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4" i="169"/>
  <c r="U2" i="169"/>
  <c r="T3" i="169"/>
  <c r="T4" i="169"/>
  <c r="T2" i="169"/>
  <c r="S2" i="169"/>
  <c r="S3" i="169"/>
  <c r="S4" i="169"/>
  <c r="R2" i="169"/>
  <c r="R3" i="169"/>
  <c r="R4" i="169"/>
  <c r="Q3" i="169"/>
  <c r="Q4" i="169"/>
  <c r="Q2" i="169"/>
  <c r="P3" i="169"/>
  <c r="P4" i="169"/>
  <c r="P2" i="169"/>
  <c r="O2" i="169"/>
  <c r="O3" i="169"/>
  <c r="O4" i="169"/>
  <c r="N3" i="169"/>
  <c r="N4" i="169"/>
  <c r="N2" i="169"/>
  <c r="M3" i="169"/>
  <c r="M4" i="169"/>
  <c r="M2" i="169"/>
  <c r="L3" i="169"/>
  <c r="L4" i="169"/>
  <c r="L2" i="169"/>
  <c r="K2" i="169"/>
  <c r="K3" i="169"/>
  <c r="K4" i="169"/>
  <c r="J3" i="169"/>
  <c r="J4" i="169"/>
  <c r="J2" i="169"/>
  <c r="I3" i="169"/>
  <c r="I4" i="169"/>
  <c r="I2" i="169"/>
  <c r="F3" i="169"/>
  <c r="F4" i="169"/>
  <c r="F2" i="169"/>
  <c r="E3" i="169"/>
  <c r="E4" i="169"/>
  <c r="E2" i="169"/>
  <c r="B2" i="169"/>
  <c r="C2" i="169"/>
  <c r="D2" i="169"/>
  <c r="B3" i="169"/>
  <c r="C3" i="169"/>
  <c r="D3" i="169"/>
  <c r="B4" i="169"/>
  <c r="C4" i="169"/>
  <c r="D4" i="169"/>
  <c r="A3" i="169"/>
  <c r="A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7" i="160" l="1"/>
  <c r="M52" i="160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<sst xmlns="http://schemas.openxmlformats.org/spreadsheetml/2006/main" count="1935" uniqueCount="440">
  <si>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</si>
  <si>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</si>
  <si>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</si>
  <si>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</si>
  <si>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</si>
  <si>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</si>
  <si>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</si>
  <si>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</si>
  <si>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</si>
  <si>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</si>
  <si>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</si>
  <si>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</si>
  <si>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</si>
  <si>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</si>
  <si>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</si>
  <si>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</si>
  <si>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</si>
  <si>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</si>
  <si>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</si>
  <si>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</si>
  <si>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</si>
  <si>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</si>
  <si>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</si>
  <si>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</si>
  <si>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</si>
  <si>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</si>
  <si>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</si>
  <si>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</si>
  <si>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</si>
  <si>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</si>
  <si>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</si>
  <si>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</si>
  <si>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</si>
  <si>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</si>
  <si>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</si>
  <si>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</si>
  <si>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</si>
  <si>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</si>
  <si>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</si>
  <si>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</si>
  <si>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</si>
  <si>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</si>
  <si>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</si>
  <si>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</si>
  <si>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</si>
  <si>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</si>
  <si>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</si>
  <si>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</si>
  <si>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</si>
  <si>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</si>
  <si>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</si>
  <si>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</si>
  <si>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</si>
  <si>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</si>
  <si>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</si>
  <si>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</si>
  <si>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</si>
  <si>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</si>
  <si>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</si>
  <si>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</si>
  <si>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</si>
  <si>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</si>
  <si>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</si>
  <si>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</si>
  <si>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</si>
  <si>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</si>
  <si>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</si>
  <si>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</si>
  <si>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</si>
  <si>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</si>
  <si>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</si>
  <si>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</si>
  <si>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</si>
  <si>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</si>
  <si>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</si>
  <si>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</si>
  <si>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</si>
  <si>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</si>
  <si>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</si>
  <si>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</si>
  <si>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</si>
  <si>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</si>
  <si>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</si>
  <si>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</si>
  <si>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</si>
  <si>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</si>
  <si>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</si>
  <si>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</si>
  <si>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</si>
  <si>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</si>
  <si>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</si>
  <si>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</si>
  <si>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</si>
  <si>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</si>
  <si>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</si>
  <si>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</si>
  <si>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</si>
  <si>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</si>
  <si>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</si>
  <si>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</si>
  <si>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</si>
  <si>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</si>
  <si>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</si>
  <si>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</si>
  <si>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</si>
  <si>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</si>
  <si>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</si>
  <si>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</si>
  <si>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</si>
  <si>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</si>
  <si>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</si>
  <si>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</si>
  <si>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</si>
  <si>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</si>
  <si>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</si>
  <si>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</si>
  <si>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</si>
  <si>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</si>
  <si>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</si>
  <si>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</si>
  <si>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</si>
  <si>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</si>
  <si>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</si>
  <si>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</si>
  <si>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</si>
  <si>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</si>
  <si>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</si>
  <si>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</si>
  <si>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</si>
  <si>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</si>
  <si>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</si>
  <si>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</si>
  <si>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</si>
  <si>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</si>
  <si>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</si>
  <si>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</si>
  <si>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</si>
  <si>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</si>
  <si>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</si>
  <si>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</si>
  <si>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</si>
  <si>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</si>
  <si>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</si>
  <si>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</si>
  <si>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</si>
  <si>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</si>
  <si>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</si>
  <si>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</si>
  <si>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</si>
  <si>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</si>
  <si>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</si>
  <si>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</si>
  <si>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</si>
  <si>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</si>
  <si>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</si>
  <si>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</si>
  <si>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</si>
  <si>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</si>
  <si>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</si>
  <si>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</si>
  <si>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</si>
  <si>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</si>
  <si>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</si>
  <si>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</si>
  <si>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</si>
  <si>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</si>
  <si>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</si>
  <si>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</si>
  <si>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</si>
  <si>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</si>
  <si>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</si>
  <si>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</si>
  <si>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</si>
  <si>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</si>
  <si>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</si>
  <si>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</si>
  <si>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</si>
  <si>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</si>
  <si>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</si>
  <si>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</si>
  <si>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</si>
  <si>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</si>
  <si>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</si>
  <si>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</si>
  <si>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</si>
  <si>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</si>
  <si>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</si>
  <si>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</si>
  <si>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</si>
  <si>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</si>
  <si>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</si>
  <si>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</si>
  <si>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</si>
  <si>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</si>
  <si>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</si>
  <si>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</si>
  <si>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</si>
  <si>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</si>
  <si>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</si>
  <si>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</si>
  <si>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</si>
  <si>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</si>
  <si>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</si>
  <si>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</si>
  <si>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</si>
  <si>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</si>
  <si>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</si>
  <si>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</si>
  <si>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</si>
  <si>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</si>
  <si>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</si>
  <si>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</si>
  <si>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</si>
  <si>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</si>
  <si>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</si>
  <si>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</si>
  <si>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</si>
  <si>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</si>
  <si>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</si>
  <si>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</si>
  <si>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</si>
  <si>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</si>
  <si>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</si>
  <si>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</si>
  <si>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</si>
  <si>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</si>
  <si>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</si>
  <si>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</si>
  <si>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</si>
  <si>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</si>
  <si>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</si>
  <si>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</si>
  <si>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</si>
  <si>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</si>
  <si>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</si>
  <si>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</si>
  <si>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</si>
  <si>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</si>
  <si>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</si>
  <si>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</si>
  <si>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</si>
  <si>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</si>
  <si>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</si>
  <si>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</si>
  <si>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</si>
  <si>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</si>
  <si>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</si>
  <si>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</si>
  <si>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</si>
  <si>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</si>
  <si>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</si>
  <si>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</si>
  <si>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</si>
  <si>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</si>
  <si>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</si>
  <si>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</si>
  <si>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</si>
  <si>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</si>
  <si>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</si>
  <si>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</si>
  <si>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</si>
  <si>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</si>
  <si>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</si>
  <si>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</si>
  <si>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</si>
  <si>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</si>
  <si>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</si>
  <si>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</si>
  <si>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</si>
  <si>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</si>
  <si>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</si>
  <si>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</si>
  <si>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</si>
  <si>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</si>
  <si>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</si>
  <si>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</si>
  <si>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</si>
  <si>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</si>
  <si>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</si>
  <si>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</si>
  <si>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</si>
  <si>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</si>
  <si>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</si>
  <si>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</si>
  <si>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</si>
  <si>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</si>
  <si>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</si>
  <si>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</si>
  <si>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</si>
  <si>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</si>
  <si>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</si>
  <si>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</si>
  <si>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</si>
  <si>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</si>
  <si>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</si>
  <si>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</si>
  <si>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</si>
  <si>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</si>
  <si>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</si>
  <si>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</si>
  <si>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</si>
  <si>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</si>
  <si>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</si>
  <si>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</si>
  <si>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</si>
  <si>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</si>
  <si>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</si>
  <si>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</si>
  <si>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</si>
  <si>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</si>
  <si>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</si>
  <si>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</si>
  <si>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</si>
  <si>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</si>
  <si>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</si>
  <si>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</si>
  <si>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</si>
  <si>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</si>
  <si>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</si>
  <si>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</si>
  <si>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</si>
  <si>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</si>
  <si>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</si>
  <si>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</si>
  <si>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</si>
  <si>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</si>
  <si>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</si>
  <si>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</si>
  <si>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</si>
  <si>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</si>
  <si>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</si>
  <si>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</si>
  <si>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</si>
  <si>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</si>
  <si>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</si>
  <si>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</si>
  <si>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</si>
  <si>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</si>
  <si>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</si>
  <si>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</si>
  <si>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</si>
  <si>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</si>
  <si>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</si>
  <si>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</si>
  <si>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</si>
  <si>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</si>
  <si>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</si>
  <si>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</si>
  <si>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</si>
  <si>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</si>
  <si>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</si>
  <si>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</si>
  <si>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</si>
  <si>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</si>
  <si>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</si>
  <si>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</si>
  <si>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</si>
  <si>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</si>
  <si>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</si>
  <si>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</si>
  <si>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</si>
  <si>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</si>
  <si>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</si>
  <si>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</si>
  <si>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</si>
  <si>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</si>
  <si>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</si>
  <si>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</si>
  <si>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</si>
  <si>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</si>
  <si>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</si>
  <si>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</si>
  <si>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</si>
  <si>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</si>
  <si>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</si>
  <si>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</si>
  <si>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</si>
  <si>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</si>
  <si>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</si>
  <si>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</si>
  <si>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</si>
  <si>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</si>
  <si>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</si>
  <si>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</si>
  <si>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</si>
  <si>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</si>
  <si>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</si>
  <si>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</si>
  <si>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</si>
  <si>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</si>
  <si>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</si>
  <si>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</si>
  <si>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</si>
  <si>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</si>
  <si>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</si>
  <si>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</si>
  <si>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</si>
  <si>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</si>
  <si>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</si>
  <si>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</si>
  <si>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</si>
  <si>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</si>
  <si>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</si>
  <si>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</si>
  <si>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</si>
  <si>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</si>
  <si>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</si>
  <si>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</si>
  <si>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</si>
  <si>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</si>
  <si>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</si>
  <si>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</si>
  <si>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</si>
  <si>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</si>
  <si>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</si>
  <si>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</si>
  <si>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</si>
  <si>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</si>
  <si>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</si>
  <si>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</si>
  <si>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</si>
  <si>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</si>
  <si>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Hasiza</t>
  </si>
  <si>
    <t>Mr. Prashanth : 9591855724</t>
  </si>
  <si>
    <t>Wood Effect</t>
  </si>
  <si>
    <t>ABPL-DE-19.20-2178</t>
  </si>
  <si>
    <t>NEW-A</t>
  </si>
  <si>
    <t>M15000</t>
  </si>
  <si>
    <t>FIXED GLASS 2 NO'S</t>
  </si>
  <si>
    <t>NO</t>
  </si>
  <si>
    <t>GF - STAIRCASE</t>
  </si>
  <si>
    <t>NEW-B</t>
  </si>
  <si>
    <t>M14600</t>
  </si>
  <si>
    <t>2 TRACK 2 SHUTTER SLIDING DOOR</t>
  </si>
  <si>
    <t>1F - NEAR GBR</t>
  </si>
  <si>
    <t>NEW-C</t>
  </si>
  <si>
    <t>2 SIDE HUNG WINDOWS WITH 4 FIXED GLASS</t>
  </si>
  <si>
    <t>24MM &amp; 28MM</t>
  </si>
  <si>
    <t>2F - NEAR GBR</t>
  </si>
  <si>
    <t>28mm :- 8mm Clear Toughened Glass + 12mm Spacer + 8mm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</si>
</sst>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9</xdr:row>
      <xdr:rowOff>231913</xdr:rowOff>
    </xdr:from>
    <xdr:to>
      <xdr:col>9</xdr:col>
      <xdr:colOff>236335</xdr:colOff>
      <xdr:row>14</xdr:row>
      <xdr:rowOff>306456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696" y="2020956"/>
          <a:ext cx="4551574" cy="1648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115955</xdr:colOff>
      <xdr:row>19</xdr:row>
      <xdr:rowOff>57977</xdr:rowOff>
    </xdr:from>
    <xdr:to>
      <xdr:col>6</xdr:col>
      <xdr:colOff>273325</xdr:colOff>
      <xdr:row>27</xdr:row>
      <xdr:rowOff>245129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5" y="4845325"/>
          <a:ext cx="2136913" cy="270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347868</xdr:colOff>
      <xdr:row>30</xdr:row>
      <xdr:rowOff>82825</xdr:rowOff>
    </xdr:from>
    <xdr:to>
      <xdr:col>10</xdr:col>
      <xdr:colOff>389928</xdr:colOff>
      <xdr:row>38</xdr:row>
      <xdr:rowOff>273325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8" y="8183216"/>
          <a:ext cx="5723930" cy="2708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9" sqref="Q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ABPL-DE-19.20-2178</v>
      </c>
      <c r="O2" s="538"/>
      <c r="P2" s="219" t="s">
        <v>256</v>
      </c>
    </row>
    <row r="3" spans="2:16">
      <c r="B3" s="218"/>
      <c r="C3" s="537" t="s">
        <v>126</v>
      </c>
      <c r="D3" s="537"/>
      <c r="E3" s="537"/>
      <c r="F3" s="538" t="str">
        <f>QUOTATION!F7</f>
        <v>Hasiza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43712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Bangalore</v>
      </c>
      <c r="G4" s="537"/>
      <c r="H4" s="537"/>
      <c r="I4" s="539" t="s">
        <v>179</v>
      </c>
      <c r="J4" s="539"/>
      <c r="K4" s="538" t="str">
        <f>QUOTATION!I8</f>
        <v>1.5Kpa</v>
      </c>
      <c r="L4" s="538"/>
      <c r="M4" s="284" t="s">
        <v>105</v>
      </c>
      <c r="N4" s="286" t="str">
        <f>QUOTATION!M8</f>
        <v>R0</v>
      </c>
      <c r="O4" s="287">
        <f>QUOTATION!N8</f>
        <v>43712</v>
      </c>
    </row>
    <row r="5" spans="2:16">
      <c r="B5" s="218"/>
      <c r="C5" s="537" t="s">
        <v>168</v>
      </c>
      <c r="D5" s="537"/>
      <c r="E5" s="537"/>
      <c r="F5" s="538" t="str">
        <f>QUOTATION!F9</f>
        <v>Mr. Prashanth : 9591855724</v>
      </c>
      <c r="G5" s="538"/>
      <c r="H5" s="538"/>
      <c r="I5" s="538"/>
      <c r="J5" s="538"/>
      <c r="K5" s="538"/>
      <c r="L5" s="538"/>
      <c r="M5" s="284" t="s">
        <v>178</v>
      </c>
      <c r="N5" s="538" t="str">
        <f>QUOTATION!M9</f>
        <v>Ranjan</v>
      </c>
      <c r="O5" s="538"/>
    </row>
    <row r="6" spans="2:16">
      <c r="B6" s="218"/>
      <c r="C6" s="537" t="s">
        <v>176</v>
      </c>
      <c r="D6" s="537"/>
      <c r="E6" s="537"/>
      <c r="F6" s="285" t="str">
        <f>QUOTATION!F10</f>
        <v>Wood Effect</v>
      </c>
      <c r="G6" s="537"/>
      <c r="H6" s="537"/>
      <c r="I6" s="539" t="s">
        <v>177</v>
      </c>
      <c r="J6" s="539"/>
      <c r="K6" s="538" t="str">
        <f>QUOTATION!I10</f>
        <v>Black</v>
      </c>
      <c r="L6" s="538"/>
      <c r="M6" s="320" t="s">
        <v>374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253</v>
      </c>
      <c r="D8" s="537"/>
      <c r="E8" s="286" t="str">
        <f>'BD Team'!B9</f>
        <v>NEW-A</v>
      </c>
      <c r="F8" s="288" t="s">
        <v>254</v>
      </c>
      <c r="G8" s="538" t="str">
        <f>'BD Team'!D9</f>
        <v>FIXED GLASS 2 NO'S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GF - STAIRCASE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246</v>
      </c>
      <c r="M10" s="537"/>
      <c r="N10" s="538" t="str">
        <f>$F$6</f>
        <v>Wood Effect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177</v>
      </c>
      <c r="M11" s="537"/>
      <c r="N11" s="538" t="str">
        <f>$K$6</f>
        <v>Black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247</v>
      </c>
      <c r="M12" s="537"/>
      <c r="N12" s="543" t="s">
        <v>255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248</v>
      </c>
      <c r="M13" s="537"/>
      <c r="N13" s="538" t="str">
        <f>CONCATENATE('BD Team'!H9," X ",'BD Team'!I9)</f>
        <v>3656 X 976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249</v>
      </c>
      <c r="M14" s="537"/>
      <c r="N14" s="541">
        <f>'BD Team'!J9</f>
        <v>1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250</v>
      </c>
      <c r="M15" s="537"/>
      <c r="N15" s="538" t="str">
        <f>'BD Team'!C9</f>
        <v>M15000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251</v>
      </c>
      <c r="M16" s="537"/>
      <c r="N16" s="538" t="str">
        <f>'BD Team'!E9</f>
        <v>24MM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252</v>
      </c>
      <c r="M17" s="537"/>
      <c r="N17" s="538" t="str">
        <f>'BD Team'!F9</f>
        <v>NO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253</v>
      </c>
      <c r="D19" s="537"/>
      <c r="E19" s="286" t="str">
        <f>'BD Team'!B10</f>
        <v>NEW-B</v>
      </c>
      <c r="F19" s="288" t="s">
        <v>254</v>
      </c>
      <c r="G19" s="538" t="str">
        <f>'BD Team'!D10</f>
        <v>2 TRACK 2 SHUTTER SLIDING DOOR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1F - NEAR GBR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246</v>
      </c>
      <c r="M21" s="537"/>
      <c r="N21" s="538" t="str">
        <f>$F$6</f>
        <v>Wood Effect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177</v>
      </c>
      <c r="M22" s="537"/>
      <c r="N22" s="538" t="str">
        <f>$K$6</f>
        <v>Black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247</v>
      </c>
      <c r="M23" s="537"/>
      <c r="N23" s="540" t="s">
        <v>255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248</v>
      </c>
      <c r="M24" s="537"/>
      <c r="N24" s="538" t="str">
        <f>CONCATENATE('BD Team'!H10," X ",'BD Team'!I10)</f>
        <v>2188 X 2372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249</v>
      </c>
      <c r="M25" s="537"/>
      <c r="N25" s="541">
        <f>'BD Team'!J10</f>
        <v>1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250</v>
      </c>
      <c r="M26" s="537"/>
      <c r="N26" s="538" t="str">
        <f>'BD Team'!C10</f>
        <v>M14600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251</v>
      </c>
      <c r="M27" s="537"/>
      <c r="N27" s="538" t="str">
        <f>'BD Team'!E10</f>
        <v>24MM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252</v>
      </c>
      <c r="M28" s="537"/>
      <c r="N28" s="538" t="str">
        <f>'BD Team'!F10</f>
        <v>NO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253</v>
      </c>
      <c r="D30" s="537"/>
      <c r="E30" s="286" t="str">
        <f>'BD Team'!B11</f>
        <v>NEW-C</v>
      </c>
      <c r="F30" s="288" t="s">
        <v>254</v>
      </c>
      <c r="G30" s="538" t="str">
        <f>'BD Team'!D11</f>
        <v>2 SIDE HUNG WINDOWS WITH 4 FIXED GLASS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 t="str">
        <f>'BD Team'!G11</f>
        <v>2F - NEAR GBR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246</v>
      </c>
      <c r="M32" s="537"/>
      <c r="N32" s="538" t="str">
        <f>$F$6</f>
        <v>Wood Effect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177</v>
      </c>
      <c r="M33" s="537"/>
      <c r="N33" s="538" t="str">
        <f>$K$6</f>
        <v>Black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247</v>
      </c>
      <c r="M34" s="537"/>
      <c r="N34" s="540" t="s">
        <v>255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248</v>
      </c>
      <c r="M35" s="537"/>
      <c r="N35" s="538" t="str">
        <f>CONCATENATE('BD Team'!H11," X ",'BD Team'!I11)</f>
        <v>5636 X 2445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249</v>
      </c>
      <c r="M36" s="537"/>
      <c r="N36" s="541">
        <f>'BD Team'!J11</f>
        <v>1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250</v>
      </c>
      <c r="M37" s="537"/>
      <c r="N37" s="538" t="str">
        <f>'BD Team'!C11</f>
        <v>M15000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251</v>
      </c>
      <c r="M38" s="537"/>
      <c r="N38" s="538" t="str">
        <f>'BD Team'!E11</f>
        <v>24MM &amp; 28MM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252</v>
      </c>
      <c r="M39" s="537"/>
      <c r="N39" s="538" t="str">
        <f>'BD Team'!F11</f>
        <v>NO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253</v>
      </c>
      <c r="D41" s="537"/>
      <c r="E41" s="286">
        <f>'BD Team'!B12</f>
        <v>0</v>
      </c>
      <c r="F41" s="288" t="s">
        <v>254</v>
      </c>
      <c r="G41" s="538">
        <f>'BD Team'!D12</f>
        <v>0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>
        <f>'BD Team'!G12</f>
        <v>0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246</v>
      </c>
      <c r="M43" s="537"/>
      <c r="N43" s="538" t="str">
        <f>$F$6</f>
        <v>Wood Effect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177</v>
      </c>
      <c r="M44" s="537"/>
      <c r="N44" s="538" t="str">
        <f>$K$6</f>
        <v>Black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247</v>
      </c>
      <c r="M45" s="537"/>
      <c r="N45" s="540" t="s">
        <v>255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248</v>
      </c>
      <c r="M46" s="537"/>
      <c r="N46" s="538" t="str">
        <f>CONCATENATE('BD Team'!H12," X ",'BD Team'!I12)</f>
        <v xml:space="preserve"> X 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249</v>
      </c>
      <c r="M47" s="537"/>
      <c r="N47" s="541">
        <f>'BD Team'!J12</f>
        <v>0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250</v>
      </c>
      <c r="M48" s="537"/>
      <c r="N48" s="538">
        <f>'BD Team'!C12</f>
        <v>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251</v>
      </c>
      <c r="M49" s="537"/>
      <c r="N49" s="538">
        <f>'BD Team'!E12</f>
        <v>0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252</v>
      </c>
      <c r="M50" s="537"/>
      <c r="N50" s="538">
        <f>'BD Team'!F12</f>
        <v>0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253</v>
      </c>
      <c r="D52" s="537"/>
      <c r="E52" s="286">
        <f>'BD Team'!B13</f>
        <v>0</v>
      </c>
      <c r="F52" s="288" t="s">
        <v>254</v>
      </c>
      <c r="G52" s="538">
        <f>'BD Team'!D13</f>
        <v>0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>
        <f>'BD Team'!G13</f>
        <v>0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246</v>
      </c>
      <c r="M54" s="537"/>
      <c r="N54" s="538" t="str">
        <f>$F$6</f>
        <v>Wood Effect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177</v>
      </c>
      <c r="M55" s="537"/>
      <c r="N55" s="538" t="str">
        <f>$K$6</f>
        <v>Black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247</v>
      </c>
      <c r="M56" s="537"/>
      <c r="N56" s="540" t="s">
        <v>255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248</v>
      </c>
      <c r="M57" s="537"/>
      <c r="N57" s="538" t="str">
        <f>CONCATENATE('BD Team'!H13," X ",'BD Team'!I13)</f>
        <v xml:space="preserve"> X 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249</v>
      </c>
      <c r="M58" s="537"/>
      <c r="N58" s="541">
        <f>'BD Team'!J13</f>
        <v>0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250</v>
      </c>
      <c r="M59" s="537"/>
      <c r="N59" s="538">
        <f>'BD Team'!C13</f>
        <v>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251</v>
      </c>
      <c r="M60" s="537"/>
      <c r="N60" s="538">
        <f>'BD Team'!E13</f>
        <v>0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252</v>
      </c>
      <c r="M61" s="537"/>
      <c r="N61" s="538">
        <f>'BD Team'!F13</f>
        <v>0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253</v>
      </c>
      <c r="D63" s="537"/>
      <c r="E63" s="286">
        <f>'BD Team'!B14</f>
        <v>0</v>
      </c>
      <c r="F63" s="288" t="s">
        <v>254</v>
      </c>
      <c r="G63" s="538">
        <f>'BD Team'!D14</f>
        <v>0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>
        <f>'BD Team'!G14</f>
        <v>0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246</v>
      </c>
      <c r="M65" s="537"/>
      <c r="N65" s="538" t="str">
        <f>$F$6</f>
        <v>Wood Effect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177</v>
      </c>
      <c r="M66" s="537"/>
      <c r="N66" s="538" t="str">
        <f>$K$6</f>
        <v>Black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247</v>
      </c>
      <c r="M67" s="537"/>
      <c r="N67" s="540" t="s">
        <v>255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248</v>
      </c>
      <c r="M68" s="537"/>
      <c r="N68" s="538" t="str">
        <f>CONCATENATE('BD Team'!H14," X ",'BD Team'!I14)</f>
        <v xml:space="preserve"> X 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249</v>
      </c>
      <c r="M69" s="537"/>
      <c r="N69" s="541">
        <f>'BD Team'!J14</f>
        <v>0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250</v>
      </c>
      <c r="M70" s="537"/>
      <c r="N70" s="538">
        <f>'BD Team'!C14</f>
        <v>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251</v>
      </c>
      <c r="M71" s="537"/>
      <c r="N71" s="538">
        <f>'BD Team'!E14</f>
        <v>0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252</v>
      </c>
      <c r="M72" s="537"/>
      <c r="N72" s="538">
        <f>'BD Team'!F14</f>
        <v>0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253</v>
      </c>
      <c r="D74" s="537"/>
      <c r="E74" s="286">
        <f>'BD Team'!B15</f>
        <v>0</v>
      </c>
      <c r="F74" s="288" t="s">
        <v>254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>
        <f>'BD Team'!G15</f>
        <v>0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246</v>
      </c>
      <c r="M76" s="537"/>
      <c r="N76" s="538" t="str">
        <f>$F$6</f>
        <v>Wood Effect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177</v>
      </c>
      <c r="M77" s="537"/>
      <c r="N77" s="538" t="str">
        <f>$K$6</f>
        <v>Black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247</v>
      </c>
      <c r="M78" s="537"/>
      <c r="N78" s="540" t="s">
        <v>255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248</v>
      </c>
      <c r="M79" s="537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249</v>
      </c>
      <c r="M80" s="537"/>
      <c r="N80" s="541">
        <f>'BD Team'!J15</f>
        <v>0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250</v>
      </c>
      <c r="M81" s="537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251</v>
      </c>
      <c r="M82" s="537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252</v>
      </c>
      <c r="M83" s="537"/>
      <c r="N83" s="538">
        <f>'BD Team'!F15</f>
        <v>0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253</v>
      </c>
      <c r="D85" s="537"/>
      <c r="E85" s="286">
        <f>'BD Team'!B16</f>
        <v>0</v>
      </c>
      <c r="F85" s="288" t="s">
        <v>254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>
        <f>'BD Team'!G16</f>
        <v>0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246</v>
      </c>
      <c r="M87" s="537"/>
      <c r="N87" s="538" t="str">
        <f>$F$6</f>
        <v>Wood Effect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177</v>
      </c>
      <c r="M88" s="537"/>
      <c r="N88" s="538" t="str">
        <f>$K$6</f>
        <v>Black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247</v>
      </c>
      <c r="M89" s="537"/>
      <c r="N89" s="540" t="s">
        <v>255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248</v>
      </c>
      <c r="M90" s="537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249</v>
      </c>
      <c r="M91" s="537"/>
      <c r="N91" s="541">
        <f>'BD Team'!J16</f>
        <v>0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250</v>
      </c>
      <c r="M92" s="537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251</v>
      </c>
      <c r="M93" s="537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252</v>
      </c>
      <c r="M94" s="537"/>
      <c r="N94" s="538">
        <f>'BD Team'!F16</f>
        <v>0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253</v>
      </c>
      <c r="D96" s="537"/>
      <c r="E96" s="286">
        <f>'BD Team'!B17</f>
        <v>0</v>
      </c>
      <c r="F96" s="288" t="s">
        <v>254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>
        <f>'BD Team'!G17</f>
        <v>0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246</v>
      </c>
      <c r="M98" s="537"/>
      <c r="N98" s="538" t="str">
        <f>$F$6</f>
        <v>Wood Effect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177</v>
      </c>
      <c r="M99" s="537"/>
      <c r="N99" s="538" t="str">
        <f>$K$6</f>
        <v>Black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247</v>
      </c>
      <c r="M100" s="537"/>
      <c r="N100" s="540" t="s">
        <v>255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248</v>
      </c>
      <c r="M101" s="537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249</v>
      </c>
      <c r="M102" s="537"/>
      <c r="N102" s="541">
        <f>'BD Team'!J17</f>
        <v>0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250</v>
      </c>
      <c r="M103" s="537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251</v>
      </c>
      <c r="M104" s="537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252</v>
      </c>
      <c r="M105" s="537"/>
      <c r="N105" s="538">
        <f>'BD Team'!F17</f>
        <v>0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253</v>
      </c>
      <c r="D107" s="537"/>
      <c r="E107" s="286">
        <f>'BD Team'!B18</f>
        <v>0</v>
      </c>
      <c r="F107" s="288" t="s">
        <v>254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>
        <f>'BD Team'!G18</f>
        <v>0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246</v>
      </c>
      <c r="M109" s="537"/>
      <c r="N109" s="538" t="str">
        <f>$F$6</f>
        <v>Wood Effect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177</v>
      </c>
      <c r="M110" s="537"/>
      <c r="N110" s="538" t="str">
        <f>$K$6</f>
        <v>Black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247</v>
      </c>
      <c r="M111" s="537"/>
      <c r="N111" s="540" t="s">
        <v>255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248</v>
      </c>
      <c r="M112" s="537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249</v>
      </c>
      <c r="M113" s="537"/>
      <c r="N113" s="541">
        <f>'BD Team'!J18</f>
        <v>0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250</v>
      </c>
      <c r="M114" s="537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251</v>
      </c>
      <c r="M115" s="537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252</v>
      </c>
      <c r="M116" s="537"/>
      <c r="N116" s="538">
        <f>'BD Team'!F18</f>
        <v>0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253</v>
      </c>
      <c r="D118" s="537"/>
      <c r="E118" s="286">
        <f>'BD Team'!B19</f>
        <v>0</v>
      </c>
      <c r="F118" s="288" t="s">
        <v>254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>
        <f>'BD Team'!G19</f>
        <v>0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246</v>
      </c>
      <c r="M120" s="537"/>
      <c r="N120" s="538" t="str">
        <f>$F$6</f>
        <v>Wood Effect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177</v>
      </c>
      <c r="M121" s="537"/>
      <c r="N121" s="538" t="str">
        <f>$K$6</f>
        <v>Black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247</v>
      </c>
      <c r="M122" s="537"/>
      <c r="N122" s="540" t="s">
        <v>255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248</v>
      </c>
      <c r="M123" s="537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249</v>
      </c>
      <c r="M124" s="537"/>
      <c r="N124" s="541">
        <f>'BD Team'!J19</f>
        <v>0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250</v>
      </c>
      <c r="M125" s="537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251</v>
      </c>
      <c r="M126" s="537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252</v>
      </c>
      <c r="M127" s="537"/>
      <c r="N127" s="538">
        <f>'BD Team'!F19</f>
        <v>0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253</v>
      </c>
      <c r="D129" s="537"/>
      <c r="E129" s="286">
        <f>'BD Team'!B20</f>
        <v>0</v>
      </c>
      <c r="F129" s="288" t="s">
        <v>254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>
        <f>'BD Team'!G20</f>
        <v>0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246</v>
      </c>
      <c r="M131" s="537"/>
      <c r="N131" s="538" t="str">
        <f>$F$6</f>
        <v>Wood Effect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177</v>
      </c>
      <c r="M132" s="537"/>
      <c r="N132" s="538" t="str">
        <f>$K$6</f>
        <v>Black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247</v>
      </c>
      <c r="M133" s="537"/>
      <c r="N133" s="540" t="s">
        <v>255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248</v>
      </c>
      <c r="M134" s="537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249</v>
      </c>
      <c r="M135" s="537"/>
      <c r="N135" s="541">
        <f>'BD Team'!J20</f>
        <v>0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250</v>
      </c>
      <c r="M136" s="537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251</v>
      </c>
      <c r="M137" s="537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252</v>
      </c>
      <c r="M138" s="537"/>
      <c r="N138" s="538">
        <f>'BD Team'!F20</f>
        <v>0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253</v>
      </c>
      <c r="D140" s="537"/>
      <c r="E140" s="286">
        <f>'BD Team'!B21</f>
        <v>0</v>
      </c>
      <c r="F140" s="288" t="s">
        <v>254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>
        <f>'BD Team'!G21</f>
        <v>0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246</v>
      </c>
      <c r="M142" s="537"/>
      <c r="N142" s="538" t="str">
        <f>$F$6</f>
        <v>Wood Effect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177</v>
      </c>
      <c r="M143" s="537"/>
      <c r="N143" s="538" t="str">
        <f>$K$6</f>
        <v>Black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247</v>
      </c>
      <c r="M144" s="537"/>
      <c r="N144" s="540" t="s">
        <v>255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248</v>
      </c>
      <c r="M145" s="537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249</v>
      </c>
      <c r="M146" s="537"/>
      <c r="N146" s="541">
        <f>'BD Team'!J21</f>
        <v>0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250</v>
      </c>
      <c r="M147" s="537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251</v>
      </c>
      <c r="M148" s="537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252</v>
      </c>
      <c r="M149" s="537"/>
      <c r="N149" s="538">
        <f>'BD Team'!F21</f>
        <v>0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253</v>
      </c>
      <c r="D151" s="537"/>
      <c r="E151" s="286">
        <f>'BD Team'!B22</f>
        <v>0</v>
      </c>
      <c r="F151" s="288" t="s">
        <v>254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>
        <f>'BD Team'!G22</f>
        <v>0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246</v>
      </c>
      <c r="M153" s="537"/>
      <c r="N153" s="538" t="str">
        <f>$F$6</f>
        <v>Wood Effect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177</v>
      </c>
      <c r="M154" s="537"/>
      <c r="N154" s="538" t="str">
        <f>$K$6</f>
        <v>Black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247</v>
      </c>
      <c r="M155" s="537"/>
      <c r="N155" s="540" t="s">
        <v>255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248</v>
      </c>
      <c r="M156" s="537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249</v>
      </c>
      <c r="M157" s="537"/>
      <c r="N157" s="541">
        <f>'BD Team'!J22</f>
        <v>0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250</v>
      </c>
      <c r="M158" s="537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251</v>
      </c>
      <c r="M159" s="537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252</v>
      </c>
      <c r="M160" s="537"/>
      <c r="N160" s="538">
        <f>'BD Team'!F22</f>
        <v>0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253</v>
      </c>
      <c r="D162" s="537"/>
      <c r="E162" s="286">
        <f>'BD Team'!B23</f>
        <v>0</v>
      </c>
      <c r="F162" s="288" t="s">
        <v>254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246</v>
      </c>
      <c r="M164" s="537"/>
      <c r="N164" s="538" t="str">
        <f>$F$6</f>
        <v>Wood Effect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177</v>
      </c>
      <c r="M165" s="537"/>
      <c r="N165" s="538" t="str">
        <f>$K$6</f>
        <v>Black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247</v>
      </c>
      <c r="M166" s="537"/>
      <c r="N166" s="540" t="s">
        <v>255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248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249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250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251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252</v>
      </c>
      <c r="M171" s="537"/>
      <c r="N171" s="538">
        <f>'BD Team'!F23</f>
        <v>0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253</v>
      </c>
      <c r="D173" s="537"/>
      <c r="E173" s="286">
        <f>'BD Team'!B24</f>
        <v>0</v>
      </c>
      <c r="F173" s="288" t="s">
        <v>254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246</v>
      </c>
      <c r="M175" s="537"/>
      <c r="N175" s="538" t="str">
        <f>$F$6</f>
        <v>Wood Effect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177</v>
      </c>
      <c r="M176" s="537"/>
      <c r="N176" s="538" t="str">
        <f>$K$6</f>
        <v>Black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247</v>
      </c>
      <c r="M177" s="537"/>
      <c r="N177" s="540" t="s">
        <v>255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248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249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250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251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252</v>
      </c>
      <c r="M182" s="537"/>
      <c r="N182" s="538">
        <f>'BD Team'!F24</f>
        <v>0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253</v>
      </c>
      <c r="D184" s="537"/>
      <c r="E184" s="286">
        <f>'BD Team'!B25</f>
        <v>0</v>
      </c>
      <c r="F184" s="288" t="s">
        <v>254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246</v>
      </c>
      <c r="M186" s="537"/>
      <c r="N186" s="538" t="str">
        <f>$F$6</f>
        <v>Wood Effect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177</v>
      </c>
      <c r="M187" s="537"/>
      <c r="N187" s="538" t="str">
        <f>$K$6</f>
        <v>Black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247</v>
      </c>
      <c r="M188" s="537"/>
      <c r="N188" s="540" t="s">
        <v>255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248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249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250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251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252</v>
      </c>
      <c r="M193" s="537"/>
      <c r="N193" s="538">
        <f>'BD Team'!F25</f>
        <v>0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253</v>
      </c>
      <c r="D195" s="537"/>
      <c r="E195" s="286">
        <f>'BD Team'!B26</f>
        <v>0</v>
      </c>
      <c r="F195" s="288" t="s">
        <v>254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246</v>
      </c>
      <c r="M197" s="537"/>
      <c r="N197" s="538" t="str">
        <f>$F$6</f>
        <v>Wood Effect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177</v>
      </c>
      <c r="M198" s="537"/>
      <c r="N198" s="538" t="str">
        <f>$K$6</f>
        <v>Black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247</v>
      </c>
      <c r="M199" s="537"/>
      <c r="N199" s="540" t="s">
        <v>255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248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249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250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251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252</v>
      </c>
      <c r="M204" s="537"/>
      <c r="N204" s="538">
        <f>'BD Team'!F26</f>
        <v>0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246</v>
      </c>
      <c r="M208" s="537"/>
      <c r="N208" s="538" t="str">
        <f>$F$6</f>
        <v>Wood Effect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177</v>
      </c>
      <c r="M209" s="537"/>
      <c r="N209" s="538" t="str">
        <f>$K$6</f>
        <v>Black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247</v>
      </c>
      <c r="M210" s="537"/>
      <c r="N210" s="540" t="s">
        <v>255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248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249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250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251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252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246</v>
      </c>
      <c r="M219" s="537"/>
      <c r="N219" s="538" t="str">
        <f>$F$6</f>
        <v>Wood Effect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177</v>
      </c>
      <c r="M220" s="537"/>
      <c r="N220" s="538" t="str">
        <f>$K$6</f>
        <v>Black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247</v>
      </c>
      <c r="M221" s="537"/>
      <c r="N221" s="540" t="s">
        <v>255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248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249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250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251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252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246</v>
      </c>
      <c r="M230" s="537"/>
      <c r="N230" s="538" t="str">
        <f>$F$6</f>
        <v>Wood Effect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177</v>
      </c>
      <c r="M231" s="537"/>
      <c r="N231" s="538" t="str">
        <f>$K$6</f>
        <v>Black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247</v>
      </c>
      <c r="M232" s="537"/>
      <c r="N232" s="540" t="s">
        <v>255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248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249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250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251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252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246</v>
      </c>
      <c r="M241" s="537"/>
      <c r="N241" s="538" t="str">
        <f>$F$6</f>
        <v>Wood Effect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177</v>
      </c>
      <c r="M242" s="537"/>
      <c r="N242" s="538" t="str">
        <f>$K$6</f>
        <v>Black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247</v>
      </c>
      <c r="M243" s="537"/>
      <c r="N243" s="540" t="s">
        <v>255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248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249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250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251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252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246</v>
      </c>
      <c r="M252" s="537"/>
      <c r="N252" s="538" t="str">
        <f>$F$6</f>
        <v>Wood Effect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177</v>
      </c>
      <c r="M253" s="537"/>
      <c r="N253" s="538" t="str">
        <f>$K$6</f>
        <v>Black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247</v>
      </c>
      <c r="M254" s="537"/>
      <c r="N254" s="540" t="s">
        <v>255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248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249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250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251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252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246</v>
      </c>
      <c r="M263" s="537"/>
      <c r="N263" s="538" t="str">
        <f>$F$6</f>
        <v>Wood Effect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177</v>
      </c>
      <c r="M264" s="537"/>
      <c r="N264" s="538" t="str">
        <f>$K$6</f>
        <v>Black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247</v>
      </c>
      <c r="M265" s="537"/>
      <c r="N265" s="540" t="s">
        <v>255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248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249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250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251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252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246</v>
      </c>
      <c r="M274" s="537"/>
      <c r="N274" s="538" t="str">
        <f>$F$6</f>
        <v>Wood Effect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177</v>
      </c>
      <c r="M275" s="537"/>
      <c r="N275" s="538" t="str">
        <f>$K$6</f>
        <v>Black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247</v>
      </c>
      <c r="M276" s="537"/>
      <c r="N276" s="540" t="s">
        <v>255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248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249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250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251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252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246</v>
      </c>
      <c r="M285" s="537"/>
      <c r="N285" s="538" t="str">
        <f>$F$6</f>
        <v>Wood Effect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177</v>
      </c>
      <c r="M286" s="537"/>
      <c r="N286" s="538" t="str">
        <f>$K$6</f>
        <v>Black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247</v>
      </c>
      <c r="M287" s="537"/>
      <c r="N287" s="540" t="s">
        <v>255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248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249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250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251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252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246</v>
      </c>
      <c r="M296" s="537"/>
      <c r="N296" s="538" t="str">
        <f>$F$6</f>
        <v>Wood Effect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177</v>
      </c>
      <c r="M297" s="537"/>
      <c r="N297" s="538" t="str">
        <f>$K$6</f>
        <v>Black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247</v>
      </c>
      <c r="M298" s="537"/>
      <c r="N298" s="540" t="s">
        <v>255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248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249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250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251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252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246</v>
      </c>
      <c r="M307" s="537"/>
      <c r="N307" s="538" t="str">
        <f>$F$6</f>
        <v>Wood Effect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177</v>
      </c>
      <c r="M308" s="537"/>
      <c r="N308" s="538" t="str">
        <f>$K$6</f>
        <v>Black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247</v>
      </c>
      <c r="M309" s="537"/>
      <c r="N309" s="540" t="s">
        <v>255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248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249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250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251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252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246</v>
      </c>
      <c r="M318" s="537"/>
      <c r="N318" s="538" t="str">
        <f>$F$6</f>
        <v>Wood Effect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177</v>
      </c>
      <c r="M319" s="537"/>
      <c r="N319" s="538" t="str">
        <f>$K$6</f>
        <v>Black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247</v>
      </c>
      <c r="M320" s="537"/>
      <c r="N320" s="540" t="s">
        <v>255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248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249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250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251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252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246</v>
      </c>
      <c r="M329" s="537"/>
      <c r="N329" s="538" t="str">
        <f>$F$6</f>
        <v>Wood Effect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177</v>
      </c>
      <c r="M330" s="537"/>
      <c r="N330" s="538" t="str">
        <f>$K$6</f>
        <v>Black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247</v>
      </c>
      <c r="M331" s="537"/>
      <c r="N331" s="540" t="s">
        <v>255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248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249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250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251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252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246</v>
      </c>
      <c r="M340" s="537"/>
      <c r="N340" s="538" t="str">
        <f>$F$6</f>
        <v>Wood Effect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177</v>
      </c>
      <c r="M341" s="537"/>
      <c r="N341" s="538" t="str">
        <f>$K$6</f>
        <v>Black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247</v>
      </c>
      <c r="M342" s="537"/>
      <c r="N342" s="540" t="s">
        <v>255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248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249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250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251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252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246</v>
      </c>
      <c r="M351" s="537"/>
      <c r="N351" s="538" t="str">
        <f>$F$6</f>
        <v>Wood Effect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177</v>
      </c>
      <c r="M352" s="537"/>
      <c r="N352" s="538" t="str">
        <f>$K$6</f>
        <v>Black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247</v>
      </c>
      <c r="M353" s="537"/>
      <c r="N353" s="540" t="s">
        <v>255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248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249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250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251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252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246</v>
      </c>
      <c r="M362" s="537"/>
      <c r="N362" s="538" t="str">
        <f>$F$6</f>
        <v>Wood Effect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177</v>
      </c>
      <c r="M363" s="537"/>
      <c r="N363" s="538" t="str">
        <f>$K$6</f>
        <v>Black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247</v>
      </c>
      <c r="M364" s="537"/>
      <c r="N364" s="540" t="s">
        <v>255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248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249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250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251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252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246</v>
      </c>
      <c r="M373" s="537"/>
      <c r="N373" s="538" t="str">
        <f>$F$6</f>
        <v>Wood Effect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177</v>
      </c>
      <c r="M374" s="537"/>
      <c r="N374" s="538" t="str">
        <f>$K$6</f>
        <v>Black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247</v>
      </c>
      <c r="M375" s="537"/>
      <c r="N375" s="540" t="s">
        <v>255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248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249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250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251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252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246</v>
      </c>
      <c r="M384" s="537"/>
      <c r="N384" s="538" t="str">
        <f>$F$6</f>
        <v>Wood Effect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177</v>
      </c>
      <c r="M385" s="537"/>
      <c r="N385" s="538" t="str">
        <f>$K$6</f>
        <v>Black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247</v>
      </c>
      <c r="M386" s="537"/>
      <c r="N386" s="540" t="s">
        <v>255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248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249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250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251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252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246</v>
      </c>
      <c r="M395" s="537"/>
      <c r="N395" s="538" t="str">
        <f>$F$6</f>
        <v>Wood Effect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177</v>
      </c>
      <c r="M396" s="537"/>
      <c r="N396" s="538" t="str">
        <f>$K$6</f>
        <v>Black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247</v>
      </c>
      <c r="M397" s="537"/>
      <c r="N397" s="540" t="s">
        <v>255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248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249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250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251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252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246</v>
      </c>
      <c r="M406" s="537"/>
      <c r="N406" s="538" t="str">
        <f>$F$6</f>
        <v>Wood Effect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177</v>
      </c>
      <c r="M407" s="537"/>
      <c r="N407" s="538" t="str">
        <f>$K$6</f>
        <v>Black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247</v>
      </c>
      <c r="M408" s="537"/>
      <c r="N408" s="540" t="s">
        <v>255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248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249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250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251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252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246</v>
      </c>
      <c r="M417" s="537"/>
      <c r="N417" s="538" t="str">
        <f>$F$6</f>
        <v>Wood Effect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177</v>
      </c>
      <c r="M418" s="537"/>
      <c r="N418" s="538" t="str">
        <f>$K$6</f>
        <v>Black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247</v>
      </c>
      <c r="M419" s="537"/>
      <c r="N419" s="540" t="s">
        <v>255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248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249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250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251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252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246</v>
      </c>
      <c r="M428" s="537"/>
      <c r="N428" s="538" t="str">
        <f>$F$6</f>
        <v>Wood Effect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177</v>
      </c>
      <c r="M429" s="537"/>
      <c r="N429" s="538" t="str">
        <f>$K$6</f>
        <v>Black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247</v>
      </c>
      <c r="M430" s="537"/>
      <c r="N430" s="540" t="s">
        <v>255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248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249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250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251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252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246</v>
      </c>
      <c r="M439" s="537"/>
      <c r="N439" s="538" t="str">
        <f>$F$6</f>
        <v>Wood Effect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177</v>
      </c>
      <c r="M440" s="537"/>
      <c r="N440" s="538" t="str">
        <f>$K$6</f>
        <v>Black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247</v>
      </c>
      <c r="M441" s="537"/>
      <c r="N441" s="540" t="s">
        <v>255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248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249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250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251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252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246</v>
      </c>
      <c r="M450" s="537"/>
      <c r="N450" s="538" t="str">
        <f>$F$6</f>
        <v>Wood Effect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177</v>
      </c>
      <c r="M451" s="537"/>
      <c r="N451" s="538" t="str">
        <f>$K$6</f>
        <v>Black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247</v>
      </c>
      <c r="M452" s="537"/>
      <c r="N452" s="540" t="s">
        <v>255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248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249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250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251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252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246</v>
      </c>
      <c r="M461" s="537"/>
      <c r="N461" s="538" t="str">
        <f>$F$6</f>
        <v>Wood Effect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177</v>
      </c>
      <c r="M462" s="537"/>
      <c r="N462" s="538" t="str">
        <f>$K$6</f>
        <v>Black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247</v>
      </c>
      <c r="M463" s="537"/>
      <c r="N463" s="540" t="s">
        <v>255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248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249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250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251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252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246</v>
      </c>
      <c r="M472" s="537"/>
      <c r="N472" s="538" t="str">
        <f>$F$6</f>
        <v>Wood Effect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177</v>
      </c>
      <c r="M473" s="537"/>
      <c r="N473" s="538" t="str">
        <f>$K$6</f>
        <v>Black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247</v>
      </c>
      <c r="M474" s="537"/>
      <c r="N474" s="540" t="s">
        <v>255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248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249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250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251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252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246</v>
      </c>
      <c r="M483" s="537"/>
      <c r="N483" s="538" t="str">
        <f>$F$6</f>
        <v>Wood Effect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177</v>
      </c>
      <c r="M484" s="537"/>
      <c r="N484" s="538" t="str">
        <f>$K$6</f>
        <v>Black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247</v>
      </c>
      <c r="M485" s="537"/>
      <c r="N485" s="540" t="s">
        <v>255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248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249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250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251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252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246</v>
      </c>
      <c r="M494" s="537"/>
      <c r="N494" s="538" t="str">
        <f>$F$6</f>
        <v>Wood Effect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177</v>
      </c>
      <c r="M495" s="537"/>
      <c r="N495" s="538" t="str">
        <f>$K$6</f>
        <v>Black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247</v>
      </c>
      <c r="M496" s="537"/>
      <c r="N496" s="540" t="s">
        <v>255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248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249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250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251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252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246</v>
      </c>
      <c r="M505" s="537"/>
      <c r="N505" s="538" t="str">
        <f>$F$6</f>
        <v>Wood Effect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177</v>
      </c>
      <c r="M506" s="537"/>
      <c r="N506" s="538" t="str">
        <f>$K$6</f>
        <v>Black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247</v>
      </c>
      <c r="M507" s="537"/>
      <c r="N507" s="540" t="s">
        <v>255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248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249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250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251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252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246</v>
      </c>
      <c r="M516" s="537"/>
      <c r="N516" s="538" t="str">
        <f>$F$6</f>
        <v>Wood Effect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177</v>
      </c>
      <c r="M517" s="537"/>
      <c r="N517" s="538" t="str">
        <f>$K$6</f>
        <v>Black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247</v>
      </c>
      <c r="M518" s="537"/>
      <c r="N518" s="540" t="s">
        <v>255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248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249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250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251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252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246</v>
      </c>
      <c r="M527" s="537"/>
      <c r="N527" s="538" t="str">
        <f>$F$6</f>
        <v>Wood Effect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177</v>
      </c>
      <c r="M528" s="537"/>
      <c r="N528" s="538" t="str">
        <f>$K$6</f>
        <v>Black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247</v>
      </c>
      <c r="M529" s="537"/>
      <c r="N529" s="540" t="s">
        <v>255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248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249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250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251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252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246</v>
      </c>
      <c r="M538" s="537"/>
      <c r="N538" s="538" t="str">
        <f>$F$6</f>
        <v>Wood Effect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177</v>
      </c>
      <c r="M539" s="537"/>
      <c r="N539" s="538" t="str">
        <f>$K$6</f>
        <v>Black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247</v>
      </c>
      <c r="M540" s="537"/>
      <c r="N540" s="540" t="s">
        <v>255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248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249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250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251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252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246</v>
      </c>
      <c r="M549" s="537"/>
      <c r="N549" s="538" t="str">
        <f>$F$6</f>
        <v>Wood Effect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177</v>
      </c>
      <c r="M550" s="537"/>
      <c r="N550" s="538" t="str">
        <f>$K$6</f>
        <v>Black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247</v>
      </c>
      <c r="M551" s="537"/>
      <c r="N551" s="540" t="s">
        <v>255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248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249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250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251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252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246</v>
      </c>
      <c r="M560" s="537"/>
      <c r="N560" s="538" t="str">
        <f>$F$6</f>
        <v>Wood Effect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177</v>
      </c>
      <c r="M561" s="537"/>
      <c r="N561" s="538" t="str">
        <f>$K$6</f>
        <v>Black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247</v>
      </c>
      <c r="M562" s="537"/>
      <c r="N562" s="540" t="s">
        <v>255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248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249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250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251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252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246</v>
      </c>
      <c r="M571" s="537"/>
      <c r="N571" s="538" t="str">
        <f>$F$6</f>
        <v>Wood Effect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177</v>
      </c>
      <c r="M572" s="537"/>
      <c r="N572" s="538" t="str">
        <f>$K$6</f>
        <v>Black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247</v>
      </c>
      <c r="M573" s="537"/>
      <c r="N573" s="540" t="s">
        <v>255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248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249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250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251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252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246</v>
      </c>
      <c r="M582" s="537"/>
      <c r="N582" s="538" t="str">
        <f>$F$6</f>
        <v>Wood Effect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177</v>
      </c>
      <c r="M583" s="537"/>
      <c r="N583" s="538" t="str">
        <f>$K$6</f>
        <v>Black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247</v>
      </c>
      <c r="M584" s="537"/>
      <c r="N584" s="540" t="s">
        <v>255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248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249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250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251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252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246</v>
      </c>
      <c r="M593" s="537"/>
      <c r="N593" s="538" t="str">
        <f>$F$6</f>
        <v>Wood Effect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177</v>
      </c>
      <c r="M594" s="537"/>
      <c r="N594" s="538" t="str">
        <f>$K$6</f>
        <v>Black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247</v>
      </c>
      <c r="M595" s="537"/>
      <c r="N595" s="540" t="s">
        <v>255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248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249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250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251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252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246</v>
      </c>
      <c r="M604" s="537"/>
      <c r="N604" s="538" t="str">
        <f>$F$6</f>
        <v>Wood Effect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177</v>
      </c>
      <c r="M605" s="537"/>
      <c r="N605" s="538" t="str">
        <f>$K$6</f>
        <v>Black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247</v>
      </c>
      <c r="M606" s="537"/>
      <c r="N606" s="540" t="s">
        <v>255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248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249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250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251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252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246</v>
      </c>
      <c r="M615" s="537"/>
      <c r="N615" s="538" t="str">
        <f>$F$6</f>
        <v>Wood Effect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177</v>
      </c>
      <c r="M616" s="537"/>
      <c r="N616" s="538" t="str">
        <f>$K$6</f>
        <v>Black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247</v>
      </c>
      <c r="M617" s="537"/>
      <c r="N617" s="540" t="s">
        <v>255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248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249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250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251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252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246</v>
      </c>
      <c r="M626" s="537"/>
      <c r="N626" s="538" t="str">
        <f>$F$6</f>
        <v>Wood Effect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177</v>
      </c>
      <c r="M627" s="537"/>
      <c r="N627" s="538" t="str">
        <f>$K$6</f>
        <v>Black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247</v>
      </c>
      <c r="M628" s="537"/>
      <c r="N628" s="540" t="s">
        <v>255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248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249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250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251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252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246</v>
      </c>
      <c r="M637" s="537"/>
      <c r="N637" s="538" t="str">
        <f>$F$6</f>
        <v>Wood Effect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177</v>
      </c>
      <c r="M638" s="537"/>
      <c r="N638" s="538" t="str">
        <f>$K$6</f>
        <v>Black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247</v>
      </c>
      <c r="M639" s="537"/>
      <c r="N639" s="540" t="s">
        <v>255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248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249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250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251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252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246</v>
      </c>
      <c r="M648" s="537"/>
      <c r="N648" s="538" t="str">
        <f>$F$6</f>
        <v>Wood Effect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177</v>
      </c>
      <c r="M649" s="537"/>
      <c r="N649" s="538" t="str">
        <f>$K$6</f>
        <v>Black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247</v>
      </c>
      <c r="M650" s="537"/>
      <c r="N650" s="540" t="s">
        <v>255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248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249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250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251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252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246</v>
      </c>
      <c r="M659" s="537"/>
      <c r="N659" s="538" t="str">
        <f>$F$6</f>
        <v>Wood Effect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177</v>
      </c>
      <c r="M660" s="537"/>
      <c r="N660" s="538" t="str">
        <f>$K$6</f>
        <v>Black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247</v>
      </c>
      <c r="M661" s="537"/>
      <c r="N661" s="540" t="s">
        <v>255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248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249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250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251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252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246</v>
      </c>
      <c r="M670" s="537"/>
      <c r="N670" s="538" t="str">
        <f>$F$6</f>
        <v>Wood Effect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177</v>
      </c>
      <c r="M671" s="537"/>
      <c r="N671" s="538" t="str">
        <f>$K$6</f>
        <v>Black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247</v>
      </c>
      <c r="M672" s="537"/>
      <c r="N672" s="540" t="s">
        <v>255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248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249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250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251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252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246</v>
      </c>
      <c r="M681" s="537"/>
      <c r="N681" s="538" t="str">
        <f>$F$6</f>
        <v>Wood Effect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177</v>
      </c>
      <c r="M682" s="537"/>
      <c r="N682" s="538" t="str">
        <f>$K$6</f>
        <v>Black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247</v>
      </c>
      <c r="M683" s="537"/>
      <c r="N683" s="540" t="s">
        <v>255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248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249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250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251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252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246</v>
      </c>
      <c r="M692" s="537"/>
      <c r="N692" s="538" t="str">
        <f>$F$6</f>
        <v>Wood Effect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177</v>
      </c>
      <c r="M693" s="537"/>
      <c r="N693" s="538" t="str">
        <f>$K$6</f>
        <v>Black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247</v>
      </c>
      <c r="M694" s="537"/>
      <c r="N694" s="540" t="s">
        <v>255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248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249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250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251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252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246</v>
      </c>
      <c r="M703" s="537"/>
      <c r="N703" s="538" t="str">
        <f>$F$6</f>
        <v>Wood Effect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177</v>
      </c>
      <c r="M704" s="537"/>
      <c r="N704" s="538" t="str">
        <f>$K$6</f>
        <v>Black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247</v>
      </c>
      <c r="M705" s="537"/>
      <c r="N705" s="540" t="s">
        <v>255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248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249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250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251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252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246</v>
      </c>
      <c r="M714" s="537"/>
      <c r="N714" s="538" t="str">
        <f>$F$6</f>
        <v>Wood Effect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177</v>
      </c>
      <c r="M715" s="537"/>
      <c r="N715" s="538" t="str">
        <f>$K$6</f>
        <v>Black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247</v>
      </c>
      <c r="M716" s="537"/>
      <c r="N716" s="540" t="s">
        <v>255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248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249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250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251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252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246</v>
      </c>
      <c r="M725" s="537"/>
      <c r="N725" s="538" t="str">
        <f>$F$6</f>
        <v>Wood Effect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177</v>
      </c>
      <c r="M726" s="537"/>
      <c r="N726" s="538" t="str">
        <f>$K$6</f>
        <v>Black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247</v>
      </c>
      <c r="M727" s="537"/>
      <c r="N727" s="540" t="s">
        <v>255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248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249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250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251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252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246</v>
      </c>
      <c r="M736" s="537"/>
      <c r="N736" s="538" t="str">
        <f>$F$6</f>
        <v>Wood Effect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177</v>
      </c>
      <c r="M737" s="537"/>
      <c r="N737" s="538" t="str">
        <f>$K$6</f>
        <v>Black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247</v>
      </c>
      <c r="M738" s="537"/>
      <c r="N738" s="540" t="s">
        <v>255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248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249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250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251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252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246</v>
      </c>
      <c r="M747" s="537"/>
      <c r="N747" s="538" t="str">
        <f>$F$6</f>
        <v>Wood Effect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177</v>
      </c>
      <c r="M748" s="537"/>
      <c r="N748" s="538" t="str">
        <f>$K$6</f>
        <v>Black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247</v>
      </c>
      <c r="M749" s="537"/>
      <c r="N749" s="540" t="s">
        <v>255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248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249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250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251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252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246</v>
      </c>
      <c r="M758" s="537"/>
      <c r="N758" s="538" t="str">
        <f>$F$6</f>
        <v>Wood Effect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177</v>
      </c>
      <c r="M759" s="537"/>
      <c r="N759" s="538" t="str">
        <f>$K$6</f>
        <v>Black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247</v>
      </c>
      <c r="M760" s="537"/>
      <c r="N760" s="540" t="s">
        <v>255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248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249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250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251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252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246</v>
      </c>
      <c r="M769" s="537"/>
      <c r="N769" s="538" t="str">
        <f>$F$6</f>
        <v>Wood Effect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177</v>
      </c>
      <c r="M770" s="537"/>
      <c r="N770" s="538" t="str">
        <f>$K$6</f>
        <v>Black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247</v>
      </c>
      <c r="M771" s="537"/>
      <c r="N771" s="540" t="s">
        <v>255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248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249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250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251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252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246</v>
      </c>
      <c r="M780" s="537"/>
      <c r="N780" s="538" t="str">
        <f>$F$6</f>
        <v>Wood Effect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177</v>
      </c>
      <c r="M781" s="537"/>
      <c r="N781" s="538" t="str">
        <f>$K$6</f>
        <v>Black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247</v>
      </c>
      <c r="M782" s="537"/>
      <c r="N782" s="540" t="s">
        <v>255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248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249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250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251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252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246</v>
      </c>
      <c r="M791" s="537"/>
      <c r="N791" s="538" t="str">
        <f>$F$6</f>
        <v>Wood Effect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177</v>
      </c>
      <c r="M792" s="537"/>
      <c r="N792" s="538" t="str">
        <f>$K$6</f>
        <v>Black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247</v>
      </c>
      <c r="M793" s="537"/>
      <c r="N793" s="540" t="s">
        <v>255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248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249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250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251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252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246</v>
      </c>
      <c r="M802" s="537"/>
      <c r="N802" s="538" t="str">
        <f>$F$6</f>
        <v>Wood Effect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177</v>
      </c>
      <c r="M803" s="537"/>
      <c r="N803" s="538" t="str">
        <f>$K$6</f>
        <v>Black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247</v>
      </c>
      <c r="M804" s="537"/>
      <c r="N804" s="540" t="s">
        <v>255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248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249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250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251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252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246</v>
      </c>
      <c r="M813" s="537"/>
      <c r="N813" s="538" t="str">
        <f>$F$6</f>
        <v>Wood Effect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177</v>
      </c>
      <c r="M814" s="537"/>
      <c r="N814" s="538" t="str">
        <f>$K$6</f>
        <v>Black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247</v>
      </c>
      <c r="M815" s="537"/>
      <c r="N815" s="540" t="s">
        <v>255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248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249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250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251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252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246</v>
      </c>
      <c r="M824" s="537"/>
      <c r="N824" s="538" t="str">
        <f>$F$6</f>
        <v>Wood Effect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177</v>
      </c>
      <c r="M825" s="537"/>
      <c r="N825" s="538" t="str">
        <f>$K$6</f>
        <v>Black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247</v>
      </c>
      <c r="M826" s="537"/>
      <c r="N826" s="540" t="s">
        <v>255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248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249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250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251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252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246</v>
      </c>
      <c r="M835" s="537"/>
      <c r="N835" s="538" t="str">
        <f>$F$6</f>
        <v>Wood Effect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177</v>
      </c>
      <c r="M836" s="537"/>
      <c r="N836" s="538" t="str">
        <f>$K$6</f>
        <v>Black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247</v>
      </c>
      <c r="M837" s="537"/>
      <c r="N837" s="540" t="s">
        <v>255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248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249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250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251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252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246</v>
      </c>
      <c r="M846" s="537"/>
      <c r="N846" s="538" t="str">
        <f>$F$6</f>
        <v>Wood Effect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177</v>
      </c>
      <c r="M847" s="537"/>
      <c r="N847" s="538" t="str">
        <f>$K$6</f>
        <v>Black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247</v>
      </c>
      <c r="M848" s="537"/>
      <c r="N848" s="540" t="s">
        <v>255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248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249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250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251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252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246</v>
      </c>
      <c r="M857" s="537"/>
      <c r="N857" s="538" t="str">
        <f>$F$6</f>
        <v>Wood Effect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177</v>
      </c>
      <c r="M858" s="537"/>
      <c r="N858" s="538" t="str">
        <f>$K$6</f>
        <v>Black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247</v>
      </c>
      <c r="M859" s="537"/>
      <c r="N859" s="540" t="s">
        <v>255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248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249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250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251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252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246</v>
      </c>
      <c r="M868" s="537"/>
      <c r="N868" s="538" t="str">
        <f>$F$6</f>
        <v>Wood Effect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177</v>
      </c>
      <c r="M869" s="537"/>
      <c r="N869" s="538" t="str">
        <f>$K$6</f>
        <v>Black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247</v>
      </c>
      <c r="M870" s="537"/>
      <c r="N870" s="540" t="s">
        <v>255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248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249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250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251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252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246</v>
      </c>
      <c r="M879" s="537"/>
      <c r="N879" s="538" t="str">
        <f>$F$6</f>
        <v>Wood Effect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177</v>
      </c>
      <c r="M880" s="537"/>
      <c r="N880" s="538" t="str">
        <f>$K$6</f>
        <v>Black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247</v>
      </c>
      <c r="M881" s="537"/>
      <c r="N881" s="540" t="s">
        <v>255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248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249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250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251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252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246</v>
      </c>
      <c r="M890" s="537"/>
      <c r="N890" s="538" t="str">
        <f>$F$6</f>
        <v>Wood Effect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177</v>
      </c>
      <c r="M891" s="537"/>
      <c r="N891" s="538" t="str">
        <f>$K$6</f>
        <v>Black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247</v>
      </c>
      <c r="M892" s="537"/>
      <c r="N892" s="540" t="s">
        <v>255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248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249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250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251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252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246</v>
      </c>
      <c r="M901" s="537"/>
      <c r="N901" s="538" t="str">
        <f>$F$6</f>
        <v>Wood Effect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177</v>
      </c>
      <c r="M902" s="537"/>
      <c r="N902" s="538" t="str">
        <f>$K$6</f>
        <v>Black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247</v>
      </c>
      <c r="M903" s="537"/>
      <c r="N903" s="540" t="s">
        <v>255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248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249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250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251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252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246</v>
      </c>
      <c r="M912" s="537"/>
      <c r="N912" s="538" t="str">
        <f>$F$6</f>
        <v>Wood Effect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177</v>
      </c>
      <c r="M913" s="537"/>
      <c r="N913" s="538" t="str">
        <f>$K$6</f>
        <v>Black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247</v>
      </c>
      <c r="M914" s="537"/>
      <c r="N914" s="540" t="s">
        <v>255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248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249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250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251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252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246</v>
      </c>
      <c r="M923" s="537"/>
      <c r="N923" s="538" t="str">
        <f>$F$6</f>
        <v>Wood Effect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177</v>
      </c>
      <c r="M924" s="537"/>
      <c r="N924" s="538" t="str">
        <f>$K$6</f>
        <v>Black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247</v>
      </c>
      <c r="M925" s="537"/>
      <c r="N925" s="540" t="s">
        <v>255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248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249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250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251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252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246</v>
      </c>
      <c r="M934" s="537"/>
      <c r="N934" s="538" t="str">
        <f>$F$6</f>
        <v>Wood Effect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177</v>
      </c>
      <c r="M935" s="537"/>
      <c r="N935" s="538" t="str">
        <f>$K$6</f>
        <v>Black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247</v>
      </c>
      <c r="M936" s="537"/>
      <c r="N936" s="540" t="s">
        <v>255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248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249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250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251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252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246</v>
      </c>
      <c r="M945" s="537"/>
      <c r="N945" s="538" t="str">
        <f>$F$6</f>
        <v>Wood Effect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177</v>
      </c>
      <c r="M946" s="537"/>
      <c r="N946" s="538" t="str">
        <f>$K$6</f>
        <v>Black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247</v>
      </c>
      <c r="M947" s="537"/>
      <c r="N947" s="540" t="s">
        <v>255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248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249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250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251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252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246</v>
      </c>
      <c r="M956" s="537"/>
      <c r="N956" s="538" t="str">
        <f>$F$6</f>
        <v>Wood Effect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177</v>
      </c>
      <c r="M957" s="537"/>
      <c r="N957" s="538" t="str">
        <f>$K$6</f>
        <v>Black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247</v>
      </c>
      <c r="M958" s="537"/>
      <c r="N958" s="540" t="s">
        <v>255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248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249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250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251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252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246</v>
      </c>
      <c r="M967" s="537"/>
      <c r="N967" s="538" t="str">
        <f>$F$6</f>
        <v>Wood Effect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177</v>
      </c>
      <c r="M968" s="537"/>
      <c r="N968" s="538" t="str">
        <f>$K$6</f>
        <v>Black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247</v>
      </c>
      <c r="M969" s="537"/>
      <c r="N969" s="540" t="s">
        <v>255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248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249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250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251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252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246</v>
      </c>
      <c r="M978" s="537"/>
      <c r="N978" s="538" t="str">
        <f>$F$6</f>
        <v>Wood Effect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177</v>
      </c>
      <c r="M979" s="537"/>
      <c r="N979" s="538" t="str">
        <f>$K$6</f>
        <v>Black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247</v>
      </c>
      <c r="M980" s="537"/>
      <c r="N980" s="540" t="s">
        <v>255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248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249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250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251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252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246</v>
      </c>
      <c r="M989" s="537"/>
      <c r="N989" s="538" t="str">
        <f>$F$6</f>
        <v>Wood Effect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177</v>
      </c>
      <c r="M990" s="537"/>
      <c r="N990" s="538" t="str">
        <f>$K$6</f>
        <v>Black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247</v>
      </c>
      <c r="M991" s="537"/>
      <c r="N991" s="540" t="s">
        <v>255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248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249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250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251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252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246</v>
      </c>
      <c r="M1000" s="537"/>
      <c r="N1000" s="538" t="str">
        <f>$F$6</f>
        <v>Wood Effect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177</v>
      </c>
      <c r="M1001" s="537"/>
      <c r="N1001" s="538" t="str">
        <f>$K$6</f>
        <v>Black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247</v>
      </c>
      <c r="M1002" s="537"/>
      <c r="N1002" s="540" t="s">
        <v>255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248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249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250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251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252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246</v>
      </c>
      <c r="M1011" s="537"/>
      <c r="N1011" s="538" t="str">
        <f>$F$6</f>
        <v>Wood Effect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177</v>
      </c>
      <c r="M1012" s="537"/>
      <c r="N1012" s="538" t="str">
        <f>$K$6</f>
        <v>Black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247</v>
      </c>
      <c r="M1013" s="537"/>
      <c r="N1013" s="540" t="s">
        <v>255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248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249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250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251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252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246</v>
      </c>
      <c r="M1022" s="537"/>
      <c r="N1022" s="538" t="str">
        <f>$F$6</f>
        <v>Wood Effect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177</v>
      </c>
      <c r="M1023" s="537"/>
      <c r="N1023" s="538" t="str">
        <f>$K$6</f>
        <v>Black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247</v>
      </c>
      <c r="M1024" s="537"/>
      <c r="N1024" s="540" t="s">
        <v>255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248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249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250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251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252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246</v>
      </c>
      <c r="M1033" s="537"/>
      <c r="N1033" s="538" t="str">
        <f>$F$6</f>
        <v>Wood Effect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177</v>
      </c>
      <c r="M1034" s="537"/>
      <c r="N1034" s="538" t="str">
        <f>$K$6</f>
        <v>Black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247</v>
      </c>
      <c r="M1035" s="537"/>
      <c r="N1035" s="540" t="s">
        <v>255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248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249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250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251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252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246</v>
      </c>
      <c r="M1044" s="537"/>
      <c r="N1044" s="538" t="str">
        <f>$F$6</f>
        <v>Wood Effect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177</v>
      </c>
      <c r="M1045" s="537"/>
      <c r="N1045" s="538" t="str">
        <f>$K$6</f>
        <v>Black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247</v>
      </c>
      <c r="M1046" s="537"/>
      <c r="N1046" s="540" t="s">
        <v>255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248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249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250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251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252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246</v>
      </c>
      <c r="M1055" s="537"/>
      <c r="N1055" s="538" t="str">
        <f>$F$6</f>
        <v>Wood Effect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177</v>
      </c>
      <c r="M1056" s="537"/>
      <c r="N1056" s="538" t="str">
        <f>$K$6</f>
        <v>Black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247</v>
      </c>
      <c r="M1057" s="537"/>
      <c r="N1057" s="540" t="s">
        <v>255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248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249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250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251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252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246</v>
      </c>
      <c r="M1066" s="537"/>
      <c r="N1066" s="538" t="str">
        <f>$F$6</f>
        <v>Wood Effect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177</v>
      </c>
      <c r="M1067" s="537"/>
      <c r="N1067" s="538" t="str">
        <f>$K$6</f>
        <v>Black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247</v>
      </c>
      <c r="M1068" s="537"/>
      <c r="N1068" s="540" t="s">
        <v>255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248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249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250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251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252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246</v>
      </c>
      <c r="M1077" s="537"/>
      <c r="N1077" s="538" t="str">
        <f>$F$6</f>
        <v>Wood Effect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177</v>
      </c>
      <c r="M1078" s="537"/>
      <c r="N1078" s="538" t="str">
        <f>$K$6</f>
        <v>Black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247</v>
      </c>
      <c r="M1079" s="537"/>
      <c r="N1079" s="540" t="s">
        <v>255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248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249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250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251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252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246</v>
      </c>
      <c r="M1088" s="537"/>
      <c r="N1088" s="538" t="str">
        <f>$F$6</f>
        <v>Wood Effect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177</v>
      </c>
      <c r="M1089" s="537"/>
      <c r="N1089" s="538" t="str">
        <f>$K$6</f>
        <v>Black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247</v>
      </c>
      <c r="M1090" s="537"/>
      <c r="N1090" s="540" t="s">
        <v>255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248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249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250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251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252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246</v>
      </c>
      <c r="M1099" s="537"/>
      <c r="N1099" s="538" t="str">
        <f>$F$6</f>
        <v>Wood Effect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177</v>
      </c>
      <c r="M1100" s="537"/>
      <c r="N1100" s="538" t="str">
        <f>$K$6</f>
        <v>Black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247</v>
      </c>
      <c r="M1101" s="537"/>
      <c r="N1101" s="540" t="s">
        <v>255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248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249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250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251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252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115</v>
      </c>
    </row>
    <row r="5" spans="3:5">
      <c r="C5" s="236" t="s">
        <v>396</v>
      </c>
      <c r="D5" s="236" t="s">
        <v>394</v>
      </c>
      <c r="E5" s="309">
        <f>ROUND(Pricing!U104,0.1)/40</f>
        <v>3.45</v>
      </c>
    </row>
    <row r="6" spans="3:5">
      <c r="C6" s="236" t="s">
        <v>83</v>
      </c>
      <c r="D6" s="236" t="s">
        <v>393</v>
      </c>
      <c r="E6" s="309">
        <f>ROUND(Pricing!V104,0.1)</f>
        <v>7</v>
      </c>
    </row>
    <row r="7" spans="3:5">
      <c r="C7" s="236" t="s">
        <v>400</v>
      </c>
      <c r="D7" s="236" t="s">
        <v>392</v>
      </c>
      <c r="E7" s="309">
        <f>ROUND(Pricing!W104,0.1)</f>
        <v>115</v>
      </c>
    </row>
    <row r="8" spans="3:5">
      <c r="C8" s="236" t="s">
        <v>397</v>
      </c>
      <c r="D8" s="236" t="s">
        <v>392</v>
      </c>
      <c r="E8" s="309">
        <f>ROUND(Pricing!X104,0.1)</f>
        <v>230</v>
      </c>
    </row>
    <row r="9" spans="3:5">
      <c r="C9" t="s">
        <v>222</v>
      </c>
      <c r="D9" s="236" t="s">
        <v>395</v>
      </c>
      <c r="E9" s="309">
        <f>ROUND(Pricing!Y104,0.1)</f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workbookViewId="0">
      <selection activeCell="C18" sqref="C1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NEW-A</v>
      </c>
      <c r="B2" s="318" t="str">
        <f>'BD Team'!C9</f>
        <v>M15000</v>
      </c>
      <c r="C2" s="318" t="str">
        <f>'BD Team'!D9</f>
        <v>FIXED GLASS 2 NO'S</v>
      </c>
      <c r="D2" s="318" t="str">
        <f>'BD Team'!E9</f>
        <v>24MM</v>
      </c>
      <c r="E2" s="318" t="str">
        <f>'BD Team'!G9</f>
        <v>GF - STAIRCASE</v>
      </c>
      <c r="F2" s="318" t="str">
        <f>'BD Team'!F9</f>
        <v>NO</v>
      </c>
      <c r="I2" s="318">
        <f>'BD Team'!H9</f>
        <v>3656</v>
      </c>
      <c r="J2" s="318">
        <f>'BD Team'!I9</f>
        <v>976</v>
      </c>
      <c r="K2" s="318">
        <f>'BD Team'!J9</f>
        <v>1</v>
      </c>
      <c r="L2" s="319">
        <f>'BD Team'!K9</f>
        <v>252.88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NEW-B</v>
      </c>
      <c r="B3" s="318" t="str">
        <f>'BD Team'!C10</f>
        <v>M14600</v>
      </c>
      <c r="C3" s="318" t="str">
        <f>'BD Team'!D10</f>
        <v>2 TRACK 2 SHUTTER SLIDING DOOR</v>
      </c>
      <c r="D3" s="318" t="str">
        <f>'BD Team'!E10</f>
        <v>24MM</v>
      </c>
      <c r="E3" s="318" t="str">
        <f>'BD Team'!G10</f>
        <v>1F - NEAR GBR</v>
      </c>
      <c r="F3" s="318" t="str">
        <f>'BD Team'!F10</f>
        <v>NO</v>
      </c>
      <c r="I3" s="318">
        <f>'BD Team'!H10</f>
        <v>2188</v>
      </c>
      <c r="J3" s="318">
        <f>'BD Team'!I10</f>
        <v>2372</v>
      </c>
      <c r="K3" s="318">
        <f>'BD Team'!J10</f>
        <v>1</v>
      </c>
      <c r="L3" s="319">
        <f>'BD Team'!K10</f>
        <v>760.09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NEW-C</v>
      </c>
      <c r="B4" s="318" t="str">
        <f>'BD Team'!C11</f>
        <v>M15000</v>
      </c>
      <c r="C4" s="318" t="str">
        <f>'BD Team'!D11</f>
        <v>2 SIDE HUNG WINDOWS WITH 4 FIXED GLASS</v>
      </c>
      <c r="D4" s="318" t="str">
        <f>'BD Team'!E11</f>
        <v>24MM &amp; 28MM</v>
      </c>
      <c r="E4" s="318" t="str">
        <f>'BD Team'!G11</f>
        <v>2F - NEAR GBR</v>
      </c>
      <c r="F4" s="318" t="str">
        <f>'BD Team'!F11</f>
        <v>NO</v>
      </c>
      <c r="I4" s="318">
        <f>'BD Team'!H11</f>
        <v>5636</v>
      </c>
      <c r="J4" s="318">
        <f>'BD Team'!I11</f>
        <v>2445</v>
      </c>
      <c r="K4" s="318">
        <f>'BD Team'!J11</f>
        <v>1</v>
      </c>
      <c r="L4" s="319">
        <f>'BD Team'!K11</f>
        <v>1420.63</v>
      </c>
      <c r="M4" s="318">
        <f>Pricing!O6</f>
        <v>3446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12" sqref="E1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422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420</v>
      </c>
      <c r="F3" s="136" t="s">
        <v>182</v>
      </c>
      <c r="G3" s="162" t="s">
        <v>416</v>
      </c>
      <c r="H3" s="323" t="s">
        <v>185</v>
      </c>
      <c r="I3" s="324"/>
      <c r="J3" s="166">
        <v>43712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168</v>
      </c>
      <c r="B4" s="322"/>
      <c r="C4" s="322"/>
      <c r="D4" s="322"/>
      <c r="E4" s="162" t="s">
        <v>423</v>
      </c>
      <c r="F4" s="135"/>
      <c r="G4" s="164"/>
      <c r="H4" s="323" t="s">
        <v>186</v>
      </c>
      <c r="I4" s="324"/>
      <c r="J4" s="165" t="s">
        <v>382</v>
      </c>
      <c r="K4" s="167"/>
      <c r="L4" s="104" t="s">
        <v>258</v>
      </c>
      <c r="M4" s="104" t="s">
        <v>383</v>
      </c>
    </row>
    <row r="5" spans="1:13" s="104" customFormat="1">
      <c r="A5" s="322" t="s">
        <v>176</v>
      </c>
      <c r="B5" s="322"/>
      <c r="C5" s="322"/>
      <c r="D5" s="322"/>
      <c r="E5" s="162" t="s">
        <v>424</v>
      </c>
      <c r="F5" s="136" t="s">
        <v>183</v>
      </c>
      <c r="G5" s="162" t="s">
        <v>260</v>
      </c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263</v>
      </c>
      <c r="F9" s="113" t="s">
        <v>429</v>
      </c>
      <c r="G9" s="113" t="s">
        <v>430</v>
      </c>
      <c r="H9" s="113">
        <v>3656</v>
      </c>
      <c r="I9" s="113">
        <v>976</v>
      </c>
      <c r="J9" s="113">
        <v>1</v>
      </c>
      <c r="K9" s="123">
        <v>252.88</v>
      </c>
    </row>
    <row r="10" spans="1:13" ht="20.100000000000001" customHeight="1">
      <c r="A10" s="113">
        <v>2</v>
      </c>
      <c r="B10" s="113" t="s">
        <v>431</v>
      </c>
      <c r="C10" s="113" t="s">
        <v>432</v>
      </c>
      <c r="D10" s="113" t="s">
        <v>433</v>
      </c>
      <c r="E10" s="113" t="s">
        <v>263</v>
      </c>
      <c r="F10" s="113" t="s">
        <v>429</v>
      </c>
      <c r="G10" s="113" t="s">
        <v>434</v>
      </c>
      <c r="H10" s="113">
        <v>2188</v>
      </c>
      <c r="I10" s="113">
        <v>2372</v>
      </c>
      <c r="J10" s="113">
        <v>1</v>
      </c>
      <c r="K10" s="123">
        <v>760.09</v>
      </c>
      <c r="L10" s="47" t="s">
        <v>282</v>
      </c>
    </row>
    <row r="11" spans="1:13" ht="20.100000000000001" customHeight="1">
      <c r="A11" s="113">
        <v>3</v>
      </c>
      <c r="B11" s="113" t="s">
        <v>435</v>
      </c>
      <c r="C11" s="113" t="s">
        <v>427</v>
      </c>
      <c r="D11" s="113" t="s">
        <v>436</v>
      </c>
      <c r="E11" s="113" t="s">
        <v>437</v>
      </c>
      <c r="F11" s="113" t="s">
        <v>429</v>
      </c>
      <c r="G11" s="113" t="s">
        <v>438</v>
      </c>
      <c r="H11" s="113">
        <v>5636</v>
      </c>
      <c r="I11" s="113">
        <v>2445</v>
      </c>
      <c r="J11" s="113">
        <v>1</v>
      </c>
      <c r="K11" s="123">
        <v>1420.63</v>
      </c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417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7" sqref="O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NEW-A</v>
      </c>
      <c r="C4" s="118" t="str">
        <f>'BD Team'!C9</f>
        <v>M15000</v>
      </c>
      <c r="D4" s="118" t="str">
        <f>'BD Team'!D9</f>
        <v>FIXED GLASS 2 NO'S</v>
      </c>
      <c r="E4" s="118" t="str">
        <f>'BD Team'!F9</f>
        <v>NO</v>
      </c>
      <c r="F4" s="121" t="str">
        <f>'BD Team'!G9</f>
        <v>GF - STAIRCASE</v>
      </c>
      <c r="G4" s="118">
        <f>'BD Team'!H9</f>
        <v>3656</v>
      </c>
      <c r="H4" s="118">
        <f>'BD Team'!I9</f>
        <v>976</v>
      </c>
      <c r="I4" s="118">
        <f>'BD Team'!J9</f>
        <v>1</v>
      </c>
      <c r="J4" s="103">
        <f t="shared" ref="J4:J53" si="0">G4*H4*I4*10.764/1000000</f>
        <v>38.408707583999998</v>
      </c>
      <c r="K4" s="172">
        <f>'BD Team'!K9</f>
        <v>252.88</v>
      </c>
      <c r="L4" s="171">
        <f>K4*I4</f>
        <v>252.88</v>
      </c>
      <c r="M4" s="170">
        <f>L4*'Changable Values'!$D$4</f>
        <v>20989.040000000001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30.88</v>
      </c>
      <c r="U4" s="313">
        <f>SUM(G4:H4)*I4*2*4/1000</f>
        <v>37.055999999999997</v>
      </c>
      <c r="V4" s="313">
        <f>SUM(G4:H4)*I4*5*5*4/(1000*240)</f>
        <v>1.93</v>
      </c>
      <c r="W4" s="313">
        <f>T4</f>
        <v>30.88</v>
      </c>
      <c r="X4" s="313">
        <f>W4*2</f>
        <v>61.76</v>
      </c>
      <c r="Y4" s="313">
        <f>SUM(G4:H4)*I4*4/1000</f>
        <v>18.527999999999999</v>
      </c>
    </row>
    <row r="5" spans="1:25">
      <c r="A5" s="118">
        <f>'BD Team'!A10</f>
        <v>2</v>
      </c>
      <c r="B5" s="118" t="str">
        <f>'BD Team'!B10</f>
        <v>NEW-B</v>
      </c>
      <c r="C5" s="118" t="str">
        <f>'BD Team'!C10</f>
        <v>M14600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1F - NEAR GBR</v>
      </c>
      <c r="G5" s="118">
        <f>'BD Team'!H10</f>
        <v>2188</v>
      </c>
      <c r="H5" s="118">
        <f>'BD Team'!I10</f>
        <v>2372</v>
      </c>
      <c r="I5" s="118">
        <f>'BD Team'!J10</f>
        <v>1</v>
      </c>
      <c r="J5" s="103">
        <f t="shared" si="0"/>
        <v>55.864471103999996</v>
      </c>
      <c r="K5" s="172">
        <f>'BD Team'!K10</f>
        <v>760.09</v>
      </c>
      <c r="L5" s="171">
        <f t="shared" ref="L5:L53" si="1">K5*I5</f>
        <v>760.09</v>
      </c>
      <c r="M5" s="170">
        <f>L5*'Changable Values'!$D$4</f>
        <v>63087.47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30.4</v>
      </c>
      <c r="U5" s="313">
        <f t="shared" ref="U5:U68" si="3">SUM(G5:H5)*I5*2*4/1000</f>
        <v>36.479999999999997</v>
      </c>
      <c r="V5" s="313">
        <f t="shared" ref="V5:V68" si="4">SUM(G5:H5)*I5*5*5*4/(1000*240)</f>
        <v>1.9</v>
      </c>
      <c r="W5" s="313">
        <f t="shared" ref="W5:W68" si="5">T5</f>
        <v>30.4</v>
      </c>
      <c r="X5" s="313">
        <f t="shared" ref="X5:X68" si="6">W5*2</f>
        <v>60.8</v>
      </c>
      <c r="Y5" s="313">
        <f t="shared" ref="Y5:Y68" si="7">SUM(G5:H5)*I5*4/1000</f>
        <v>18.239999999999998</v>
      </c>
    </row>
    <row r="6" spans="1:25">
      <c r="A6" s="118">
        <f>'BD Team'!A11</f>
        <v>3</v>
      </c>
      <c r="B6" s="118" t="str">
        <f>'BD Team'!B11</f>
        <v>NEW-C</v>
      </c>
      <c r="C6" s="118" t="str">
        <f>'BD Team'!C11</f>
        <v>M15000</v>
      </c>
      <c r="D6" s="118" t="str">
        <f>'BD Team'!D11</f>
        <v>2 SIDE HUNG WINDOWS WITH 4 FIXED GLASS</v>
      </c>
      <c r="E6" s="118" t="str">
        <f>'BD Team'!F11</f>
        <v>NO</v>
      </c>
      <c r="F6" s="121" t="str">
        <f>'BD Team'!G11</f>
        <v>2F - NEAR GBR</v>
      </c>
      <c r="G6" s="118">
        <f>'BD Team'!H11</f>
        <v>5636</v>
      </c>
      <c r="H6" s="118">
        <f>'BD Team'!I11</f>
        <v>2445</v>
      </c>
      <c r="I6" s="118">
        <f>'BD Team'!J11</f>
        <v>1</v>
      </c>
      <c r="J6" s="103">
        <f t="shared" si="0"/>
        <v>148.32813528</v>
      </c>
      <c r="K6" s="172">
        <f>'BD Team'!K11</f>
        <v>1420.63</v>
      </c>
      <c r="L6" s="171">
        <f t="shared" si="1"/>
        <v>1420.63</v>
      </c>
      <c r="M6" s="170">
        <f>L6*'Changable Values'!$D$4</f>
        <v>117912.29000000001</v>
      </c>
      <c r="N6" s="170" t="str">
        <f>'BD Team'!E11</f>
        <v>24MM &amp; 28MM</v>
      </c>
      <c r="O6" s="172">
        <v>3446</v>
      </c>
      <c r="P6" s="241"/>
      <c r="Q6" s="173"/>
      <c r="R6" s="185"/>
      <c r="S6" s="312"/>
      <c r="T6" s="313">
        <f t="shared" si="2"/>
        <v>53.873333333333335</v>
      </c>
      <c r="U6" s="313">
        <f t="shared" si="3"/>
        <v>64.647999999999996</v>
      </c>
      <c r="V6" s="313">
        <f t="shared" si="4"/>
        <v>3.3670833333333334</v>
      </c>
      <c r="W6" s="313">
        <f t="shared" si="5"/>
        <v>53.873333333333335</v>
      </c>
      <c r="X6" s="313">
        <f t="shared" si="6"/>
        <v>107.74666666666667</v>
      </c>
      <c r="Y6" s="313">
        <f t="shared" si="7"/>
        <v>32.323999999999998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2433.6000000000004</v>
      </c>
      <c r="L104" s="168">
        <f>SUM(L4:L103)</f>
        <v>2433.6000000000004</v>
      </c>
      <c r="M104" s="168">
        <f>SUM(M4:M103)</f>
        <v>201988.80000000002</v>
      </c>
      <c r="T104" s="314">
        <f t="shared" ref="T104:Y104" si="16">SUM(T4:T103)</f>
        <v>115.15333333333334</v>
      </c>
      <c r="U104" s="314">
        <f t="shared" si="16"/>
        <v>138.184</v>
      </c>
      <c r="V104" s="314">
        <f t="shared" si="16"/>
        <v>7.1970833333333335</v>
      </c>
      <c r="W104" s="314">
        <f t="shared" si="16"/>
        <v>115.15333333333334</v>
      </c>
      <c r="X104" s="314">
        <f t="shared" si="16"/>
        <v>230.30666666666667</v>
      </c>
      <c r="Y104" s="314">
        <f t="shared" si="16"/>
        <v>69.091999999999999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3445.848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2580</v>
      </c>
      <c r="D4" s="255">
        <f>C4*D3</f>
        <v>59.339999999999996</v>
      </c>
      <c r="E4" s="255">
        <f>C4*E3</f>
        <v>103.2</v>
      </c>
      <c r="F4" s="255">
        <f>C4*F3</f>
        <v>129</v>
      </c>
      <c r="G4" s="255">
        <f>C4+D4+E4+F4</f>
        <v>2871.54</v>
      </c>
      <c r="H4" s="255">
        <f>G4*H3</f>
        <v>574.30799999999999</v>
      </c>
      <c r="I4" s="255">
        <f>G4+H4</f>
        <v>3445.848</v>
      </c>
      <c r="J4" s="255">
        <f>I4*J3</f>
        <v>0</v>
      </c>
      <c r="K4" s="255">
        <f>I4+J4</f>
        <v>3445.848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28</v>
      </c>
      <c r="B7" s="270">
        <v>8</v>
      </c>
      <c r="C7" s="271">
        <v>12</v>
      </c>
      <c r="D7" s="270">
        <v>8</v>
      </c>
      <c r="E7" s="271">
        <v>0</v>
      </c>
      <c r="F7" s="270">
        <v>0</v>
      </c>
      <c r="G7" s="269">
        <f>SUM(B8:F8)</f>
        <v>2580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2 NO'S</v>
      </c>
      <c r="D8" s="131" t="str">
        <f>Pricing!B4</f>
        <v>NEW-A</v>
      </c>
      <c r="E8" s="132" t="str">
        <f>Pricing!N4</f>
        <v>24MM</v>
      </c>
      <c r="F8" s="68">
        <f>Pricing!G4</f>
        <v>3656</v>
      </c>
      <c r="G8" s="68">
        <f>Pricing!H4</f>
        <v>976</v>
      </c>
      <c r="H8" s="100">
        <f t="shared" ref="H8:H57" si="0">(F8*G8)/1000000</f>
        <v>3.5682559999999999</v>
      </c>
      <c r="I8" s="70">
        <f>Pricing!I4</f>
        <v>1</v>
      </c>
      <c r="J8" s="69">
        <f t="shared" ref="J8" si="1">H8*I8</f>
        <v>3.5682559999999999</v>
      </c>
      <c r="K8" s="71">
        <f t="shared" ref="K8" si="2">J8*10.764</f>
        <v>38.408707583999998</v>
      </c>
      <c r="L8" s="69"/>
      <c r="M8" s="72"/>
      <c r="N8" s="72"/>
      <c r="O8" s="72">
        <f t="shared" ref="O8:O35" si="3">N8*M8*L8/1000000</f>
        <v>0</v>
      </c>
      <c r="P8" s="73">
        <f>Pricing!M4</f>
        <v>20989.040000000001</v>
      </c>
      <c r="Q8" s="74">
        <f t="shared" ref="Q8:Q56" si="4">P8*$Q$6</f>
        <v>2098.904</v>
      </c>
      <c r="R8" s="74">
        <f t="shared" ref="R8:R56" si="5">(P8+Q8)*$R$6</f>
        <v>2539.6738399999999</v>
      </c>
      <c r="S8" s="74">
        <f t="shared" ref="S8:S56" si="6">(P8+Q8+R8)*$S$6</f>
        <v>128.1380892</v>
      </c>
      <c r="T8" s="74">
        <f t="shared" ref="T8:T56" si="7">(P8+Q8+R8+S8)*$T$6</f>
        <v>257.55755929200001</v>
      </c>
      <c r="U8" s="72">
        <f t="shared" ref="U8:U56" si="8">SUM(P8:T8)</f>
        <v>26013.313488492</v>
      </c>
      <c r="V8" s="74">
        <f t="shared" ref="V8:V56" si="9">U8*$V$6</f>
        <v>390.19970232738001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10008.95808</v>
      </c>
      <c r="AE8" s="76">
        <f>((((F8+G8)*2)/305)*I8*$AE$7)</f>
        <v>759.34426229508199</v>
      </c>
      <c r="AF8" s="346">
        <f>(((((F8*4)+(G8*4))/1000)*$AF$6*$AG$6)/300)*I8*$AF$7</f>
        <v>778.17599999999982</v>
      </c>
      <c r="AG8" s="347"/>
      <c r="AH8" s="76">
        <f>(((F8+G8))*I8/1000)*8*$AH$7</f>
        <v>27.791999999999998</v>
      </c>
      <c r="AI8" s="76">
        <f t="shared" ref="AI8:AI57" si="15">(((F8+G8)*2*I8)/1000)*2*$AI$7</f>
        <v>92.639999999999986</v>
      </c>
      <c r="AJ8" s="76">
        <f>J8*Pricing!Q4</f>
        <v>0</v>
      </c>
      <c r="AK8" s="76">
        <f>J8*Pricing!R4</f>
        <v>0</v>
      </c>
      <c r="AL8" s="76">
        <f t="shared" ref="AL8:AL39" si="16">J8*$AL$6</f>
        <v>3840.8707583999994</v>
      </c>
      <c r="AM8" s="77">
        <f t="shared" ref="AM8:AM39" si="17">$AM$6*J8</f>
        <v>0</v>
      </c>
      <c r="AN8" s="76">
        <f t="shared" ref="AN8:AN39" si="18">$AN$6*J8</f>
        <v>3072.6966067199996</v>
      </c>
      <c r="AO8" s="72">
        <f t="shared" ref="AO8:AO39" si="19">SUM(U8:V8)+SUM(AC8:AI8)-AD8</f>
        <v>28061.465453114459</v>
      </c>
      <c r="AP8" s="74">
        <f t="shared" ref="AP8:AP39" si="20">AO8*$AP$6</f>
        <v>35076.831816393074</v>
      </c>
      <c r="AQ8" s="74">
        <f t="shared" ref="AQ8:AQ56" si="21">(AO8+AP8)*$AQ$6</f>
        <v>0</v>
      </c>
      <c r="AR8" s="74">
        <f t="shared" ref="AR8:AR39" si="22">SUM(AO8:AQ8)/J8</f>
        <v>17694.441561790278</v>
      </c>
      <c r="AS8" s="72">
        <f t="shared" ref="AS8:AS39" si="23">SUM(AJ8:AQ8)+AD8+AB8</f>
        <v>80060.822714627531</v>
      </c>
      <c r="AT8" s="72">
        <f t="shared" ref="AT8:AT39" si="24">AS8/J8</f>
        <v>22436.961561790278</v>
      </c>
      <c r="AU8" s="78">
        <f t="shared" ref="AU8:AU56" si="25">AT8/10.764</f>
        <v>2084.4445895383019</v>
      </c>
      <c r="AV8" s="79">
        <f t="shared" ref="AV8:AV39" si="26">K8/$K$109</f>
        <v>0.15832027846751995</v>
      </c>
      <c r="AW8" s="80">
        <f t="shared" ref="AW8:AW39" si="27">(U8+V8)/(J8*10.764)</f>
        <v>687.43560644613694</v>
      </c>
      <c r="AX8" s="81">
        <f t="shared" ref="AX8:AX39" si="28">SUM(W8:AN8,AP8)/(J8*10.764)</f>
        <v>1397.008983092165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NEW-B</v>
      </c>
      <c r="E9" s="132" t="str">
        <f>Pricing!N5</f>
        <v>24MM</v>
      </c>
      <c r="F9" s="68">
        <f>Pricing!G5</f>
        <v>2188</v>
      </c>
      <c r="G9" s="68">
        <f>Pricing!H5</f>
        <v>2372</v>
      </c>
      <c r="H9" s="100">
        <f t="shared" si="0"/>
        <v>5.1899360000000003</v>
      </c>
      <c r="I9" s="70">
        <f>Pricing!I5</f>
        <v>1</v>
      </c>
      <c r="J9" s="69">
        <f t="shared" ref="J9:J58" si="30">H9*I9</f>
        <v>5.1899360000000003</v>
      </c>
      <c r="K9" s="71">
        <f t="shared" ref="K9:K58" si="31">J9*10.764</f>
        <v>55.864471104000003</v>
      </c>
      <c r="L9" s="69"/>
      <c r="M9" s="72"/>
      <c r="N9" s="72"/>
      <c r="O9" s="72">
        <f t="shared" si="3"/>
        <v>0</v>
      </c>
      <c r="P9" s="73">
        <f>Pricing!M5</f>
        <v>63087.47</v>
      </c>
      <c r="Q9" s="74">
        <f t="shared" ref="Q9:Q14" si="32">P9*$Q$6</f>
        <v>6308.7470000000003</v>
      </c>
      <c r="R9" s="74">
        <f t="shared" ref="R9:R14" si="33">(P9+Q9)*$R$6</f>
        <v>7633.5838700000004</v>
      </c>
      <c r="S9" s="74">
        <f t="shared" ref="S9:S14" si="34">(P9+Q9+R9)*$S$6</f>
        <v>385.14900435000004</v>
      </c>
      <c r="T9" s="74">
        <f t="shared" ref="T9:T14" si="35">(P9+Q9+R9+S9)*$T$6</f>
        <v>774.14949874349998</v>
      </c>
      <c r="U9" s="72">
        <f t="shared" ref="U9:U14" si="36">SUM(P9:T9)</f>
        <v>78189.099373093501</v>
      </c>
      <c r="V9" s="74">
        <f t="shared" ref="V9:V14" si="37">U9*$V$6</f>
        <v>1172.8364905964024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14557.770480000001</v>
      </c>
      <c r="AE9" s="76">
        <f t="shared" ref="AE9:AE57" si="43">((((F9+G9)*2)/305)*I9*$AE$7)</f>
        <v>747.54098360655746</v>
      </c>
      <c r="AF9" s="346">
        <f t="shared" ref="AF9:AF57" si="44">(((((F9*4)+(G9*4))/1000)*$AF$6*$AG$6)/300)*I9*$AF$7</f>
        <v>766.08</v>
      </c>
      <c r="AG9" s="347"/>
      <c r="AH9" s="76">
        <f t="shared" ref="AH9:AH72" si="45">(((F9+G9))*I9/1000)*8*$AH$7</f>
        <v>27.36</v>
      </c>
      <c r="AI9" s="76">
        <f t="shared" si="15"/>
        <v>91.199999999999989</v>
      </c>
      <c r="AJ9" s="76">
        <f>J9*Pricing!Q5</f>
        <v>0</v>
      </c>
      <c r="AK9" s="76">
        <f>J9*Pricing!R5</f>
        <v>0</v>
      </c>
      <c r="AL9" s="76">
        <f t="shared" si="16"/>
        <v>5586.4471103999995</v>
      </c>
      <c r="AM9" s="77">
        <f t="shared" si="17"/>
        <v>0</v>
      </c>
      <c r="AN9" s="76">
        <f t="shared" si="18"/>
        <v>4469.1576883199996</v>
      </c>
      <c r="AO9" s="72">
        <f t="shared" si="19"/>
        <v>80994.116847296449</v>
      </c>
      <c r="AP9" s="74">
        <f t="shared" si="20"/>
        <v>101242.64605912057</v>
      </c>
      <c r="AQ9" s="74">
        <f t="shared" ref="AQ9:AQ14" si="46">(AO9+AP9)*$AQ$6</f>
        <v>0</v>
      </c>
      <c r="AR9" s="74">
        <f t="shared" si="22"/>
        <v>35113.489435402866</v>
      </c>
      <c r="AS9" s="72">
        <f t="shared" si="23"/>
        <v>206850.13818513701</v>
      </c>
      <c r="AT9" s="72">
        <f t="shared" si="24"/>
        <v>39856.009435402862</v>
      </c>
      <c r="AU9" s="78">
        <f t="shared" ref="AU9:AU14" si="47">AT9/10.764</f>
        <v>3702.7136227613214</v>
      </c>
      <c r="AV9" s="79">
        <f t="shared" si="26"/>
        <v>0.23027274745663057</v>
      </c>
      <c r="AW9" s="80">
        <f t="shared" si="27"/>
        <v>1420.6155414224879</v>
      </c>
      <c r="AX9" s="81">
        <f t="shared" si="28"/>
        <v>2282.0980813388337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SIDE HUNG WINDOWS WITH 4 FIXED GLASS</v>
      </c>
      <c r="D10" s="131" t="str">
        <f>Pricing!B6</f>
        <v>NEW-C</v>
      </c>
      <c r="E10" s="132" t="str">
        <f>Pricing!N6</f>
        <v>24MM &amp; 28MM</v>
      </c>
      <c r="F10" s="68">
        <f>Pricing!G6</f>
        <v>5636</v>
      </c>
      <c r="G10" s="68">
        <f>Pricing!H6</f>
        <v>2445</v>
      </c>
      <c r="H10" s="100">
        <f t="shared" si="0"/>
        <v>13.78002</v>
      </c>
      <c r="I10" s="70">
        <f>Pricing!I6</f>
        <v>1</v>
      </c>
      <c r="J10" s="69">
        <f t="shared" si="30"/>
        <v>13.78002</v>
      </c>
      <c r="K10" s="71">
        <f t="shared" si="31"/>
        <v>148.32813528</v>
      </c>
      <c r="L10" s="69"/>
      <c r="M10" s="72"/>
      <c r="N10" s="72"/>
      <c r="O10" s="72">
        <f t="shared" si="3"/>
        <v>0</v>
      </c>
      <c r="P10" s="73">
        <f>Pricing!M6</f>
        <v>117912.29000000001</v>
      </c>
      <c r="Q10" s="74">
        <f t="shared" si="32"/>
        <v>11791.229000000001</v>
      </c>
      <c r="R10" s="74">
        <f t="shared" si="33"/>
        <v>14267.387090000002</v>
      </c>
      <c r="S10" s="74">
        <f t="shared" si="34"/>
        <v>719.85453045000008</v>
      </c>
      <c r="T10" s="74">
        <f t="shared" si="35"/>
        <v>1446.9076062044999</v>
      </c>
      <c r="U10" s="72">
        <f t="shared" si="36"/>
        <v>146137.6682266545</v>
      </c>
      <c r="V10" s="74">
        <f t="shared" si="37"/>
        <v>2192.0650233998172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47485.948920000003</v>
      </c>
      <c r="AE10" s="76">
        <f t="shared" si="43"/>
        <v>1324.7540983606557</v>
      </c>
      <c r="AF10" s="346">
        <f t="shared" si="44"/>
        <v>1357.6079999999999</v>
      </c>
      <c r="AG10" s="347"/>
      <c r="AH10" s="76">
        <f t="shared" si="45"/>
        <v>48.485999999999997</v>
      </c>
      <c r="AI10" s="76">
        <f t="shared" si="15"/>
        <v>161.62</v>
      </c>
      <c r="AJ10" s="76">
        <f>J10*Pricing!Q6</f>
        <v>0</v>
      </c>
      <c r="AK10" s="76">
        <f>J10*Pricing!R6</f>
        <v>0</v>
      </c>
      <c r="AL10" s="76">
        <f t="shared" si="16"/>
        <v>14832.813527999999</v>
      </c>
      <c r="AM10" s="77">
        <f t="shared" si="17"/>
        <v>0</v>
      </c>
      <c r="AN10" s="76">
        <f t="shared" si="18"/>
        <v>11866.250822399999</v>
      </c>
      <c r="AO10" s="72">
        <f t="shared" si="19"/>
        <v>151222.20134841499</v>
      </c>
      <c r="AP10" s="74">
        <f t="shared" si="20"/>
        <v>189027.75168551874</v>
      </c>
      <c r="AQ10" s="74">
        <f t="shared" si="46"/>
        <v>0</v>
      </c>
      <c r="AR10" s="74">
        <f t="shared" si="22"/>
        <v>24691.542757843148</v>
      </c>
      <c r="AS10" s="72">
        <f t="shared" si="23"/>
        <v>414434.96630433376</v>
      </c>
      <c r="AT10" s="72">
        <f t="shared" si="24"/>
        <v>30075.062757843149</v>
      </c>
      <c r="AU10" s="78">
        <f t="shared" si="47"/>
        <v>2794.0415048163463</v>
      </c>
      <c r="AV10" s="79">
        <f t="shared" si="26"/>
        <v>0.61140697407584954</v>
      </c>
      <c r="AW10" s="80">
        <f t="shared" si="27"/>
        <v>1000.0107732093531</v>
      </c>
      <c r="AX10" s="81">
        <f t="shared" si="28"/>
        <v>1794.030731606993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22.538212000000001</v>
      </c>
      <c r="I109" s="87">
        <f>SUM(I8:I108)</f>
        <v>3</v>
      </c>
      <c r="J109" s="88">
        <f>SUM(J8:J108)</f>
        <v>22.538212000000001</v>
      </c>
      <c r="K109" s="89">
        <f>SUM(K8:K108)</f>
        <v>242.601313968</v>
      </c>
      <c r="L109" s="88">
        <f>SUM(L8:L8)</f>
        <v>0</v>
      </c>
      <c r="M109" s="88"/>
      <c r="N109" s="88"/>
      <c r="O109" s="88"/>
      <c r="P109" s="87">
        <f>SUM(P8:P108)</f>
        <v>201988.80000000002</v>
      </c>
      <c r="Q109" s="88">
        <f t="shared" ref="Q109:AE109" si="156">SUM(Q8:Q108)</f>
        <v>20198.88</v>
      </c>
      <c r="R109" s="88">
        <f t="shared" si="156"/>
        <v>24440.644800000002</v>
      </c>
      <c r="S109" s="88">
        <f t="shared" si="156"/>
        <v>1233.1416240000001</v>
      </c>
      <c r="T109" s="88">
        <f t="shared" si="156"/>
        <v>2478.6146642399999</v>
      </c>
      <c r="U109" s="88">
        <f t="shared" si="156"/>
        <v>250340.08108824</v>
      </c>
      <c r="V109" s="88">
        <f t="shared" si="156"/>
        <v>3755.1012163235996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72052.677480000013</v>
      </c>
      <c r="AE109" s="88">
        <f t="shared" si="156"/>
        <v>2831.6393442622948</v>
      </c>
      <c r="AF109" s="407">
        <f>SUM(AF8:AG108)</f>
        <v>2901.8639999999996</v>
      </c>
      <c r="AG109" s="408"/>
      <c r="AH109" s="88">
        <f t="shared" ref="AH109:AQ109" si="157">SUM(AH8:AH108)</f>
        <v>103.63800000000001</v>
      </c>
      <c r="AI109" s="88">
        <f t="shared" si="157"/>
        <v>345.46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24260.131396799996</v>
      </c>
      <c r="AM109" s="88">
        <f t="shared" si="157"/>
        <v>0</v>
      </c>
      <c r="AN109" s="88">
        <f t="shared" si="157"/>
        <v>19408.105117439998</v>
      </c>
      <c r="AO109" s="88">
        <f t="shared" si="157"/>
        <v>260277.78364882589</v>
      </c>
      <c r="AP109" s="88">
        <f t="shared" si="157"/>
        <v>325347.22956103238</v>
      </c>
      <c r="AQ109" s="88">
        <f t="shared" si="157"/>
        <v>0</v>
      </c>
      <c r="AR109" s="88"/>
      <c r="AS109" s="87">
        <f>SUM(AS8:AS108)</f>
        <v>701345.92720409832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2901.8639999999996</v>
      </c>
      <c r="AW110" s="84"/>
    </row>
    <row r="111" spans="2:54">
      <c r="AF111" s="174"/>
      <c r="AG111" s="174"/>
      <c r="AH111" s="174">
        <f>SUM(AE109:AI109,AC109)</f>
        <v>6182.6013442622943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W125" sqref="W12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ABPL-DE-19.20-2178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Hasiza</v>
      </c>
      <c r="G7" s="458"/>
      <c r="H7" s="458"/>
      <c r="I7" s="458"/>
      <c r="J7" s="459"/>
      <c r="K7" s="435" t="s">
        <v>104</v>
      </c>
      <c r="L7" s="427"/>
      <c r="M7" s="432">
        <f>'BD Team'!J3</f>
        <v>43712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Bangalore</v>
      </c>
      <c r="G8" s="460" t="s">
        <v>179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364</v>
      </c>
      <c r="N8" s="179">
        <v>43712</v>
      </c>
    </row>
    <row r="9" spans="2:15" ht="24.95" customHeight="1">
      <c r="B9" s="426" t="s">
        <v>168</v>
      </c>
      <c r="C9" s="427"/>
      <c r="D9" s="427"/>
      <c r="E9" s="427"/>
      <c r="F9" s="458" t="str">
        <f>'BD Team'!E4</f>
        <v>Mr. Prashanth : 9591855724</v>
      </c>
      <c r="G9" s="458"/>
      <c r="H9" s="458"/>
      <c r="I9" s="458"/>
      <c r="J9" s="459"/>
      <c r="K9" s="435" t="s">
        <v>178</v>
      </c>
      <c r="L9" s="427"/>
      <c r="M9" s="447" t="str">
        <f>'BD Team'!J4</f>
        <v>Ranjan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Wood Effect</v>
      </c>
      <c r="G10" s="440" t="s">
        <v>177</v>
      </c>
      <c r="H10" s="441"/>
      <c r="I10" s="438" t="str">
        <f>'BD Team'!G5</f>
        <v>Black</v>
      </c>
      <c r="J10" s="439"/>
      <c r="K10" s="436" t="s">
        <v>374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169</v>
      </c>
      <c r="C13" s="463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4" t="s">
        <v>172</v>
      </c>
      <c r="K13" s="464" t="s">
        <v>173</v>
      </c>
      <c r="L13" s="463" t="s">
        <v>210</v>
      </c>
      <c r="M13" s="464" t="s">
        <v>174</v>
      </c>
      <c r="N13" s="465" t="s">
        <v>175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NEW-A</v>
      </c>
      <c r="E16" s="187" t="str">
        <f>Pricing!C4</f>
        <v>M15000</v>
      </c>
      <c r="F16" s="187" t="str">
        <f>Pricing!D4</f>
        <v>FIXED GLASS 2 NO'S</v>
      </c>
      <c r="G16" s="187" t="str">
        <f>Pricing!N4</f>
        <v>24MM</v>
      </c>
      <c r="H16" s="187" t="str">
        <f>Pricing!F4</f>
        <v>GF - STAIRCASE</v>
      </c>
      <c r="I16" s="216" t="str">
        <f>Pricing!E4</f>
        <v>NO</v>
      </c>
      <c r="J16" s="216">
        <f>Pricing!G4</f>
        <v>3656</v>
      </c>
      <c r="K16" s="216">
        <f>Pricing!H4</f>
        <v>976</v>
      </c>
      <c r="L16" s="216">
        <f>Pricing!I4</f>
        <v>1</v>
      </c>
      <c r="M16" s="188">
        <f t="shared" ref="M16:M24" si="0">J16*K16*L16/1000000</f>
        <v>3.5682559999999999</v>
      </c>
      <c r="N16" s="189">
        <f>'Cost Calculation'!AS8</f>
        <v>80060.822714627531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NEW-B</v>
      </c>
      <c r="E17" s="187" t="str">
        <f>Pricing!C5</f>
        <v>M14600</v>
      </c>
      <c r="F17" s="187" t="str">
        <f>Pricing!D5</f>
        <v>2 TRACK 2 SHUTTER SLIDING DOOR</v>
      </c>
      <c r="G17" s="187" t="str">
        <f>Pricing!N5</f>
        <v>24MM</v>
      </c>
      <c r="H17" s="187" t="str">
        <f>Pricing!F5</f>
        <v>1F - NEAR GBR</v>
      </c>
      <c r="I17" s="216" t="str">
        <f>Pricing!E5</f>
        <v>NO</v>
      </c>
      <c r="J17" s="216">
        <f>Pricing!G5</f>
        <v>2188</v>
      </c>
      <c r="K17" s="216">
        <f>Pricing!H5</f>
        <v>2372</v>
      </c>
      <c r="L17" s="216">
        <f>Pricing!I5</f>
        <v>1</v>
      </c>
      <c r="M17" s="188">
        <f t="shared" si="0"/>
        <v>5.1899360000000003</v>
      </c>
      <c r="N17" s="189">
        <f>'Cost Calculation'!AS9</f>
        <v>206850.13818513701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NEW-C</v>
      </c>
      <c r="E18" s="187" t="str">
        <f>Pricing!C6</f>
        <v>M15000</v>
      </c>
      <c r="F18" s="187" t="str">
        <f>Pricing!D6</f>
        <v>2 SIDE HUNG WINDOWS WITH 4 FIXED GLASS</v>
      </c>
      <c r="G18" s="187" t="str">
        <f>Pricing!N6</f>
        <v>24MM &amp; 28MM</v>
      </c>
      <c r="H18" s="187" t="str">
        <f>Pricing!F6</f>
        <v>2F - NEAR GBR</v>
      </c>
      <c r="I18" s="216" t="str">
        <f>Pricing!E6</f>
        <v>NO</v>
      </c>
      <c r="J18" s="216">
        <f>Pricing!G6</f>
        <v>5636</v>
      </c>
      <c r="K18" s="216">
        <f>Pricing!H6</f>
        <v>2445</v>
      </c>
      <c r="L18" s="216">
        <f>Pricing!I6</f>
        <v>1</v>
      </c>
      <c r="M18" s="188">
        <f t="shared" si="0"/>
        <v>13.78002</v>
      </c>
      <c r="N18" s="189">
        <f>'Cost Calculation'!AS10</f>
        <v>414434.96630433376</v>
      </c>
      <c r="O18" s="95"/>
    </row>
    <row r="19" spans="2:15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3</v>
      </c>
      <c r="M116" s="191">
        <f>SUM(M16:M115)</f>
        <v>22.538212000000001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701346</v>
      </c>
      <c r="O117" s="95">
        <f>N117/SUM(M116)</f>
        <v>31118.085143577493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126242</v>
      </c>
      <c r="O118" s="95">
        <f>N118/SUM(M116)</f>
        <v>5601.2429024982102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827588</v>
      </c>
      <c r="O119" s="95">
        <f>N119/SUM(M116)</f>
        <v>36719.328046075701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2890.9406487901797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373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439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139" customFormat="1" ht="30" customHeight="1">
      <c r="B127" s="423" t="s">
        <v>140</v>
      </c>
      <c r="C127" s="424"/>
      <c r="D127" s="424"/>
      <c r="E127" s="424"/>
      <c r="F127" s="424"/>
      <c r="G127" s="424"/>
      <c r="H127" s="424"/>
      <c r="I127" s="424"/>
      <c r="J127" s="424"/>
      <c r="K127" s="424"/>
      <c r="L127" s="424"/>
      <c r="M127" s="424"/>
      <c r="N127" s="425"/>
      <c r="O127" s="138"/>
    </row>
    <row r="128" spans="2:15" s="93" customFormat="1" ht="24.95" customHeight="1">
      <c r="B128" s="410">
        <v>1</v>
      </c>
      <c r="C128" s="411"/>
      <c r="D128" s="412" t="s">
        <v>363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2</v>
      </c>
      <c r="C129" s="411"/>
      <c r="D129" s="412" t="s">
        <v>389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139" customFormat="1" ht="30" customHeight="1">
      <c r="B130" s="494" t="s">
        <v>141</v>
      </c>
      <c r="C130" s="495"/>
      <c r="D130" s="495"/>
      <c r="E130" s="495"/>
      <c r="F130" s="495"/>
      <c r="G130" s="495"/>
      <c r="H130" s="495"/>
      <c r="I130" s="495"/>
      <c r="J130" s="495"/>
      <c r="K130" s="495"/>
      <c r="L130" s="495"/>
      <c r="M130" s="495"/>
      <c r="N130" s="496"/>
    </row>
    <row r="131" spans="2:14" s="93" customFormat="1" ht="24.95" customHeight="1">
      <c r="B131" s="410">
        <v>1</v>
      </c>
      <c r="C131" s="411"/>
      <c r="D131" s="412" t="s">
        <v>142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2</v>
      </c>
      <c r="C132" s="411"/>
      <c r="D132" s="412" t="s">
        <v>143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3</v>
      </c>
      <c r="C133" s="411"/>
      <c r="D133" s="412" t="s">
        <v>144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139" customFormat="1" ht="30" customHeight="1">
      <c r="B134" s="494" t="s">
        <v>145</v>
      </c>
      <c r="C134" s="495"/>
      <c r="D134" s="495"/>
      <c r="E134" s="495"/>
      <c r="F134" s="495"/>
      <c r="G134" s="495"/>
      <c r="H134" s="495"/>
      <c r="I134" s="495"/>
      <c r="J134" s="495"/>
      <c r="K134" s="495"/>
      <c r="L134" s="495"/>
      <c r="M134" s="495"/>
      <c r="N134" s="496"/>
    </row>
    <row r="135" spans="2:14" s="139" customFormat="1" ht="30" customHeight="1">
      <c r="B135" s="509" t="s">
        <v>146</v>
      </c>
      <c r="C135" s="510"/>
      <c r="D135" s="510"/>
      <c r="E135" s="510"/>
      <c r="F135" s="510"/>
      <c r="G135" s="510"/>
      <c r="H135" s="510"/>
      <c r="I135" s="510"/>
      <c r="J135" s="510"/>
      <c r="K135" s="510"/>
      <c r="L135" s="510"/>
      <c r="M135" s="510"/>
      <c r="N135" s="511"/>
    </row>
    <row r="136" spans="2:14" s="93" customFormat="1" ht="24.95" customHeight="1">
      <c r="B136" s="410">
        <v>1</v>
      </c>
      <c r="C136" s="411"/>
      <c r="D136" s="412" t="s">
        <v>147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2</v>
      </c>
      <c r="C137" s="411"/>
      <c r="D137" s="412" t="s">
        <v>402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3</v>
      </c>
      <c r="C138" s="411"/>
      <c r="D138" s="412" t="s">
        <v>148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4</v>
      </c>
      <c r="C139" s="411"/>
      <c r="D139" s="412" t="s">
        <v>149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5</v>
      </c>
      <c r="C140" s="411"/>
      <c r="D140" s="412" t="s">
        <v>150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6</v>
      </c>
      <c r="C141" s="411"/>
      <c r="D141" s="412" t="s">
        <v>151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140" customFormat="1" ht="30" customHeight="1">
      <c r="B142" s="494" t="s">
        <v>152</v>
      </c>
      <c r="C142" s="495"/>
      <c r="D142" s="495"/>
      <c r="E142" s="495"/>
      <c r="F142" s="495"/>
      <c r="G142" s="495"/>
      <c r="H142" s="495"/>
      <c r="I142" s="495"/>
      <c r="J142" s="495"/>
      <c r="K142" s="495"/>
      <c r="L142" s="495"/>
      <c r="M142" s="495"/>
      <c r="N142" s="496"/>
    </row>
    <row r="143" spans="2:14" s="93" customFormat="1" ht="24.95" customHeight="1">
      <c r="B143" s="410">
        <v>1</v>
      </c>
      <c r="C143" s="411"/>
      <c r="D143" s="412" t="s">
        <v>153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135" customHeight="1">
      <c r="B144" s="410">
        <v>2</v>
      </c>
      <c r="C144" s="411"/>
      <c r="D144" s="497" t="s">
        <v>421</v>
      </c>
      <c r="E144" s="498"/>
      <c r="F144" s="498"/>
      <c r="G144" s="498"/>
      <c r="H144" s="498"/>
      <c r="I144" s="498"/>
      <c r="J144" s="498"/>
      <c r="K144" s="498"/>
      <c r="L144" s="498"/>
      <c r="M144" s="498"/>
      <c r="N144" s="499"/>
    </row>
    <row r="145" spans="2:14" s="93" customFormat="1" ht="24.95" customHeight="1">
      <c r="B145" s="410">
        <v>3</v>
      </c>
      <c r="C145" s="411"/>
      <c r="D145" s="412" t="s">
        <v>154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4</v>
      </c>
      <c r="C146" s="411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94" t="s">
        <v>156</v>
      </c>
      <c r="C147" s="495"/>
      <c r="D147" s="495"/>
      <c r="E147" s="495"/>
      <c r="F147" s="495"/>
      <c r="G147" s="495"/>
      <c r="H147" s="495"/>
      <c r="I147" s="495"/>
      <c r="J147" s="495"/>
      <c r="K147" s="495"/>
      <c r="L147" s="495"/>
      <c r="M147" s="495"/>
      <c r="N147" s="496"/>
    </row>
    <row r="148" spans="2:14" s="93" customFormat="1" ht="24.95" customHeight="1">
      <c r="B148" s="410">
        <v>1</v>
      </c>
      <c r="C148" s="411"/>
      <c r="D148" s="412" t="s">
        <v>157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55.9" customHeight="1">
      <c r="B149" s="410">
        <v>2</v>
      </c>
      <c r="C149" s="411"/>
      <c r="D149" s="497" t="s">
        <v>158</v>
      </c>
      <c r="E149" s="498"/>
      <c r="F149" s="498"/>
      <c r="G149" s="498"/>
      <c r="H149" s="498"/>
      <c r="I149" s="498"/>
      <c r="J149" s="498"/>
      <c r="K149" s="498"/>
      <c r="L149" s="498"/>
      <c r="M149" s="498"/>
      <c r="N149" s="499"/>
    </row>
    <row r="150" spans="2:14" s="140" customFormat="1" ht="30" customHeight="1">
      <c r="B150" s="494" t="s">
        <v>159</v>
      </c>
      <c r="C150" s="495"/>
      <c r="D150" s="495"/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93" customFormat="1" ht="24.95" customHeight="1">
      <c r="B151" s="410">
        <v>1</v>
      </c>
      <c r="C151" s="411"/>
      <c r="D151" s="472" t="s">
        <v>160</v>
      </c>
      <c r="E151" s="472"/>
      <c r="F151" s="472"/>
      <c r="G151" s="472"/>
      <c r="H151" s="472"/>
      <c r="I151" s="472"/>
      <c r="J151" s="472"/>
      <c r="K151" s="472"/>
      <c r="L151" s="472"/>
      <c r="M151" s="472"/>
      <c r="N151" s="473"/>
    </row>
    <row r="152" spans="2:14" s="93" customFormat="1" ht="24.95" customHeight="1">
      <c r="B152" s="410">
        <v>2</v>
      </c>
      <c r="C152" s="411"/>
      <c r="D152" s="472" t="s">
        <v>161</v>
      </c>
      <c r="E152" s="472"/>
      <c r="F152" s="472"/>
      <c r="G152" s="472"/>
      <c r="H152" s="472"/>
      <c r="I152" s="472"/>
      <c r="J152" s="472"/>
      <c r="K152" s="472"/>
      <c r="L152" s="472"/>
      <c r="M152" s="472"/>
      <c r="N152" s="473"/>
    </row>
    <row r="153" spans="2:14" s="93" customFormat="1" ht="49.9" customHeight="1">
      <c r="B153" s="410">
        <v>3</v>
      </c>
      <c r="C153" s="411"/>
      <c r="D153" s="491" t="s">
        <v>162</v>
      </c>
      <c r="E153" s="492"/>
      <c r="F153" s="492"/>
      <c r="G153" s="492"/>
      <c r="H153" s="492"/>
      <c r="I153" s="492"/>
      <c r="J153" s="492"/>
      <c r="K153" s="492"/>
      <c r="L153" s="492"/>
      <c r="M153" s="492"/>
      <c r="N153" s="493"/>
    </row>
    <row r="154" spans="2:14" s="93" customFormat="1" ht="24.95" customHeight="1">
      <c r="B154" s="410">
        <v>4</v>
      </c>
      <c r="C154" s="411"/>
      <c r="D154" s="472" t="s">
        <v>163</v>
      </c>
      <c r="E154" s="472"/>
      <c r="F154" s="472"/>
      <c r="G154" s="472"/>
      <c r="H154" s="472"/>
      <c r="I154" s="472"/>
      <c r="J154" s="472"/>
      <c r="K154" s="472"/>
      <c r="L154" s="472"/>
      <c r="M154" s="472"/>
      <c r="N154" s="473"/>
    </row>
    <row r="155" spans="2:14" s="140" customFormat="1" ht="30" customHeight="1">
      <c r="B155" s="494" t="s">
        <v>164</v>
      </c>
      <c r="C155" s="495"/>
      <c r="D155" s="495"/>
      <c r="E155" s="495"/>
      <c r="F155" s="495"/>
      <c r="G155" s="495"/>
      <c r="H155" s="495"/>
      <c r="I155" s="495"/>
      <c r="J155" s="495"/>
      <c r="K155" s="495"/>
      <c r="L155" s="495"/>
      <c r="M155" s="495"/>
      <c r="N155" s="496"/>
    </row>
    <row r="156" spans="2:14" s="93" customFormat="1" ht="24.95" customHeight="1">
      <c r="B156" s="410">
        <v>1</v>
      </c>
      <c r="C156" s="411"/>
      <c r="D156" s="472" t="s">
        <v>165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24.95" customHeight="1">
      <c r="B157" s="410">
        <v>2</v>
      </c>
      <c r="C157" s="411"/>
      <c r="D157" s="472" t="s">
        <v>166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24.95" customHeight="1">
      <c r="B158" s="410">
        <v>3</v>
      </c>
      <c r="C158" s="411"/>
      <c r="D158" s="472" t="s">
        <v>167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10">
        <v>4</v>
      </c>
      <c r="C159" s="411"/>
      <c r="D159" s="472" t="s">
        <v>401</v>
      </c>
      <c r="E159" s="472"/>
      <c r="F159" s="472"/>
      <c r="G159" s="472"/>
      <c r="H159" s="472"/>
      <c r="I159" s="472"/>
      <c r="J159" s="472"/>
      <c r="K159" s="472"/>
      <c r="L159" s="472"/>
      <c r="M159" s="472"/>
      <c r="N159" s="473"/>
    </row>
    <row r="160" spans="2:14" s="93" customFormat="1" ht="24.95" customHeight="1">
      <c r="B160" s="454" t="s">
        <v>239</v>
      </c>
      <c r="C160" s="489"/>
      <c r="D160" s="489"/>
      <c r="E160" s="489"/>
      <c r="F160" s="489"/>
      <c r="G160" s="489"/>
      <c r="H160" s="489"/>
      <c r="I160" s="489"/>
      <c r="J160" s="489"/>
      <c r="K160" s="489"/>
      <c r="L160" s="489"/>
      <c r="M160" s="489"/>
      <c r="N160" s="490"/>
    </row>
    <row r="161" spans="2:14" s="93" customFormat="1" ht="24.95" customHeight="1">
      <c r="B161" s="454" t="s">
        <v>240</v>
      </c>
      <c r="C161" s="489"/>
      <c r="D161" s="489"/>
      <c r="E161" s="489"/>
      <c r="F161" s="489"/>
      <c r="G161" s="489"/>
      <c r="H161" s="489"/>
      <c r="I161" s="489"/>
      <c r="J161" s="489"/>
      <c r="K161" s="489"/>
      <c r="L161" s="489"/>
      <c r="M161" s="489"/>
      <c r="N161" s="490"/>
    </row>
    <row r="162" spans="2:14" s="93" customFormat="1" ht="41.25" customHeight="1">
      <c r="B162" s="480"/>
      <c r="C162" s="481"/>
      <c r="D162" s="481"/>
      <c r="E162" s="481"/>
      <c r="F162" s="481"/>
      <c r="G162" s="481"/>
      <c r="H162" s="481"/>
      <c r="I162" s="481"/>
      <c r="J162" s="481"/>
      <c r="K162" s="481"/>
      <c r="L162" s="481"/>
      <c r="M162" s="481"/>
      <c r="N162" s="482"/>
    </row>
    <row r="163" spans="2:14" s="93" customFormat="1" ht="39.950000000000003" customHeight="1">
      <c r="B163" s="483"/>
      <c r="C163" s="484"/>
      <c r="D163" s="484"/>
      <c r="E163" s="484"/>
      <c r="F163" s="484"/>
      <c r="G163" s="484"/>
      <c r="H163" s="484"/>
      <c r="I163" s="484"/>
      <c r="J163" s="484"/>
      <c r="K163" s="484"/>
      <c r="L163" s="484"/>
      <c r="M163" s="484"/>
      <c r="N163" s="485"/>
    </row>
    <row r="164" spans="2:14" s="93" customFormat="1" ht="41.25" customHeight="1">
      <c r="B164" s="483"/>
      <c r="C164" s="484"/>
      <c r="D164" s="484"/>
      <c r="E164" s="484"/>
      <c r="F164" s="484"/>
      <c r="G164" s="484"/>
      <c r="H164" s="484"/>
      <c r="I164" s="484"/>
      <c r="J164" s="484"/>
      <c r="K164" s="484"/>
      <c r="L164" s="484"/>
      <c r="M164" s="484"/>
      <c r="N164" s="485"/>
    </row>
    <row r="165" spans="2:14" s="93" customFormat="1" ht="39.950000000000003" customHeight="1" thickBot="1">
      <c r="B165" s="486"/>
      <c r="C165" s="487"/>
      <c r="D165" s="487"/>
      <c r="E165" s="487"/>
      <c r="F165" s="487"/>
      <c r="G165" s="487"/>
      <c r="H165" s="487"/>
      <c r="I165" s="487"/>
      <c r="J165" s="487"/>
      <c r="K165" s="487"/>
      <c r="L165" s="487"/>
      <c r="M165" s="487"/>
      <c r="N165" s="488"/>
    </row>
    <row r="166" spans="2:14" s="93" customFormat="1" ht="30" customHeight="1" thickTop="1">
      <c r="B166" s="468" t="s">
        <v>110</v>
      </c>
      <c r="C166" s="469"/>
      <c r="D166" s="469"/>
      <c r="E166" s="474"/>
      <c r="F166" s="475"/>
      <c r="G166" s="475"/>
      <c r="H166" s="475"/>
      <c r="I166" s="475"/>
      <c r="J166" s="475"/>
      <c r="K166" s="475"/>
      <c r="L166" s="476"/>
      <c r="M166" s="469" t="s">
        <v>204</v>
      </c>
      <c r="N166" s="470"/>
    </row>
    <row r="167" spans="2:14" s="93" customFormat="1" ht="33" customHeight="1" thickBot="1">
      <c r="B167" s="471" t="s">
        <v>107</v>
      </c>
      <c r="C167" s="466"/>
      <c r="D167" s="466"/>
      <c r="E167" s="477"/>
      <c r="F167" s="478"/>
      <c r="G167" s="478"/>
      <c r="H167" s="478"/>
      <c r="I167" s="478"/>
      <c r="J167" s="478"/>
      <c r="K167" s="478"/>
      <c r="L167" s="479"/>
      <c r="M167" s="466" t="s">
        <v>108</v>
      </c>
      <c r="N167" s="467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47:C47"/>
    <mergeCell ref="B75:C75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7:N127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43712</v>
      </c>
      <c r="F2" s="516" t="s">
        <v>244</v>
      </c>
      <c r="G2" s="516"/>
    </row>
    <row r="3" spans="3:13">
      <c r="C3" s="297" t="s">
        <v>126</v>
      </c>
      <c r="D3" s="517" t="str">
        <f>QUOTATION!F7</f>
        <v>Hasiza</v>
      </c>
      <c r="E3" s="517"/>
      <c r="F3" s="520" t="s">
        <v>245</v>
      </c>
      <c r="G3" s="521">
        <f>QUOTATION!N8</f>
        <v>43712</v>
      </c>
    </row>
    <row r="4" spans="3:13">
      <c r="C4" s="297" t="s">
        <v>242</v>
      </c>
      <c r="D4" s="518" t="str">
        <f>QUOTATION!M6</f>
        <v>ABPL-DE-19.20-2178</v>
      </c>
      <c r="E4" s="518"/>
      <c r="F4" s="520"/>
      <c r="G4" s="522"/>
    </row>
    <row r="5" spans="3:13">
      <c r="C5" s="297" t="s">
        <v>127</v>
      </c>
      <c r="D5" s="517" t="str">
        <f>QUOTATION!F8</f>
        <v>Bangalore</v>
      </c>
      <c r="E5" s="517"/>
      <c r="F5" s="520"/>
      <c r="G5" s="522"/>
    </row>
    <row r="6" spans="3:13">
      <c r="C6" s="297" t="s">
        <v>168</v>
      </c>
      <c r="D6" s="517" t="str">
        <f>QUOTATION!F9</f>
        <v>Mr. Prashanth : 9591855724</v>
      </c>
      <c r="E6" s="517"/>
      <c r="F6" s="520"/>
      <c r="G6" s="522"/>
    </row>
    <row r="7" spans="3:13">
      <c r="C7" s="297" t="s">
        <v>376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Wood Effect</v>
      </c>
      <c r="E8" s="517"/>
      <c r="F8" s="520"/>
      <c r="G8" s="522"/>
    </row>
    <row r="9" spans="3:13">
      <c r="C9" s="297" t="s">
        <v>177</v>
      </c>
      <c r="D9" s="517" t="str">
        <f>QUOTATION!I10</f>
        <v>Black</v>
      </c>
      <c r="E9" s="517"/>
      <c r="F9" s="520"/>
      <c r="G9" s="522"/>
    </row>
    <row r="10" spans="3:13">
      <c r="C10" s="297" t="s">
        <v>179</v>
      </c>
      <c r="D10" s="517" t="str">
        <f>QUOTATION!I8</f>
        <v>1.5Kpa</v>
      </c>
      <c r="E10" s="517"/>
      <c r="F10" s="520"/>
      <c r="G10" s="522"/>
    </row>
    <row r="11" spans="3:13">
      <c r="C11" s="297" t="s">
        <v>241</v>
      </c>
      <c r="D11" s="517" t="str">
        <f>QUOTATION!M9</f>
        <v>Ranjan</v>
      </c>
      <c r="E11" s="517"/>
      <c r="F11" s="520"/>
      <c r="G11" s="522"/>
    </row>
    <row r="12" spans="3:13">
      <c r="C12" s="297" t="s">
        <v>243</v>
      </c>
      <c r="D12" s="519">
        <f>QUOTATION!M7</f>
        <v>43712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2433.6000000000004</v>
      </c>
      <c r="F14" s="205"/>
      <c r="G14" s="206">
        <f>E14</f>
        <v>2433.6000000000004</v>
      </c>
    </row>
    <row r="15" spans="3:13">
      <c r="C15" s="194" t="s">
        <v>234</v>
      </c>
      <c r="D15" s="296">
        <f>'Changable Values'!D4</f>
        <v>83</v>
      </c>
      <c r="E15" s="199">
        <f>E14*D15</f>
        <v>201988.80000000002</v>
      </c>
      <c r="F15" s="205"/>
      <c r="G15" s="207">
        <f>E15</f>
        <v>201988.80000000002</v>
      </c>
    </row>
    <row r="16" spans="3:13">
      <c r="C16" s="195" t="s">
        <v>97</v>
      </c>
      <c r="D16" s="200">
        <f>'Changable Values'!D5</f>
        <v>0.1</v>
      </c>
      <c r="E16" s="199">
        <f>E15*D16</f>
        <v>20198.880000000005</v>
      </c>
      <c r="F16" s="208">
        <f>'Changable Values'!D5</f>
        <v>0.1</v>
      </c>
      <c r="G16" s="207">
        <f>G15*F16</f>
        <v>20198.880000000005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24440.644800000002</v>
      </c>
      <c r="F17" s="208">
        <f>'Changable Values'!D6</f>
        <v>0.11</v>
      </c>
      <c r="G17" s="207">
        <f>SUM(G15:G16)*F17</f>
        <v>24440.644800000002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1233.1416240000001</v>
      </c>
      <c r="F18" s="208">
        <f>'Changable Values'!D7</f>
        <v>5.0000000000000001E-3</v>
      </c>
      <c r="G18" s="207">
        <f>SUM(G15:G17)*F18</f>
        <v>1233.1416240000001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2478.6146642400004</v>
      </c>
      <c r="F19" s="208">
        <f>'Changable Values'!D8</f>
        <v>0.01</v>
      </c>
      <c r="G19" s="207">
        <f>SUM(G15:G18)*F19</f>
        <v>2478.6146642400004</v>
      </c>
    </row>
    <row r="20" spans="3:7">
      <c r="C20" s="195" t="s">
        <v>99</v>
      </c>
      <c r="D20" s="201"/>
      <c r="E20" s="199">
        <f>SUM(E15:E19)</f>
        <v>250340.08108824005</v>
      </c>
      <c r="F20" s="208"/>
      <c r="G20" s="207">
        <f>SUM(G15:G19)</f>
        <v>250340.08108824005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3755.1012163236005</v>
      </c>
      <c r="F21" s="208">
        <f>'Changable Values'!D9</f>
        <v>1.4999999999999999E-2</v>
      </c>
      <c r="G21" s="207">
        <f>G20*F21</f>
        <v>3755.1012163236005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72052.677480000013</v>
      </c>
      <c r="F23" s="209"/>
      <c r="G23" s="207">
        <f t="shared" si="0"/>
        <v>72052.677480000013</v>
      </c>
    </row>
    <row r="24" spans="3:7">
      <c r="C24" s="195" t="s">
        <v>229</v>
      </c>
      <c r="D24" s="198"/>
      <c r="E24" s="199">
        <f>'Cost Calculation'!AH111</f>
        <v>6182.6013442622943</v>
      </c>
      <c r="F24" s="209"/>
      <c r="G24" s="207">
        <f t="shared" si="0"/>
        <v>6182.6013442622943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24260.131396799996</v>
      </c>
      <c r="F27" s="209"/>
      <c r="G27" s="207">
        <f t="shared" si="0"/>
        <v>24260.131396799996</v>
      </c>
    </row>
    <row r="28" spans="3:7">
      <c r="C28" s="195" t="s">
        <v>88</v>
      </c>
      <c r="D28" s="198"/>
      <c r="E28" s="199">
        <f>'Cost Calculation'!AN109</f>
        <v>19408.105117439998</v>
      </c>
      <c r="F28" s="209"/>
      <c r="G28" s="207">
        <f t="shared" si="0"/>
        <v>19408.105117439998</v>
      </c>
    </row>
    <row r="29" spans="3:7">
      <c r="C29" s="293" t="s">
        <v>379</v>
      </c>
      <c r="D29" s="294"/>
      <c r="E29" s="295">
        <f>SUM(E20:E28)</f>
        <v>375998.69764306594</v>
      </c>
      <c r="F29" s="209"/>
      <c r="G29" s="207">
        <f>SUM(G20:G21,G24)</f>
        <v>260277.78364882595</v>
      </c>
    </row>
    <row r="30" spans="3:7">
      <c r="C30" s="293" t="s">
        <v>380</v>
      </c>
      <c r="D30" s="294"/>
      <c r="E30" s="295">
        <f>E29/E33</f>
        <v>1549.8625769712919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325347.22956103244</v>
      </c>
      <c r="F31" s="214">
        <f>'Changable Values'!D23</f>
        <v>1.25</v>
      </c>
      <c r="G31" s="207">
        <f>G29*F31</f>
        <v>325347.22956103244</v>
      </c>
    </row>
    <row r="32" spans="3:7">
      <c r="C32" s="290" t="s">
        <v>5</v>
      </c>
      <c r="D32" s="291"/>
      <c r="E32" s="292">
        <f>E31+E29</f>
        <v>701345.92720409832</v>
      </c>
      <c r="F32" s="205"/>
      <c r="G32" s="207">
        <f>SUM(G25:G31,G22:G23)</f>
        <v>701345.92720409832</v>
      </c>
    </row>
    <row r="33" spans="3:7">
      <c r="C33" s="300" t="s">
        <v>230</v>
      </c>
      <c r="D33" s="301"/>
      <c r="E33" s="308">
        <f>'Cost Calculation'!K109</f>
        <v>242.601313968</v>
      </c>
      <c r="F33" s="210"/>
      <c r="G33" s="211">
        <f>E33</f>
        <v>242.601313968</v>
      </c>
    </row>
    <row r="34" spans="3:7">
      <c r="C34" s="302" t="s">
        <v>9</v>
      </c>
      <c r="D34" s="303"/>
      <c r="E34" s="304">
        <f>QUOTATION!L116</f>
        <v>3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2890.940348726258</v>
      </c>
      <c r="F35" s="212"/>
      <c r="G35" s="213">
        <f>G32/(G33)</f>
        <v>2890.940348726258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2019-09-04T07:17:12Z</cp:lastPrinted>
  <dcterms:created xsi:type="dcterms:W3CDTF">2010-12-18T06:34:46Z</dcterms:created>
  <dcterms:modified xsi:type="dcterms:W3CDTF">2019-09-05T09:13:47Z</dcterms:modified>
</cp:coreProperties>
</file>