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QUOTATION!$A$13:$CV$13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QUOTATION!$B$1:$N$164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N2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3" i="160" s="1"/>
  <c r="E103" i="158"/>
  <c r="I113" i="160" s="1"/>
  <c r="D103" i="158"/>
  <c r="C103" i="158"/>
  <c r="E113" i="160" s="1"/>
  <c r="B103" i="158"/>
  <c r="A103" i="158"/>
  <c r="B113" i="160" s="1"/>
  <c r="N102" i="158"/>
  <c r="I102" i="158"/>
  <c r="L112" i="160" s="1"/>
  <c r="H102" i="158"/>
  <c r="G102" i="158"/>
  <c r="F102" i="158"/>
  <c r="H112" i="160" s="1"/>
  <c r="E102" i="158"/>
  <c r="I112" i="160" s="1"/>
  <c r="D102" i="158"/>
  <c r="C102" i="158"/>
  <c r="E112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1" i="160" s="1"/>
  <c r="E101" i="158"/>
  <c r="I111" i="160" s="1"/>
  <c r="D101" i="158"/>
  <c r="C105" i="159" s="1"/>
  <c r="C101" i="158"/>
  <c r="E111" i="160" s="1"/>
  <c r="B101" i="158"/>
  <c r="A101" i="158"/>
  <c r="N100" i="158"/>
  <c r="I100" i="158"/>
  <c r="H100" i="158"/>
  <c r="K110" i="160" s="1"/>
  <c r="G100" i="158"/>
  <c r="F100" i="158"/>
  <c r="H110" i="160" s="1"/>
  <c r="E100" i="158"/>
  <c r="I110" i="160" s="1"/>
  <c r="D100" i="158"/>
  <c r="C100" i="158"/>
  <c r="E110" i="160" s="1"/>
  <c r="B100" i="158"/>
  <c r="A100" i="158"/>
  <c r="N99" i="158"/>
  <c r="I99" i="158"/>
  <c r="L99" i="158" s="1"/>
  <c r="M99" i="158" s="1"/>
  <c r="P103" i="159" s="1"/>
  <c r="H99" i="158"/>
  <c r="G99" i="158"/>
  <c r="F99" i="158"/>
  <c r="H109" i="160" s="1"/>
  <c r="E99" i="158"/>
  <c r="I109" i="160" s="1"/>
  <c r="D99" i="158"/>
  <c r="C99" i="158"/>
  <c r="E109" i="160" s="1"/>
  <c r="B99" i="158"/>
  <c r="A99" i="158"/>
  <c r="N98" i="158"/>
  <c r="G108" i="160" s="1"/>
  <c r="I98" i="158"/>
  <c r="I102" i="159" s="1"/>
  <c r="W102" i="159" s="1"/>
  <c r="H98" i="158"/>
  <c r="G98" i="158"/>
  <c r="F98" i="158"/>
  <c r="H108" i="160" s="1"/>
  <c r="E98" i="158"/>
  <c r="I108" i="160" s="1"/>
  <c r="D98" i="158"/>
  <c r="C98" i="158"/>
  <c r="E108" i="160" s="1"/>
  <c r="B98" i="158"/>
  <c r="D102" i="159" s="1"/>
  <c r="A98" i="158"/>
  <c r="N97" i="158"/>
  <c r="I97" i="158"/>
  <c r="H97" i="158"/>
  <c r="G97" i="158"/>
  <c r="F97" i="158"/>
  <c r="H107" i="160" s="1"/>
  <c r="E97" i="158"/>
  <c r="I107" i="160" s="1"/>
  <c r="D97" i="158"/>
  <c r="C101" i="159" s="1"/>
  <c r="C97" i="158"/>
  <c r="E107" i="160" s="1"/>
  <c r="B97" i="158"/>
  <c r="D107" i="160" s="1"/>
  <c r="A97" i="158"/>
  <c r="N96" i="158"/>
  <c r="I96" i="158"/>
  <c r="H96" i="158"/>
  <c r="G96" i="158"/>
  <c r="F96" i="158"/>
  <c r="H106" i="160" s="1"/>
  <c r="E96" i="158"/>
  <c r="I106" i="160" s="1"/>
  <c r="D96" i="158"/>
  <c r="F106" i="160" s="1"/>
  <c r="C96" i="158"/>
  <c r="E106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5" i="160" s="1"/>
  <c r="E95" i="158"/>
  <c r="I105" i="160" s="1"/>
  <c r="D95" i="158"/>
  <c r="C95" i="158"/>
  <c r="E105" i="160" s="1"/>
  <c r="B95" i="158"/>
  <c r="A95" i="158"/>
  <c r="B105" i="160" s="1"/>
  <c r="N94" i="158"/>
  <c r="I94" i="158"/>
  <c r="L104" i="160" s="1"/>
  <c r="H94" i="158"/>
  <c r="G94" i="158"/>
  <c r="F94" i="158"/>
  <c r="H104" i="160" s="1"/>
  <c r="E94" i="158"/>
  <c r="I104" i="160" s="1"/>
  <c r="D94" i="158"/>
  <c r="C94" i="158"/>
  <c r="E104" i="160" s="1"/>
  <c r="B94" i="158"/>
  <c r="D98" i="159" s="1"/>
  <c r="A94" i="158"/>
  <c r="N93" i="158"/>
  <c r="I93" i="158"/>
  <c r="H93" i="158"/>
  <c r="G93" i="158"/>
  <c r="F93" i="158"/>
  <c r="H103" i="160" s="1"/>
  <c r="E93" i="158"/>
  <c r="I103" i="160" s="1"/>
  <c r="D93" i="158"/>
  <c r="C97" i="159" s="1"/>
  <c r="C93" i="158"/>
  <c r="E103" i="160" s="1"/>
  <c r="B93" i="158"/>
  <c r="A93" i="158"/>
  <c r="N92" i="158"/>
  <c r="I92" i="158"/>
  <c r="H92" i="158"/>
  <c r="K102" i="160" s="1"/>
  <c r="G92" i="158"/>
  <c r="F92" i="158"/>
  <c r="H102" i="160" s="1"/>
  <c r="E92" i="158"/>
  <c r="I102" i="160" s="1"/>
  <c r="D92" i="158"/>
  <c r="C92" i="158"/>
  <c r="E102" i="160" s="1"/>
  <c r="B92" i="158"/>
  <c r="A92" i="158"/>
  <c r="N91" i="158"/>
  <c r="I91" i="158"/>
  <c r="H91" i="158"/>
  <c r="G91" i="158"/>
  <c r="F91" i="158"/>
  <c r="H101" i="160" s="1"/>
  <c r="E91" i="158"/>
  <c r="I101" i="160" s="1"/>
  <c r="D91" i="158"/>
  <c r="C91" i="158"/>
  <c r="E101" i="160" s="1"/>
  <c r="B91" i="158"/>
  <c r="A91" i="158"/>
  <c r="N90" i="158"/>
  <c r="G100" i="160" s="1"/>
  <c r="I90" i="158"/>
  <c r="I94" i="159" s="1"/>
  <c r="W94" i="159" s="1"/>
  <c r="H90" i="158"/>
  <c r="G90" i="158"/>
  <c r="F90" i="158"/>
  <c r="H100" i="160" s="1"/>
  <c r="E90" i="158"/>
  <c r="I100" i="160" s="1"/>
  <c r="D90" i="158"/>
  <c r="C90" i="158"/>
  <c r="E100" i="160" s="1"/>
  <c r="B90" i="158"/>
  <c r="D94" i="159" s="1"/>
  <c r="A90" i="158"/>
  <c r="N89" i="158"/>
  <c r="I89" i="158"/>
  <c r="H89" i="158"/>
  <c r="G89" i="158"/>
  <c r="F89" i="158"/>
  <c r="H99" i="160" s="1"/>
  <c r="E89" i="158"/>
  <c r="I99" i="160" s="1"/>
  <c r="D89" i="158"/>
  <c r="C93" i="159" s="1"/>
  <c r="C89" i="158"/>
  <c r="E99" i="160" s="1"/>
  <c r="B89" i="158"/>
  <c r="D99" i="160" s="1"/>
  <c r="A89" i="158"/>
  <c r="N88" i="158"/>
  <c r="I88" i="158"/>
  <c r="H88" i="158"/>
  <c r="G88" i="158"/>
  <c r="F88" i="158"/>
  <c r="H98" i="160" s="1"/>
  <c r="E88" i="158"/>
  <c r="I98" i="160" s="1"/>
  <c r="D88" i="158"/>
  <c r="F98" i="160" s="1"/>
  <c r="C88" i="158"/>
  <c r="E98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7" i="160" s="1"/>
  <c r="E87" i="158"/>
  <c r="I97" i="160" s="1"/>
  <c r="D87" i="158"/>
  <c r="C87" i="158"/>
  <c r="E97" i="160" s="1"/>
  <c r="B87" i="158"/>
  <c r="A87" i="158"/>
  <c r="B97" i="160" s="1"/>
  <c r="N86" i="158"/>
  <c r="I86" i="158"/>
  <c r="H86" i="158"/>
  <c r="G86" i="158"/>
  <c r="F86" i="158"/>
  <c r="H96" i="160" s="1"/>
  <c r="E86" i="158"/>
  <c r="I96" i="160" s="1"/>
  <c r="D86" i="158"/>
  <c r="C86" i="158"/>
  <c r="E96" i="160" s="1"/>
  <c r="B86" i="158"/>
  <c r="D90" i="159" s="1"/>
  <c r="A86" i="158"/>
  <c r="N85" i="158"/>
  <c r="I85" i="158"/>
  <c r="L95" i="160" s="1"/>
  <c r="H85" i="158"/>
  <c r="G85" i="158"/>
  <c r="F85" i="158"/>
  <c r="H95" i="160" s="1"/>
  <c r="E85" i="158"/>
  <c r="I95" i="160" s="1"/>
  <c r="D85" i="158"/>
  <c r="C89" i="159" s="1"/>
  <c r="C85" i="158"/>
  <c r="E95" i="160" s="1"/>
  <c r="B85" i="158"/>
  <c r="A85" i="158"/>
  <c r="N84" i="158"/>
  <c r="I84" i="158"/>
  <c r="H84" i="158"/>
  <c r="K94" i="160" s="1"/>
  <c r="G84" i="158"/>
  <c r="F84" i="158"/>
  <c r="H94" i="160" s="1"/>
  <c r="E84" i="158"/>
  <c r="I94" i="160" s="1"/>
  <c r="D84" i="158"/>
  <c r="C84" i="158"/>
  <c r="E94" i="160" s="1"/>
  <c r="B84" i="158"/>
  <c r="A84" i="158"/>
  <c r="N83" i="158"/>
  <c r="I83" i="158"/>
  <c r="H83" i="158"/>
  <c r="G83" i="158"/>
  <c r="F87" i="159" s="1"/>
  <c r="F83" i="158"/>
  <c r="H93" i="160" s="1"/>
  <c r="E83" i="158"/>
  <c r="I93" i="160" s="1"/>
  <c r="D83" i="158"/>
  <c r="C83" i="158"/>
  <c r="E93" i="160" s="1"/>
  <c r="B83" i="158"/>
  <c r="A83" i="158"/>
  <c r="N82" i="158"/>
  <c r="G92" i="160" s="1"/>
  <c r="I82" i="158"/>
  <c r="I86" i="159" s="1"/>
  <c r="W86" i="159" s="1"/>
  <c r="H82" i="158"/>
  <c r="G82" i="158"/>
  <c r="F82" i="158"/>
  <c r="H92" i="160" s="1"/>
  <c r="E82" i="158"/>
  <c r="I92" i="160" s="1"/>
  <c r="D82" i="158"/>
  <c r="C82" i="158"/>
  <c r="E92" i="160" s="1"/>
  <c r="B82" i="158"/>
  <c r="D86" i="159" s="1"/>
  <c r="A82" i="158"/>
  <c r="N81" i="158"/>
  <c r="I81" i="158"/>
  <c r="H81" i="158"/>
  <c r="G81" i="158"/>
  <c r="F81" i="158"/>
  <c r="H91" i="160" s="1"/>
  <c r="E81" i="158"/>
  <c r="I91" i="160" s="1"/>
  <c r="D81" i="158"/>
  <c r="C85" i="159" s="1"/>
  <c r="C81" i="158"/>
  <c r="E91" i="160" s="1"/>
  <c r="B81" i="158"/>
  <c r="D91" i="160" s="1"/>
  <c r="A81" i="158"/>
  <c r="N80" i="158"/>
  <c r="I80" i="158"/>
  <c r="H80" i="158"/>
  <c r="G80" i="158"/>
  <c r="F80" i="158"/>
  <c r="H90" i="160" s="1"/>
  <c r="E80" i="158"/>
  <c r="I90" i="160" s="1"/>
  <c r="D80" i="158"/>
  <c r="F90" i="160" s="1"/>
  <c r="C80" i="158"/>
  <c r="E90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89" i="160" s="1"/>
  <c r="E79" i="158"/>
  <c r="I89" i="160" s="1"/>
  <c r="D79" i="158"/>
  <c r="C79" i="158"/>
  <c r="E89" i="160" s="1"/>
  <c r="B79" i="158"/>
  <c r="A79" i="158"/>
  <c r="B89" i="160" s="1"/>
  <c r="N78" i="158"/>
  <c r="I78" i="158"/>
  <c r="I82" i="159" s="1"/>
  <c r="W82" i="159" s="1"/>
  <c r="H78" i="158"/>
  <c r="G78" i="158"/>
  <c r="F78" i="158"/>
  <c r="H88" i="160" s="1"/>
  <c r="E78" i="158"/>
  <c r="I88" i="160" s="1"/>
  <c r="D78" i="158"/>
  <c r="F88" i="160" s="1"/>
  <c r="C78" i="158"/>
  <c r="E88" i="160" s="1"/>
  <c r="B78" i="158"/>
  <c r="D82" i="159" s="1"/>
  <c r="A78" i="158"/>
  <c r="B88" i="160" s="1"/>
  <c r="N77" i="158"/>
  <c r="G87" i="160" s="1"/>
  <c r="I77" i="158"/>
  <c r="L87" i="160" s="1"/>
  <c r="H77" i="158"/>
  <c r="K87" i="160" s="1"/>
  <c r="G77" i="158"/>
  <c r="J87" i="160" s="1"/>
  <c r="F77" i="158"/>
  <c r="H87" i="160" s="1"/>
  <c r="E77" i="158"/>
  <c r="I87" i="160" s="1"/>
  <c r="D77" i="158"/>
  <c r="C81" i="159" s="1"/>
  <c r="C77" i="158"/>
  <c r="E87" i="160" s="1"/>
  <c r="B77" i="158"/>
  <c r="D87" i="160" s="1"/>
  <c r="A77" i="158"/>
  <c r="B87" i="160" s="1"/>
  <c r="N76" i="158"/>
  <c r="G86" i="160" s="1"/>
  <c r="I76" i="158"/>
  <c r="I80" i="159" s="1"/>
  <c r="W80" i="159" s="1"/>
  <c r="H76" i="158"/>
  <c r="K86" i="160" s="1"/>
  <c r="G76" i="158"/>
  <c r="J86" i="160" s="1"/>
  <c r="F76" i="158"/>
  <c r="H86" i="160" s="1"/>
  <c r="E76" i="158"/>
  <c r="I86" i="160" s="1"/>
  <c r="D76" i="158"/>
  <c r="F86" i="160" s="1"/>
  <c r="C76" i="158"/>
  <c r="E86" i="160" s="1"/>
  <c r="B76" i="158"/>
  <c r="D86" i="160" s="1"/>
  <c r="A76" i="158"/>
  <c r="B86" i="160" s="1"/>
  <c r="N75" i="158"/>
  <c r="G85" i="160" s="1"/>
  <c r="I75" i="158"/>
  <c r="H75" i="158"/>
  <c r="K85" i="160" s="1"/>
  <c r="G75" i="158"/>
  <c r="J85" i="160" s="1"/>
  <c r="F75" i="158"/>
  <c r="H85" i="160" s="1"/>
  <c r="E75" i="158"/>
  <c r="I85" i="160" s="1"/>
  <c r="D75" i="158"/>
  <c r="F85" i="160" s="1"/>
  <c r="C75" i="158"/>
  <c r="E85" i="160" s="1"/>
  <c r="B75" i="158"/>
  <c r="D85" i="160" s="1"/>
  <c r="A75" i="158"/>
  <c r="B85" i="160" s="1"/>
  <c r="N74" i="158"/>
  <c r="G84" i="160" s="1"/>
  <c r="I74" i="158"/>
  <c r="L84" i="160" s="1"/>
  <c r="H74" i="158"/>
  <c r="K84" i="160" s="1"/>
  <c r="G74" i="158"/>
  <c r="F74" i="158"/>
  <c r="H84" i="160" s="1"/>
  <c r="E74" i="158"/>
  <c r="I84" i="160" s="1"/>
  <c r="D74" i="158"/>
  <c r="F84" i="160" s="1"/>
  <c r="C74" i="158"/>
  <c r="E84" i="160" s="1"/>
  <c r="B74" i="158"/>
  <c r="D78" i="159" s="1"/>
  <c r="A74" i="158"/>
  <c r="B84" i="160" s="1"/>
  <c r="N73" i="158"/>
  <c r="G83" i="160" s="1"/>
  <c r="I73" i="158"/>
  <c r="H73" i="158"/>
  <c r="K83" i="160" s="1"/>
  <c r="G73" i="158"/>
  <c r="F77" i="159" s="1"/>
  <c r="F73" i="158"/>
  <c r="H83" i="160" s="1"/>
  <c r="E73" i="158"/>
  <c r="I83" i="160" s="1"/>
  <c r="D73" i="158"/>
  <c r="F83" i="160" s="1"/>
  <c r="C73" i="158"/>
  <c r="E83" i="160" s="1"/>
  <c r="B73" i="158"/>
  <c r="D83" i="160" s="1"/>
  <c r="A73" i="158"/>
  <c r="B83" i="160" s="1"/>
  <c r="N72" i="158"/>
  <c r="G82" i="160" s="1"/>
  <c r="I72" i="158"/>
  <c r="L82" i="160" s="1"/>
  <c r="H72" i="158"/>
  <c r="K82" i="160" s="1"/>
  <c r="G72" i="158"/>
  <c r="F76" i="159" s="1"/>
  <c r="F72" i="158"/>
  <c r="H82" i="160" s="1"/>
  <c r="E72" i="158"/>
  <c r="I82" i="160" s="1"/>
  <c r="D72" i="158"/>
  <c r="F82" i="160" s="1"/>
  <c r="C72" i="158"/>
  <c r="E82" i="160" s="1"/>
  <c r="B72" i="158"/>
  <c r="D82" i="160" s="1"/>
  <c r="A72" i="158"/>
  <c r="B82" i="160" s="1"/>
  <c r="N71" i="158"/>
  <c r="G81" i="160" s="1"/>
  <c r="I71" i="158"/>
  <c r="L81" i="160" s="1"/>
  <c r="H71" i="158"/>
  <c r="K81" i="160" s="1"/>
  <c r="G71" i="158"/>
  <c r="J81" i="160" s="1"/>
  <c r="F71" i="158"/>
  <c r="H81" i="160" s="1"/>
  <c r="E71" i="158"/>
  <c r="I81" i="160" s="1"/>
  <c r="D71" i="158"/>
  <c r="F81" i="160" s="1"/>
  <c r="C71" i="158"/>
  <c r="E81" i="160" s="1"/>
  <c r="B71" i="158"/>
  <c r="D81" i="160" s="1"/>
  <c r="A71" i="158"/>
  <c r="B81" i="160" s="1"/>
  <c r="N70" i="158"/>
  <c r="G80" i="160" s="1"/>
  <c r="I70" i="158"/>
  <c r="I74" i="159" s="1"/>
  <c r="W74" i="159" s="1"/>
  <c r="H70" i="158"/>
  <c r="K80" i="160" s="1"/>
  <c r="G70" i="158"/>
  <c r="F74" i="159" s="1"/>
  <c r="F70" i="158"/>
  <c r="H80" i="160" s="1"/>
  <c r="E70" i="158"/>
  <c r="I80" i="160" s="1"/>
  <c r="D70" i="158"/>
  <c r="F80" i="160" s="1"/>
  <c r="C70" i="158"/>
  <c r="E80" i="160" s="1"/>
  <c r="B70" i="158"/>
  <c r="D80" i="160" s="1"/>
  <c r="A70" i="158"/>
  <c r="B80" i="160" s="1"/>
  <c r="N69" i="158"/>
  <c r="G79" i="160" s="1"/>
  <c r="I69" i="158"/>
  <c r="L79" i="160" s="1"/>
  <c r="H69" i="158"/>
  <c r="K79" i="160" s="1"/>
  <c r="G69" i="158"/>
  <c r="J79" i="160" s="1"/>
  <c r="F69" i="158"/>
  <c r="H79" i="160" s="1"/>
  <c r="E69" i="158"/>
  <c r="I79" i="160" s="1"/>
  <c r="D69" i="158"/>
  <c r="C73" i="159" s="1"/>
  <c r="C69" i="158"/>
  <c r="E79" i="160" s="1"/>
  <c r="B69" i="158"/>
  <c r="D79" i="160" s="1"/>
  <c r="A69" i="158"/>
  <c r="B79" i="160" s="1"/>
  <c r="N68" i="158"/>
  <c r="G78" i="160" s="1"/>
  <c r="I68" i="158"/>
  <c r="I72" i="159" s="1"/>
  <c r="W72" i="159" s="1"/>
  <c r="H68" i="158"/>
  <c r="K78" i="160" s="1"/>
  <c r="G68" i="158"/>
  <c r="J78" i="160" s="1"/>
  <c r="F68" i="158"/>
  <c r="H78" i="160" s="1"/>
  <c r="E68" i="158"/>
  <c r="I78" i="160" s="1"/>
  <c r="D68" i="158"/>
  <c r="F78" i="160" s="1"/>
  <c r="C68" i="158"/>
  <c r="E78" i="160" s="1"/>
  <c r="B68" i="158"/>
  <c r="D78" i="160" s="1"/>
  <c r="A68" i="158"/>
  <c r="B78" i="160" s="1"/>
  <c r="N67" i="158"/>
  <c r="G77" i="160" s="1"/>
  <c r="I67" i="158"/>
  <c r="I71" i="159" s="1"/>
  <c r="W71" i="159" s="1"/>
  <c r="H67" i="158"/>
  <c r="K77" i="160" s="1"/>
  <c r="G67" i="158"/>
  <c r="F67" i="158"/>
  <c r="H77" i="160" s="1"/>
  <c r="E67" i="158"/>
  <c r="I77" i="160" s="1"/>
  <c r="D67" i="158"/>
  <c r="F77" i="160" s="1"/>
  <c r="C67" i="158"/>
  <c r="E77" i="160" s="1"/>
  <c r="B67" i="158"/>
  <c r="D77" i="160" s="1"/>
  <c r="A67" i="158"/>
  <c r="B77" i="160" s="1"/>
  <c r="N66" i="158"/>
  <c r="G76" i="160" s="1"/>
  <c r="I66" i="158"/>
  <c r="I70" i="159" s="1"/>
  <c r="W70" i="159" s="1"/>
  <c r="H66" i="158"/>
  <c r="K76" i="160" s="1"/>
  <c r="G66" i="158"/>
  <c r="F66" i="158"/>
  <c r="H76" i="160" s="1"/>
  <c r="E66" i="158"/>
  <c r="I76" i="160" s="1"/>
  <c r="D66" i="158"/>
  <c r="F76" i="160" s="1"/>
  <c r="C66" i="158"/>
  <c r="E76" i="160" s="1"/>
  <c r="B66" i="158"/>
  <c r="D76" i="160" s="1"/>
  <c r="A66" i="158"/>
  <c r="B76" i="160" s="1"/>
  <c r="N65" i="158"/>
  <c r="G75" i="160" s="1"/>
  <c r="I65" i="158"/>
  <c r="I69" i="159" s="1"/>
  <c r="W69" i="159" s="1"/>
  <c r="H65" i="158"/>
  <c r="G65" i="158"/>
  <c r="J75" i="160" s="1"/>
  <c r="F65" i="158"/>
  <c r="H75" i="160" s="1"/>
  <c r="E65" i="158"/>
  <c r="I75" i="160" s="1"/>
  <c r="D65" i="158"/>
  <c r="F75" i="160" s="1"/>
  <c r="C65" i="158"/>
  <c r="E75" i="160" s="1"/>
  <c r="B65" i="158"/>
  <c r="D75" i="160" s="1"/>
  <c r="A65" i="158"/>
  <c r="B75" i="160" s="1"/>
  <c r="N64" i="158"/>
  <c r="G74" i="160" s="1"/>
  <c r="I64" i="158"/>
  <c r="L74" i="160" s="1"/>
  <c r="H64" i="158"/>
  <c r="K74" i="160" s="1"/>
  <c r="G64" i="158"/>
  <c r="F64" i="158"/>
  <c r="H74" i="160" s="1"/>
  <c r="E64" i="158"/>
  <c r="I74" i="160" s="1"/>
  <c r="D64" i="158"/>
  <c r="F74" i="160" s="1"/>
  <c r="C64" i="158"/>
  <c r="E74" i="160" s="1"/>
  <c r="B64" i="158"/>
  <c r="D74" i="160" s="1"/>
  <c r="A64" i="158"/>
  <c r="B74" i="160" s="1"/>
  <c r="N63" i="158"/>
  <c r="G73" i="160" s="1"/>
  <c r="I63" i="158"/>
  <c r="L73" i="160" s="1"/>
  <c r="H63" i="158"/>
  <c r="K73" i="160" s="1"/>
  <c r="G63" i="158"/>
  <c r="F63" i="158"/>
  <c r="H73" i="160" s="1"/>
  <c r="E63" i="158"/>
  <c r="I73" i="160" s="1"/>
  <c r="D63" i="158"/>
  <c r="F73" i="160" s="1"/>
  <c r="C63" i="158"/>
  <c r="E73" i="160" s="1"/>
  <c r="B63" i="158"/>
  <c r="D73" i="160" s="1"/>
  <c r="A63" i="158"/>
  <c r="B73" i="160" s="1"/>
  <c r="N62" i="158"/>
  <c r="G72" i="160" s="1"/>
  <c r="I62" i="158"/>
  <c r="L62" i="158" s="1"/>
  <c r="M62" i="158" s="1"/>
  <c r="P66" i="159" s="1"/>
  <c r="H62" i="158"/>
  <c r="K72" i="160" s="1"/>
  <c r="G62" i="158"/>
  <c r="F66" i="159" s="1"/>
  <c r="F62" i="158"/>
  <c r="H72" i="160" s="1"/>
  <c r="E62" i="158"/>
  <c r="I72" i="160" s="1"/>
  <c r="D62" i="158"/>
  <c r="F72" i="160" s="1"/>
  <c r="C62" i="158"/>
  <c r="E72" i="160" s="1"/>
  <c r="B62" i="158"/>
  <c r="D72" i="160" s="1"/>
  <c r="A62" i="158"/>
  <c r="B72" i="160" s="1"/>
  <c r="N61" i="158"/>
  <c r="G71" i="160" s="1"/>
  <c r="I61" i="158"/>
  <c r="L71" i="160" s="1"/>
  <c r="H61" i="158"/>
  <c r="K71" i="160" s="1"/>
  <c r="G61" i="158"/>
  <c r="J71" i="160" s="1"/>
  <c r="F61" i="158"/>
  <c r="H71" i="160" s="1"/>
  <c r="E61" i="158"/>
  <c r="I71" i="160" s="1"/>
  <c r="D61" i="158"/>
  <c r="C65" i="159" s="1"/>
  <c r="C61" i="158"/>
  <c r="E71" i="160" s="1"/>
  <c r="B61" i="158"/>
  <c r="D71" i="160" s="1"/>
  <c r="A61" i="158"/>
  <c r="B71" i="160" s="1"/>
  <c r="N60" i="158"/>
  <c r="G70" i="160" s="1"/>
  <c r="I60" i="158"/>
  <c r="H60" i="158"/>
  <c r="K70" i="160" s="1"/>
  <c r="G60" i="158"/>
  <c r="J70" i="160" s="1"/>
  <c r="F60" i="158"/>
  <c r="H70" i="160" s="1"/>
  <c r="E60" i="158"/>
  <c r="I70" i="160" s="1"/>
  <c r="D60" i="158"/>
  <c r="F70" i="160" s="1"/>
  <c r="C60" i="158"/>
  <c r="E70" i="160" s="1"/>
  <c r="B60" i="158"/>
  <c r="D70" i="160" s="1"/>
  <c r="A60" i="158"/>
  <c r="B70" i="160" s="1"/>
  <c r="N59" i="158"/>
  <c r="G69" i="160" s="1"/>
  <c r="I59" i="158"/>
  <c r="H59" i="158"/>
  <c r="K69" i="160" s="1"/>
  <c r="G59" i="158"/>
  <c r="F59" i="158"/>
  <c r="H69" i="160" s="1"/>
  <c r="E59" i="158"/>
  <c r="I69" i="160" s="1"/>
  <c r="D59" i="158"/>
  <c r="F69" i="160" s="1"/>
  <c r="C59" i="158"/>
  <c r="E69" i="160" s="1"/>
  <c r="B59" i="158"/>
  <c r="D69" i="160" s="1"/>
  <c r="A59" i="158"/>
  <c r="B69" i="160" s="1"/>
  <c r="N58" i="158"/>
  <c r="G68" i="160" s="1"/>
  <c r="I58" i="158"/>
  <c r="I62" i="159" s="1"/>
  <c r="W62" i="159" s="1"/>
  <c r="H58" i="158"/>
  <c r="K68" i="160" s="1"/>
  <c r="G58" i="158"/>
  <c r="J68" i="160" s="1"/>
  <c r="F58" i="158"/>
  <c r="H68" i="160" s="1"/>
  <c r="E58" i="158"/>
  <c r="I68" i="160" s="1"/>
  <c r="D58" i="158"/>
  <c r="F68" i="160" s="1"/>
  <c r="C58" i="158"/>
  <c r="E68" i="160" s="1"/>
  <c r="B58" i="158"/>
  <c r="D62" i="159" s="1"/>
  <c r="A58" i="158"/>
  <c r="B68" i="160" s="1"/>
  <c r="N57" i="158"/>
  <c r="G67" i="160" s="1"/>
  <c r="I57" i="158"/>
  <c r="I61" i="159" s="1"/>
  <c r="W61" i="159" s="1"/>
  <c r="H57" i="158"/>
  <c r="K67" i="160" s="1"/>
  <c r="G57" i="158"/>
  <c r="F57" i="158"/>
  <c r="H67" i="160" s="1"/>
  <c r="E57" i="158"/>
  <c r="I67" i="160" s="1"/>
  <c r="D57" i="158"/>
  <c r="C61" i="159" s="1"/>
  <c r="C57" i="158"/>
  <c r="E67" i="160" s="1"/>
  <c r="B57" i="158"/>
  <c r="D67" i="160" s="1"/>
  <c r="A57" i="158"/>
  <c r="B67" i="160" s="1"/>
  <c r="N56" i="158"/>
  <c r="G66" i="160" s="1"/>
  <c r="I56" i="158"/>
  <c r="I60" i="159" s="1"/>
  <c r="W60" i="159" s="1"/>
  <c r="H56" i="158"/>
  <c r="K66" i="160" s="1"/>
  <c r="G56" i="158"/>
  <c r="F56" i="158"/>
  <c r="H66" i="160" s="1"/>
  <c r="E56" i="158"/>
  <c r="I66" i="160" s="1"/>
  <c r="D56" i="158"/>
  <c r="F66" i="160" s="1"/>
  <c r="C56" i="158"/>
  <c r="E66" i="160" s="1"/>
  <c r="B56" i="158"/>
  <c r="D66" i="160" s="1"/>
  <c r="A56" i="158"/>
  <c r="B66" i="160" s="1"/>
  <c r="N55" i="158"/>
  <c r="G65" i="160" s="1"/>
  <c r="I55" i="158"/>
  <c r="H55" i="158"/>
  <c r="K65" i="160" s="1"/>
  <c r="G55" i="158"/>
  <c r="J65" i="160" s="1"/>
  <c r="F55" i="158"/>
  <c r="H65" i="160" s="1"/>
  <c r="E55" i="158"/>
  <c r="I65" i="160" s="1"/>
  <c r="D55" i="158"/>
  <c r="F65" i="160" s="1"/>
  <c r="C55" i="158"/>
  <c r="E65" i="160" s="1"/>
  <c r="B55" i="158"/>
  <c r="D65" i="160" s="1"/>
  <c r="A55" i="158"/>
  <c r="B65" i="160" s="1"/>
  <c r="N54" i="158"/>
  <c r="G64" i="160" s="1"/>
  <c r="I54" i="158"/>
  <c r="L54" i="158" s="1"/>
  <c r="M54" i="158" s="1"/>
  <c r="P58" i="159" s="1"/>
  <c r="H54" i="158"/>
  <c r="K64" i="160" s="1"/>
  <c r="G54" i="158"/>
  <c r="F58" i="159" s="1"/>
  <c r="F54" i="158"/>
  <c r="H64" i="160" s="1"/>
  <c r="E54" i="158"/>
  <c r="I64" i="160" s="1"/>
  <c r="D54" i="158"/>
  <c r="F64" i="160" s="1"/>
  <c r="C54" i="158"/>
  <c r="E64" i="160" s="1"/>
  <c r="B54" i="158"/>
  <c r="D58" i="159" s="1"/>
  <c r="A54" i="158"/>
  <c r="B64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4" i="160"/>
  <c r="J95" i="158"/>
  <c r="L108" i="160"/>
  <c r="D112" i="160"/>
  <c r="L63" i="158"/>
  <c r="M63" i="158" s="1"/>
  <c r="P67" i="159" s="1"/>
  <c r="J105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4" i="160"/>
  <c r="L90" i="158"/>
  <c r="M90" i="158" s="1"/>
  <c r="P94" i="159" s="1"/>
  <c r="G59" i="159"/>
  <c r="I68" i="159"/>
  <c r="W68" i="159" s="1"/>
  <c r="X68" i="159" s="1"/>
  <c r="Y68" i="159" s="1"/>
  <c r="E94" i="159"/>
  <c r="F91" i="160"/>
  <c r="J58" i="158"/>
  <c r="B70" i="159"/>
  <c r="I76" i="159"/>
  <c r="W76" i="159" s="1"/>
  <c r="X76" i="159" s="1"/>
  <c r="B99" i="159"/>
  <c r="L92" i="160"/>
  <c r="L58" i="158"/>
  <c r="M58" i="158" s="1"/>
  <c r="P62" i="159" s="1"/>
  <c r="J59" i="158"/>
  <c r="J63" i="158"/>
  <c r="B62" i="159"/>
  <c r="C71" i="159"/>
  <c r="G77" i="159"/>
  <c r="H77" i="159" s="1"/>
  <c r="C100" i="159"/>
  <c r="J93" i="160"/>
  <c r="J99" i="158"/>
  <c r="C63" i="159"/>
  <c r="D72" i="159"/>
  <c r="B78" i="159"/>
  <c r="J67" i="158"/>
  <c r="J82" i="158"/>
  <c r="D64" i="159"/>
  <c r="E73" i="159"/>
  <c r="B80" i="159"/>
  <c r="F103" i="159"/>
  <c r="F103" i="160"/>
  <c r="L73" i="158"/>
  <c r="M73" i="158" s="1"/>
  <c r="P77" i="159" s="1"/>
  <c r="L83" i="160"/>
  <c r="J74" i="158"/>
  <c r="J84" i="160"/>
  <c r="M84" i="160" s="1"/>
  <c r="D88" i="159"/>
  <c r="D94" i="160"/>
  <c r="G98" i="159"/>
  <c r="K104" i="160"/>
  <c r="G109" i="160"/>
  <c r="E103" i="159"/>
  <c r="J64" i="158"/>
  <c r="J74" i="160"/>
  <c r="M74" i="160" s="1"/>
  <c r="L55" i="158"/>
  <c r="M55" i="158" s="1"/>
  <c r="P59" i="159" s="1"/>
  <c r="L65" i="160"/>
  <c r="M65" i="160" s="1"/>
  <c r="J56" i="158"/>
  <c r="J66" i="160"/>
  <c r="E84" i="159"/>
  <c r="G90" i="160"/>
  <c r="L56" i="158"/>
  <c r="M56" i="158" s="1"/>
  <c r="P60" i="159" s="1"/>
  <c r="L66" i="160"/>
  <c r="J57" i="158"/>
  <c r="J67" i="160"/>
  <c r="L59" i="158"/>
  <c r="M59" i="158" s="1"/>
  <c r="P63" i="159" s="1"/>
  <c r="L69" i="160"/>
  <c r="L64" i="158"/>
  <c r="M64" i="158" s="1"/>
  <c r="P68" i="159" s="1"/>
  <c r="L70" i="158"/>
  <c r="M70" i="158" s="1"/>
  <c r="P74" i="159" s="1"/>
  <c r="L76" i="158"/>
  <c r="M76" i="158" s="1"/>
  <c r="P80" i="159" s="1"/>
  <c r="L86" i="160"/>
  <c r="M86" i="160" s="1"/>
  <c r="E82" i="159"/>
  <c r="G88" i="160"/>
  <c r="G83" i="159"/>
  <c r="H83" i="159" s="1"/>
  <c r="K89" i="160"/>
  <c r="B85" i="159"/>
  <c r="B91" i="160"/>
  <c r="L81" i="158"/>
  <c r="M81" i="158" s="1"/>
  <c r="P85" i="159" s="1"/>
  <c r="L91" i="160"/>
  <c r="I85" i="159"/>
  <c r="W85" i="159" s="1"/>
  <c r="X85" i="159" s="1"/>
  <c r="Y85" i="159" s="1"/>
  <c r="J92" i="160"/>
  <c r="F86" i="159"/>
  <c r="B94" i="160"/>
  <c r="B88" i="159"/>
  <c r="L84" i="158"/>
  <c r="M84" i="158" s="1"/>
  <c r="P88" i="159" s="1"/>
  <c r="L94" i="160"/>
  <c r="I88" i="159"/>
  <c r="W88" i="159" s="1"/>
  <c r="X88" i="159" s="1"/>
  <c r="J85" i="158"/>
  <c r="F89" i="159"/>
  <c r="J95" i="160"/>
  <c r="F96" i="160"/>
  <c r="C90" i="159"/>
  <c r="D97" i="160"/>
  <c r="D91" i="159"/>
  <c r="J87" i="158"/>
  <c r="B94" i="159"/>
  <c r="B100" i="160"/>
  <c r="B103" i="160"/>
  <c r="B97" i="159"/>
  <c r="L93" i="158"/>
  <c r="M93" i="158" s="1"/>
  <c r="P97" i="159" s="1"/>
  <c r="L103" i="160"/>
  <c r="J94" i="158"/>
  <c r="J104" i="160"/>
  <c r="F98" i="159"/>
  <c r="B106" i="160"/>
  <c r="B100" i="159"/>
  <c r="L96" i="158"/>
  <c r="M96" i="158" s="1"/>
  <c r="P100" i="159" s="1"/>
  <c r="I100" i="159"/>
  <c r="W100" i="159" s="1"/>
  <c r="X100" i="159" s="1"/>
  <c r="Y100" i="159" s="1"/>
  <c r="L106" i="160"/>
  <c r="J97" i="158"/>
  <c r="J107" i="160"/>
  <c r="F101" i="159"/>
  <c r="D103" i="159"/>
  <c r="D109" i="160"/>
  <c r="J110" i="160"/>
  <c r="F104" i="159"/>
  <c r="E106" i="159"/>
  <c r="G112" i="160"/>
  <c r="G107" i="159"/>
  <c r="H107" i="159" s="1"/>
  <c r="K113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2" i="160"/>
  <c r="F79" i="160"/>
  <c r="D92" i="160"/>
  <c r="F111" i="160"/>
  <c r="G91" i="160"/>
  <c r="E85" i="159"/>
  <c r="K95" i="160"/>
  <c r="G89" i="159"/>
  <c r="D85" i="159"/>
  <c r="F99" i="160"/>
  <c r="D89" i="160"/>
  <c r="D83" i="159"/>
  <c r="J79" i="158"/>
  <c r="B86" i="159"/>
  <c r="B92" i="160"/>
  <c r="B95" i="160"/>
  <c r="B89" i="159"/>
  <c r="F97" i="160"/>
  <c r="C91" i="159"/>
  <c r="G97" i="160"/>
  <c r="E91" i="159"/>
  <c r="G92" i="159"/>
  <c r="K98" i="160"/>
  <c r="B98" i="159"/>
  <c r="B104" i="160"/>
  <c r="L94" i="158"/>
  <c r="M94" i="158" s="1"/>
  <c r="P98" i="159" s="1"/>
  <c r="I98" i="159"/>
  <c r="W98" i="159" s="1"/>
  <c r="X98" i="159" s="1"/>
  <c r="B101" i="159"/>
  <c r="B107" i="160"/>
  <c r="L97" i="158"/>
  <c r="M97" i="158" s="1"/>
  <c r="P101" i="159" s="1"/>
  <c r="L107" i="160"/>
  <c r="I101" i="159"/>
  <c r="W101" i="159" s="1"/>
  <c r="X101" i="159" s="1"/>
  <c r="J98" i="158"/>
  <c r="J108" i="160"/>
  <c r="F102" i="159"/>
  <c r="C103" i="159"/>
  <c r="F109" i="160"/>
  <c r="B110" i="160"/>
  <c r="B104" i="159"/>
  <c r="L100" i="158"/>
  <c r="M100" i="158" s="1"/>
  <c r="P104" i="159" s="1"/>
  <c r="L110" i="160"/>
  <c r="I104" i="159"/>
  <c r="W104" i="159" s="1"/>
  <c r="X104" i="159" s="1"/>
  <c r="Y104" i="159" s="1"/>
  <c r="Z104" i="159" s="1"/>
  <c r="F112" i="160"/>
  <c r="C106" i="159"/>
  <c r="D113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68" i="160"/>
  <c r="L80" i="160"/>
  <c r="F87" i="160"/>
  <c r="D100" i="160"/>
  <c r="J65" i="158"/>
  <c r="K75" i="160"/>
  <c r="C87" i="159"/>
  <c r="F93" i="160"/>
  <c r="D106" i="160"/>
  <c r="D100" i="159"/>
  <c r="G75" i="159"/>
  <c r="D80" i="159"/>
  <c r="F67" i="160"/>
  <c r="J73" i="160"/>
  <c r="M73" i="160" s="1"/>
  <c r="J54" i="158"/>
  <c r="J64" i="160"/>
  <c r="L60" i="158"/>
  <c r="M60" i="158" s="1"/>
  <c r="P64" i="159" s="1"/>
  <c r="L70" i="160"/>
  <c r="M70" i="160" s="1"/>
  <c r="L65" i="158"/>
  <c r="M65" i="158" s="1"/>
  <c r="P69" i="159" s="1"/>
  <c r="L75" i="160"/>
  <c r="J66" i="158"/>
  <c r="J76" i="160"/>
  <c r="J60" i="158"/>
  <c r="J71" i="158"/>
  <c r="J77" i="158"/>
  <c r="J80" i="158"/>
  <c r="F84" i="159"/>
  <c r="J90" i="160"/>
  <c r="F94" i="160"/>
  <c r="C88" i="159"/>
  <c r="D95" i="160"/>
  <c r="D89" i="159"/>
  <c r="L85" i="158"/>
  <c r="M85" i="158" s="1"/>
  <c r="P89" i="159" s="1"/>
  <c r="J86" i="158"/>
  <c r="J96" i="160"/>
  <c r="F90" i="159"/>
  <c r="B98" i="160"/>
  <c r="B92" i="159"/>
  <c r="I92" i="159"/>
  <c r="W92" i="159" s="1"/>
  <c r="X92" i="159" s="1"/>
  <c r="L98" i="160"/>
  <c r="C94" i="159"/>
  <c r="F100" i="160"/>
  <c r="K101" i="160"/>
  <c r="G95" i="159"/>
  <c r="E98" i="159"/>
  <c r="G104" i="160"/>
  <c r="G99" i="159"/>
  <c r="H99" i="159" s="1"/>
  <c r="K105" i="160"/>
  <c r="G107" i="160"/>
  <c r="E101" i="159"/>
  <c r="G102" i="159"/>
  <c r="K108" i="160"/>
  <c r="D104" i="159"/>
  <c r="D110" i="160"/>
  <c r="J100" i="158"/>
  <c r="J101" i="158"/>
  <c r="F105" i="159"/>
  <c r="J111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68" i="160"/>
  <c r="M68" i="160" s="1"/>
  <c r="D88" i="160"/>
  <c r="L100" i="160"/>
  <c r="F107" i="160"/>
  <c r="J113" i="160"/>
  <c r="I83" i="159"/>
  <c r="W83" i="159" s="1"/>
  <c r="X83" i="159" s="1"/>
  <c r="L89" i="160"/>
  <c r="G86" i="159"/>
  <c r="K92" i="160"/>
  <c r="E97" i="159"/>
  <c r="G103" i="160"/>
  <c r="E100" i="159"/>
  <c r="G106" i="160"/>
  <c r="K107" i="160"/>
  <c r="G101" i="159"/>
  <c r="L57" i="158"/>
  <c r="M57" i="158" s="1"/>
  <c r="P61" i="159" s="1"/>
  <c r="L67" i="160"/>
  <c r="M67" i="160" s="1"/>
  <c r="J69" i="158"/>
  <c r="L71" i="158"/>
  <c r="M71" i="158" s="1"/>
  <c r="P75" i="159" s="1"/>
  <c r="J72" i="158"/>
  <c r="J82" i="160"/>
  <c r="M82" i="160" s="1"/>
  <c r="L74" i="158"/>
  <c r="M74" i="158" s="1"/>
  <c r="P78" i="159" s="1"/>
  <c r="J75" i="158"/>
  <c r="L77" i="158"/>
  <c r="M77" i="158" s="1"/>
  <c r="P81" i="159" s="1"/>
  <c r="J78" i="158"/>
  <c r="J88" i="160"/>
  <c r="F82" i="159"/>
  <c r="F89" i="160"/>
  <c r="C83" i="159"/>
  <c r="G89" i="160"/>
  <c r="E83" i="159"/>
  <c r="G84" i="159"/>
  <c r="K90" i="160"/>
  <c r="L82" i="158"/>
  <c r="M82" i="158" s="1"/>
  <c r="P86" i="159" s="1"/>
  <c r="J83" i="158"/>
  <c r="E89" i="159"/>
  <c r="G95" i="160"/>
  <c r="G90" i="159"/>
  <c r="K96" i="160"/>
  <c r="D98" i="160"/>
  <c r="D92" i="159"/>
  <c r="L88" i="158"/>
  <c r="M88" i="158" s="1"/>
  <c r="P92" i="159" s="1"/>
  <c r="J89" i="158"/>
  <c r="J99" i="160"/>
  <c r="F93" i="159"/>
  <c r="B95" i="159"/>
  <c r="B101" i="160"/>
  <c r="L91" i="158"/>
  <c r="M91" i="158" s="1"/>
  <c r="P95" i="159" s="1"/>
  <c r="L101" i="160"/>
  <c r="I95" i="159"/>
  <c r="W95" i="159" s="1"/>
  <c r="X95" i="159" s="1"/>
  <c r="J102" i="160"/>
  <c r="F96" i="159"/>
  <c r="I99" i="159"/>
  <c r="W99" i="159" s="1"/>
  <c r="X99" i="159" s="1"/>
  <c r="Y99" i="159" s="1"/>
  <c r="Z99" i="159" s="1"/>
  <c r="L105" i="160"/>
  <c r="B102" i="159"/>
  <c r="B108" i="160"/>
  <c r="E104" i="159"/>
  <c r="G110" i="160"/>
  <c r="K111" i="160"/>
  <c r="G105" i="159"/>
  <c r="F113" i="160"/>
  <c r="C107" i="159"/>
  <c r="G113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69" i="160"/>
  <c r="L88" i="160"/>
  <c r="F95" i="160"/>
  <c r="J101" i="160"/>
  <c r="D108" i="160"/>
  <c r="J88" i="158"/>
  <c r="F92" i="159"/>
  <c r="J98" i="160"/>
  <c r="F102" i="160"/>
  <c r="C96" i="159"/>
  <c r="I107" i="159"/>
  <c r="W107" i="159" s="1"/>
  <c r="X107" i="159" s="1"/>
  <c r="Y107" i="159" s="1"/>
  <c r="L113" i="160"/>
  <c r="J70" i="158"/>
  <c r="J80" i="160"/>
  <c r="M80" i="160" s="1"/>
  <c r="G82" i="159"/>
  <c r="K88" i="160"/>
  <c r="B90" i="160"/>
  <c r="B84" i="159"/>
  <c r="I84" i="159"/>
  <c r="W84" i="159" s="1"/>
  <c r="X84" i="159" s="1"/>
  <c r="Y84" i="159" s="1"/>
  <c r="Z84" i="159" s="1"/>
  <c r="L90" i="160"/>
  <c r="C86" i="159"/>
  <c r="F92" i="160"/>
  <c r="K93" i="160"/>
  <c r="G87" i="159"/>
  <c r="H87" i="159" s="1"/>
  <c r="B90" i="159"/>
  <c r="B96" i="160"/>
  <c r="L86" i="158"/>
  <c r="M86" i="158" s="1"/>
  <c r="P90" i="159" s="1"/>
  <c r="I90" i="159"/>
  <c r="W90" i="159" s="1"/>
  <c r="X90" i="159" s="1"/>
  <c r="E92" i="159"/>
  <c r="G98" i="160"/>
  <c r="K99" i="160"/>
  <c r="G93" i="159"/>
  <c r="D95" i="159"/>
  <c r="D101" i="160"/>
  <c r="G101" i="160"/>
  <c r="E95" i="159"/>
  <c r="F104" i="160"/>
  <c r="C98" i="159"/>
  <c r="D105" i="160"/>
  <c r="D99" i="159"/>
  <c r="F110" i="160"/>
  <c r="C104" i="159"/>
  <c r="B111" i="160"/>
  <c r="B105" i="159"/>
  <c r="L101" i="158"/>
  <c r="M101" i="158" s="1"/>
  <c r="P105" i="159" s="1"/>
  <c r="L111" i="160"/>
  <c r="J102" i="158"/>
  <c r="J112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4" i="160"/>
  <c r="L76" i="160"/>
  <c r="J89" i="160"/>
  <c r="D96" i="160"/>
  <c r="E88" i="159"/>
  <c r="G94" i="160"/>
  <c r="C79" i="159"/>
  <c r="J61" i="158"/>
  <c r="L75" i="158"/>
  <c r="M75" i="158" s="1"/>
  <c r="P79" i="159" s="1"/>
  <c r="L85" i="160"/>
  <c r="M85" i="160" s="1"/>
  <c r="D90" i="160"/>
  <c r="D84" i="159"/>
  <c r="L80" i="158"/>
  <c r="M80" i="158" s="1"/>
  <c r="P84" i="159" s="1"/>
  <c r="J81" i="158"/>
  <c r="J91" i="160"/>
  <c r="F85" i="159"/>
  <c r="B87" i="159"/>
  <c r="B93" i="160"/>
  <c r="L83" i="158"/>
  <c r="M83" i="158" s="1"/>
  <c r="P87" i="159" s="1"/>
  <c r="L93" i="160"/>
  <c r="I87" i="159"/>
  <c r="W87" i="159" s="1"/>
  <c r="X87" i="159" s="1"/>
  <c r="Y87" i="159" s="1"/>
  <c r="Z87" i="159" s="1"/>
  <c r="J94" i="160"/>
  <c r="F88" i="159"/>
  <c r="E90" i="159"/>
  <c r="G96" i="160"/>
  <c r="G91" i="159"/>
  <c r="H91" i="159" s="1"/>
  <c r="K97" i="160"/>
  <c r="B93" i="159"/>
  <c r="B99" i="160"/>
  <c r="L89" i="158"/>
  <c r="M89" i="158" s="1"/>
  <c r="P93" i="159" s="1"/>
  <c r="L99" i="160"/>
  <c r="I93" i="159"/>
  <c r="W93" i="159" s="1"/>
  <c r="X93" i="159" s="1"/>
  <c r="J100" i="160"/>
  <c r="F94" i="159"/>
  <c r="B102" i="160"/>
  <c r="B96" i="159"/>
  <c r="L92" i="158"/>
  <c r="M92" i="158" s="1"/>
  <c r="P96" i="159" s="1"/>
  <c r="L102" i="160"/>
  <c r="I96" i="159"/>
  <c r="W96" i="159" s="1"/>
  <c r="X96" i="159" s="1"/>
  <c r="J93" i="158"/>
  <c r="F97" i="159"/>
  <c r="J103" i="160"/>
  <c r="J96" i="158"/>
  <c r="F100" i="159"/>
  <c r="J106" i="160"/>
  <c r="K109" i="160"/>
  <c r="G103" i="159"/>
  <c r="D111" i="160"/>
  <c r="D105" i="159"/>
  <c r="E105" i="159"/>
  <c r="G111" i="160"/>
  <c r="G106" i="159"/>
  <c r="K112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4" i="160"/>
  <c r="F71" i="160"/>
  <c r="J77" i="160"/>
  <c r="L96" i="160"/>
  <c r="J109" i="160"/>
  <c r="L68" i="158"/>
  <c r="M68" i="158" s="1"/>
  <c r="P72" i="159" s="1"/>
  <c r="L78" i="160"/>
  <c r="M78" i="160" s="1"/>
  <c r="D103" i="160"/>
  <c r="D97" i="159"/>
  <c r="L61" i="158"/>
  <c r="M61" i="158" s="1"/>
  <c r="P65" i="159" s="1"/>
  <c r="J62" i="158"/>
  <c r="J72" i="160"/>
  <c r="L67" i="158"/>
  <c r="M67" i="158" s="1"/>
  <c r="P71" i="159" s="1"/>
  <c r="L77" i="160"/>
  <c r="L72" i="158"/>
  <c r="M72" i="158" s="1"/>
  <c r="P76" i="159" s="1"/>
  <c r="J73" i="158"/>
  <c r="J83" i="160"/>
  <c r="L78" i="158"/>
  <c r="M78" i="158" s="1"/>
  <c r="P82" i="159" s="1"/>
  <c r="K91" i="160"/>
  <c r="G85" i="159"/>
  <c r="D87" i="159"/>
  <c r="D93" i="160"/>
  <c r="G93" i="160"/>
  <c r="E87" i="159"/>
  <c r="I91" i="159"/>
  <c r="W91" i="159" s="1"/>
  <c r="X91" i="159" s="1"/>
  <c r="L97" i="160"/>
  <c r="G99" i="160"/>
  <c r="E93" i="159"/>
  <c r="G94" i="159"/>
  <c r="K100" i="160"/>
  <c r="C95" i="159"/>
  <c r="F101" i="160"/>
  <c r="D96" i="159"/>
  <c r="D102" i="160"/>
  <c r="E96" i="159"/>
  <c r="G102" i="160"/>
  <c r="K103" i="160"/>
  <c r="G97" i="159"/>
  <c r="F105" i="160"/>
  <c r="C99" i="159"/>
  <c r="G105" i="160"/>
  <c r="E99" i="159"/>
  <c r="G100" i="159"/>
  <c r="K106" i="160"/>
  <c r="C102" i="159"/>
  <c r="F108" i="160"/>
  <c r="B103" i="159"/>
  <c r="B109" i="160"/>
  <c r="L109" i="160"/>
  <c r="I103" i="159"/>
  <c r="W103" i="159" s="1"/>
  <c r="X103" i="159" s="1"/>
  <c r="B106" i="159"/>
  <c r="B112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7" i="160"/>
  <c r="M87" i="160"/>
  <c r="M81" i="160"/>
  <c r="M71" i="160"/>
  <c r="M79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2" i="160"/>
  <c r="J77" i="159"/>
  <c r="AM77" i="159" s="1"/>
  <c r="S43" i="162"/>
  <c r="M94" i="160"/>
  <c r="M64" i="160"/>
  <c r="H103" i="159"/>
  <c r="J103" i="159" s="1"/>
  <c r="H104" i="159"/>
  <c r="J104" i="159" s="1"/>
  <c r="AD104" i="159" s="1"/>
  <c r="Y101" i="159"/>
  <c r="Z101" i="159" s="1"/>
  <c r="AA101" i="159" s="1"/>
  <c r="M97" i="160"/>
  <c r="M102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09" i="160"/>
  <c r="M83" i="160"/>
  <c r="H94" i="159"/>
  <c r="J94" i="159" s="1"/>
  <c r="H92" i="159"/>
  <c r="J92" i="159" s="1"/>
  <c r="AD92" i="159" s="1"/>
  <c r="H71" i="159"/>
  <c r="J71" i="159" s="1"/>
  <c r="AD71" i="159" s="1"/>
  <c r="M89" i="160"/>
  <c r="M69" i="160"/>
  <c r="J91" i="159"/>
  <c r="AD91" i="159" s="1"/>
  <c r="M112" i="160"/>
  <c r="J87" i="159"/>
  <c r="M98" i="160"/>
  <c r="H96" i="159"/>
  <c r="J96" i="159" s="1"/>
  <c r="AD96" i="159" s="1"/>
  <c r="M75" i="160"/>
  <c r="M108" i="160"/>
  <c r="H88" i="159"/>
  <c r="J88" i="159" s="1"/>
  <c r="M95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6" i="160"/>
  <c r="J76" i="159"/>
  <c r="H106" i="159"/>
  <c r="J106" i="159" s="1"/>
  <c r="M90" i="160"/>
  <c r="H102" i="159"/>
  <c r="J102" i="159" s="1"/>
  <c r="H68" i="159"/>
  <c r="J68" i="159" s="1"/>
  <c r="H89" i="159"/>
  <c r="J89" i="159" s="1"/>
  <c r="M92" i="160"/>
  <c r="Y77" i="159"/>
  <c r="Z77" i="159" s="1"/>
  <c r="Y91" i="159"/>
  <c r="Z91" i="159" s="1"/>
  <c r="AA91" i="159" s="1"/>
  <c r="M77" i="160"/>
  <c r="M76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0" i="160"/>
  <c r="H82" i="159"/>
  <c r="J82" i="159" s="1"/>
  <c r="H101" i="159"/>
  <c r="J101" i="159" s="1"/>
  <c r="AD101" i="159" s="1"/>
  <c r="M101" i="160"/>
  <c r="M96" i="160"/>
  <c r="H84" i="159"/>
  <c r="J84" i="159" s="1"/>
  <c r="M110" i="160"/>
  <c r="J107" i="159"/>
  <c r="M107" i="160"/>
  <c r="M104" i="160"/>
  <c r="H69" i="159"/>
  <c r="J69" i="159" s="1"/>
  <c r="H85" i="159"/>
  <c r="J85" i="159" s="1"/>
  <c r="AK85" i="159" s="1"/>
  <c r="H62" i="159"/>
  <c r="J62" i="159" s="1"/>
  <c r="M105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3" i="160"/>
  <c r="H105" i="159"/>
  <c r="J105" i="159" s="1"/>
  <c r="J66" i="159"/>
  <c r="M103" i="160"/>
  <c r="H79" i="159"/>
  <c r="J79" i="159" s="1"/>
  <c r="AD79" i="159" s="1"/>
  <c r="Y97" i="159"/>
  <c r="Z97" i="159" s="1"/>
  <c r="AA97" i="159" s="1"/>
  <c r="AB97" i="159" s="1"/>
  <c r="Y89" i="159"/>
  <c r="Z89" i="159" s="1"/>
  <c r="M111" i="160"/>
  <c r="M99" i="160"/>
  <c r="M91" i="160"/>
  <c r="H63" i="159"/>
  <c r="J63" i="159" s="1"/>
  <c r="M106" i="160"/>
  <c r="H70" i="159"/>
  <c r="J70" i="159" s="1"/>
  <c r="AD70" i="159" s="1"/>
  <c r="M93" i="160"/>
  <c r="M88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5" i="160" s="1"/>
  <c r="N6" i="158"/>
  <c r="E10" i="159" s="1"/>
  <c r="N7" i="158"/>
  <c r="E11" i="159" s="1"/>
  <c r="N8" i="158"/>
  <c r="E12" i="159" s="1"/>
  <c r="N9" i="158"/>
  <c r="E13" i="159" s="1"/>
  <c r="N10" i="158"/>
  <c r="G20" i="160" s="1"/>
  <c r="N11" i="158"/>
  <c r="E15" i="159" s="1"/>
  <c r="N12" i="158"/>
  <c r="G22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6" i="160"/>
  <c r="E42" i="159"/>
  <c r="G48" i="160"/>
  <c r="E34" i="159"/>
  <c r="G40" i="160"/>
  <c r="E26" i="159"/>
  <c r="G32" i="160"/>
  <c r="E18" i="159"/>
  <c r="G24" i="160"/>
  <c r="E57" i="159"/>
  <c r="G63" i="160"/>
  <c r="E49" i="159"/>
  <c r="G55" i="160"/>
  <c r="E41" i="159"/>
  <c r="G47" i="160"/>
  <c r="E33" i="159"/>
  <c r="G39" i="160"/>
  <c r="E25" i="159"/>
  <c r="G31" i="160"/>
  <c r="E17" i="159"/>
  <c r="G23" i="160"/>
  <c r="E56" i="159"/>
  <c r="G62" i="160"/>
  <c r="E48" i="159"/>
  <c r="G54" i="160"/>
  <c r="E40" i="159"/>
  <c r="G46" i="160"/>
  <c r="E32" i="159"/>
  <c r="G38" i="160"/>
  <c r="E24" i="159"/>
  <c r="G30" i="160"/>
  <c r="E55" i="159"/>
  <c r="G61" i="160"/>
  <c r="E47" i="159"/>
  <c r="G53" i="160"/>
  <c r="E39" i="159"/>
  <c r="G45" i="160"/>
  <c r="E31" i="159"/>
  <c r="G37" i="160"/>
  <c r="E23" i="159"/>
  <c r="G29" i="160"/>
  <c r="E54" i="159"/>
  <c r="G60" i="160"/>
  <c r="E46" i="159"/>
  <c r="G52" i="160"/>
  <c r="E38" i="159"/>
  <c r="G44" i="160"/>
  <c r="E30" i="159"/>
  <c r="G36" i="160"/>
  <c r="E22" i="159"/>
  <c r="G28" i="160"/>
  <c r="E53" i="159"/>
  <c r="G59" i="160"/>
  <c r="E45" i="159"/>
  <c r="G51" i="160"/>
  <c r="E37" i="159"/>
  <c r="G43" i="160"/>
  <c r="E29" i="159"/>
  <c r="G35" i="160"/>
  <c r="E21" i="159"/>
  <c r="G27" i="160"/>
  <c r="E52" i="159"/>
  <c r="G58" i="160"/>
  <c r="E44" i="159"/>
  <c r="G50" i="160"/>
  <c r="E36" i="159"/>
  <c r="G42" i="160"/>
  <c r="E28" i="159"/>
  <c r="G34" i="160"/>
  <c r="E20" i="159"/>
  <c r="G26" i="160"/>
  <c r="E51" i="159"/>
  <c r="G57" i="160"/>
  <c r="E43" i="159"/>
  <c r="G49" i="160"/>
  <c r="E35" i="159"/>
  <c r="G41" i="160"/>
  <c r="E27" i="159"/>
  <c r="G33" i="160"/>
  <c r="E19" i="159"/>
  <c r="G25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1" i="160"/>
  <c r="G17" i="160"/>
  <c r="G19" i="160"/>
  <c r="G18" i="160"/>
  <c r="E14" i="159"/>
  <c r="G16" i="160"/>
  <c r="G14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5" i="160" s="1"/>
  <c r="C6" i="158"/>
  <c r="E16" i="160" s="1"/>
  <c r="C7" i="158"/>
  <c r="E17" i="160" s="1"/>
  <c r="C8" i="158"/>
  <c r="E18" i="160" s="1"/>
  <c r="C9" i="158"/>
  <c r="E19" i="160" s="1"/>
  <c r="C10" i="158"/>
  <c r="E20" i="160" s="1"/>
  <c r="C11" i="158"/>
  <c r="E21" i="160" s="1"/>
  <c r="C12" i="158"/>
  <c r="E22" i="160" s="1"/>
  <c r="C13" i="158"/>
  <c r="E23" i="160" s="1"/>
  <c r="C14" i="158"/>
  <c r="E24" i="160" s="1"/>
  <c r="C15" i="158"/>
  <c r="E25" i="160" s="1"/>
  <c r="C16" i="158"/>
  <c r="E26" i="160" s="1"/>
  <c r="C17" i="158"/>
  <c r="E27" i="160" s="1"/>
  <c r="C18" i="158"/>
  <c r="E28" i="160" s="1"/>
  <c r="C19" i="158"/>
  <c r="E29" i="160" s="1"/>
  <c r="C20" i="158"/>
  <c r="E30" i="160" s="1"/>
  <c r="C21" i="158"/>
  <c r="E31" i="160" s="1"/>
  <c r="C22" i="158"/>
  <c r="E32" i="160" s="1"/>
  <c r="C23" i="158"/>
  <c r="E33" i="160" s="1"/>
  <c r="C24" i="158"/>
  <c r="E34" i="160" s="1"/>
  <c r="C25" i="158"/>
  <c r="E35" i="160" s="1"/>
  <c r="C26" i="158"/>
  <c r="E36" i="160" s="1"/>
  <c r="C27" i="158"/>
  <c r="E37" i="160" s="1"/>
  <c r="C28" i="158"/>
  <c r="E38" i="160" s="1"/>
  <c r="C29" i="158"/>
  <c r="E39" i="160" s="1"/>
  <c r="C30" i="158"/>
  <c r="E40" i="160" s="1"/>
  <c r="C31" i="158"/>
  <c r="E41" i="160" s="1"/>
  <c r="C32" i="158"/>
  <c r="E42" i="160" s="1"/>
  <c r="C33" i="158"/>
  <c r="E43" i="160" s="1"/>
  <c r="C34" i="158"/>
  <c r="E44" i="160" s="1"/>
  <c r="C35" i="158"/>
  <c r="E45" i="160" s="1"/>
  <c r="C36" i="158"/>
  <c r="E46" i="160" s="1"/>
  <c r="C37" i="158"/>
  <c r="E47" i="160" s="1"/>
  <c r="C38" i="158"/>
  <c r="E48" i="160" s="1"/>
  <c r="C39" i="158"/>
  <c r="E49" i="160" s="1"/>
  <c r="C40" i="158"/>
  <c r="E50" i="160" s="1"/>
  <c r="C41" i="158"/>
  <c r="E51" i="160" s="1"/>
  <c r="C42" i="158"/>
  <c r="E52" i="160" s="1"/>
  <c r="C43" i="158"/>
  <c r="E53" i="160" s="1"/>
  <c r="C44" i="158"/>
  <c r="E54" i="160" s="1"/>
  <c r="C45" i="158"/>
  <c r="E55" i="160" s="1"/>
  <c r="C46" i="158"/>
  <c r="E56" i="160" s="1"/>
  <c r="C47" i="158"/>
  <c r="E57" i="160" s="1"/>
  <c r="C48" i="158"/>
  <c r="E58" i="160" s="1"/>
  <c r="C49" i="158"/>
  <c r="E59" i="160" s="1"/>
  <c r="C50" i="158"/>
  <c r="E60" i="160" s="1"/>
  <c r="C51" i="158"/>
  <c r="E61" i="160" s="1"/>
  <c r="C52" i="158"/>
  <c r="E62" i="160" s="1"/>
  <c r="C53" i="158"/>
  <c r="E63" i="160" s="1"/>
  <c r="C4" i="158"/>
  <c r="E14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5" i="160" s="1"/>
  <c r="F5" i="158"/>
  <c r="H15" i="160" s="1"/>
  <c r="G5" i="158"/>
  <c r="H5" i="158"/>
  <c r="K15" i="160" s="1"/>
  <c r="I5" i="158"/>
  <c r="E6" i="158"/>
  <c r="I16" i="160" s="1"/>
  <c r="F6" i="158"/>
  <c r="H16" i="160" s="1"/>
  <c r="G6" i="158"/>
  <c r="H6" i="158"/>
  <c r="K16" i="160" s="1"/>
  <c r="I6" i="158"/>
  <c r="E7" i="158"/>
  <c r="I17" i="160" s="1"/>
  <c r="F7" i="158"/>
  <c r="H17" i="160" s="1"/>
  <c r="G7" i="158"/>
  <c r="H7" i="158"/>
  <c r="K17" i="160" s="1"/>
  <c r="I7" i="158"/>
  <c r="E8" i="158"/>
  <c r="I18" i="160" s="1"/>
  <c r="F8" i="158"/>
  <c r="H18" i="160" s="1"/>
  <c r="G8" i="158"/>
  <c r="H8" i="158"/>
  <c r="K18" i="160" s="1"/>
  <c r="I8" i="158"/>
  <c r="U8" i="158" s="1"/>
  <c r="E9" i="158"/>
  <c r="I19" i="160" s="1"/>
  <c r="F9" i="158"/>
  <c r="H19" i="160" s="1"/>
  <c r="G9" i="158"/>
  <c r="H9" i="158"/>
  <c r="K19" i="160" s="1"/>
  <c r="I9" i="158"/>
  <c r="E10" i="158"/>
  <c r="I20" i="160" s="1"/>
  <c r="F10" i="158"/>
  <c r="H20" i="160" s="1"/>
  <c r="G10" i="158"/>
  <c r="H10" i="158"/>
  <c r="K20" i="160" s="1"/>
  <c r="I10" i="158"/>
  <c r="E11" i="158"/>
  <c r="I21" i="160" s="1"/>
  <c r="F11" i="158"/>
  <c r="H21" i="160" s="1"/>
  <c r="G11" i="158"/>
  <c r="H11" i="158"/>
  <c r="K21" i="160" s="1"/>
  <c r="I11" i="158"/>
  <c r="E12" i="158"/>
  <c r="I22" i="160" s="1"/>
  <c r="F12" i="158"/>
  <c r="H22" i="160" s="1"/>
  <c r="G12" i="158"/>
  <c r="H12" i="158"/>
  <c r="K22" i="160" s="1"/>
  <c r="I12" i="158"/>
  <c r="E13" i="158"/>
  <c r="I23" i="160" s="1"/>
  <c r="F13" i="158"/>
  <c r="H23" i="160" s="1"/>
  <c r="G13" i="158"/>
  <c r="H13" i="158"/>
  <c r="K23" i="160" s="1"/>
  <c r="I13" i="158"/>
  <c r="E14" i="158"/>
  <c r="I24" i="160" s="1"/>
  <c r="F14" i="158"/>
  <c r="H24" i="160" s="1"/>
  <c r="G14" i="158"/>
  <c r="H14" i="158"/>
  <c r="K24" i="160" s="1"/>
  <c r="I14" i="158"/>
  <c r="E15" i="158"/>
  <c r="I25" i="160" s="1"/>
  <c r="F15" i="158"/>
  <c r="H25" i="160" s="1"/>
  <c r="G15" i="158"/>
  <c r="H15" i="158"/>
  <c r="K25" i="160" s="1"/>
  <c r="I15" i="158"/>
  <c r="E16" i="158"/>
  <c r="I26" i="160" s="1"/>
  <c r="F16" i="158"/>
  <c r="H26" i="160" s="1"/>
  <c r="G16" i="158"/>
  <c r="H16" i="158"/>
  <c r="K26" i="160" s="1"/>
  <c r="I16" i="158"/>
  <c r="U16" i="158" s="1"/>
  <c r="E17" i="158"/>
  <c r="I27" i="160" s="1"/>
  <c r="F17" i="158"/>
  <c r="H27" i="160" s="1"/>
  <c r="G17" i="158"/>
  <c r="H17" i="158"/>
  <c r="K27" i="160" s="1"/>
  <c r="I17" i="158"/>
  <c r="E18" i="158"/>
  <c r="I28" i="160" s="1"/>
  <c r="F18" i="158"/>
  <c r="H28" i="160" s="1"/>
  <c r="G18" i="158"/>
  <c r="H18" i="158"/>
  <c r="K28" i="160" s="1"/>
  <c r="I18" i="158"/>
  <c r="E19" i="158"/>
  <c r="I29" i="160" s="1"/>
  <c r="F19" i="158"/>
  <c r="H29" i="160" s="1"/>
  <c r="G19" i="158"/>
  <c r="H19" i="158"/>
  <c r="K29" i="160" s="1"/>
  <c r="I19" i="158"/>
  <c r="E20" i="158"/>
  <c r="I30" i="160" s="1"/>
  <c r="F20" i="158"/>
  <c r="H30" i="160" s="1"/>
  <c r="G20" i="158"/>
  <c r="H20" i="158"/>
  <c r="K30" i="160" s="1"/>
  <c r="I20" i="158"/>
  <c r="E21" i="158"/>
  <c r="I31" i="160" s="1"/>
  <c r="F21" i="158"/>
  <c r="H31" i="160" s="1"/>
  <c r="G21" i="158"/>
  <c r="H21" i="158"/>
  <c r="K31" i="160" s="1"/>
  <c r="I21" i="158"/>
  <c r="E22" i="158"/>
  <c r="I32" i="160" s="1"/>
  <c r="F22" i="158"/>
  <c r="H32" i="160" s="1"/>
  <c r="G22" i="158"/>
  <c r="H22" i="158"/>
  <c r="K32" i="160" s="1"/>
  <c r="I22" i="158"/>
  <c r="E23" i="158"/>
  <c r="I33" i="160" s="1"/>
  <c r="F23" i="158"/>
  <c r="H33" i="160" s="1"/>
  <c r="G23" i="158"/>
  <c r="H23" i="158"/>
  <c r="K33" i="160" s="1"/>
  <c r="I23" i="158"/>
  <c r="E24" i="158"/>
  <c r="I34" i="160" s="1"/>
  <c r="F24" i="158"/>
  <c r="H34" i="160" s="1"/>
  <c r="G24" i="158"/>
  <c r="H24" i="158"/>
  <c r="K34" i="160" s="1"/>
  <c r="I24" i="158"/>
  <c r="E25" i="158"/>
  <c r="I35" i="160" s="1"/>
  <c r="F25" i="158"/>
  <c r="H35" i="160" s="1"/>
  <c r="G25" i="158"/>
  <c r="H25" i="158"/>
  <c r="K35" i="160" s="1"/>
  <c r="I25" i="158"/>
  <c r="E26" i="158"/>
  <c r="I36" i="160" s="1"/>
  <c r="F26" i="158"/>
  <c r="H36" i="160" s="1"/>
  <c r="G26" i="158"/>
  <c r="H26" i="158"/>
  <c r="K36" i="160" s="1"/>
  <c r="I26" i="158"/>
  <c r="E27" i="158"/>
  <c r="I37" i="160" s="1"/>
  <c r="F27" i="158"/>
  <c r="H37" i="160" s="1"/>
  <c r="G27" i="158"/>
  <c r="H27" i="158"/>
  <c r="K37" i="160" s="1"/>
  <c r="I27" i="158"/>
  <c r="E28" i="158"/>
  <c r="I38" i="160" s="1"/>
  <c r="F28" i="158"/>
  <c r="H38" i="160" s="1"/>
  <c r="G28" i="158"/>
  <c r="H28" i="158"/>
  <c r="K38" i="160" s="1"/>
  <c r="I28" i="158"/>
  <c r="E29" i="158"/>
  <c r="I39" i="160" s="1"/>
  <c r="F29" i="158"/>
  <c r="H39" i="160" s="1"/>
  <c r="G29" i="158"/>
  <c r="H29" i="158"/>
  <c r="K39" i="160" s="1"/>
  <c r="I29" i="158"/>
  <c r="E30" i="158"/>
  <c r="I40" i="160" s="1"/>
  <c r="F30" i="158"/>
  <c r="H40" i="160" s="1"/>
  <c r="G30" i="158"/>
  <c r="H30" i="158"/>
  <c r="K40" i="160" s="1"/>
  <c r="I30" i="158"/>
  <c r="E31" i="158"/>
  <c r="I41" i="160" s="1"/>
  <c r="F31" i="158"/>
  <c r="H41" i="160" s="1"/>
  <c r="G31" i="158"/>
  <c r="H31" i="158"/>
  <c r="K41" i="160" s="1"/>
  <c r="I31" i="158"/>
  <c r="E32" i="158"/>
  <c r="I42" i="160" s="1"/>
  <c r="F32" i="158"/>
  <c r="H42" i="160" s="1"/>
  <c r="G32" i="158"/>
  <c r="H32" i="158"/>
  <c r="K42" i="160" s="1"/>
  <c r="I32" i="158"/>
  <c r="E33" i="158"/>
  <c r="I43" i="160" s="1"/>
  <c r="F33" i="158"/>
  <c r="H43" i="160" s="1"/>
  <c r="G33" i="158"/>
  <c r="H33" i="158"/>
  <c r="K43" i="160" s="1"/>
  <c r="I33" i="158"/>
  <c r="E34" i="158"/>
  <c r="I44" i="160" s="1"/>
  <c r="F34" i="158"/>
  <c r="H44" i="160" s="1"/>
  <c r="G34" i="158"/>
  <c r="H34" i="158"/>
  <c r="K44" i="160" s="1"/>
  <c r="I34" i="158"/>
  <c r="E35" i="158"/>
  <c r="I45" i="160" s="1"/>
  <c r="F35" i="158"/>
  <c r="H45" i="160" s="1"/>
  <c r="G35" i="158"/>
  <c r="H35" i="158"/>
  <c r="K45" i="160" s="1"/>
  <c r="I35" i="158"/>
  <c r="E36" i="158"/>
  <c r="I46" i="160" s="1"/>
  <c r="F36" i="158"/>
  <c r="H46" i="160" s="1"/>
  <c r="G36" i="158"/>
  <c r="H36" i="158"/>
  <c r="K46" i="160" s="1"/>
  <c r="I36" i="158"/>
  <c r="E37" i="158"/>
  <c r="I47" i="160" s="1"/>
  <c r="F37" i="158"/>
  <c r="H47" i="160" s="1"/>
  <c r="G37" i="158"/>
  <c r="H37" i="158"/>
  <c r="K47" i="160" s="1"/>
  <c r="I37" i="158"/>
  <c r="E38" i="158"/>
  <c r="I48" i="160" s="1"/>
  <c r="F38" i="158"/>
  <c r="H48" i="160" s="1"/>
  <c r="G38" i="158"/>
  <c r="H38" i="158"/>
  <c r="K48" i="160" s="1"/>
  <c r="I38" i="158"/>
  <c r="E39" i="158"/>
  <c r="I49" i="160" s="1"/>
  <c r="F39" i="158"/>
  <c r="H49" i="160" s="1"/>
  <c r="G39" i="158"/>
  <c r="H39" i="158"/>
  <c r="K49" i="160" s="1"/>
  <c r="I39" i="158"/>
  <c r="E40" i="158"/>
  <c r="I50" i="160" s="1"/>
  <c r="F40" i="158"/>
  <c r="H50" i="160" s="1"/>
  <c r="G40" i="158"/>
  <c r="H40" i="158"/>
  <c r="K50" i="160" s="1"/>
  <c r="I40" i="158"/>
  <c r="E41" i="158"/>
  <c r="I51" i="160" s="1"/>
  <c r="F41" i="158"/>
  <c r="H51" i="160" s="1"/>
  <c r="G41" i="158"/>
  <c r="J51" i="160" s="1"/>
  <c r="H41" i="158"/>
  <c r="K51" i="160" s="1"/>
  <c r="I41" i="158"/>
  <c r="E42" i="158"/>
  <c r="I52" i="160" s="1"/>
  <c r="F42" i="158"/>
  <c r="H52" i="160" s="1"/>
  <c r="G42" i="158"/>
  <c r="J52" i="160" s="1"/>
  <c r="H42" i="158"/>
  <c r="K52" i="160" s="1"/>
  <c r="I42" i="158"/>
  <c r="E43" i="158"/>
  <c r="I53" i="160" s="1"/>
  <c r="F43" i="158"/>
  <c r="H53" i="160" s="1"/>
  <c r="G43" i="158"/>
  <c r="J53" i="160" s="1"/>
  <c r="H43" i="158"/>
  <c r="K53" i="160" s="1"/>
  <c r="I43" i="158"/>
  <c r="E44" i="158"/>
  <c r="I54" i="160" s="1"/>
  <c r="F44" i="158"/>
  <c r="H54" i="160" s="1"/>
  <c r="G44" i="158"/>
  <c r="J54" i="160" s="1"/>
  <c r="H44" i="158"/>
  <c r="K54" i="160" s="1"/>
  <c r="I44" i="158"/>
  <c r="E45" i="158"/>
  <c r="I55" i="160" s="1"/>
  <c r="F45" i="158"/>
  <c r="H55" i="160" s="1"/>
  <c r="G45" i="158"/>
  <c r="J55" i="160" s="1"/>
  <c r="H45" i="158"/>
  <c r="K55" i="160" s="1"/>
  <c r="I45" i="158"/>
  <c r="E46" i="158"/>
  <c r="I56" i="160" s="1"/>
  <c r="F46" i="158"/>
  <c r="H56" i="160" s="1"/>
  <c r="G46" i="158"/>
  <c r="J56" i="160" s="1"/>
  <c r="H46" i="158"/>
  <c r="K56" i="160" s="1"/>
  <c r="I46" i="158"/>
  <c r="E47" i="158"/>
  <c r="I57" i="160" s="1"/>
  <c r="F47" i="158"/>
  <c r="H57" i="160" s="1"/>
  <c r="G47" i="158"/>
  <c r="J57" i="160" s="1"/>
  <c r="H47" i="158"/>
  <c r="K57" i="160" s="1"/>
  <c r="I47" i="158"/>
  <c r="E48" i="158"/>
  <c r="I58" i="160" s="1"/>
  <c r="F48" i="158"/>
  <c r="H58" i="160" s="1"/>
  <c r="G48" i="158"/>
  <c r="J58" i="160" s="1"/>
  <c r="H48" i="158"/>
  <c r="K58" i="160" s="1"/>
  <c r="I48" i="158"/>
  <c r="E49" i="158"/>
  <c r="I59" i="160" s="1"/>
  <c r="F49" i="158"/>
  <c r="H59" i="160" s="1"/>
  <c r="G49" i="158"/>
  <c r="J59" i="160" s="1"/>
  <c r="H49" i="158"/>
  <c r="K59" i="160" s="1"/>
  <c r="I49" i="158"/>
  <c r="E50" i="158"/>
  <c r="I60" i="160" s="1"/>
  <c r="F50" i="158"/>
  <c r="H60" i="160" s="1"/>
  <c r="G50" i="158"/>
  <c r="J60" i="160" s="1"/>
  <c r="H50" i="158"/>
  <c r="K60" i="160" s="1"/>
  <c r="I50" i="158"/>
  <c r="E51" i="158"/>
  <c r="I61" i="160" s="1"/>
  <c r="F51" i="158"/>
  <c r="H61" i="160" s="1"/>
  <c r="G51" i="158"/>
  <c r="J61" i="160" s="1"/>
  <c r="H51" i="158"/>
  <c r="K61" i="160" s="1"/>
  <c r="I51" i="158"/>
  <c r="E52" i="158"/>
  <c r="I62" i="160" s="1"/>
  <c r="F52" i="158"/>
  <c r="H62" i="160" s="1"/>
  <c r="G52" i="158"/>
  <c r="J62" i="160" s="1"/>
  <c r="H52" i="158"/>
  <c r="K62" i="160" s="1"/>
  <c r="I52" i="158"/>
  <c r="E53" i="158"/>
  <c r="I63" i="160" s="1"/>
  <c r="F53" i="158"/>
  <c r="H63" i="160" s="1"/>
  <c r="G53" i="158"/>
  <c r="J63" i="160" s="1"/>
  <c r="H53" i="158"/>
  <c r="K63" i="160" s="1"/>
  <c r="I53" i="158"/>
  <c r="H4" i="158"/>
  <c r="G4" i="158"/>
  <c r="F4" i="158"/>
  <c r="H14" i="160" s="1"/>
  <c r="E4" i="158"/>
  <c r="I14" i="160" s="1"/>
  <c r="D5" i="158"/>
  <c r="F15" i="160" s="1"/>
  <c r="D6" i="158"/>
  <c r="D7" i="158"/>
  <c r="F17" i="160" s="1"/>
  <c r="D8" i="158"/>
  <c r="D9" i="158"/>
  <c r="F19" i="160" s="1"/>
  <c r="D10" i="158"/>
  <c r="D11" i="158"/>
  <c r="F21" i="160" s="1"/>
  <c r="D12" i="158"/>
  <c r="D13" i="158"/>
  <c r="F23" i="160" s="1"/>
  <c r="D14" i="158"/>
  <c r="F24" i="160" s="1"/>
  <c r="D15" i="158"/>
  <c r="F25" i="160" s="1"/>
  <c r="D16" i="158"/>
  <c r="F26" i="160" s="1"/>
  <c r="D17" i="158"/>
  <c r="F27" i="160" s="1"/>
  <c r="D18" i="158"/>
  <c r="F28" i="160" s="1"/>
  <c r="D19" i="158"/>
  <c r="F29" i="160" s="1"/>
  <c r="D20" i="158"/>
  <c r="F30" i="160" s="1"/>
  <c r="D21" i="158"/>
  <c r="F31" i="160" s="1"/>
  <c r="D22" i="158"/>
  <c r="F32" i="160" s="1"/>
  <c r="D23" i="158"/>
  <c r="F33" i="160" s="1"/>
  <c r="D24" i="158"/>
  <c r="F34" i="160" s="1"/>
  <c r="D25" i="158"/>
  <c r="F35" i="160" s="1"/>
  <c r="D26" i="158"/>
  <c r="F36" i="160" s="1"/>
  <c r="D27" i="158"/>
  <c r="F37" i="160" s="1"/>
  <c r="D28" i="158"/>
  <c r="F38" i="160" s="1"/>
  <c r="D29" i="158"/>
  <c r="F39" i="160" s="1"/>
  <c r="D30" i="158"/>
  <c r="F40" i="160" s="1"/>
  <c r="D31" i="158"/>
  <c r="F41" i="160" s="1"/>
  <c r="D32" i="158"/>
  <c r="F42" i="160" s="1"/>
  <c r="D33" i="158"/>
  <c r="F43" i="160" s="1"/>
  <c r="D34" i="158"/>
  <c r="F44" i="160" s="1"/>
  <c r="D35" i="158"/>
  <c r="F45" i="160" s="1"/>
  <c r="D36" i="158"/>
  <c r="F46" i="160" s="1"/>
  <c r="D37" i="158"/>
  <c r="F47" i="160" s="1"/>
  <c r="D38" i="158"/>
  <c r="F48" i="160" s="1"/>
  <c r="D39" i="158"/>
  <c r="F49" i="160" s="1"/>
  <c r="D40" i="158"/>
  <c r="F50" i="160" s="1"/>
  <c r="D41" i="158"/>
  <c r="F51" i="160" s="1"/>
  <c r="D42" i="158"/>
  <c r="F52" i="160" s="1"/>
  <c r="D43" i="158"/>
  <c r="F53" i="160" s="1"/>
  <c r="D44" i="158"/>
  <c r="F54" i="160" s="1"/>
  <c r="D45" i="158"/>
  <c r="F55" i="160" s="1"/>
  <c r="D46" i="158"/>
  <c r="F56" i="160" s="1"/>
  <c r="D47" i="158"/>
  <c r="F57" i="160" s="1"/>
  <c r="D48" i="158"/>
  <c r="F58" i="160" s="1"/>
  <c r="D49" i="158"/>
  <c r="F59" i="160" s="1"/>
  <c r="D50" i="158"/>
  <c r="F60" i="160" s="1"/>
  <c r="D51" i="158"/>
  <c r="F61" i="160" s="1"/>
  <c r="D52" i="158"/>
  <c r="F62" i="160" s="1"/>
  <c r="D53" i="158"/>
  <c r="F63" i="160" s="1"/>
  <c r="D4" i="158"/>
  <c r="B5" i="158"/>
  <c r="D15" i="160" s="1"/>
  <c r="B6" i="158"/>
  <c r="B7" i="158"/>
  <c r="D11" i="159" s="1"/>
  <c r="B8" i="158"/>
  <c r="B9" i="158"/>
  <c r="D19" i="160" s="1"/>
  <c r="B10" i="158"/>
  <c r="B11" i="158"/>
  <c r="D15" i="159" s="1"/>
  <c r="B12" i="158"/>
  <c r="B13" i="158"/>
  <c r="D23" i="160" s="1"/>
  <c r="B14" i="158"/>
  <c r="D24" i="160" s="1"/>
  <c r="B15" i="158"/>
  <c r="B16" i="158"/>
  <c r="D26" i="160" s="1"/>
  <c r="B17" i="158"/>
  <c r="D27" i="160" s="1"/>
  <c r="B18" i="158"/>
  <c r="D28" i="160" s="1"/>
  <c r="B19" i="158"/>
  <c r="B20" i="158"/>
  <c r="D30" i="160" s="1"/>
  <c r="B21" i="158"/>
  <c r="D31" i="160" s="1"/>
  <c r="B22" i="158"/>
  <c r="D32" i="160" s="1"/>
  <c r="B23" i="158"/>
  <c r="B24" i="158"/>
  <c r="D34" i="160" s="1"/>
  <c r="B25" i="158"/>
  <c r="D35" i="160" s="1"/>
  <c r="B26" i="158"/>
  <c r="D36" i="160" s="1"/>
  <c r="B27" i="158"/>
  <c r="B28" i="158"/>
  <c r="D38" i="160" s="1"/>
  <c r="B29" i="158"/>
  <c r="D39" i="160" s="1"/>
  <c r="B30" i="158"/>
  <c r="D40" i="160" s="1"/>
  <c r="B31" i="158"/>
  <c r="B32" i="158"/>
  <c r="D42" i="160" s="1"/>
  <c r="B33" i="158"/>
  <c r="D43" i="160" s="1"/>
  <c r="B34" i="158"/>
  <c r="D44" i="160" s="1"/>
  <c r="B35" i="158"/>
  <c r="B36" i="158"/>
  <c r="D46" i="160" s="1"/>
  <c r="B37" i="158"/>
  <c r="D47" i="160" s="1"/>
  <c r="B38" i="158"/>
  <c r="D48" i="160" s="1"/>
  <c r="B39" i="158"/>
  <c r="B40" i="158"/>
  <c r="D50" i="160" s="1"/>
  <c r="B41" i="158"/>
  <c r="D51" i="160" s="1"/>
  <c r="B42" i="158"/>
  <c r="D52" i="160" s="1"/>
  <c r="B43" i="158"/>
  <c r="B44" i="158"/>
  <c r="D54" i="160" s="1"/>
  <c r="B45" i="158"/>
  <c r="D55" i="160" s="1"/>
  <c r="B46" i="158"/>
  <c r="D56" i="160" s="1"/>
  <c r="B47" i="158"/>
  <c r="B48" i="158"/>
  <c r="D58" i="160" s="1"/>
  <c r="B49" i="158"/>
  <c r="D59" i="160" s="1"/>
  <c r="B50" i="158"/>
  <c r="D60" i="160" s="1"/>
  <c r="B51" i="158"/>
  <c r="B52" i="158"/>
  <c r="D62" i="160" s="1"/>
  <c r="B53" i="158"/>
  <c r="D63" i="160" s="1"/>
  <c r="B4" i="158"/>
  <c r="A8" i="158"/>
  <c r="B18" i="160" s="1"/>
  <c r="A9" i="158"/>
  <c r="B19" i="160" s="1"/>
  <c r="A10" i="158"/>
  <c r="B20" i="160" s="1"/>
  <c r="A11" i="158"/>
  <c r="B21" i="160" s="1"/>
  <c r="A12" i="158"/>
  <c r="B22" i="160" s="1"/>
  <c r="A13" i="158"/>
  <c r="B23" i="160" s="1"/>
  <c r="A14" i="158"/>
  <c r="B24" i="160" s="1"/>
  <c r="A15" i="158"/>
  <c r="B25" i="160" s="1"/>
  <c r="A16" i="158"/>
  <c r="B26" i="160" s="1"/>
  <c r="A17" i="158"/>
  <c r="B27" i="160" s="1"/>
  <c r="A18" i="158"/>
  <c r="B28" i="160" s="1"/>
  <c r="A19" i="158"/>
  <c r="B29" i="160" s="1"/>
  <c r="A20" i="158"/>
  <c r="B30" i="160" s="1"/>
  <c r="A21" i="158"/>
  <c r="B31" i="160" s="1"/>
  <c r="A22" i="158"/>
  <c r="B32" i="160" s="1"/>
  <c r="A23" i="158"/>
  <c r="B33" i="160" s="1"/>
  <c r="A24" i="158"/>
  <c r="B34" i="160" s="1"/>
  <c r="A25" i="158"/>
  <c r="B35" i="160" s="1"/>
  <c r="A26" i="158"/>
  <c r="B36" i="160" s="1"/>
  <c r="A27" i="158"/>
  <c r="B37" i="160" s="1"/>
  <c r="A28" i="158"/>
  <c r="B38" i="160" s="1"/>
  <c r="A29" i="158"/>
  <c r="B39" i="160" s="1"/>
  <c r="A30" i="158"/>
  <c r="B40" i="160" s="1"/>
  <c r="A31" i="158"/>
  <c r="B41" i="160" s="1"/>
  <c r="A32" i="158"/>
  <c r="B42" i="160" s="1"/>
  <c r="A33" i="158"/>
  <c r="B43" i="160" s="1"/>
  <c r="A34" i="158"/>
  <c r="B44" i="160" s="1"/>
  <c r="A35" i="158"/>
  <c r="B45" i="160" s="1"/>
  <c r="A36" i="158"/>
  <c r="B46" i="160" s="1"/>
  <c r="A37" i="158"/>
  <c r="B47" i="160" s="1"/>
  <c r="A38" i="158"/>
  <c r="B48" i="160" s="1"/>
  <c r="A39" i="158"/>
  <c r="B49" i="160" s="1"/>
  <c r="A40" i="158"/>
  <c r="B50" i="160" s="1"/>
  <c r="A41" i="158"/>
  <c r="B51" i="160" s="1"/>
  <c r="A42" i="158"/>
  <c r="B52" i="160" s="1"/>
  <c r="A43" i="158"/>
  <c r="B53" i="160" s="1"/>
  <c r="A44" i="158"/>
  <c r="B54" i="160" s="1"/>
  <c r="A45" i="158"/>
  <c r="B55" i="160" s="1"/>
  <c r="A46" i="158"/>
  <c r="B56" i="160" s="1"/>
  <c r="A47" i="158"/>
  <c r="B57" i="160" s="1"/>
  <c r="A48" i="158"/>
  <c r="A49" i="158"/>
  <c r="B59" i="160" s="1"/>
  <c r="A50" i="158"/>
  <c r="B60" i="160" s="1"/>
  <c r="A51" i="158"/>
  <c r="B61" i="160" s="1"/>
  <c r="A52" i="158"/>
  <c r="A53" i="158"/>
  <c r="B63" i="160" s="1"/>
  <c r="A5" i="158"/>
  <c r="B15" i="160" s="1"/>
  <c r="A6" i="158"/>
  <c r="B16" i="160" s="1"/>
  <c r="A7" i="158"/>
  <c r="B17" i="160" s="1"/>
  <c r="A4" i="158"/>
  <c r="B9" i="162"/>
  <c r="U17" i="158" l="1"/>
  <c r="U9" i="158"/>
  <c r="U12" i="158"/>
  <c r="J49" i="160"/>
  <c r="T39" i="158"/>
  <c r="W39" i="158" s="1"/>
  <c r="X39" i="158" s="1"/>
  <c r="U37" i="158"/>
  <c r="V37" i="158"/>
  <c r="Y37" i="158"/>
  <c r="J41" i="160"/>
  <c r="T31" i="158"/>
  <c r="W31" i="158" s="1"/>
  <c r="X31" i="158" s="1"/>
  <c r="U29" i="158"/>
  <c r="V29" i="158"/>
  <c r="Y29" i="158"/>
  <c r="J33" i="160"/>
  <c r="T23" i="158"/>
  <c r="W23" i="158" s="1"/>
  <c r="X23" i="158" s="1"/>
  <c r="U21" i="158"/>
  <c r="Y21" i="158"/>
  <c r="V21" i="158"/>
  <c r="U13" i="158"/>
  <c r="U40" i="158"/>
  <c r="V40" i="158"/>
  <c r="Y40" i="158"/>
  <c r="J44" i="160"/>
  <c r="T34" i="158"/>
  <c r="W34" i="158" s="1"/>
  <c r="X34" i="158" s="1"/>
  <c r="U32" i="158"/>
  <c r="Y32" i="158"/>
  <c r="V32" i="158"/>
  <c r="J36" i="160"/>
  <c r="T26" i="158"/>
  <c r="W26" i="158" s="1"/>
  <c r="X26" i="158" s="1"/>
  <c r="U24" i="158"/>
  <c r="V24" i="158"/>
  <c r="Y24" i="158"/>
  <c r="J47" i="160"/>
  <c r="T37" i="158"/>
  <c r="W37" i="158" s="1"/>
  <c r="X37" i="158" s="1"/>
  <c r="U35" i="158"/>
  <c r="Y35" i="158"/>
  <c r="V35" i="158"/>
  <c r="J39" i="160"/>
  <c r="T29" i="158"/>
  <c r="W29" i="158" s="1"/>
  <c r="X29" i="158" s="1"/>
  <c r="U27" i="158"/>
  <c r="Y27" i="158"/>
  <c r="V27" i="158"/>
  <c r="J31" i="160"/>
  <c r="T21" i="158"/>
  <c r="W21" i="158" s="1"/>
  <c r="X21" i="158" s="1"/>
  <c r="U19" i="158"/>
  <c r="Y19" i="158"/>
  <c r="V19" i="158"/>
  <c r="L11" i="158"/>
  <c r="M11" i="158" s="1"/>
  <c r="P15" i="159" s="1"/>
  <c r="U11" i="158"/>
  <c r="J50" i="160"/>
  <c r="T40" i="158"/>
  <c r="W40" i="158" s="1"/>
  <c r="X40" i="158" s="1"/>
  <c r="U38" i="158"/>
  <c r="V38" i="158"/>
  <c r="Y38" i="158"/>
  <c r="J42" i="160"/>
  <c r="T32" i="158"/>
  <c r="W32" i="158" s="1"/>
  <c r="X32" i="158" s="1"/>
  <c r="U30" i="158"/>
  <c r="V30" i="158"/>
  <c r="Y30" i="158"/>
  <c r="J34" i="160"/>
  <c r="T24" i="158"/>
  <c r="W24" i="158" s="1"/>
  <c r="X24" i="158" s="1"/>
  <c r="U22" i="158"/>
  <c r="V22" i="158"/>
  <c r="Y22" i="158"/>
  <c r="U14" i="158"/>
  <c r="J45" i="160"/>
  <c r="T35" i="158"/>
  <c r="W35" i="158" s="1"/>
  <c r="X35" i="158" s="1"/>
  <c r="U33" i="158"/>
  <c r="Y33" i="158"/>
  <c r="V33" i="158"/>
  <c r="J37" i="160"/>
  <c r="T27" i="158"/>
  <c r="W27" i="158" s="1"/>
  <c r="X27" i="158" s="1"/>
  <c r="U25" i="158"/>
  <c r="V25" i="158"/>
  <c r="Y25" i="158"/>
  <c r="J29" i="160"/>
  <c r="T19" i="158"/>
  <c r="W19" i="158" s="1"/>
  <c r="X19" i="158" s="1"/>
  <c r="J48" i="160"/>
  <c r="T38" i="158"/>
  <c r="W38" i="158" s="1"/>
  <c r="X38" i="158" s="1"/>
  <c r="U36" i="158"/>
  <c r="Y36" i="158"/>
  <c r="V36" i="158"/>
  <c r="J40" i="160"/>
  <c r="T30" i="158"/>
  <c r="W30" i="158" s="1"/>
  <c r="X30" i="158" s="1"/>
  <c r="U28" i="158"/>
  <c r="Y28" i="158"/>
  <c r="V28" i="158"/>
  <c r="J32" i="160"/>
  <c r="T22" i="158"/>
  <c r="W22" i="158" s="1"/>
  <c r="X22" i="158" s="1"/>
  <c r="U20" i="158"/>
  <c r="Y20" i="158"/>
  <c r="V20" i="158"/>
  <c r="U39" i="158"/>
  <c r="V39" i="158"/>
  <c r="Y39" i="158"/>
  <c r="J43" i="160"/>
  <c r="T33" i="158"/>
  <c r="W33" i="158" s="1"/>
  <c r="X33" i="158" s="1"/>
  <c r="U31" i="158"/>
  <c r="V31" i="158"/>
  <c r="Y31" i="158"/>
  <c r="J35" i="160"/>
  <c r="T25" i="158"/>
  <c r="W25" i="158" s="1"/>
  <c r="X25" i="158" s="1"/>
  <c r="U23" i="158"/>
  <c r="V23" i="158"/>
  <c r="Y23" i="158"/>
  <c r="U15" i="158"/>
  <c r="J46" i="160"/>
  <c r="T36" i="158"/>
  <c r="W36" i="158" s="1"/>
  <c r="X36" i="158" s="1"/>
  <c r="U34" i="158"/>
  <c r="Y34" i="158"/>
  <c r="V34" i="158"/>
  <c r="J38" i="160"/>
  <c r="T28" i="158"/>
  <c r="W28" i="158" s="1"/>
  <c r="X28" i="158" s="1"/>
  <c r="U26" i="158"/>
  <c r="V26" i="158"/>
  <c r="Y26" i="158"/>
  <c r="J30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5" i="160"/>
  <c r="Y15" i="158"/>
  <c r="V15" i="158"/>
  <c r="T15" i="158"/>
  <c r="W15" i="158" s="1"/>
  <c r="X15" i="158" s="1"/>
  <c r="Y7" i="158"/>
  <c r="V7" i="158"/>
  <c r="J28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6" i="160"/>
  <c r="Y16" i="158"/>
  <c r="V16" i="158"/>
  <c r="T16" i="158"/>
  <c r="W16" i="158" s="1"/>
  <c r="X16" i="158" s="1"/>
  <c r="Y8" i="158"/>
  <c r="V8" i="158"/>
  <c r="V11" i="158"/>
  <c r="Y11" i="158"/>
  <c r="J24" i="160"/>
  <c r="V14" i="158"/>
  <c r="Y14" i="158"/>
  <c r="T14" i="158"/>
  <c r="W14" i="158" s="1"/>
  <c r="X14" i="158" s="1"/>
  <c r="V6" i="158"/>
  <c r="Y6" i="158"/>
  <c r="Y4" i="158"/>
  <c r="V4" i="158"/>
  <c r="J27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3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4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2" i="160"/>
  <c r="B52" i="159"/>
  <c r="B58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59" i="160"/>
  <c r="M59" i="160" s="1"/>
  <c r="L41" i="158"/>
  <c r="M41" i="158" s="1"/>
  <c r="P45" i="159" s="1"/>
  <c r="Q45" i="159" s="1"/>
  <c r="R45" i="159" s="1"/>
  <c r="S45" i="159" s="1"/>
  <c r="L51" i="160"/>
  <c r="M51" i="160" s="1"/>
  <c r="L52" i="158"/>
  <c r="M52" i="158" s="1"/>
  <c r="P56" i="159" s="1"/>
  <c r="Q56" i="159" s="1"/>
  <c r="L62" i="160"/>
  <c r="M62" i="160" s="1"/>
  <c r="L44" i="158"/>
  <c r="M44" i="158" s="1"/>
  <c r="P48" i="159" s="1"/>
  <c r="Q48" i="159" s="1"/>
  <c r="L54" i="160"/>
  <c r="M54" i="160" s="1"/>
  <c r="L28" i="158"/>
  <c r="M28" i="158" s="1"/>
  <c r="P32" i="159" s="1"/>
  <c r="Q32" i="159" s="1"/>
  <c r="L38" i="160"/>
  <c r="M38" i="160" s="1"/>
  <c r="L20" i="158"/>
  <c r="M20" i="158" s="1"/>
  <c r="P24" i="159" s="1"/>
  <c r="Q24" i="159" s="1"/>
  <c r="L30" i="160"/>
  <c r="M30" i="160" s="1"/>
  <c r="L47" i="158"/>
  <c r="M47" i="158" s="1"/>
  <c r="P51" i="159" s="1"/>
  <c r="Q51" i="159" s="1"/>
  <c r="L57" i="160"/>
  <c r="M57" i="160" s="1"/>
  <c r="L39" i="158"/>
  <c r="M39" i="158" s="1"/>
  <c r="P43" i="159" s="1"/>
  <c r="Q43" i="159" s="1"/>
  <c r="L49" i="160"/>
  <c r="M49" i="160" s="1"/>
  <c r="L31" i="158"/>
  <c r="M31" i="158" s="1"/>
  <c r="P35" i="159" s="1"/>
  <c r="Q35" i="159" s="1"/>
  <c r="L41" i="160"/>
  <c r="M41" i="160" s="1"/>
  <c r="L23" i="158"/>
  <c r="M23" i="158" s="1"/>
  <c r="P27" i="159" s="1"/>
  <c r="Q27" i="159" s="1"/>
  <c r="L33" i="160"/>
  <c r="M33" i="160" s="1"/>
  <c r="L15" i="158"/>
  <c r="M15" i="158" s="1"/>
  <c r="P19" i="159" s="1"/>
  <c r="Q19" i="159" s="1"/>
  <c r="L25" i="160"/>
  <c r="L50" i="158"/>
  <c r="M50" i="158" s="1"/>
  <c r="P54" i="159" s="1"/>
  <c r="Q54" i="159" s="1"/>
  <c r="L60" i="160"/>
  <c r="M60" i="160" s="1"/>
  <c r="L42" i="158"/>
  <c r="M42" i="158" s="1"/>
  <c r="P46" i="159" s="1"/>
  <c r="Q46" i="159" s="1"/>
  <c r="R46" i="159" s="1"/>
  <c r="S46" i="159" s="1"/>
  <c r="L52" i="160"/>
  <c r="M52" i="160" s="1"/>
  <c r="L34" i="158"/>
  <c r="M34" i="158" s="1"/>
  <c r="P38" i="159" s="1"/>
  <c r="Q38" i="159" s="1"/>
  <c r="L44" i="160"/>
  <c r="L26" i="158"/>
  <c r="M26" i="158" s="1"/>
  <c r="P30" i="159" s="1"/>
  <c r="Q30" i="159" s="1"/>
  <c r="L36" i="160"/>
  <c r="M36" i="160" s="1"/>
  <c r="L18" i="158"/>
  <c r="L28" i="160"/>
  <c r="M28" i="160" s="1"/>
  <c r="L37" i="158"/>
  <c r="M37" i="158" s="1"/>
  <c r="P41" i="159" s="1"/>
  <c r="Q41" i="159" s="1"/>
  <c r="L47" i="160"/>
  <c r="M47" i="160" s="1"/>
  <c r="L21" i="158"/>
  <c r="M21" i="158" s="1"/>
  <c r="P25" i="159" s="1"/>
  <c r="Q25" i="159" s="1"/>
  <c r="L31" i="160"/>
  <c r="L13" i="158"/>
  <c r="M13" i="158" s="1"/>
  <c r="P17" i="159" s="1"/>
  <c r="Q17" i="159" s="1"/>
  <c r="L23" i="160"/>
  <c r="M23" i="160" s="1"/>
  <c r="L45" i="158"/>
  <c r="M45" i="158" s="1"/>
  <c r="P49" i="159" s="1"/>
  <c r="Q49" i="159" s="1"/>
  <c r="L55" i="160"/>
  <c r="M55" i="160" s="1"/>
  <c r="L53" i="158"/>
  <c r="M53" i="158" s="1"/>
  <c r="P57" i="159" s="1"/>
  <c r="L63" i="160"/>
  <c r="M63" i="160" s="1"/>
  <c r="L29" i="158"/>
  <c r="M29" i="158" s="1"/>
  <c r="P33" i="159" s="1"/>
  <c r="Q33" i="159" s="1"/>
  <c r="L39" i="160"/>
  <c r="M39" i="160" s="1"/>
  <c r="L32" i="158"/>
  <c r="M32" i="158" s="1"/>
  <c r="P36" i="159" s="1"/>
  <c r="Q36" i="159" s="1"/>
  <c r="L42" i="160"/>
  <c r="M42" i="160" s="1"/>
  <c r="L48" i="158"/>
  <c r="M48" i="158" s="1"/>
  <c r="P52" i="159" s="1"/>
  <c r="Q52" i="159" s="1"/>
  <c r="L58" i="160"/>
  <c r="M58" i="160" s="1"/>
  <c r="L40" i="158"/>
  <c r="M40" i="158" s="1"/>
  <c r="P44" i="159" s="1"/>
  <c r="Q44" i="159" s="1"/>
  <c r="L50" i="160"/>
  <c r="L24" i="158"/>
  <c r="M24" i="158" s="1"/>
  <c r="P28" i="159" s="1"/>
  <c r="Q28" i="159" s="1"/>
  <c r="L34" i="160"/>
  <c r="M34" i="160" s="1"/>
  <c r="L16" i="158"/>
  <c r="M16" i="158" s="1"/>
  <c r="P20" i="159" s="1"/>
  <c r="Q20" i="159" s="1"/>
  <c r="L26" i="160"/>
  <c r="L51" i="158"/>
  <c r="M51" i="158" s="1"/>
  <c r="P55" i="159" s="1"/>
  <c r="Q55" i="159" s="1"/>
  <c r="L61" i="160"/>
  <c r="M61" i="160" s="1"/>
  <c r="L43" i="158"/>
  <c r="M43" i="158" s="1"/>
  <c r="P47" i="159" s="1"/>
  <c r="Q47" i="159" s="1"/>
  <c r="L53" i="160"/>
  <c r="M53" i="160" s="1"/>
  <c r="L35" i="158"/>
  <c r="M35" i="158" s="1"/>
  <c r="P39" i="159" s="1"/>
  <c r="Q39" i="159" s="1"/>
  <c r="L45" i="160"/>
  <c r="L27" i="158"/>
  <c r="M27" i="158" s="1"/>
  <c r="P31" i="159" s="1"/>
  <c r="Q31" i="159" s="1"/>
  <c r="L37" i="160"/>
  <c r="M37" i="160" s="1"/>
  <c r="L19" i="158"/>
  <c r="M19" i="158" s="1"/>
  <c r="P23" i="159" s="1"/>
  <c r="Q23" i="159" s="1"/>
  <c r="L29" i="160"/>
  <c r="M29" i="160" s="1"/>
  <c r="L46" i="158"/>
  <c r="M46" i="158" s="1"/>
  <c r="P50" i="159" s="1"/>
  <c r="Q50" i="159" s="1"/>
  <c r="L56" i="160"/>
  <c r="M56" i="160" s="1"/>
  <c r="L38" i="158"/>
  <c r="M38" i="158" s="1"/>
  <c r="P42" i="159" s="1"/>
  <c r="Q42" i="159" s="1"/>
  <c r="L48" i="160"/>
  <c r="M48" i="160" s="1"/>
  <c r="L30" i="158"/>
  <c r="M30" i="158" s="1"/>
  <c r="P34" i="159" s="1"/>
  <c r="Q34" i="159" s="1"/>
  <c r="L40" i="160"/>
  <c r="M40" i="160" s="1"/>
  <c r="L22" i="158"/>
  <c r="M22" i="158" s="1"/>
  <c r="P26" i="159" s="1"/>
  <c r="Q26" i="159" s="1"/>
  <c r="L32" i="160"/>
  <c r="M32" i="160" s="1"/>
  <c r="L14" i="158"/>
  <c r="M14" i="158" s="1"/>
  <c r="P18" i="159" s="1"/>
  <c r="Q18" i="159" s="1"/>
  <c r="L24" i="160"/>
  <c r="M24" i="160" s="1"/>
  <c r="L33" i="158"/>
  <c r="M33" i="158" s="1"/>
  <c r="P37" i="159" s="1"/>
  <c r="Q37" i="159" s="1"/>
  <c r="L43" i="160"/>
  <c r="M43" i="160" s="1"/>
  <c r="L25" i="158"/>
  <c r="M25" i="158" s="1"/>
  <c r="P29" i="159" s="1"/>
  <c r="Q29" i="159" s="1"/>
  <c r="L35" i="160"/>
  <c r="M35" i="160" s="1"/>
  <c r="L17" i="158"/>
  <c r="M17" i="158" s="1"/>
  <c r="P21" i="159" s="1"/>
  <c r="Q21" i="159" s="1"/>
  <c r="L27" i="160"/>
  <c r="L36" i="158"/>
  <c r="M36" i="158" s="1"/>
  <c r="P40" i="159" s="1"/>
  <c r="Q40" i="159" s="1"/>
  <c r="L46" i="160"/>
  <c r="M46" i="160" s="1"/>
  <c r="D55" i="159"/>
  <c r="D61" i="160"/>
  <c r="D47" i="159"/>
  <c r="D53" i="160"/>
  <c r="D39" i="159"/>
  <c r="D45" i="160"/>
  <c r="D31" i="159"/>
  <c r="D37" i="160"/>
  <c r="D23" i="159"/>
  <c r="D29" i="160"/>
  <c r="D51" i="159"/>
  <c r="D57" i="160"/>
  <c r="D43" i="159"/>
  <c r="D49" i="160"/>
  <c r="D35" i="159"/>
  <c r="D41" i="160"/>
  <c r="D27" i="159"/>
  <c r="D33" i="160"/>
  <c r="D19" i="159"/>
  <c r="D25" i="160"/>
  <c r="J6" i="158"/>
  <c r="L14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1" i="160"/>
  <c r="B11" i="159"/>
  <c r="D17" i="160"/>
  <c r="B14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2" i="160"/>
  <c r="D16" i="159"/>
  <c r="C8" i="159"/>
  <c r="F14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0" i="160"/>
  <c r="C14" i="159"/>
  <c r="F16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2" i="160"/>
  <c r="I16" i="159"/>
  <c r="W16" i="159" s="1"/>
  <c r="J22" i="160"/>
  <c r="J12" i="158"/>
  <c r="F16" i="159"/>
  <c r="I15" i="159"/>
  <c r="W15" i="159" s="1"/>
  <c r="L21" i="160"/>
  <c r="J21" i="160"/>
  <c r="F15" i="159"/>
  <c r="J11" i="158"/>
  <c r="L20" i="160"/>
  <c r="I14" i="159"/>
  <c r="W14" i="159" s="1"/>
  <c r="J20" i="160"/>
  <c r="J10" i="158"/>
  <c r="F14" i="159"/>
  <c r="L19" i="160"/>
  <c r="I13" i="159"/>
  <c r="W13" i="159" s="1"/>
  <c r="J19" i="160"/>
  <c r="F13" i="159"/>
  <c r="J9" i="158"/>
  <c r="L18" i="160"/>
  <c r="I12" i="159"/>
  <c r="W12" i="159" s="1"/>
  <c r="J18" i="160"/>
  <c r="J8" i="158"/>
  <c r="F12" i="159"/>
  <c r="L17" i="160"/>
  <c r="I11" i="159"/>
  <c r="W11" i="159" s="1"/>
  <c r="J17" i="160"/>
  <c r="F11" i="159"/>
  <c r="J7" i="158"/>
  <c r="L16" i="160"/>
  <c r="I10" i="159"/>
  <c r="W10" i="159" s="1"/>
  <c r="J16" i="160"/>
  <c r="F10" i="159"/>
  <c r="L15" i="160"/>
  <c r="I9" i="159"/>
  <c r="W9" i="159" s="1"/>
  <c r="J15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4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0" i="160"/>
  <c r="D14" i="159"/>
  <c r="D18" i="160"/>
  <c r="D12" i="159"/>
  <c r="D16" i="160"/>
  <c r="D10" i="159"/>
  <c r="C56" i="159"/>
  <c r="C50" i="159"/>
  <c r="C46" i="159"/>
  <c r="C42" i="159"/>
  <c r="C36" i="159"/>
  <c r="C32" i="159"/>
  <c r="C26" i="159"/>
  <c r="C20" i="159"/>
  <c r="F22" i="160"/>
  <c r="C16" i="159"/>
  <c r="F18" i="160"/>
  <c r="C12" i="159"/>
  <c r="G8" i="159"/>
  <c r="K14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50" i="160"/>
  <c r="AH10" i="159"/>
  <c r="AH8" i="159"/>
  <c r="M44" i="160"/>
  <c r="M31" i="160"/>
  <c r="M27" i="160"/>
  <c r="M25" i="160"/>
  <c r="M26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09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7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4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79" i="160"/>
  <c r="AT69" i="159"/>
  <c r="AU69" i="159" s="1"/>
  <c r="AZ69" i="159" s="1"/>
  <c r="N75" i="160"/>
  <c r="AT70" i="159"/>
  <c r="AU70" i="159" s="1"/>
  <c r="AZ70" i="159" s="1"/>
  <c r="N76" i="160"/>
  <c r="AO86" i="159"/>
  <c r="AP86" i="159" s="1"/>
  <c r="AP97" i="159"/>
  <c r="AT91" i="159"/>
  <c r="AU91" i="159" s="1"/>
  <c r="AZ91" i="159" s="1"/>
  <c r="N97" i="160"/>
  <c r="AT93" i="159"/>
  <c r="AU93" i="159" s="1"/>
  <c r="AZ93" i="159" s="1"/>
  <c r="N99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2" i="160"/>
  <c r="M14" i="160"/>
  <c r="M21" i="160"/>
  <c r="M18" i="160"/>
  <c r="M15" i="160"/>
  <c r="M20" i="160"/>
  <c r="M17" i="160"/>
  <c r="M19" i="160"/>
  <c r="M16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3" i="160"/>
  <c r="AR77" i="159"/>
  <c r="AQ60" i="159"/>
  <c r="AS60" i="159" s="1"/>
  <c r="AT60" i="159" s="1"/>
  <c r="AU60" i="159" s="1"/>
  <c r="AZ60" i="159" s="1"/>
  <c r="N100" i="160"/>
  <c r="AQ84" i="159"/>
  <c r="AR84" i="159" s="1"/>
  <c r="AQ105" i="159"/>
  <c r="AS105" i="159" s="1"/>
  <c r="N111" i="160" s="1"/>
  <c r="AS81" i="159"/>
  <c r="AR87" i="159"/>
  <c r="AS87" i="159"/>
  <c r="N93" i="160" s="1"/>
  <c r="AP63" i="159"/>
  <c r="AX63" i="159" s="1"/>
  <c r="AS95" i="159"/>
  <c r="N101" i="160" s="1"/>
  <c r="AS72" i="159"/>
  <c r="N78" i="160" s="1"/>
  <c r="AR80" i="159"/>
  <c r="AS80" i="159"/>
  <c r="AP85" i="159"/>
  <c r="AX85" i="159" s="1"/>
  <c r="AS107" i="159"/>
  <c r="N113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2" i="160"/>
  <c r="AR90" i="159"/>
  <c r="AR106" i="159"/>
  <c r="AQ59" i="159"/>
  <c r="AQ58" i="159"/>
  <c r="AS58" i="159" s="1"/>
  <c r="M114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0" i="160"/>
  <c r="AQ102" i="159"/>
  <c r="AS102" i="159" s="1"/>
  <c r="AQ98" i="159"/>
  <c r="AS98" i="159" s="1"/>
  <c r="AQ64" i="159"/>
  <c r="AS64" i="159" s="1"/>
  <c r="AT74" i="159"/>
  <c r="AU74" i="159" s="1"/>
  <c r="AZ74" i="159" s="1"/>
  <c r="N80" i="160"/>
  <c r="AT90" i="159"/>
  <c r="AU90" i="159" s="1"/>
  <c r="AZ90" i="159" s="1"/>
  <c r="N96" i="160"/>
  <c r="AT100" i="159"/>
  <c r="AU100" i="159" s="1"/>
  <c r="AZ100" i="159" s="1"/>
  <c r="N106" i="160"/>
  <c r="AR74" i="159"/>
  <c r="AT83" i="159"/>
  <c r="AU83" i="159" s="1"/>
  <c r="AZ83" i="159" s="1"/>
  <c r="N89" i="160"/>
  <c r="AX97" i="159"/>
  <c r="AQ76" i="159"/>
  <c r="AS76" i="159" s="1"/>
  <c r="AT67" i="159"/>
  <c r="AU67" i="159" s="1"/>
  <c r="AZ67" i="159" s="1"/>
  <c r="N73" i="160"/>
  <c r="AT79" i="159"/>
  <c r="AU79" i="159" s="1"/>
  <c r="AZ79" i="159" s="1"/>
  <c r="N85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6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5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5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2" i="160"/>
  <c r="AQ88" i="159"/>
  <c r="AS88" i="159" s="1"/>
  <c r="AR96" i="159"/>
  <c r="AR62" i="159"/>
  <c r="AT81" i="159"/>
  <c r="AU81" i="159" s="1"/>
  <c r="AZ81" i="159" s="1"/>
  <c r="N87" i="160"/>
  <c r="AT102" i="159"/>
  <c r="AU102" i="159" s="1"/>
  <c r="AZ102" i="159" s="1"/>
  <c r="N108" i="160"/>
  <c r="AT92" i="159"/>
  <c r="AU92" i="159" s="1"/>
  <c r="AZ92" i="159" s="1"/>
  <c r="N98" i="160"/>
  <c r="AR98" i="159"/>
  <c r="AT62" i="159"/>
  <c r="AU62" i="159" s="1"/>
  <c r="AZ62" i="159" s="1"/>
  <c r="N68" i="160"/>
  <c r="AT76" i="159"/>
  <c r="AU76" i="159" s="1"/>
  <c r="AZ76" i="159" s="1"/>
  <c r="N82" i="160"/>
  <c r="AT82" i="159"/>
  <c r="AU82" i="159" s="1"/>
  <c r="AZ82" i="159" s="1"/>
  <c r="N88" i="160"/>
  <c r="AT89" i="159"/>
  <c r="AU89" i="159" s="1"/>
  <c r="AZ89" i="159" s="1"/>
  <c r="N95" i="160"/>
  <c r="AR76" i="159"/>
  <c r="AT78" i="159"/>
  <c r="AU78" i="159" s="1"/>
  <c r="AZ78" i="159" s="1"/>
  <c r="N84" i="160"/>
  <c r="AT96" i="159"/>
  <c r="AU96" i="159" s="1"/>
  <c r="AZ96" i="159" s="1"/>
  <c r="N102" i="160"/>
  <c r="AT65" i="159"/>
  <c r="AU65" i="159" s="1"/>
  <c r="AZ65" i="159" s="1"/>
  <c r="N71" i="160"/>
  <c r="AT80" i="159"/>
  <c r="AU80" i="159" s="1"/>
  <c r="AZ80" i="159" s="1"/>
  <c r="N86" i="160"/>
  <c r="AT68" i="159"/>
  <c r="AU68" i="159" s="1"/>
  <c r="AZ68" i="159" s="1"/>
  <c r="N74" i="160"/>
  <c r="AT64" i="159"/>
  <c r="AU64" i="159" s="1"/>
  <c r="AZ64" i="159" s="1"/>
  <c r="N70" i="160"/>
  <c r="AT75" i="159"/>
  <c r="AU75" i="159" s="1"/>
  <c r="AZ75" i="159" s="1"/>
  <c r="N81" i="160"/>
  <c r="AT98" i="159"/>
  <c r="AU98" i="159" s="1"/>
  <c r="AZ98" i="159" s="1"/>
  <c r="N104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7" i="160"/>
  <c r="N90" i="160"/>
  <c r="N92" i="160"/>
  <c r="N69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3" i="160"/>
  <c r="AT58" i="159"/>
  <c r="AU58" i="159" s="1"/>
  <c r="AZ58" i="159" s="1"/>
  <c r="N64" i="160"/>
  <c r="AT101" i="159"/>
  <c r="AU101" i="159" s="1"/>
  <c r="AZ101" i="159" s="1"/>
  <c r="N107" i="160"/>
  <c r="T22" i="159"/>
  <c r="U22" i="159" s="1"/>
  <c r="V22" i="159" s="1"/>
  <c r="AR88" i="159"/>
  <c r="AT88" i="159"/>
  <c r="AU88" i="159" s="1"/>
  <c r="AZ88" i="159" s="1"/>
  <c r="N94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1" i="160"/>
  <c r="AS46" i="159"/>
  <c r="AS30" i="159"/>
  <c r="N36" i="160" s="1"/>
  <c r="N35" i="160"/>
  <c r="AQ55" i="159"/>
  <c r="AR55" i="159" s="1"/>
  <c r="AS41" i="159"/>
  <c r="AT41" i="159" s="1"/>
  <c r="AQ23" i="159"/>
  <c r="AR23" i="159" s="1"/>
  <c r="AS11" i="159"/>
  <c r="AT11" i="159" s="1"/>
  <c r="AS18" i="159"/>
  <c r="N24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7" i="160" s="1"/>
  <c r="AS35" i="159"/>
  <c r="N41" i="160" s="1"/>
  <c r="AS33" i="159"/>
  <c r="N39" i="160" s="1"/>
  <c r="N40" i="160"/>
  <c r="AS43" i="159"/>
  <c r="AT43" i="159" s="1"/>
  <c r="N42" i="160"/>
  <c r="AS39" i="159"/>
  <c r="N45" i="160" s="1"/>
  <c r="AS45" i="159"/>
  <c r="N51" i="160" s="1"/>
  <c r="AS56" i="159"/>
  <c r="N62" i="160" s="1"/>
  <c r="AS28" i="159"/>
  <c r="AT28" i="159" s="1"/>
  <c r="AU28" i="159" s="1"/>
  <c r="AZ28" i="159" s="1"/>
  <c r="AS25" i="159"/>
  <c r="N31" i="160" s="1"/>
  <c r="N43" i="160"/>
  <c r="AS48" i="159"/>
  <c r="N54" i="160" s="1"/>
  <c r="N17" i="160"/>
  <c r="N38" i="160"/>
  <c r="N47" i="160"/>
  <c r="AS26" i="159"/>
  <c r="N32" i="160" s="1"/>
  <c r="N48" i="160"/>
  <c r="AS38" i="159"/>
  <c r="N44" i="160" s="1"/>
  <c r="N50" i="160"/>
  <c r="AS55" i="159"/>
  <c r="AT55" i="159" s="1"/>
  <c r="AU55" i="159" s="1"/>
  <c r="AZ55" i="159" s="1"/>
  <c r="AS50" i="159"/>
  <c r="N56" i="160" s="1"/>
  <c r="AP22" i="159"/>
  <c r="AX22" i="159" s="1"/>
  <c r="AS17" i="159"/>
  <c r="N23" i="160" s="1"/>
  <c r="N30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58" i="160"/>
  <c r="AT46" i="159"/>
  <c r="AU46" i="159" s="1"/>
  <c r="AZ46" i="159" s="1"/>
  <c r="N52" i="160"/>
  <c r="AT53" i="159"/>
  <c r="AU53" i="159" s="1"/>
  <c r="AZ53" i="159" s="1"/>
  <c r="N59" i="160"/>
  <c r="AT40" i="159"/>
  <c r="AU40" i="159" s="1"/>
  <c r="AZ40" i="159" s="1"/>
  <c r="N46" i="160"/>
  <c r="AT54" i="159"/>
  <c r="AU54" i="159" s="1"/>
  <c r="AZ54" i="159" s="1"/>
  <c r="N60" i="160"/>
  <c r="AT31" i="159"/>
  <c r="AU31" i="159" s="1"/>
  <c r="AZ31" i="159" s="1"/>
  <c r="N37" i="160"/>
  <c r="AR32" i="159"/>
  <c r="AR53" i="159"/>
  <c r="AR31" i="159"/>
  <c r="AR52" i="159"/>
  <c r="AR14" i="159"/>
  <c r="N18" i="160"/>
  <c r="AT9" i="159"/>
  <c r="AU9" i="159" s="1"/>
  <c r="AZ9" i="159" s="1"/>
  <c r="N15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49" i="160"/>
  <c r="AT33" i="159"/>
  <c r="AU33" i="159" s="1"/>
  <c r="AZ33" i="159" s="1"/>
  <c r="AT51" i="159"/>
  <c r="AU51" i="159" s="1"/>
  <c r="AZ51" i="159" s="1"/>
  <c r="AT50" i="159"/>
  <c r="AU50" i="159" s="1"/>
  <c r="AZ50" i="159" s="1"/>
  <c r="N34" i="160"/>
  <c r="AS47" i="159"/>
  <c r="N53" i="160" s="1"/>
  <c r="AT17" i="159"/>
  <c r="AU17" i="159" s="1"/>
  <c r="AZ17" i="159" s="1"/>
  <c r="AT45" i="159"/>
  <c r="AU45" i="159" s="1"/>
  <c r="AZ45" i="159" s="1"/>
  <c r="N61" i="160"/>
  <c r="AS27" i="159"/>
  <c r="N33" i="160" s="1"/>
  <c r="N29" i="160"/>
  <c r="AS21" i="159"/>
  <c r="N27" i="160" s="1"/>
  <c r="AQ22" i="159"/>
  <c r="AR22" i="159" s="1"/>
  <c r="AT20" i="159"/>
  <c r="AU20" i="159" s="1"/>
  <c r="AZ20" i="159" s="1"/>
  <c r="N26" i="160"/>
  <c r="AT19" i="159"/>
  <c r="AU19" i="159" s="1"/>
  <c r="AZ19" i="159" s="1"/>
  <c r="N25" i="160"/>
  <c r="AR49" i="159"/>
  <c r="N55" i="160"/>
  <c r="AT13" i="159"/>
  <c r="AU13" i="159" s="1"/>
  <c r="AZ13" i="159" s="1"/>
  <c r="N19" i="160"/>
  <c r="AT14" i="159"/>
  <c r="AU14" i="159" s="1"/>
  <c r="AZ14" i="159" s="1"/>
  <c r="N20" i="160"/>
  <c r="AT15" i="159"/>
  <c r="AU15" i="159" s="1"/>
  <c r="AZ15" i="159" s="1"/>
  <c r="N21" i="160"/>
  <c r="AT10" i="159"/>
  <c r="AU10" i="159" s="1"/>
  <c r="AZ10" i="159" s="1"/>
  <c r="N16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2" i="160"/>
  <c r="E22" i="162"/>
  <c r="E23" i="162" s="1"/>
  <c r="E24" i="162" s="1"/>
  <c r="N28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3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4" i="160" l="1"/>
  <c r="N115" i="160" s="1"/>
  <c r="AQ109" i="159"/>
  <c r="AR8" i="159"/>
  <c r="AT8" i="159" l="1"/>
  <c r="AU8" i="159" s="1"/>
  <c r="AZ8" i="159" s="1"/>
  <c r="AS109" i="159"/>
  <c r="N116" i="160" l="1"/>
  <c r="O116" i="160" s="1"/>
  <c r="O115" i="160"/>
  <c r="O118" i="160" s="1"/>
  <c r="N117" i="160" l="1"/>
  <c r="O117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<sst xmlns="http://schemas.openxmlformats.org/spreadsheetml/2006/main" count="1923" uniqueCount="430">
  <si>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</si>
  <si>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</si>
  <si>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</si>
  <si>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</si>
  <si>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</si>
  <si>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</si>
  <si>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</si>
  <si>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</si>
  <si>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</si>
  <si>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</si>
  <si>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</si>
  <si>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</si>
  <si>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</si>
  <si>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</si>
  <si>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</si>
  <si>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</si>
  <si>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</si>
  <si>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</si>
  <si>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</si>
  <si>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</si>
  <si>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</si>
  <si>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</si>
  <si>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</si>
  <si>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</si>
  <si>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</si>
  <si>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</si>
  <si>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</si>
  <si>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</si>
  <si>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</si>
  <si>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</si>
  <si>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</si>
  <si>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</si>
  <si>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</si>
  <si>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</si>
  <si>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</si>
  <si>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</si>
  <si>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</si>
  <si>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</si>
  <si>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</si>
  <si>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</si>
  <si>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</si>
  <si>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</si>
  <si>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</si>
  <si>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</si>
  <si>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</si>
  <si>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</si>
  <si>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</si>
  <si>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</si>
  <si>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</si>
  <si>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</si>
  <si>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</si>
  <si>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</si>
  <si>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</si>
  <si>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</si>
  <si>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</si>
  <si>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</si>
  <si>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</si>
  <si>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</si>
  <si>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</si>
  <si>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</si>
  <si>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</si>
  <si>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</si>
  <si>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</si>
  <si>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</si>
  <si>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</si>
  <si>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</si>
  <si>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</si>
  <si>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</si>
  <si>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</si>
  <si>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</si>
  <si>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</si>
  <si>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</si>
  <si>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</si>
  <si>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</si>
  <si>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</si>
  <si>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</si>
  <si>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</si>
  <si>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</si>
  <si>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</si>
  <si>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</si>
  <si>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</si>
  <si>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</si>
  <si>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</si>
  <si>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</si>
  <si>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</si>
  <si>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</si>
  <si>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</si>
  <si>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</si>
  <si>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</si>
  <si>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</si>
  <si>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</si>
  <si>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</si>
  <si>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</si>
  <si>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</si>
  <si>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</si>
  <si>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</si>
  <si>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</si>
  <si>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</si>
  <si>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</si>
  <si>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</si>
  <si>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</si>
  <si>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</si>
  <si>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</si>
  <si>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</si>
  <si>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</si>
  <si>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</si>
  <si>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</si>
  <si>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</si>
  <si>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</si>
  <si>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</si>
  <si>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</si>
  <si>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</si>
  <si>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</si>
  <si>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</si>
  <si>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</si>
  <si>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</si>
  <si>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</si>
  <si>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</si>
  <si>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</si>
  <si>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</si>
  <si>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</si>
  <si>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</si>
  <si>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</si>
  <si>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</si>
  <si>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</si>
  <si>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</si>
  <si>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</si>
  <si>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</si>
  <si>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</si>
  <si>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</si>
  <si>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</si>
  <si>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</si>
  <si>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</si>
  <si>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</si>
  <si>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</si>
  <si>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</si>
  <si>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</si>
  <si>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</si>
  <si>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</si>
  <si>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</si>
  <si>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</si>
  <si>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</si>
  <si>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</si>
  <si>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</si>
  <si>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</si>
  <si>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</si>
  <si>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</si>
  <si>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</si>
  <si>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</si>
  <si>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</si>
  <si>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</si>
  <si>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</si>
  <si>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</si>
  <si>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</si>
  <si>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</si>
  <si>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</si>
  <si>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</si>
  <si>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</si>
  <si>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</si>
  <si>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</si>
  <si>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</si>
  <si>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</si>
  <si>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</si>
  <si>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</si>
  <si>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</si>
  <si>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</si>
  <si>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</si>
  <si>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</si>
  <si>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</si>
  <si>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</si>
  <si>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</si>
  <si>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</si>
  <si>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</si>
  <si>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</si>
  <si>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</si>
  <si>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</si>
  <si>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</si>
  <si>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</si>
  <si>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</si>
  <si>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</si>
  <si>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</si>
  <si>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</si>
  <si>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</si>
  <si>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</si>
  <si>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</si>
  <si>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</si>
  <si>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</si>
  <si>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</si>
  <si>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</si>
  <si>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</si>
  <si>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</si>
  <si>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</si>
  <si>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</si>
  <si>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</si>
  <si>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</si>
  <si>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</si>
  <si>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</si>
  <si>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</si>
  <si>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</si>
  <si>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</si>
  <si>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</si>
  <si>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</si>
  <si>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</si>
  <si>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</si>
  <si>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</si>
  <si>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</si>
  <si>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</si>
  <si>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</si>
  <si>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</si>
  <si>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</si>
  <si>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</si>
  <si>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</si>
  <si>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</si>
  <si>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</si>
  <si>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</si>
  <si>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</si>
  <si>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</si>
  <si>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</si>
  <si>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</si>
  <si>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</si>
  <si>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</si>
  <si>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</si>
  <si>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</si>
  <si>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</si>
  <si>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</si>
  <si>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</si>
  <si>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</si>
  <si>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</si>
  <si>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</si>
  <si>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</si>
  <si>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</si>
  <si>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</si>
  <si>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</si>
  <si>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</si>
  <si>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</si>
  <si>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</si>
  <si>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</si>
  <si>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</si>
  <si>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</si>
  <si>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</si>
  <si>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</si>
  <si>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</si>
  <si>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</si>
  <si>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</si>
  <si>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</si>
  <si>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</si>
  <si>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</si>
  <si>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</si>
  <si>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</si>
  <si>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</si>
  <si>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</si>
  <si>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</si>
  <si>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</si>
  <si>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</si>
  <si>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</si>
  <si>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</si>
  <si>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</si>
  <si>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</si>
  <si>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</si>
  <si>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</si>
  <si>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</si>
  <si>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</si>
  <si>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</si>
  <si>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</si>
  <si>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</si>
  <si>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</si>
  <si>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</si>
  <si>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</si>
  <si>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</si>
  <si>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</si>
  <si>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</si>
  <si>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</si>
  <si>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</si>
  <si>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</si>
  <si>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</si>
  <si>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</si>
  <si>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</si>
  <si>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</si>
  <si>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</si>
  <si>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</si>
  <si>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</si>
  <si>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</si>
  <si>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</si>
  <si>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</si>
  <si>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</si>
  <si>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</si>
  <si>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</si>
  <si>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</si>
  <si>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</si>
  <si>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</si>
  <si>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</si>
  <si>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</si>
  <si>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</si>
  <si>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</si>
  <si>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</si>
  <si>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</si>
  <si>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</si>
  <si>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</si>
  <si>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</si>
  <si>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</si>
  <si>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</si>
  <si>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</si>
  <si>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</si>
  <si>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</si>
  <si>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</si>
  <si>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</si>
  <si>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</si>
  <si>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</si>
  <si>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</si>
  <si>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</si>
  <si>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</si>
  <si>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</si>
  <si>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</si>
  <si>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</si>
  <si>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</si>
  <si>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</si>
  <si>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</si>
  <si>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</si>
  <si>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</si>
  <si>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</si>
  <si>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</si>
  <si>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</si>
  <si>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</si>
  <si>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</si>
  <si>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</si>
  <si>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</si>
  <si>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</si>
  <si>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</si>
  <si>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</si>
  <si>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</si>
  <si>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</si>
  <si>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</si>
  <si>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</si>
  <si>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</si>
  <si>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</si>
  <si>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</si>
  <si>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</si>
  <si>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</si>
  <si>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</si>
  <si>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</si>
  <si>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</si>
  <si>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</si>
  <si>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</si>
  <si>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</si>
  <si>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</si>
  <si>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</si>
  <si>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</si>
  <si>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</si>
  <si>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</si>
  <si>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</si>
  <si>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</si>
  <si>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</si>
  <si>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</si>
  <si>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</si>
  <si>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</si>
  <si>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</si>
  <si>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</si>
  <si>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</si>
  <si>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</si>
  <si>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</si>
  <si>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</si>
  <si>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</si>
  <si>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</si>
  <si>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</si>
  <si>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</si>
  <si>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</si>
  <si>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</si>
  <si>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</si>
  <si>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</si>
  <si>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</si>
  <si>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</si>
  <si>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</si>
  <si>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</si>
  <si>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</si>
  <si>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</si>
  <si>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</si>
  <si>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</si>
  <si>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</si>
  <si>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</si>
  <si>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</si>
  <si>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</si>
  <si>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</si>
  <si>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</si>
  <si>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</si>
  <si>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</si>
  <si>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</si>
  <si>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</si>
  <si>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</si>
  <si>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</si>
  <si>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</si>
  <si>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</si>
  <si>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</si>
  <si>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</si>
  <si>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</si>
  <si>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</si>
  <si>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</si>
  <si>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</si>
  <si>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</si>
  <si>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</si>
  <si>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</si>
  <si>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</si>
  <si>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</si>
  <si>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</si>
  <si>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</si>
  <si>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</si>
  <si>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</si>
  <si>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</si>
  <si>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</si>
  <si>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</si>
  <si>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</si>
  <si>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</si>
  <si>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Hasiza</t>
  </si>
  <si>
    <t>Mr. Prashanth : 9591855724</t>
  </si>
  <si>
    <t>Wood Effect</t>
  </si>
  <si>
    <t>ABPL-DE-19.20-2178</t>
  </si>
  <si>
    <t>NEW-A</t>
  </si>
  <si>
    <t>M15000</t>
  </si>
  <si>
    <t>FIXED GLASS 2 NO'S</t>
  </si>
  <si>
    <t>NO</t>
  </si>
  <si>
    <t>GF - STAIRCASE</t>
  </si>
  <si>
    <t>NEW-B</t>
  </si>
  <si>
    <t>2 TRACK 2 SHUTTER SLIDING DOOR</t>
  </si>
  <si>
    <t>1F - NEAR GBR</t>
  </si>
  <si>
    <t>NEW-C</t>
  </si>
  <si>
    <t>2 SIDE HUNG WINDOWS WITH 4 FIXED GLASS</t>
  </si>
  <si>
    <t>24MM &amp; 28MM</t>
  </si>
  <si>
    <t>2F - NEAR GBR</t>
  </si>
  <si>
    <t>28mm :- 8mm Clear Toughened Glass + 12mm Spacer + 8mm Clear Toughened Glass</t>
  </si>
  <si>
    <t>R1</t>
  </si>
  <si>
    <t>M12500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</si>
</sst>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158</xdr:row>
      <xdr:rowOff>119150</xdr:rowOff>
    </xdr:from>
    <xdr:to>
      <xdr:col>13</xdr:col>
      <xdr:colOff>1496291</xdr:colOff>
      <xdr:row>161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9</xdr:row>
      <xdr:rowOff>231913</xdr:rowOff>
    </xdr:from>
    <xdr:to>
      <xdr:col>9</xdr:col>
      <xdr:colOff>236335</xdr:colOff>
      <xdr:row>14</xdr:row>
      <xdr:rowOff>306456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696" y="2020956"/>
          <a:ext cx="4551574" cy="1648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347868</xdr:colOff>
      <xdr:row>30</xdr:row>
      <xdr:rowOff>82825</xdr:rowOff>
    </xdr:from>
    <xdr:to>
      <xdr:col>10</xdr:col>
      <xdr:colOff>389928</xdr:colOff>
      <xdr:row>38</xdr:row>
      <xdr:rowOff>273325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8" y="8183216"/>
          <a:ext cx="5723930" cy="2708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612911</xdr:colOff>
      <xdr:row>19</xdr:row>
      <xdr:rowOff>41410</xdr:rowOff>
    </xdr:from>
    <xdr:to>
      <xdr:col>6</xdr:col>
      <xdr:colOff>99390</xdr:colOff>
      <xdr:row>27</xdr:row>
      <xdr:rowOff>260017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2" y="4828758"/>
          <a:ext cx="2161761" cy="2736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209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214</v>
      </c>
      <c r="F12" s="321"/>
    </row>
    <row r="13" spans="3:6">
      <c r="C13" s="175" t="s">
        <v>210</v>
      </c>
      <c r="D13" s="175">
        <v>25</v>
      </c>
      <c r="E13" s="175" t="s">
        <v>114</v>
      </c>
      <c r="F13" s="175" t="s">
        <v>213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211</v>
      </c>
      <c r="D15" s="175">
        <v>0.75</v>
      </c>
      <c r="E15" s="175"/>
      <c r="F15" s="175"/>
    </row>
    <row r="16" spans="3:6">
      <c r="C16" s="175" t="s">
        <v>212</v>
      </c>
      <c r="D16" s="175">
        <v>5</v>
      </c>
      <c r="E16" s="175"/>
      <c r="F16" s="175"/>
    </row>
    <row r="19" spans="3:5">
      <c r="C19" s="175"/>
      <c r="D19" s="175" t="s">
        <v>215</v>
      </c>
      <c r="E19" s="175" t="s">
        <v>216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20" sqref="C20:K2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ABPL-DE-19.20-2178</v>
      </c>
      <c r="O2" s="537"/>
      <c r="P2" s="219" t="s">
        <v>246</v>
      </c>
    </row>
    <row r="3" spans="2:16">
      <c r="B3" s="218"/>
      <c r="C3" s="535" t="s">
        <v>126</v>
      </c>
      <c r="D3" s="535"/>
      <c r="E3" s="535"/>
      <c r="F3" s="537" t="str">
        <f>QUOTATION!F7</f>
        <v>Hasiza</v>
      </c>
      <c r="G3" s="537"/>
      <c r="H3" s="537"/>
      <c r="I3" s="537"/>
      <c r="J3" s="537"/>
      <c r="K3" s="537"/>
      <c r="L3" s="537"/>
      <c r="M3" s="284" t="s">
        <v>104</v>
      </c>
      <c r="N3" s="542">
        <f>QUOTATION!M7</f>
        <v>43712</v>
      </c>
      <c r="O3" s="543"/>
      <c r="P3" s="219" t="s">
        <v>245</v>
      </c>
    </row>
    <row r="4" spans="2:16">
      <c r="B4" s="218"/>
      <c r="C4" s="535" t="s">
        <v>127</v>
      </c>
      <c r="D4" s="535"/>
      <c r="E4" s="535"/>
      <c r="F4" s="285" t="str">
        <f>QUOTATION!F8</f>
        <v>Bangalore</v>
      </c>
      <c r="G4" s="535"/>
      <c r="H4" s="535"/>
      <c r="I4" s="538" t="s">
        <v>172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R1</v>
      </c>
      <c r="O4" s="287">
        <f>QUOTATION!N8</f>
        <v>43712</v>
      </c>
    </row>
    <row r="5" spans="2:16">
      <c r="B5" s="218"/>
      <c r="C5" s="535" t="s">
        <v>168</v>
      </c>
      <c r="D5" s="535"/>
      <c r="E5" s="535"/>
      <c r="F5" s="537" t="str">
        <f>QUOTATION!F9</f>
        <v>Mr. Prashanth : 9591855724</v>
      </c>
      <c r="G5" s="537"/>
      <c r="H5" s="537"/>
      <c r="I5" s="537"/>
      <c r="J5" s="537"/>
      <c r="K5" s="537"/>
      <c r="L5" s="537"/>
      <c r="M5" s="284" t="s">
        <v>171</v>
      </c>
      <c r="N5" s="537" t="str">
        <f>QUOTATION!M9</f>
        <v>Ranjan</v>
      </c>
      <c r="O5" s="537"/>
    </row>
    <row r="6" spans="2:16">
      <c r="B6" s="218"/>
      <c r="C6" s="535" t="s">
        <v>169</v>
      </c>
      <c r="D6" s="535"/>
      <c r="E6" s="535"/>
      <c r="F6" s="285" t="str">
        <f>QUOTATION!F10</f>
        <v>Wood Effect</v>
      </c>
      <c r="G6" s="535"/>
      <c r="H6" s="535"/>
      <c r="I6" s="538" t="s">
        <v>170</v>
      </c>
      <c r="J6" s="538"/>
      <c r="K6" s="537" t="str">
        <f>QUOTATION!I10</f>
        <v>Black</v>
      </c>
      <c r="L6" s="537"/>
      <c r="M6" s="320" t="s">
        <v>363</v>
      </c>
      <c r="N6" s="544">
        <f>'BD Team'!J5</f>
        <v>0</v>
      </c>
      <c r="O6" s="545"/>
    </row>
    <row r="7" spans="2:16">
      <c r="C7" s="533"/>
      <c r="D7" s="533"/>
      <c r="E7" s="533"/>
      <c r="F7" s="533"/>
      <c r="G7" s="533"/>
      <c r="H7" s="533"/>
      <c r="I7" s="533"/>
      <c r="J7" s="533"/>
      <c r="K7" s="533"/>
      <c r="L7" s="533"/>
      <c r="M7" s="533"/>
      <c r="N7" s="533"/>
      <c r="O7" s="533"/>
    </row>
    <row r="8" spans="2:16" ht="25.15" customHeight="1">
      <c r="C8" s="534" t="s">
        <v>243</v>
      </c>
      <c r="D8" s="535"/>
      <c r="E8" s="286" t="str">
        <f>'BD Team'!B9</f>
        <v>NEW-A</v>
      </c>
      <c r="F8" s="288" t="s">
        <v>244</v>
      </c>
      <c r="G8" s="537" t="str">
        <f>'BD Team'!D9</f>
        <v>FIXED GLASS 2 NO'S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4" t="s">
        <v>127</v>
      </c>
      <c r="M9" s="535"/>
      <c r="N9" s="540" t="str">
        <f>'BD Team'!G9</f>
        <v>GF - STAIRCASE</v>
      </c>
      <c r="O9" s="540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4" t="s">
        <v>236</v>
      </c>
      <c r="M10" s="535"/>
      <c r="N10" s="537" t="str">
        <f>$F$6</f>
        <v>Wood Effect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4" t="s">
        <v>170</v>
      </c>
      <c r="M11" s="535"/>
      <c r="N11" s="537" t="str">
        <f>$K$6</f>
        <v>Black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4" t="s">
        <v>237</v>
      </c>
      <c r="M12" s="535"/>
      <c r="N12" s="546" t="s">
        <v>245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4" t="s">
        <v>238</v>
      </c>
      <c r="M13" s="535"/>
      <c r="N13" s="537" t="str">
        <f>CONCATENATE('BD Team'!H9," X ",'BD Team'!I9)</f>
        <v>3656 X 976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4" t="s">
        <v>239</v>
      </c>
      <c r="M14" s="535"/>
      <c r="N14" s="536">
        <f>'BD Team'!J9</f>
        <v>1</v>
      </c>
      <c r="O14" s="536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4" t="s">
        <v>240</v>
      </c>
      <c r="M15" s="535"/>
      <c r="N15" s="537" t="str">
        <f>'BD Team'!C9</f>
        <v>M15000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4" t="s">
        <v>241</v>
      </c>
      <c r="M16" s="535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4" t="s">
        <v>242</v>
      </c>
      <c r="M17" s="535"/>
      <c r="N17" s="537" t="str">
        <f>'BD Team'!F9</f>
        <v>NO</v>
      </c>
      <c r="O17" s="537"/>
    </row>
    <row r="18" spans="3:15"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</row>
    <row r="19" spans="3:15" ht="25.15" customHeight="1">
      <c r="C19" s="534" t="s">
        <v>243</v>
      </c>
      <c r="D19" s="535"/>
      <c r="E19" s="286" t="str">
        <f>'BD Team'!B10</f>
        <v>NEW-B</v>
      </c>
      <c r="F19" s="288" t="s">
        <v>244</v>
      </c>
      <c r="G19" s="537" t="str">
        <f>'BD Team'!D10</f>
        <v>2 TRACK 2 SHUTTER SLIDING DOOR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4" t="s">
        <v>127</v>
      </c>
      <c r="M20" s="535"/>
      <c r="N20" s="540" t="str">
        <f>'BD Team'!G10</f>
        <v>1F - NEAR GBR</v>
      </c>
      <c r="O20" s="540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4" t="s">
        <v>236</v>
      </c>
      <c r="M21" s="535"/>
      <c r="N21" s="537" t="str">
        <f>$F$6</f>
        <v>Wood Effect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4" t="s">
        <v>170</v>
      </c>
      <c r="M22" s="535"/>
      <c r="N22" s="537" t="str">
        <f>$K$6</f>
        <v>Black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4" t="s">
        <v>237</v>
      </c>
      <c r="M23" s="535"/>
      <c r="N23" s="540" t="s">
        <v>245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4" t="s">
        <v>238</v>
      </c>
      <c r="M24" s="535"/>
      <c r="N24" s="537" t="str">
        <f>CONCATENATE('BD Team'!H10," X ",'BD Team'!I10)</f>
        <v>2188 X 2372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4" t="s">
        <v>239</v>
      </c>
      <c r="M25" s="535"/>
      <c r="N25" s="536">
        <f>'BD Team'!J10</f>
        <v>1</v>
      </c>
      <c r="O25" s="536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4" t="s">
        <v>240</v>
      </c>
      <c r="M26" s="535"/>
      <c r="N26" s="537" t="str">
        <f>'BD Team'!C10</f>
        <v>M12500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4" t="s">
        <v>241</v>
      </c>
      <c r="M27" s="535"/>
      <c r="N27" s="537" t="str">
        <f>'BD Team'!E10</f>
        <v>24MM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4" t="s">
        <v>242</v>
      </c>
      <c r="M28" s="535"/>
      <c r="N28" s="537" t="str">
        <f>'BD Team'!F10</f>
        <v>NO</v>
      </c>
      <c r="O28" s="537"/>
    </row>
    <row r="29" spans="3:15"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</row>
    <row r="30" spans="3:15" ht="25.15" customHeight="1">
      <c r="C30" s="534" t="s">
        <v>243</v>
      </c>
      <c r="D30" s="535"/>
      <c r="E30" s="286" t="str">
        <f>'BD Team'!B11</f>
        <v>NEW-C</v>
      </c>
      <c r="F30" s="288" t="s">
        <v>244</v>
      </c>
      <c r="G30" s="537" t="str">
        <f>'BD Team'!D11</f>
        <v>2 SIDE HUNG WINDOWS WITH 4 FIXED GLASS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4" t="s">
        <v>127</v>
      </c>
      <c r="M31" s="535"/>
      <c r="N31" s="540" t="str">
        <f>'BD Team'!G11</f>
        <v>2F - NEAR GBR</v>
      </c>
      <c r="O31" s="540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4" t="s">
        <v>236</v>
      </c>
      <c r="M32" s="535"/>
      <c r="N32" s="537" t="str">
        <f>$F$6</f>
        <v>Wood Effect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4" t="s">
        <v>170</v>
      </c>
      <c r="M33" s="535"/>
      <c r="N33" s="537" t="str">
        <f>$K$6</f>
        <v>Black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4" t="s">
        <v>237</v>
      </c>
      <c r="M34" s="535"/>
      <c r="N34" s="540" t="s">
        <v>245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4" t="s">
        <v>238</v>
      </c>
      <c r="M35" s="535"/>
      <c r="N35" s="537" t="str">
        <f>CONCATENATE('BD Team'!H11," X ",'BD Team'!I11)</f>
        <v>5636 X 2445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4" t="s">
        <v>239</v>
      </c>
      <c r="M36" s="535"/>
      <c r="N36" s="536">
        <f>'BD Team'!J11</f>
        <v>1</v>
      </c>
      <c r="O36" s="536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4" t="s">
        <v>240</v>
      </c>
      <c r="M37" s="535"/>
      <c r="N37" s="537" t="str">
        <f>'BD Team'!C11</f>
        <v>M15000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4" t="s">
        <v>241</v>
      </c>
      <c r="M38" s="535"/>
      <c r="N38" s="537" t="str">
        <f>'BD Team'!E11</f>
        <v>24MM &amp; 28MM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4" t="s">
        <v>242</v>
      </c>
      <c r="M39" s="535"/>
      <c r="N39" s="537" t="str">
        <f>'BD Team'!F11</f>
        <v>NO</v>
      </c>
      <c r="O39" s="537"/>
    </row>
    <row r="40" spans="3:15">
      <c r="C40" s="533"/>
      <c r="D40" s="533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</row>
    <row r="41" spans="3:15" ht="25.15" customHeight="1">
      <c r="C41" s="534" t="s">
        <v>243</v>
      </c>
      <c r="D41" s="535"/>
      <c r="E41" s="286">
        <f>'BD Team'!B12</f>
        <v>0</v>
      </c>
      <c r="F41" s="288" t="s">
        <v>244</v>
      </c>
      <c r="G41" s="537">
        <f>'BD Team'!D12</f>
        <v>0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4" t="s">
        <v>127</v>
      </c>
      <c r="M42" s="535"/>
      <c r="N42" s="540">
        <f>'BD Team'!G12</f>
        <v>0</v>
      </c>
      <c r="O42" s="540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4" t="s">
        <v>236</v>
      </c>
      <c r="M43" s="535"/>
      <c r="N43" s="537" t="str">
        <f>$F$6</f>
        <v>Wood Effect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4" t="s">
        <v>170</v>
      </c>
      <c r="M44" s="535"/>
      <c r="N44" s="537" t="str">
        <f>$K$6</f>
        <v>Black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4" t="s">
        <v>237</v>
      </c>
      <c r="M45" s="535"/>
      <c r="N45" s="540" t="s">
        <v>245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4" t="s">
        <v>238</v>
      </c>
      <c r="M46" s="535"/>
      <c r="N46" s="537" t="str">
        <f>CONCATENATE('BD Team'!H12," X ",'BD Team'!I12)</f>
        <v xml:space="preserve"> X 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4" t="s">
        <v>239</v>
      </c>
      <c r="M47" s="535"/>
      <c r="N47" s="536">
        <f>'BD Team'!J12</f>
        <v>0</v>
      </c>
      <c r="O47" s="536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4" t="s">
        <v>240</v>
      </c>
      <c r="M48" s="535"/>
      <c r="N48" s="537">
        <f>'BD Team'!C12</f>
        <v>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4" t="s">
        <v>241</v>
      </c>
      <c r="M49" s="535"/>
      <c r="N49" s="537">
        <f>'BD Team'!E12</f>
        <v>0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4" t="s">
        <v>242</v>
      </c>
      <c r="M50" s="535"/>
      <c r="N50" s="537">
        <f>'BD Team'!F12</f>
        <v>0</v>
      </c>
      <c r="O50" s="537"/>
    </row>
    <row r="51" spans="3:15">
      <c r="C51" s="533"/>
      <c r="D51" s="533"/>
      <c r="E51" s="533"/>
      <c r="F51" s="533"/>
      <c r="G51" s="533"/>
      <c r="H51" s="533"/>
      <c r="I51" s="533"/>
      <c r="J51" s="533"/>
      <c r="K51" s="533"/>
      <c r="L51" s="533"/>
      <c r="M51" s="533"/>
      <c r="N51" s="533"/>
      <c r="O51" s="533"/>
    </row>
    <row r="52" spans="3:15" ht="25.15" customHeight="1">
      <c r="C52" s="534" t="s">
        <v>243</v>
      </c>
      <c r="D52" s="535"/>
      <c r="E52" s="286">
        <f>'BD Team'!B13</f>
        <v>0</v>
      </c>
      <c r="F52" s="288" t="s">
        <v>244</v>
      </c>
      <c r="G52" s="537">
        <f>'BD Team'!D13</f>
        <v>0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4" t="s">
        <v>127</v>
      </c>
      <c r="M53" s="535"/>
      <c r="N53" s="540">
        <f>'BD Team'!G13</f>
        <v>0</v>
      </c>
      <c r="O53" s="540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4" t="s">
        <v>236</v>
      </c>
      <c r="M54" s="535"/>
      <c r="N54" s="537" t="str">
        <f>$F$6</f>
        <v>Wood Effect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4" t="s">
        <v>170</v>
      </c>
      <c r="M55" s="535"/>
      <c r="N55" s="537" t="str">
        <f>$K$6</f>
        <v>Black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4" t="s">
        <v>237</v>
      </c>
      <c r="M56" s="535"/>
      <c r="N56" s="540" t="s">
        <v>245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4" t="s">
        <v>238</v>
      </c>
      <c r="M57" s="535"/>
      <c r="N57" s="537" t="str">
        <f>CONCATENATE('BD Team'!H13," X ",'BD Team'!I13)</f>
        <v xml:space="preserve"> X 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4" t="s">
        <v>239</v>
      </c>
      <c r="M58" s="535"/>
      <c r="N58" s="536">
        <f>'BD Team'!J13</f>
        <v>0</v>
      </c>
      <c r="O58" s="536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4" t="s">
        <v>240</v>
      </c>
      <c r="M59" s="535"/>
      <c r="N59" s="537">
        <f>'BD Team'!C13</f>
        <v>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4" t="s">
        <v>241</v>
      </c>
      <c r="M60" s="535"/>
      <c r="N60" s="537">
        <f>'BD Team'!E13</f>
        <v>0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4" t="s">
        <v>242</v>
      </c>
      <c r="M61" s="535"/>
      <c r="N61" s="537">
        <f>'BD Team'!F13</f>
        <v>0</v>
      </c>
      <c r="O61" s="537"/>
    </row>
    <row r="62" spans="3:15">
      <c r="C62" s="533"/>
      <c r="D62" s="533"/>
      <c r="E62" s="533"/>
      <c r="F62" s="533"/>
      <c r="G62" s="533"/>
      <c r="H62" s="533"/>
      <c r="I62" s="533"/>
      <c r="J62" s="533"/>
      <c r="K62" s="533"/>
      <c r="L62" s="533"/>
      <c r="M62" s="533"/>
      <c r="N62" s="533"/>
      <c r="O62" s="533"/>
    </row>
    <row r="63" spans="3:15" ht="25.15" customHeight="1">
      <c r="C63" s="534" t="s">
        <v>243</v>
      </c>
      <c r="D63" s="535"/>
      <c r="E63" s="286">
        <f>'BD Team'!B14</f>
        <v>0</v>
      </c>
      <c r="F63" s="288" t="s">
        <v>244</v>
      </c>
      <c r="G63" s="537">
        <f>'BD Team'!D14</f>
        <v>0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4" t="s">
        <v>127</v>
      </c>
      <c r="M64" s="535"/>
      <c r="N64" s="540">
        <f>'BD Team'!G14</f>
        <v>0</v>
      </c>
      <c r="O64" s="540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4" t="s">
        <v>236</v>
      </c>
      <c r="M65" s="535"/>
      <c r="N65" s="537" t="str">
        <f>$F$6</f>
        <v>Wood Effect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4" t="s">
        <v>170</v>
      </c>
      <c r="M66" s="535"/>
      <c r="N66" s="537" t="str">
        <f>$K$6</f>
        <v>Black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4" t="s">
        <v>237</v>
      </c>
      <c r="M67" s="535"/>
      <c r="N67" s="540" t="s">
        <v>245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4" t="s">
        <v>238</v>
      </c>
      <c r="M68" s="535"/>
      <c r="N68" s="537" t="str">
        <f>CONCATENATE('BD Team'!H14," X ",'BD Team'!I14)</f>
        <v xml:space="preserve"> X 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4" t="s">
        <v>239</v>
      </c>
      <c r="M69" s="535"/>
      <c r="N69" s="536">
        <f>'BD Team'!J14</f>
        <v>0</v>
      </c>
      <c r="O69" s="536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4" t="s">
        <v>240</v>
      </c>
      <c r="M70" s="535"/>
      <c r="N70" s="537">
        <f>'BD Team'!C14</f>
        <v>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4" t="s">
        <v>241</v>
      </c>
      <c r="M71" s="535"/>
      <c r="N71" s="537">
        <f>'BD Team'!E14</f>
        <v>0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4" t="s">
        <v>242</v>
      </c>
      <c r="M72" s="535"/>
      <c r="N72" s="537">
        <f>'BD Team'!F14</f>
        <v>0</v>
      </c>
      <c r="O72" s="537"/>
    </row>
    <row r="73" spans="3:15">
      <c r="C73" s="533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</row>
    <row r="74" spans="3:15" ht="25.15" customHeight="1">
      <c r="C74" s="534" t="s">
        <v>243</v>
      </c>
      <c r="D74" s="535"/>
      <c r="E74" s="286">
        <f>'BD Team'!B15</f>
        <v>0</v>
      </c>
      <c r="F74" s="288" t="s">
        <v>244</v>
      </c>
      <c r="G74" s="537">
        <f>'BD Team'!D15</f>
        <v>0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4" t="s">
        <v>127</v>
      </c>
      <c r="M75" s="535"/>
      <c r="N75" s="540">
        <f>'BD Team'!G15</f>
        <v>0</v>
      </c>
      <c r="O75" s="540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4" t="s">
        <v>236</v>
      </c>
      <c r="M76" s="535"/>
      <c r="N76" s="537" t="str">
        <f>$F$6</f>
        <v>Wood Effect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4" t="s">
        <v>170</v>
      </c>
      <c r="M77" s="535"/>
      <c r="N77" s="537" t="str">
        <f>$K$6</f>
        <v>Black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4" t="s">
        <v>237</v>
      </c>
      <c r="M78" s="535"/>
      <c r="N78" s="540" t="s">
        <v>245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4" t="s">
        <v>238</v>
      </c>
      <c r="M79" s="535"/>
      <c r="N79" s="537" t="str">
        <f>CONCATENATE('BD Team'!H15," X ",'BD Team'!I15)</f>
        <v xml:space="preserve"> X 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4" t="s">
        <v>239</v>
      </c>
      <c r="M80" s="535"/>
      <c r="N80" s="536">
        <f>'BD Team'!J15</f>
        <v>0</v>
      </c>
      <c r="O80" s="536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4" t="s">
        <v>240</v>
      </c>
      <c r="M81" s="535"/>
      <c r="N81" s="537">
        <f>'BD Team'!C15</f>
        <v>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4" t="s">
        <v>241</v>
      </c>
      <c r="M82" s="535"/>
      <c r="N82" s="537">
        <f>'BD Team'!E15</f>
        <v>0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4" t="s">
        <v>242</v>
      </c>
      <c r="M83" s="535"/>
      <c r="N83" s="537">
        <f>'BD Team'!F15</f>
        <v>0</v>
      </c>
      <c r="O83" s="537"/>
    </row>
    <row r="84" spans="3:15">
      <c r="C84" s="533"/>
      <c r="D84" s="533"/>
      <c r="E84" s="533"/>
      <c r="F84" s="533"/>
      <c r="G84" s="533"/>
      <c r="H84" s="533"/>
      <c r="I84" s="533"/>
      <c r="J84" s="533"/>
      <c r="K84" s="533"/>
      <c r="L84" s="533"/>
      <c r="M84" s="533"/>
      <c r="N84" s="533"/>
      <c r="O84" s="533"/>
    </row>
    <row r="85" spans="3:15" ht="25.15" customHeight="1">
      <c r="C85" s="534" t="s">
        <v>243</v>
      </c>
      <c r="D85" s="535"/>
      <c r="E85" s="286">
        <f>'BD Team'!B16</f>
        <v>0</v>
      </c>
      <c r="F85" s="288" t="s">
        <v>244</v>
      </c>
      <c r="G85" s="537">
        <f>'BD Team'!D16</f>
        <v>0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4" t="s">
        <v>127</v>
      </c>
      <c r="M86" s="535"/>
      <c r="N86" s="540">
        <f>'BD Team'!G16</f>
        <v>0</v>
      </c>
      <c r="O86" s="540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4" t="s">
        <v>236</v>
      </c>
      <c r="M87" s="535"/>
      <c r="N87" s="537" t="str">
        <f>$F$6</f>
        <v>Wood Effect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4" t="s">
        <v>170</v>
      </c>
      <c r="M88" s="535"/>
      <c r="N88" s="537" t="str">
        <f>$K$6</f>
        <v>Black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4" t="s">
        <v>237</v>
      </c>
      <c r="M89" s="535"/>
      <c r="N89" s="540" t="s">
        <v>245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4" t="s">
        <v>238</v>
      </c>
      <c r="M90" s="535"/>
      <c r="N90" s="537" t="str">
        <f>CONCATENATE('BD Team'!H16," X ",'BD Team'!I16)</f>
        <v xml:space="preserve"> X 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4" t="s">
        <v>239</v>
      </c>
      <c r="M91" s="535"/>
      <c r="N91" s="536">
        <f>'BD Team'!J16</f>
        <v>0</v>
      </c>
      <c r="O91" s="536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4" t="s">
        <v>240</v>
      </c>
      <c r="M92" s="535"/>
      <c r="N92" s="537">
        <f>'BD Team'!C16</f>
        <v>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4" t="s">
        <v>241</v>
      </c>
      <c r="M93" s="535"/>
      <c r="N93" s="537">
        <f>'BD Team'!E16</f>
        <v>0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4" t="s">
        <v>242</v>
      </c>
      <c r="M94" s="535"/>
      <c r="N94" s="537">
        <f>'BD Team'!F16</f>
        <v>0</v>
      </c>
      <c r="O94" s="537"/>
    </row>
    <row r="95" spans="3:15">
      <c r="C95" s="533"/>
      <c r="D95" s="533"/>
      <c r="E95" s="533"/>
      <c r="F95" s="533"/>
      <c r="G95" s="533"/>
      <c r="H95" s="533"/>
      <c r="I95" s="533"/>
      <c r="J95" s="533"/>
      <c r="K95" s="533"/>
      <c r="L95" s="533"/>
      <c r="M95" s="533"/>
      <c r="N95" s="533"/>
      <c r="O95" s="533"/>
    </row>
    <row r="96" spans="3:15" ht="25.15" customHeight="1">
      <c r="C96" s="534" t="s">
        <v>243</v>
      </c>
      <c r="D96" s="535"/>
      <c r="E96" s="286">
        <f>'BD Team'!B17</f>
        <v>0</v>
      </c>
      <c r="F96" s="288" t="s">
        <v>244</v>
      </c>
      <c r="G96" s="537">
        <f>'BD Team'!D17</f>
        <v>0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4" t="s">
        <v>127</v>
      </c>
      <c r="M97" s="535"/>
      <c r="N97" s="540">
        <f>'BD Team'!G17</f>
        <v>0</v>
      </c>
      <c r="O97" s="540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4" t="s">
        <v>236</v>
      </c>
      <c r="M98" s="535"/>
      <c r="N98" s="537" t="str">
        <f>$F$6</f>
        <v>Wood Effect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4" t="s">
        <v>170</v>
      </c>
      <c r="M99" s="535"/>
      <c r="N99" s="537" t="str">
        <f>$K$6</f>
        <v>Black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4" t="s">
        <v>237</v>
      </c>
      <c r="M100" s="535"/>
      <c r="N100" s="540" t="s">
        <v>245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4" t="s">
        <v>238</v>
      </c>
      <c r="M101" s="535"/>
      <c r="N101" s="537" t="str">
        <f>CONCATENATE('BD Team'!H17," X ",'BD Team'!I17)</f>
        <v xml:space="preserve"> X 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4" t="s">
        <v>239</v>
      </c>
      <c r="M102" s="535"/>
      <c r="N102" s="536">
        <f>'BD Team'!J17</f>
        <v>0</v>
      </c>
      <c r="O102" s="536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4" t="s">
        <v>240</v>
      </c>
      <c r="M103" s="535"/>
      <c r="N103" s="537">
        <f>'BD Team'!C17</f>
        <v>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4" t="s">
        <v>241</v>
      </c>
      <c r="M104" s="535"/>
      <c r="N104" s="537">
        <f>'BD Team'!E17</f>
        <v>0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4" t="s">
        <v>242</v>
      </c>
      <c r="M105" s="535"/>
      <c r="N105" s="537">
        <f>'BD Team'!F17</f>
        <v>0</v>
      </c>
      <c r="O105" s="537"/>
    </row>
    <row r="106" spans="3:15">
      <c r="C106" s="533"/>
      <c r="D106" s="533"/>
      <c r="E106" s="533"/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</row>
    <row r="107" spans="3:15" ht="25.15" customHeight="1">
      <c r="C107" s="534" t="s">
        <v>243</v>
      </c>
      <c r="D107" s="535"/>
      <c r="E107" s="286">
        <f>'BD Team'!B18</f>
        <v>0</v>
      </c>
      <c r="F107" s="288" t="s">
        <v>244</v>
      </c>
      <c r="G107" s="537">
        <f>'BD Team'!D18</f>
        <v>0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4" t="s">
        <v>127</v>
      </c>
      <c r="M108" s="535"/>
      <c r="N108" s="540">
        <f>'BD Team'!G18</f>
        <v>0</v>
      </c>
      <c r="O108" s="540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4" t="s">
        <v>236</v>
      </c>
      <c r="M109" s="535"/>
      <c r="N109" s="537" t="str">
        <f>$F$6</f>
        <v>Wood Effect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4" t="s">
        <v>170</v>
      </c>
      <c r="M110" s="535"/>
      <c r="N110" s="537" t="str">
        <f>$K$6</f>
        <v>Black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4" t="s">
        <v>237</v>
      </c>
      <c r="M111" s="535"/>
      <c r="N111" s="540" t="s">
        <v>245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4" t="s">
        <v>238</v>
      </c>
      <c r="M112" s="535"/>
      <c r="N112" s="537" t="str">
        <f>CONCATENATE('BD Team'!H18," X ",'BD Team'!I18)</f>
        <v xml:space="preserve"> X 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4" t="s">
        <v>239</v>
      </c>
      <c r="M113" s="535"/>
      <c r="N113" s="536">
        <f>'BD Team'!J18</f>
        <v>0</v>
      </c>
      <c r="O113" s="536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4" t="s">
        <v>240</v>
      </c>
      <c r="M114" s="535"/>
      <c r="N114" s="537">
        <f>'BD Team'!C18</f>
        <v>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4" t="s">
        <v>241</v>
      </c>
      <c r="M115" s="535"/>
      <c r="N115" s="537">
        <f>'BD Team'!E18</f>
        <v>0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4" t="s">
        <v>242</v>
      </c>
      <c r="M116" s="535"/>
      <c r="N116" s="537">
        <f>'BD Team'!F18</f>
        <v>0</v>
      </c>
      <c r="O116" s="537"/>
    </row>
    <row r="117" spans="3:15">
      <c r="C117" s="533"/>
      <c r="D117" s="533"/>
      <c r="E117" s="533"/>
      <c r="F117" s="533"/>
      <c r="G117" s="533"/>
      <c r="H117" s="533"/>
      <c r="I117" s="533"/>
      <c r="J117" s="533"/>
      <c r="K117" s="533"/>
      <c r="L117" s="533"/>
      <c r="M117" s="533"/>
      <c r="N117" s="533"/>
      <c r="O117" s="533"/>
    </row>
    <row r="118" spans="3:15" ht="25.15" customHeight="1">
      <c r="C118" s="534" t="s">
        <v>243</v>
      </c>
      <c r="D118" s="535"/>
      <c r="E118" s="286">
        <f>'BD Team'!B19</f>
        <v>0</v>
      </c>
      <c r="F118" s="288" t="s">
        <v>244</v>
      </c>
      <c r="G118" s="537">
        <f>'BD Team'!D19</f>
        <v>0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4" t="s">
        <v>127</v>
      </c>
      <c r="M119" s="535"/>
      <c r="N119" s="540">
        <f>'BD Team'!G19</f>
        <v>0</v>
      </c>
      <c r="O119" s="540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4" t="s">
        <v>236</v>
      </c>
      <c r="M120" s="535"/>
      <c r="N120" s="537" t="str">
        <f>$F$6</f>
        <v>Wood Effect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4" t="s">
        <v>170</v>
      </c>
      <c r="M121" s="535"/>
      <c r="N121" s="537" t="str">
        <f>$K$6</f>
        <v>Black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4" t="s">
        <v>237</v>
      </c>
      <c r="M122" s="535"/>
      <c r="N122" s="540" t="s">
        <v>245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4" t="s">
        <v>238</v>
      </c>
      <c r="M123" s="535"/>
      <c r="N123" s="537" t="str">
        <f>CONCATENATE('BD Team'!H19," X ",'BD Team'!I19)</f>
        <v xml:space="preserve"> X 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4" t="s">
        <v>239</v>
      </c>
      <c r="M124" s="535"/>
      <c r="N124" s="536">
        <f>'BD Team'!J19</f>
        <v>0</v>
      </c>
      <c r="O124" s="536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4" t="s">
        <v>240</v>
      </c>
      <c r="M125" s="535"/>
      <c r="N125" s="537">
        <f>'BD Team'!C19</f>
        <v>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4" t="s">
        <v>241</v>
      </c>
      <c r="M126" s="535"/>
      <c r="N126" s="537">
        <f>'BD Team'!E19</f>
        <v>0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4" t="s">
        <v>242</v>
      </c>
      <c r="M127" s="535"/>
      <c r="N127" s="537">
        <f>'BD Team'!F19</f>
        <v>0</v>
      </c>
      <c r="O127" s="537"/>
    </row>
    <row r="128" spans="3:15">
      <c r="C128" s="533"/>
      <c r="D128" s="533"/>
      <c r="E128" s="533"/>
      <c r="F128" s="533"/>
      <c r="G128" s="533"/>
      <c r="H128" s="533"/>
      <c r="I128" s="533"/>
      <c r="J128" s="533"/>
      <c r="K128" s="533"/>
      <c r="L128" s="533"/>
      <c r="M128" s="533"/>
      <c r="N128" s="533"/>
      <c r="O128" s="533"/>
    </row>
    <row r="129" spans="3:15" ht="25.15" customHeight="1">
      <c r="C129" s="534" t="s">
        <v>243</v>
      </c>
      <c r="D129" s="535"/>
      <c r="E129" s="286">
        <f>'BD Team'!B20</f>
        <v>0</v>
      </c>
      <c r="F129" s="288" t="s">
        <v>244</v>
      </c>
      <c r="G129" s="537">
        <f>'BD Team'!D20</f>
        <v>0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4" t="s">
        <v>127</v>
      </c>
      <c r="M130" s="535"/>
      <c r="N130" s="540">
        <f>'BD Team'!G20</f>
        <v>0</v>
      </c>
      <c r="O130" s="540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4" t="s">
        <v>236</v>
      </c>
      <c r="M131" s="535"/>
      <c r="N131" s="537" t="str">
        <f>$F$6</f>
        <v>Wood Effect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4" t="s">
        <v>170</v>
      </c>
      <c r="M132" s="535"/>
      <c r="N132" s="537" t="str">
        <f>$K$6</f>
        <v>Black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4" t="s">
        <v>237</v>
      </c>
      <c r="M133" s="535"/>
      <c r="N133" s="540" t="s">
        <v>245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4" t="s">
        <v>238</v>
      </c>
      <c r="M134" s="535"/>
      <c r="N134" s="537" t="str">
        <f>CONCATENATE('BD Team'!H20," X ",'BD Team'!I20)</f>
        <v xml:space="preserve"> X 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4" t="s">
        <v>239</v>
      </c>
      <c r="M135" s="535"/>
      <c r="N135" s="536">
        <f>'BD Team'!J20</f>
        <v>0</v>
      </c>
      <c r="O135" s="536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4" t="s">
        <v>240</v>
      </c>
      <c r="M136" s="535"/>
      <c r="N136" s="537">
        <f>'BD Team'!C20</f>
        <v>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4" t="s">
        <v>241</v>
      </c>
      <c r="M137" s="535"/>
      <c r="N137" s="537">
        <f>'BD Team'!E20</f>
        <v>0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4" t="s">
        <v>242</v>
      </c>
      <c r="M138" s="535"/>
      <c r="N138" s="537">
        <f>'BD Team'!F20</f>
        <v>0</v>
      </c>
      <c r="O138" s="537"/>
    </row>
    <row r="139" spans="3:15">
      <c r="C139" s="533"/>
      <c r="D139" s="533"/>
      <c r="E139" s="533"/>
      <c r="F139" s="533"/>
      <c r="G139" s="533"/>
      <c r="H139" s="533"/>
      <c r="I139" s="533"/>
      <c r="J139" s="533"/>
      <c r="K139" s="533"/>
      <c r="L139" s="533"/>
      <c r="M139" s="533"/>
      <c r="N139" s="533"/>
      <c r="O139" s="533"/>
    </row>
    <row r="140" spans="3:15" ht="25.15" customHeight="1">
      <c r="C140" s="534" t="s">
        <v>243</v>
      </c>
      <c r="D140" s="535"/>
      <c r="E140" s="286">
        <f>'BD Team'!B21</f>
        <v>0</v>
      </c>
      <c r="F140" s="288" t="s">
        <v>244</v>
      </c>
      <c r="G140" s="537">
        <f>'BD Team'!D21</f>
        <v>0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4" t="s">
        <v>127</v>
      </c>
      <c r="M141" s="535"/>
      <c r="N141" s="540">
        <f>'BD Team'!G21</f>
        <v>0</v>
      </c>
      <c r="O141" s="540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4" t="s">
        <v>236</v>
      </c>
      <c r="M142" s="535"/>
      <c r="N142" s="537" t="str">
        <f>$F$6</f>
        <v>Wood Effect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4" t="s">
        <v>170</v>
      </c>
      <c r="M143" s="535"/>
      <c r="N143" s="537" t="str">
        <f>$K$6</f>
        <v>Black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4" t="s">
        <v>237</v>
      </c>
      <c r="M144" s="535"/>
      <c r="N144" s="540" t="s">
        <v>245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4" t="s">
        <v>238</v>
      </c>
      <c r="M145" s="535"/>
      <c r="N145" s="537" t="str">
        <f>CONCATENATE('BD Team'!H21," X ",'BD Team'!I21)</f>
        <v xml:space="preserve"> X 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4" t="s">
        <v>239</v>
      </c>
      <c r="M146" s="535"/>
      <c r="N146" s="536">
        <f>'BD Team'!J21</f>
        <v>0</v>
      </c>
      <c r="O146" s="536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4" t="s">
        <v>240</v>
      </c>
      <c r="M147" s="535"/>
      <c r="N147" s="537">
        <f>'BD Team'!C21</f>
        <v>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4" t="s">
        <v>241</v>
      </c>
      <c r="M148" s="535"/>
      <c r="N148" s="537">
        <f>'BD Team'!E21</f>
        <v>0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4" t="s">
        <v>242</v>
      </c>
      <c r="M149" s="535"/>
      <c r="N149" s="537">
        <f>'BD Team'!F21</f>
        <v>0</v>
      </c>
      <c r="O149" s="537"/>
    </row>
    <row r="150" spans="3:15">
      <c r="C150" s="533"/>
      <c r="D150" s="533"/>
      <c r="E150" s="533"/>
      <c r="F150" s="533"/>
      <c r="G150" s="533"/>
      <c r="H150" s="533"/>
      <c r="I150" s="533"/>
      <c r="J150" s="533"/>
      <c r="K150" s="533"/>
      <c r="L150" s="533"/>
      <c r="M150" s="533"/>
      <c r="N150" s="533"/>
      <c r="O150" s="533"/>
    </row>
    <row r="151" spans="3:15" ht="25.15" customHeight="1">
      <c r="C151" s="534" t="s">
        <v>243</v>
      </c>
      <c r="D151" s="535"/>
      <c r="E151" s="286">
        <f>'BD Team'!B22</f>
        <v>0</v>
      </c>
      <c r="F151" s="288" t="s">
        <v>244</v>
      </c>
      <c r="G151" s="537">
        <f>'BD Team'!D22</f>
        <v>0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4" t="s">
        <v>127</v>
      </c>
      <c r="M152" s="535"/>
      <c r="N152" s="540">
        <f>'BD Team'!G22</f>
        <v>0</v>
      </c>
      <c r="O152" s="540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4" t="s">
        <v>236</v>
      </c>
      <c r="M153" s="535"/>
      <c r="N153" s="537" t="str">
        <f>$F$6</f>
        <v>Wood Effect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4" t="s">
        <v>170</v>
      </c>
      <c r="M154" s="535"/>
      <c r="N154" s="537" t="str">
        <f>$K$6</f>
        <v>Black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4" t="s">
        <v>237</v>
      </c>
      <c r="M155" s="535"/>
      <c r="N155" s="540" t="s">
        <v>245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4" t="s">
        <v>238</v>
      </c>
      <c r="M156" s="535"/>
      <c r="N156" s="537" t="str">
        <f>CONCATENATE('BD Team'!H22," X ",'BD Team'!I22)</f>
        <v xml:space="preserve"> X 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4" t="s">
        <v>239</v>
      </c>
      <c r="M157" s="535"/>
      <c r="N157" s="536">
        <f>'BD Team'!J22</f>
        <v>0</v>
      </c>
      <c r="O157" s="536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4" t="s">
        <v>240</v>
      </c>
      <c r="M158" s="535"/>
      <c r="N158" s="537">
        <f>'BD Team'!C22</f>
        <v>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4" t="s">
        <v>241</v>
      </c>
      <c r="M159" s="535"/>
      <c r="N159" s="537">
        <f>'BD Team'!E22</f>
        <v>0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4" t="s">
        <v>242</v>
      </c>
      <c r="M160" s="535"/>
      <c r="N160" s="537">
        <f>'BD Team'!F22</f>
        <v>0</v>
      </c>
      <c r="O160" s="537"/>
    </row>
    <row r="161" spans="3:15">
      <c r="C161" s="533"/>
      <c r="D161" s="533"/>
      <c r="E161" s="533"/>
      <c r="F161" s="533"/>
      <c r="G161" s="533"/>
      <c r="H161" s="533"/>
      <c r="I161" s="533"/>
      <c r="J161" s="533"/>
      <c r="K161" s="533"/>
      <c r="L161" s="533"/>
      <c r="M161" s="533"/>
      <c r="N161" s="533"/>
      <c r="O161" s="533"/>
    </row>
    <row r="162" spans="3:15" ht="25.15" customHeight="1">
      <c r="C162" s="534" t="s">
        <v>243</v>
      </c>
      <c r="D162" s="535"/>
      <c r="E162" s="286">
        <f>'BD Team'!B23</f>
        <v>0</v>
      </c>
      <c r="F162" s="288" t="s">
        <v>244</v>
      </c>
      <c r="G162" s="537">
        <f>'BD Team'!D23</f>
        <v>0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4" t="s">
        <v>127</v>
      </c>
      <c r="M163" s="535"/>
      <c r="N163" s="540">
        <f>'BD Team'!G23</f>
        <v>0</v>
      </c>
      <c r="O163" s="540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4" t="s">
        <v>236</v>
      </c>
      <c r="M164" s="535"/>
      <c r="N164" s="537" t="str">
        <f>$F$6</f>
        <v>Wood Effect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4" t="s">
        <v>170</v>
      </c>
      <c r="M165" s="535"/>
      <c r="N165" s="537" t="str">
        <f>$K$6</f>
        <v>Black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4" t="s">
        <v>237</v>
      </c>
      <c r="M166" s="535"/>
      <c r="N166" s="540" t="s">
        <v>245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4" t="s">
        <v>238</v>
      </c>
      <c r="M167" s="535"/>
      <c r="N167" s="537" t="str">
        <f>CONCATENATE('BD Team'!H23," X ",'BD Team'!I23)</f>
        <v xml:space="preserve"> X 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4" t="s">
        <v>239</v>
      </c>
      <c r="M168" s="535"/>
      <c r="N168" s="536">
        <f>'BD Team'!J23</f>
        <v>0</v>
      </c>
      <c r="O168" s="536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4" t="s">
        <v>240</v>
      </c>
      <c r="M169" s="535"/>
      <c r="N169" s="537">
        <f>'BD Team'!C23</f>
        <v>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4" t="s">
        <v>241</v>
      </c>
      <c r="M170" s="535"/>
      <c r="N170" s="537">
        <f>'BD Team'!E23</f>
        <v>0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4" t="s">
        <v>242</v>
      </c>
      <c r="M171" s="535"/>
      <c r="N171" s="537">
        <f>'BD Team'!F23</f>
        <v>0</v>
      </c>
      <c r="O171" s="537"/>
    </row>
    <row r="172" spans="3:15">
      <c r="C172" s="533"/>
      <c r="D172" s="533"/>
      <c r="E172" s="533"/>
      <c r="F172" s="533"/>
      <c r="G172" s="533"/>
      <c r="H172" s="533"/>
      <c r="I172" s="533"/>
      <c r="J172" s="533"/>
      <c r="K172" s="533"/>
      <c r="L172" s="533"/>
      <c r="M172" s="533"/>
      <c r="N172" s="533"/>
      <c r="O172" s="533"/>
    </row>
    <row r="173" spans="3:15" ht="25.15" customHeight="1">
      <c r="C173" s="534" t="s">
        <v>243</v>
      </c>
      <c r="D173" s="535"/>
      <c r="E173" s="286">
        <f>'BD Team'!B24</f>
        <v>0</v>
      </c>
      <c r="F173" s="288" t="s">
        <v>244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4" t="s">
        <v>127</v>
      </c>
      <c r="M174" s="535"/>
      <c r="N174" s="540">
        <f>'BD Team'!G24</f>
        <v>0</v>
      </c>
      <c r="O174" s="540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4" t="s">
        <v>236</v>
      </c>
      <c r="M175" s="535"/>
      <c r="N175" s="537" t="str">
        <f>$F$6</f>
        <v>Wood Effect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4" t="s">
        <v>170</v>
      </c>
      <c r="M176" s="535"/>
      <c r="N176" s="537" t="str">
        <f>$K$6</f>
        <v>Black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4" t="s">
        <v>237</v>
      </c>
      <c r="M177" s="535"/>
      <c r="N177" s="540" t="s">
        <v>245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4" t="s">
        <v>238</v>
      </c>
      <c r="M178" s="535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4" t="s">
        <v>239</v>
      </c>
      <c r="M179" s="535"/>
      <c r="N179" s="536">
        <f>'BD Team'!J24</f>
        <v>0</v>
      </c>
      <c r="O179" s="536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4" t="s">
        <v>240</v>
      </c>
      <c r="M180" s="535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4" t="s">
        <v>241</v>
      </c>
      <c r="M181" s="535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4" t="s">
        <v>242</v>
      </c>
      <c r="M182" s="535"/>
      <c r="N182" s="537">
        <f>'BD Team'!F24</f>
        <v>0</v>
      </c>
      <c r="O182" s="537"/>
    </row>
    <row r="183" spans="3:15">
      <c r="C183" s="533"/>
      <c r="D183" s="533"/>
      <c r="E183" s="533"/>
      <c r="F183" s="533"/>
      <c r="G183" s="533"/>
      <c r="H183" s="533"/>
      <c r="I183" s="533"/>
      <c r="J183" s="533"/>
      <c r="K183" s="533"/>
      <c r="L183" s="533"/>
      <c r="M183" s="533"/>
      <c r="N183" s="533"/>
      <c r="O183" s="533"/>
    </row>
    <row r="184" spans="3:15" ht="25.15" customHeight="1">
      <c r="C184" s="534" t="s">
        <v>243</v>
      </c>
      <c r="D184" s="535"/>
      <c r="E184" s="286">
        <f>'BD Team'!B25</f>
        <v>0</v>
      </c>
      <c r="F184" s="288" t="s">
        <v>244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4" t="s">
        <v>127</v>
      </c>
      <c r="M185" s="535"/>
      <c r="N185" s="540">
        <f>'BD Team'!G25</f>
        <v>0</v>
      </c>
      <c r="O185" s="540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4" t="s">
        <v>236</v>
      </c>
      <c r="M186" s="535"/>
      <c r="N186" s="537" t="str">
        <f>$F$6</f>
        <v>Wood Effect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4" t="s">
        <v>170</v>
      </c>
      <c r="M187" s="535"/>
      <c r="N187" s="537" t="str">
        <f>$K$6</f>
        <v>Black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4" t="s">
        <v>237</v>
      </c>
      <c r="M188" s="535"/>
      <c r="N188" s="540" t="s">
        <v>245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4" t="s">
        <v>238</v>
      </c>
      <c r="M189" s="535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4" t="s">
        <v>239</v>
      </c>
      <c r="M190" s="535"/>
      <c r="N190" s="536">
        <f>'BD Team'!J25</f>
        <v>0</v>
      </c>
      <c r="O190" s="536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4" t="s">
        <v>240</v>
      </c>
      <c r="M191" s="535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4" t="s">
        <v>241</v>
      </c>
      <c r="M192" s="535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4" t="s">
        <v>242</v>
      </c>
      <c r="M193" s="535"/>
      <c r="N193" s="537">
        <f>'BD Team'!F25</f>
        <v>0</v>
      </c>
      <c r="O193" s="537"/>
    </row>
    <row r="194" spans="3:15">
      <c r="C194" s="533"/>
      <c r="D194" s="533"/>
      <c r="E194" s="533"/>
      <c r="F194" s="533"/>
      <c r="G194" s="533"/>
      <c r="H194" s="533"/>
      <c r="I194" s="533"/>
      <c r="J194" s="533"/>
      <c r="K194" s="533"/>
      <c r="L194" s="533"/>
      <c r="M194" s="533"/>
      <c r="N194" s="533"/>
      <c r="O194" s="533"/>
    </row>
    <row r="195" spans="3:15" ht="25.15" customHeight="1">
      <c r="C195" s="534" t="s">
        <v>243</v>
      </c>
      <c r="D195" s="535"/>
      <c r="E195" s="286">
        <f>'BD Team'!B26</f>
        <v>0</v>
      </c>
      <c r="F195" s="288" t="s">
        <v>244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4" t="s">
        <v>127</v>
      </c>
      <c r="M196" s="535"/>
      <c r="N196" s="540">
        <f>'BD Team'!G26</f>
        <v>0</v>
      </c>
      <c r="O196" s="540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4" t="s">
        <v>236</v>
      </c>
      <c r="M197" s="535"/>
      <c r="N197" s="537" t="str">
        <f>$F$6</f>
        <v>Wood Effect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4" t="s">
        <v>170</v>
      </c>
      <c r="M198" s="535"/>
      <c r="N198" s="537" t="str">
        <f>$K$6</f>
        <v>Black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4" t="s">
        <v>237</v>
      </c>
      <c r="M199" s="535"/>
      <c r="N199" s="540" t="s">
        <v>245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4" t="s">
        <v>238</v>
      </c>
      <c r="M200" s="535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4" t="s">
        <v>239</v>
      </c>
      <c r="M201" s="535"/>
      <c r="N201" s="536">
        <f>'BD Team'!J26</f>
        <v>0</v>
      </c>
      <c r="O201" s="536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4" t="s">
        <v>240</v>
      </c>
      <c r="M202" s="535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4" t="s">
        <v>241</v>
      </c>
      <c r="M203" s="535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4" t="s">
        <v>242</v>
      </c>
      <c r="M204" s="535"/>
      <c r="N204" s="537">
        <f>'BD Team'!F26</f>
        <v>0</v>
      </c>
      <c r="O204" s="537"/>
    </row>
    <row r="205" spans="3:15">
      <c r="C205" s="533"/>
      <c r="D205" s="533"/>
      <c r="E205" s="533"/>
      <c r="F205" s="533"/>
      <c r="G205" s="533"/>
      <c r="H205" s="533"/>
      <c r="I205" s="533"/>
      <c r="J205" s="533"/>
      <c r="K205" s="533"/>
      <c r="L205" s="533"/>
      <c r="M205" s="533"/>
      <c r="N205" s="533"/>
      <c r="O205" s="533"/>
    </row>
    <row r="206" spans="3:15" ht="25.15" customHeight="1">
      <c r="C206" s="534" t="s">
        <v>243</v>
      </c>
      <c r="D206" s="535"/>
      <c r="E206" s="286">
        <f>'BD Team'!B27</f>
        <v>0</v>
      </c>
      <c r="F206" s="288" t="s">
        <v>244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4" t="s">
        <v>127</v>
      </c>
      <c r="M207" s="535"/>
      <c r="N207" s="540">
        <f>'BD Team'!G27</f>
        <v>0</v>
      </c>
      <c r="O207" s="540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4" t="s">
        <v>236</v>
      </c>
      <c r="M208" s="535"/>
      <c r="N208" s="537" t="str">
        <f>$F$6</f>
        <v>Wood Effect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4" t="s">
        <v>170</v>
      </c>
      <c r="M209" s="535"/>
      <c r="N209" s="537" t="str">
        <f>$K$6</f>
        <v>Black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4" t="s">
        <v>237</v>
      </c>
      <c r="M210" s="535"/>
      <c r="N210" s="540" t="s">
        <v>245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4" t="s">
        <v>238</v>
      </c>
      <c r="M211" s="535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4" t="s">
        <v>239</v>
      </c>
      <c r="M212" s="535"/>
      <c r="N212" s="536">
        <f>'BD Team'!J27</f>
        <v>0</v>
      </c>
      <c r="O212" s="536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4" t="s">
        <v>240</v>
      </c>
      <c r="M213" s="535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4" t="s">
        <v>241</v>
      </c>
      <c r="M214" s="535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4" t="s">
        <v>242</v>
      </c>
      <c r="M215" s="535"/>
      <c r="N215" s="537">
        <f>'BD Team'!F27</f>
        <v>0</v>
      </c>
      <c r="O215" s="537"/>
    </row>
    <row r="216" spans="3:15">
      <c r="C216" s="533"/>
      <c r="D216" s="533"/>
      <c r="E216" s="533"/>
      <c r="F216" s="533"/>
      <c r="G216" s="533"/>
      <c r="H216" s="533"/>
      <c r="I216" s="533"/>
      <c r="J216" s="533"/>
      <c r="K216" s="533"/>
      <c r="L216" s="533"/>
      <c r="M216" s="533"/>
      <c r="N216" s="533"/>
      <c r="O216" s="533"/>
    </row>
    <row r="217" spans="3:15" ht="25.15" customHeight="1">
      <c r="C217" s="534" t="s">
        <v>243</v>
      </c>
      <c r="D217" s="535"/>
      <c r="E217" s="286">
        <f>'BD Team'!B28</f>
        <v>0</v>
      </c>
      <c r="F217" s="288" t="s">
        <v>244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4" t="s">
        <v>127</v>
      </c>
      <c r="M218" s="535"/>
      <c r="N218" s="540">
        <f>'BD Team'!G28</f>
        <v>0</v>
      </c>
      <c r="O218" s="540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4" t="s">
        <v>236</v>
      </c>
      <c r="M219" s="535"/>
      <c r="N219" s="537" t="str">
        <f>$F$6</f>
        <v>Wood Effect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4" t="s">
        <v>170</v>
      </c>
      <c r="M220" s="535"/>
      <c r="N220" s="537" t="str">
        <f>$K$6</f>
        <v>Black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4" t="s">
        <v>237</v>
      </c>
      <c r="M221" s="535"/>
      <c r="N221" s="540" t="s">
        <v>245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4" t="s">
        <v>238</v>
      </c>
      <c r="M222" s="535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4" t="s">
        <v>239</v>
      </c>
      <c r="M223" s="535"/>
      <c r="N223" s="536">
        <f>'BD Team'!J28</f>
        <v>0</v>
      </c>
      <c r="O223" s="536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4" t="s">
        <v>240</v>
      </c>
      <c r="M224" s="535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4" t="s">
        <v>241</v>
      </c>
      <c r="M225" s="535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4" t="s">
        <v>242</v>
      </c>
      <c r="M226" s="535"/>
      <c r="N226" s="537">
        <f>'BD Team'!F28</f>
        <v>0</v>
      </c>
      <c r="O226" s="537"/>
    </row>
    <row r="227" spans="3:15">
      <c r="C227" s="533"/>
      <c r="D227" s="533"/>
      <c r="E227" s="533"/>
      <c r="F227" s="533"/>
      <c r="G227" s="533"/>
      <c r="H227" s="533"/>
      <c r="I227" s="533"/>
      <c r="J227" s="533"/>
      <c r="K227" s="533"/>
      <c r="L227" s="533"/>
      <c r="M227" s="533"/>
      <c r="N227" s="533"/>
      <c r="O227" s="533"/>
    </row>
    <row r="228" spans="3:15" ht="25.15" customHeight="1">
      <c r="C228" s="534" t="s">
        <v>243</v>
      </c>
      <c r="D228" s="535"/>
      <c r="E228" s="286">
        <f>'BD Team'!B29</f>
        <v>0</v>
      </c>
      <c r="F228" s="288" t="s">
        <v>244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4" t="s">
        <v>127</v>
      </c>
      <c r="M229" s="535"/>
      <c r="N229" s="540">
        <f>'BD Team'!G29</f>
        <v>0</v>
      </c>
      <c r="O229" s="540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4" t="s">
        <v>236</v>
      </c>
      <c r="M230" s="535"/>
      <c r="N230" s="537" t="str">
        <f>$F$6</f>
        <v>Wood Effect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4" t="s">
        <v>170</v>
      </c>
      <c r="M231" s="535"/>
      <c r="N231" s="537" t="str">
        <f>$K$6</f>
        <v>Black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4" t="s">
        <v>237</v>
      </c>
      <c r="M232" s="535"/>
      <c r="N232" s="540" t="s">
        <v>245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4" t="s">
        <v>238</v>
      </c>
      <c r="M233" s="535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4" t="s">
        <v>239</v>
      </c>
      <c r="M234" s="535"/>
      <c r="N234" s="536">
        <f>'BD Team'!J29</f>
        <v>0</v>
      </c>
      <c r="O234" s="536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4" t="s">
        <v>240</v>
      </c>
      <c r="M235" s="535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4" t="s">
        <v>241</v>
      </c>
      <c r="M236" s="535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4" t="s">
        <v>242</v>
      </c>
      <c r="M237" s="535"/>
      <c r="N237" s="537">
        <f>'BD Team'!F29</f>
        <v>0</v>
      </c>
      <c r="O237" s="537"/>
    </row>
    <row r="238" spans="3:15">
      <c r="C238" s="533"/>
      <c r="D238" s="533"/>
      <c r="E238" s="533"/>
      <c r="F238" s="533"/>
      <c r="G238" s="533"/>
      <c r="H238" s="533"/>
      <c r="I238" s="533"/>
      <c r="J238" s="533"/>
      <c r="K238" s="533"/>
      <c r="L238" s="533"/>
      <c r="M238" s="533"/>
      <c r="N238" s="533"/>
      <c r="O238" s="533"/>
    </row>
    <row r="239" spans="3:15" ht="25.15" customHeight="1">
      <c r="C239" s="534" t="s">
        <v>243</v>
      </c>
      <c r="D239" s="535"/>
      <c r="E239" s="286">
        <f>'BD Team'!B30</f>
        <v>0</v>
      </c>
      <c r="F239" s="288" t="s">
        <v>244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4" t="s">
        <v>127</v>
      </c>
      <c r="M240" s="535"/>
      <c r="N240" s="540">
        <f>'BD Team'!G30</f>
        <v>0</v>
      </c>
      <c r="O240" s="540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4" t="s">
        <v>236</v>
      </c>
      <c r="M241" s="535"/>
      <c r="N241" s="537" t="str">
        <f>$F$6</f>
        <v>Wood Effect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4" t="s">
        <v>170</v>
      </c>
      <c r="M242" s="535"/>
      <c r="N242" s="537" t="str">
        <f>$K$6</f>
        <v>Black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4" t="s">
        <v>237</v>
      </c>
      <c r="M243" s="535"/>
      <c r="N243" s="540" t="s">
        <v>245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4" t="s">
        <v>238</v>
      </c>
      <c r="M244" s="535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4" t="s">
        <v>239</v>
      </c>
      <c r="M245" s="535"/>
      <c r="N245" s="536">
        <f>'BD Team'!J30</f>
        <v>0</v>
      </c>
      <c r="O245" s="536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4" t="s">
        <v>240</v>
      </c>
      <c r="M246" s="535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4" t="s">
        <v>241</v>
      </c>
      <c r="M247" s="535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4" t="s">
        <v>242</v>
      </c>
      <c r="M248" s="535"/>
      <c r="N248" s="537">
        <f>'BD Team'!F30</f>
        <v>0</v>
      </c>
      <c r="O248" s="537"/>
    </row>
    <row r="249" spans="3:15">
      <c r="C249" s="533"/>
      <c r="D249" s="533"/>
      <c r="E249" s="533"/>
      <c r="F249" s="533"/>
      <c r="G249" s="533"/>
      <c r="H249" s="533"/>
      <c r="I249" s="533"/>
      <c r="J249" s="533"/>
      <c r="K249" s="533"/>
      <c r="L249" s="533"/>
      <c r="M249" s="533"/>
      <c r="N249" s="533"/>
      <c r="O249" s="533"/>
    </row>
    <row r="250" spans="3:15" ht="25.15" customHeight="1">
      <c r="C250" s="534" t="s">
        <v>243</v>
      </c>
      <c r="D250" s="535"/>
      <c r="E250" s="286">
        <f>'BD Team'!B31</f>
        <v>0</v>
      </c>
      <c r="F250" s="288" t="s">
        <v>244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4" t="s">
        <v>127</v>
      </c>
      <c r="M251" s="535"/>
      <c r="N251" s="540">
        <f>'BD Team'!G31</f>
        <v>0</v>
      </c>
      <c r="O251" s="540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4" t="s">
        <v>236</v>
      </c>
      <c r="M252" s="535"/>
      <c r="N252" s="537" t="str">
        <f>$F$6</f>
        <v>Wood Effect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4" t="s">
        <v>170</v>
      </c>
      <c r="M253" s="535"/>
      <c r="N253" s="537" t="str">
        <f>$K$6</f>
        <v>Black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4" t="s">
        <v>237</v>
      </c>
      <c r="M254" s="535"/>
      <c r="N254" s="540" t="s">
        <v>245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4" t="s">
        <v>238</v>
      </c>
      <c r="M255" s="535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4" t="s">
        <v>239</v>
      </c>
      <c r="M256" s="535"/>
      <c r="N256" s="536">
        <f>'BD Team'!J31</f>
        <v>0</v>
      </c>
      <c r="O256" s="536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4" t="s">
        <v>240</v>
      </c>
      <c r="M257" s="535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4" t="s">
        <v>241</v>
      </c>
      <c r="M258" s="535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4" t="s">
        <v>242</v>
      </c>
      <c r="M259" s="535"/>
      <c r="N259" s="537">
        <f>'BD Team'!F31</f>
        <v>0</v>
      </c>
      <c r="O259" s="537"/>
    </row>
    <row r="260" spans="3:15">
      <c r="C260" s="533"/>
      <c r="D260" s="533"/>
      <c r="E260" s="533"/>
      <c r="F260" s="533"/>
      <c r="G260" s="533"/>
      <c r="H260" s="533"/>
      <c r="I260" s="533"/>
      <c r="J260" s="533"/>
      <c r="K260" s="533"/>
      <c r="L260" s="533"/>
      <c r="M260" s="533"/>
      <c r="N260" s="533"/>
      <c r="O260" s="533"/>
    </row>
    <row r="261" spans="3:15" ht="25.15" customHeight="1">
      <c r="C261" s="534" t="s">
        <v>243</v>
      </c>
      <c r="D261" s="535"/>
      <c r="E261" s="286">
        <f>'BD Team'!B32</f>
        <v>0</v>
      </c>
      <c r="F261" s="288" t="s">
        <v>244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4" t="s">
        <v>127</v>
      </c>
      <c r="M262" s="535"/>
      <c r="N262" s="540">
        <f>'BD Team'!G32</f>
        <v>0</v>
      </c>
      <c r="O262" s="540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4" t="s">
        <v>236</v>
      </c>
      <c r="M263" s="535"/>
      <c r="N263" s="537" t="str">
        <f>$F$6</f>
        <v>Wood Effect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4" t="s">
        <v>170</v>
      </c>
      <c r="M264" s="535"/>
      <c r="N264" s="537" t="str">
        <f>$K$6</f>
        <v>Black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4" t="s">
        <v>237</v>
      </c>
      <c r="M265" s="535"/>
      <c r="N265" s="540" t="s">
        <v>245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4" t="s">
        <v>238</v>
      </c>
      <c r="M266" s="535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4" t="s">
        <v>239</v>
      </c>
      <c r="M267" s="535"/>
      <c r="N267" s="536">
        <f>'BD Team'!J32</f>
        <v>0</v>
      </c>
      <c r="O267" s="536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4" t="s">
        <v>240</v>
      </c>
      <c r="M268" s="535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4" t="s">
        <v>241</v>
      </c>
      <c r="M269" s="535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4" t="s">
        <v>242</v>
      </c>
      <c r="M270" s="535"/>
      <c r="N270" s="537">
        <f>'BD Team'!F32</f>
        <v>0</v>
      </c>
      <c r="O270" s="537"/>
    </row>
    <row r="271" spans="3:15">
      <c r="C271" s="533"/>
      <c r="D271" s="533"/>
      <c r="E271" s="533"/>
      <c r="F271" s="533"/>
      <c r="G271" s="533"/>
      <c r="H271" s="533"/>
      <c r="I271" s="533"/>
      <c r="J271" s="533"/>
      <c r="K271" s="533"/>
      <c r="L271" s="533"/>
      <c r="M271" s="533"/>
      <c r="N271" s="533"/>
      <c r="O271" s="533"/>
    </row>
    <row r="272" spans="3:15" ht="25.15" customHeight="1">
      <c r="C272" s="534" t="s">
        <v>243</v>
      </c>
      <c r="D272" s="535"/>
      <c r="E272" s="286">
        <f>'BD Team'!B33</f>
        <v>0</v>
      </c>
      <c r="F272" s="288" t="s">
        <v>244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4" t="s">
        <v>127</v>
      </c>
      <c r="M273" s="535"/>
      <c r="N273" s="540">
        <f>'BD Team'!G33</f>
        <v>0</v>
      </c>
      <c r="O273" s="540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4" t="s">
        <v>236</v>
      </c>
      <c r="M274" s="535"/>
      <c r="N274" s="537" t="str">
        <f>$F$6</f>
        <v>Wood Effect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4" t="s">
        <v>170</v>
      </c>
      <c r="M275" s="535"/>
      <c r="N275" s="537" t="str">
        <f>$K$6</f>
        <v>Black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4" t="s">
        <v>237</v>
      </c>
      <c r="M276" s="535"/>
      <c r="N276" s="540" t="s">
        <v>245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4" t="s">
        <v>238</v>
      </c>
      <c r="M277" s="535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4" t="s">
        <v>239</v>
      </c>
      <c r="M278" s="535"/>
      <c r="N278" s="536">
        <f>'BD Team'!J33</f>
        <v>0</v>
      </c>
      <c r="O278" s="536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4" t="s">
        <v>240</v>
      </c>
      <c r="M279" s="535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4" t="s">
        <v>241</v>
      </c>
      <c r="M280" s="535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4" t="s">
        <v>242</v>
      </c>
      <c r="M281" s="535"/>
      <c r="N281" s="537">
        <f>'BD Team'!F33</f>
        <v>0</v>
      </c>
      <c r="O281" s="537"/>
    </row>
    <row r="282" spans="3:15">
      <c r="C282" s="533"/>
      <c r="D282" s="533"/>
      <c r="E282" s="533"/>
      <c r="F282" s="533"/>
      <c r="G282" s="533"/>
      <c r="H282" s="533"/>
      <c r="I282" s="533"/>
      <c r="J282" s="533"/>
      <c r="K282" s="533"/>
      <c r="L282" s="533"/>
      <c r="M282" s="533"/>
      <c r="N282" s="533"/>
      <c r="O282" s="533"/>
    </row>
    <row r="283" spans="3:15" ht="25.15" customHeight="1">
      <c r="C283" s="534" t="s">
        <v>243</v>
      </c>
      <c r="D283" s="535"/>
      <c r="E283" s="286">
        <f>'BD Team'!B34</f>
        <v>0</v>
      </c>
      <c r="F283" s="288" t="s">
        <v>244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4" t="s">
        <v>127</v>
      </c>
      <c r="M284" s="535"/>
      <c r="N284" s="540">
        <f>'BD Team'!G34</f>
        <v>0</v>
      </c>
      <c r="O284" s="540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4" t="s">
        <v>236</v>
      </c>
      <c r="M285" s="535"/>
      <c r="N285" s="537" t="str">
        <f>$F$6</f>
        <v>Wood Effect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4" t="s">
        <v>170</v>
      </c>
      <c r="M286" s="535"/>
      <c r="N286" s="537" t="str">
        <f>$K$6</f>
        <v>Black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4" t="s">
        <v>237</v>
      </c>
      <c r="M287" s="535"/>
      <c r="N287" s="540" t="s">
        <v>245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4" t="s">
        <v>238</v>
      </c>
      <c r="M288" s="535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4" t="s">
        <v>239</v>
      </c>
      <c r="M289" s="535"/>
      <c r="N289" s="536">
        <f>'BD Team'!J34</f>
        <v>0</v>
      </c>
      <c r="O289" s="536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4" t="s">
        <v>240</v>
      </c>
      <c r="M290" s="535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4" t="s">
        <v>241</v>
      </c>
      <c r="M291" s="535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4" t="s">
        <v>242</v>
      </c>
      <c r="M292" s="535"/>
      <c r="N292" s="537">
        <f>'BD Team'!F34</f>
        <v>0</v>
      </c>
      <c r="O292" s="537"/>
    </row>
    <row r="293" spans="3:15">
      <c r="C293" s="533"/>
      <c r="D293" s="533"/>
      <c r="E293" s="533"/>
      <c r="F293" s="533"/>
      <c r="G293" s="533"/>
      <c r="H293" s="533"/>
      <c r="I293" s="533"/>
      <c r="J293" s="533"/>
      <c r="K293" s="533"/>
      <c r="L293" s="533"/>
      <c r="M293" s="533"/>
      <c r="N293" s="533"/>
      <c r="O293" s="533"/>
    </row>
    <row r="294" spans="3:15" ht="25.15" customHeight="1">
      <c r="C294" s="534" t="s">
        <v>243</v>
      </c>
      <c r="D294" s="535"/>
      <c r="E294" s="286">
        <f>'BD Team'!B35</f>
        <v>0</v>
      </c>
      <c r="F294" s="288" t="s">
        <v>244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4" t="s">
        <v>127</v>
      </c>
      <c r="M295" s="535"/>
      <c r="N295" s="540">
        <f>'BD Team'!G35</f>
        <v>0</v>
      </c>
      <c r="O295" s="540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4" t="s">
        <v>236</v>
      </c>
      <c r="M296" s="535"/>
      <c r="N296" s="537" t="str">
        <f>$F$6</f>
        <v>Wood Effect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4" t="s">
        <v>170</v>
      </c>
      <c r="M297" s="535"/>
      <c r="N297" s="537" t="str">
        <f>$K$6</f>
        <v>Black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4" t="s">
        <v>237</v>
      </c>
      <c r="M298" s="535"/>
      <c r="N298" s="540" t="s">
        <v>245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4" t="s">
        <v>238</v>
      </c>
      <c r="M299" s="535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4" t="s">
        <v>239</v>
      </c>
      <c r="M300" s="535"/>
      <c r="N300" s="536">
        <f>'BD Team'!J35</f>
        <v>0</v>
      </c>
      <c r="O300" s="536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4" t="s">
        <v>240</v>
      </c>
      <c r="M301" s="535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4" t="s">
        <v>241</v>
      </c>
      <c r="M302" s="535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4" t="s">
        <v>242</v>
      </c>
      <c r="M303" s="535"/>
      <c r="N303" s="537">
        <f>'BD Team'!F35</f>
        <v>0</v>
      </c>
      <c r="O303" s="537"/>
    </row>
    <row r="304" spans="3:15">
      <c r="C304" s="533"/>
      <c r="D304" s="533"/>
      <c r="E304" s="533"/>
      <c r="F304" s="533"/>
      <c r="G304" s="533"/>
      <c r="H304" s="533"/>
      <c r="I304" s="533"/>
      <c r="J304" s="533"/>
      <c r="K304" s="533"/>
      <c r="L304" s="533"/>
      <c r="M304" s="533"/>
      <c r="N304" s="533"/>
      <c r="O304" s="533"/>
    </row>
    <row r="305" spans="3:15" ht="25.15" customHeight="1">
      <c r="C305" s="534" t="s">
        <v>243</v>
      </c>
      <c r="D305" s="535"/>
      <c r="E305" s="286">
        <f>'BD Team'!B36</f>
        <v>0</v>
      </c>
      <c r="F305" s="288" t="s">
        <v>244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4" t="s">
        <v>127</v>
      </c>
      <c r="M306" s="535"/>
      <c r="N306" s="540">
        <f>'BD Team'!G36</f>
        <v>0</v>
      </c>
      <c r="O306" s="540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4" t="s">
        <v>236</v>
      </c>
      <c r="M307" s="535"/>
      <c r="N307" s="537" t="str">
        <f>$F$6</f>
        <v>Wood Effect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4" t="s">
        <v>170</v>
      </c>
      <c r="M308" s="535"/>
      <c r="N308" s="537" t="str">
        <f>$K$6</f>
        <v>Black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4" t="s">
        <v>237</v>
      </c>
      <c r="M309" s="535"/>
      <c r="N309" s="540" t="s">
        <v>245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4" t="s">
        <v>238</v>
      </c>
      <c r="M310" s="535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4" t="s">
        <v>239</v>
      </c>
      <c r="M311" s="535"/>
      <c r="N311" s="536">
        <f>'BD Team'!J36</f>
        <v>0</v>
      </c>
      <c r="O311" s="536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4" t="s">
        <v>240</v>
      </c>
      <c r="M312" s="535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4" t="s">
        <v>241</v>
      </c>
      <c r="M313" s="535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4" t="s">
        <v>242</v>
      </c>
      <c r="M314" s="535"/>
      <c r="N314" s="537">
        <f>'BD Team'!F36</f>
        <v>0</v>
      </c>
      <c r="O314" s="537"/>
    </row>
    <row r="315" spans="3:15">
      <c r="C315" s="533"/>
      <c r="D315" s="533"/>
      <c r="E315" s="533"/>
      <c r="F315" s="533"/>
      <c r="G315" s="533"/>
      <c r="H315" s="533"/>
      <c r="I315" s="533"/>
      <c r="J315" s="533"/>
      <c r="K315" s="533"/>
      <c r="L315" s="533"/>
      <c r="M315" s="533"/>
      <c r="N315" s="533"/>
      <c r="O315" s="533"/>
    </row>
    <row r="316" spans="3:15" ht="25.15" customHeight="1">
      <c r="C316" s="534" t="s">
        <v>243</v>
      </c>
      <c r="D316" s="535"/>
      <c r="E316" s="286">
        <f>'BD Team'!B37</f>
        <v>0</v>
      </c>
      <c r="F316" s="288" t="s">
        <v>244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4" t="s">
        <v>127</v>
      </c>
      <c r="M317" s="535"/>
      <c r="N317" s="540">
        <f>'BD Team'!G37</f>
        <v>0</v>
      </c>
      <c r="O317" s="540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4" t="s">
        <v>236</v>
      </c>
      <c r="M318" s="535"/>
      <c r="N318" s="537" t="str">
        <f>$F$6</f>
        <v>Wood Effect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4" t="s">
        <v>170</v>
      </c>
      <c r="M319" s="535"/>
      <c r="N319" s="537" t="str">
        <f>$K$6</f>
        <v>Black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4" t="s">
        <v>237</v>
      </c>
      <c r="M320" s="535"/>
      <c r="N320" s="540" t="s">
        <v>245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4" t="s">
        <v>238</v>
      </c>
      <c r="M321" s="535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4" t="s">
        <v>239</v>
      </c>
      <c r="M322" s="535"/>
      <c r="N322" s="536">
        <f>'BD Team'!J37</f>
        <v>0</v>
      </c>
      <c r="O322" s="536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4" t="s">
        <v>240</v>
      </c>
      <c r="M323" s="535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4" t="s">
        <v>241</v>
      </c>
      <c r="M324" s="535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4" t="s">
        <v>242</v>
      </c>
      <c r="M325" s="535"/>
      <c r="N325" s="537">
        <f>'BD Team'!F37</f>
        <v>0</v>
      </c>
      <c r="O325" s="537"/>
    </row>
    <row r="326" spans="3:15">
      <c r="C326" s="533"/>
      <c r="D326" s="533"/>
      <c r="E326" s="533"/>
      <c r="F326" s="533"/>
      <c r="G326" s="533"/>
      <c r="H326" s="533"/>
      <c r="I326" s="533"/>
      <c r="J326" s="533"/>
      <c r="K326" s="533"/>
      <c r="L326" s="533"/>
      <c r="M326" s="533"/>
      <c r="N326" s="533"/>
      <c r="O326" s="533"/>
    </row>
    <row r="327" spans="3:15" ht="25.15" customHeight="1">
      <c r="C327" s="534" t="s">
        <v>243</v>
      </c>
      <c r="D327" s="535"/>
      <c r="E327" s="286">
        <f>'BD Team'!B38</f>
        <v>0</v>
      </c>
      <c r="F327" s="288" t="s">
        <v>244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4" t="s">
        <v>127</v>
      </c>
      <c r="M328" s="535"/>
      <c r="N328" s="540">
        <f>'BD Team'!G38</f>
        <v>0</v>
      </c>
      <c r="O328" s="540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4" t="s">
        <v>236</v>
      </c>
      <c r="M329" s="535"/>
      <c r="N329" s="537" t="str">
        <f>$F$6</f>
        <v>Wood Effect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4" t="s">
        <v>170</v>
      </c>
      <c r="M330" s="535"/>
      <c r="N330" s="537" t="str">
        <f>$K$6</f>
        <v>Black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4" t="s">
        <v>237</v>
      </c>
      <c r="M331" s="535"/>
      <c r="N331" s="540" t="s">
        <v>245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4" t="s">
        <v>238</v>
      </c>
      <c r="M332" s="535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4" t="s">
        <v>239</v>
      </c>
      <c r="M333" s="535"/>
      <c r="N333" s="536">
        <f>'BD Team'!J38</f>
        <v>0</v>
      </c>
      <c r="O333" s="536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4" t="s">
        <v>240</v>
      </c>
      <c r="M334" s="535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4" t="s">
        <v>241</v>
      </c>
      <c r="M335" s="535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4" t="s">
        <v>242</v>
      </c>
      <c r="M336" s="535"/>
      <c r="N336" s="537">
        <f>'BD Team'!F38</f>
        <v>0</v>
      </c>
      <c r="O336" s="537"/>
    </row>
    <row r="337" spans="3:15">
      <c r="C337" s="533"/>
      <c r="D337" s="533"/>
      <c r="E337" s="533"/>
      <c r="F337" s="533"/>
      <c r="G337" s="533"/>
      <c r="H337" s="533"/>
      <c r="I337" s="533"/>
      <c r="J337" s="533"/>
      <c r="K337" s="533"/>
      <c r="L337" s="533"/>
      <c r="M337" s="533"/>
      <c r="N337" s="533"/>
      <c r="O337" s="533"/>
    </row>
    <row r="338" spans="3:15" ht="25.15" customHeight="1">
      <c r="C338" s="534" t="s">
        <v>243</v>
      </c>
      <c r="D338" s="535"/>
      <c r="E338" s="286">
        <f>'BD Team'!B39</f>
        <v>0</v>
      </c>
      <c r="F338" s="288" t="s">
        <v>244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4" t="s">
        <v>127</v>
      </c>
      <c r="M339" s="535"/>
      <c r="N339" s="540">
        <f>'BD Team'!G39</f>
        <v>0</v>
      </c>
      <c r="O339" s="540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4" t="s">
        <v>236</v>
      </c>
      <c r="M340" s="535"/>
      <c r="N340" s="537" t="str">
        <f>$F$6</f>
        <v>Wood Effect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4" t="s">
        <v>170</v>
      </c>
      <c r="M341" s="535"/>
      <c r="N341" s="537" t="str">
        <f>$K$6</f>
        <v>Black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4" t="s">
        <v>237</v>
      </c>
      <c r="M342" s="535"/>
      <c r="N342" s="540" t="s">
        <v>245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4" t="s">
        <v>238</v>
      </c>
      <c r="M343" s="535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4" t="s">
        <v>239</v>
      </c>
      <c r="M344" s="535"/>
      <c r="N344" s="536">
        <f>'BD Team'!J39</f>
        <v>0</v>
      </c>
      <c r="O344" s="536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4" t="s">
        <v>240</v>
      </c>
      <c r="M345" s="535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4" t="s">
        <v>241</v>
      </c>
      <c r="M346" s="535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4" t="s">
        <v>242</v>
      </c>
      <c r="M347" s="535"/>
      <c r="N347" s="537">
        <f>'BD Team'!F39</f>
        <v>0</v>
      </c>
      <c r="O347" s="537"/>
    </row>
    <row r="348" spans="3:15">
      <c r="C348" s="533"/>
      <c r="D348" s="533"/>
      <c r="E348" s="533"/>
      <c r="F348" s="533"/>
      <c r="G348" s="533"/>
      <c r="H348" s="533"/>
      <c r="I348" s="533"/>
      <c r="J348" s="533"/>
      <c r="K348" s="533"/>
      <c r="L348" s="533"/>
      <c r="M348" s="533"/>
      <c r="N348" s="533"/>
      <c r="O348" s="533"/>
    </row>
    <row r="349" spans="3:15" ht="25.15" customHeight="1">
      <c r="C349" s="534" t="s">
        <v>243</v>
      </c>
      <c r="D349" s="535"/>
      <c r="E349" s="286">
        <f>'BD Team'!B40</f>
        <v>0</v>
      </c>
      <c r="F349" s="288" t="s">
        <v>244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4" t="s">
        <v>127</v>
      </c>
      <c r="M350" s="535"/>
      <c r="N350" s="540">
        <f>'BD Team'!G40</f>
        <v>0</v>
      </c>
      <c r="O350" s="540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4" t="s">
        <v>236</v>
      </c>
      <c r="M351" s="535"/>
      <c r="N351" s="537" t="str">
        <f>$F$6</f>
        <v>Wood Effect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4" t="s">
        <v>170</v>
      </c>
      <c r="M352" s="535"/>
      <c r="N352" s="537" t="str">
        <f>$K$6</f>
        <v>Black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4" t="s">
        <v>237</v>
      </c>
      <c r="M353" s="535"/>
      <c r="N353" s="540" t="s">
        <v>245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4" t="s">
        <v>238</v>
      </c>
      <c r="M354" s="535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4" t="s">
        <v>239</v>
      </c>
      <c r="M355" s="535"/>
      <c r="N355" s="536">
        <f>'BD Team'!J40</f>
        <v>0</v>
      </c>
      <c r="O355" s="536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4" t="s">
        <v>240</v>
      </c>
      <c r="M356" s="535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4" t="s">
        <v>241</v>
      </c>
      <c r="M357" s="535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4" t="s">
        <v>242</v>
      </c>
      <c r="M358" s="535"/>
      <c r="N358" s="537">
        <f>'BD Team'!F40</f>
        <v>0</v>
      </c>
      <c r="O358" s="537"/>
    </row>
    <row r="359" spans="3:15">
      <c r="C359" s="533"/>
      <c r="D359" s="533"/>
      <c r="E359" s="533"/>
      <c r="F359" s="533"/>
      <c r="G359" s="533"/>
      <c r="H359" s="533"/>
      <c r="I359" s="533"/>
      <c r="J359" s="533"/>
      <c r="K359" s="533"/>
      <c r="L359" s="533"/>
      <c r="M359" s="533"/>
      <c r="N359" s="533"/>
      <c r="O359" s="533"/>
    </row>
    <row r="360" spans="3:15" ht="25.15" customHeight="1">
      <c r="C360" s="534" t="s">
        <v>243</v>
      </c>
      <c r="D360" s="535"/>
      <c r="E360" s="286">
        <f>'BD Team'!B41</f>
        <v>0</v>
      </c>
      <c r="F360" s="288" t="s">
        <v>244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4" t="s">
        <v>127</v>
      </c>
      <c r="M361" s="535"/>
      <c r="N361" s="540">
        <f>'BD Team'!G41</f>
        <v>0</v>
      </c>
      <c r="O361" s="540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4" t="s">
        <v>236</v>
      </c>
      <c r="M362" s="535"/>
      <c r="N362" s="537" t="str">
        <f>$F$6</f>
        <v>Wood Effect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4" t="s">
        <v>170</v>
      </c>
      <c r="M363" s="535"/>
      <c r="N363" s="537" t="str">
        <f>$K$6</f>
        <v>Black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4" t="s">
        <v>237</v>
      </c>
      <c r="M364" s="535"/>
      <c r="N364" s="540" t="s">
        <v>245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4" t="s">
        <v>238</v>
      </c>
      <c r="M365" s="535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4" t="s">
        <v>239</v>
      </c>
      <c r="M366" s="535"/>
      <c r="N366" s="536">
        <f>'BD Team'!J41</f>
        <v>0</v>
      </c>
      <c r="O366" s="536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4" t="s">
        <v>240</v>
      </c>
      <c r="M367" s="535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4" t="s">
        <v>241</v>
      </c>
      <c r="M368" s="535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4" t="s">
        <v>242</v>
      </c>
      <c r="M369" s="535"/>
      <c r="N369" s="537">
        <f>'BD Team'!F41</f>
        <v>0</v>
      </c>
      <c r="O369" s="537"/>
    </row>
    <row r="370" spans="3:15">
      <c r="C370" s="533"/>
      <c r="D370" s="533"/>
      <c r="E370" s="533"/>
      <c r="F370" s="533"/>
      <c r="G370" s="533"/>
      <c r="H370" s="533"/>
      <c r="I370" s="533"/>
      <c r="J370" s="533"/>
      <c r="K370" s="533"/>
      <c r="L370" s="533"/>
      <c r="M370" s="533"/>
      <c r="N370" s="533"/>
      <c r="O370" s="533"/>
    </row>
    <row r="371" spans="3:15" ht="25.15" customHeight="1">
      <c r="C371" s="534" t="s">
        <v>243</v>
      </c>
      <c r="D371" s="535"/>
      <c r="E371" s="286">
        <f>'BD Team'!B42</f>
        <v>0</v>
      </c>
      <c r="F371" s="288" t="s">
        <v>244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4" t="s">
        <v>127</v>
      </c>
      <c r="M372" s="535"/>
      <c r="N372" s="540">
        <f>'BD Team'!G42</f>
        <v>0</v>
      </c>
      <c r="O372" s="540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4" t="s">
        <v>236</v>
      </c>
      <c r="M373" s="535"/>
      <c r="N373" s="537" t="str">
        <f>$F$6</f>
        <v>Wood Effect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4" t="s">
        <v>170</v>
      </c>
      <c r="M374" s="535"/>
      <c r="N374" s="537" t="str">
        <f>$K$6</f>
        <v>Black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4" t="s">
        <v>237</v>
      </c>
      <c r="M375" s="535"/>
      <c r="N375" s="540" t="s">
        <v>245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4" t="s">
        <v>238</v>
      </c>
      <c r="M376" s="535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4" t="s">
        <v>239</v>
      </c>
      <c r="M377" s="535"/>
      <c r="N377" s="536">
        <f>'BD Team'!J42</f>
        <v>0</v>
      </c>
      <c r="O377" s="536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4" t="s">
        <v>240</v>
      </c>
      <c r="M378" s="535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4" t="s">
        <v>241</v>
      </c>
      <c r="M379" s="535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4" t="s">
        <v>242</v>
      </c>
      <c r="M380" s="535"/>
      <c r="N380" s="537">
        <f>'BD Team'!F42</f>
        <v>0</v>
      </c>
      <c r="O380" s="537"/>
    </row>
    <row r="381" spans="3:15">
      <c r="C381" s="533"/>
      <c r="D381" s="533"/>
      <c r="E381" s="533"/>
      <c r="F381" s="533"/>
      <c r="G381" s="533"/>
      <c r="H381" s="533"/>
      <c r="I381" s="533"/>
      <c r="J381" s="533"/>
      <c r="K381" s="533"/>
      <c r="L381" s="533"/>
      <c r="M381" s="533"/>
      <c r="N381" s="533"/>
      <c r="O381" s="533"/>
    </row>
    <row r="382" spans="3:15" ht="25.15" customHeight="1">
      <c r="C382" s="534" t="s">
        <v>243</v>
      </c>
      <c r="D382" s="535"/>
      <c r="E382" s="286">
        <f>'BD Team'!B43</f>
        <v>0</v>
      </c>
      <c r="F382" s="288" t="s">
        <v>244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4" t="s">
        <v>127</v>
      </c>
      <c r="M383" s="535"/>
      <c r="N383" s="540">
        <f>'BD Team'!G43</f>
        <v>0</v>
      </c>
      <c r="O383" s="540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4" t="s">
        <v>236</v>
      </c>
      <c r="M384" s="535"/>
      <c r="N384" s="537" t="str">
        <f>$F$6</f>
        <v>Wood Effect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4" t="s">
        <v>170</v>
      </c>
      <c r="M385" s="535"/>
      <c r="N385" s="537" t="str">
        <f>$K$6</f>
        <v>Black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4" t="s">
        <v>237</v>
      </c>
      <c r="M386" s="535"/>
      <c r="N386" s="540" t="s">
        <v>245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4" t="s">
        <v>238</v>
      </c>
      <c r="M387" s="535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4" t="s">
        <v>239</v>
      </c>
      <c r="M388" s="535"/>
      <c r="N388" s="536">
        <f>'BD Team'!J43</f>
        <v>0</v>
      </c>
      <c r="O388" s="536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4" t="s">
        <v>240</v>
      </c>
      <c r="M389" s="535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4" t="s">
        <v>241</v>
      </c>
      <c r="M390" s="535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4" t="s">
        <v>242</v>
      </c>
      <c r="M391" s="535"/>
      <c r="N391" s="537">
        <f>'BD Team'!F43</f>
        <v>0</v>
      </c>
      <c r="O391" s="537"/>
    </row>
    <row r="392" spans="3:15">
      <c r="C392" s="533"/>
      <c r="D392" s="533"/>
      <c r="E392" s="533"/>
      <c r="F392" s="533"/>
      <c r="G392" s="533"/>
      <c r="H392" s="533"/>
      <c r="I392" s="533"/>
      <c r="J392" s="533"/>
      <c r="K392" s="533"/>
      <c r="L392" s="533"/>
      <c r="M392" s="533"/>
      <c r="N392" s="533"/>
      <c r="O392" s="533"/>
    </row>
    <row r="393" spans="3:15" ht="25.15" customHeight="1">
      <c r="C393" s="534" t="s">
        <v>243</v>
      </c>
      <c r="D393" s="535"/>
      <c r="E393" s="286">
        <f>'BD Team'!B44</f>
        <v>0</v>
      </c>
      <c r="F393" s="288" t="s">
        <v>244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4" t="s">
        <v>127</v>
      </c>
      <c r="M394" s="535"/>
      <c r="N394" s="540">
        <f>'BD Team'!G44</f>
        <v>0</v>
      </c>
      <c r="O394" s="540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4" t="s">
        <v>236</v>
      </c>
      <c r="M395" s="535"/>
      <c r="N395" s="537" t="str">
        <f>$F$6</f>
        <v>Wood Effect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4" t="s">
        <v>170</v>
      </c>
      <c r="M396" s="535"/>
      <c r="N396" s="537" t="str">
        <f>$K$6</f>
        <v>Black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4" t="s">
        <v>237</v>
      </c>
      <c r="M397" s="535"/>
      <c r="N397" s="540" t="s">
        <v>245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4" t="s">
        <v>238</v>
      </c>
      <c r="M398" s="535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4" t="s">
        <v>239</v>
      </c>
      <c r="M399" s="535"/>
      <c r="N399" s="536">
        <f>'BD Team'!J44</f>
        <v>0</v>
      </c>
      <c r="O399" s="536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4" t="s">
        <v>240</v>
      </c>
      <c r="M400" s="535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4" t="s">
        <v>241</v>
      </c>
      <c r="M401" s="535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4" t="s">
        <v>242</v>
      </c>
      <c r="M402" s="535"/>
      <c r="N402" s="537">
        <f>'BD Team'!F44</f>
        <v>0</v>
      </c>
      <c r="O402" s="537"/>
    </row>
    <row r="403" spans="3:15">
      <c r="C403" s="533"/>
      <c r="D403" s="533"/>
      <c r="E403" s="533"/>
      <c r="F403" s="533"/>
      <c r="G403" s="533"/>
      <c r="H403" s="533"/>
      <c r="I403" s="533"/>
      <c r="J403" s="533"/>
      <c r="K403" s="533"/>
      <c r="L403" s="533"/>
      <c r="M403" s="533"/>
      <c r="N403" s="533"/>
      <c r="O403" s="533"/>
    </row>
    <row r="404" spans="3:15" ht="25.15" customHeight="1">
      <c r="C404" s="534" t="s">
        <v>243</v>
      </c>
      <c r="D404" s="535"/>
      <c r="E404" s="286">
        <f>'BD Team'!B45</f>
        <v>0</v>
      </c>
      <c r="F404" s="288" t="s">
        <v>244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4" t="s">
        <v>127</v>
      </c>
      <c r="M405" s="535"/>
      <c r="N405" s="540">
        <f>'BD Team'!G45</f>
        <v>0</v>
      </c>
      <c r="O405" s="540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4" t="s">
        <v>236</v>
      </c>
      <c r="M406" s="535"/>
      <c r="N406" s="537" t="str">
        <f>$F$6</f>
        <v>Wood Effect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4" t="s">
        <v>170</v>
      </c>
      <c r="M407" s="535"/>
      <c r="N407" s="537" t="str">
        <f>$K$6</f>
        <v>Black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4" t="s">
        <v>237</v>
      </c>
      <c r="M408" s="535"/>
      <c r="N408" s="540" t="s">
        <v>245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4" t="s">
        <v>238</v>
      </c>
      <c r="M409" s="535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4" t="s">
        <v>239</v>
      </c>
      <c r="M410" s="535"/>
      <c r="N410" s="536">
        <f>'BD Team'!J45</f>
        <v>0</v>
      </c>
      <c r="O410" s="536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4" t="s">
        <v>240</v>
      </c>
      <c r="M411" s="535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4" t="s">
        <v>241</v>
      </c>
      <c r="M412" s="535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4" t="s">
        <v>242</v>
      </c>
      <c r="M413" s="535"/>
      <c r="N413" s="537">
        <f>'BD Team'!F45</f>
        <v>0</v>
      </c>
      <c r="O413" s="537"/>
    </row>
    <row r="414" spans="3:15">
      <c r="C414" s="533"/>
      <c r="D414" s="533"/>
      <c r="E414" s="533"/>
      <c r="F414" s="533"/>
      <c r="G414" s="533"/>
      <c r="H414" s="533"/>
      <c r="I414" s="533"/>
      <c r="J414" s="533"/>
      <c r="K414" s="533"/>
      <c r="L414" s="533"/>
      <c r="M414" s="533"/>
      <c r="N414" s="533"/>
      <c r="O414" s="533"/>
    </row>
    <row r="415" spans="3:15" ht="25.15" customHeight="1">
      <c r="C415" s="534" t="s">
        <v>243</v>
      </c>
      <c r="D415" s="535"/>
      <c r="E415" s="286">
        <f>'BD Team'!B46</f>
        <v>0</v>
      </c>
      <c r="F415" s="288" t="s">
        <v>244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4" t="s">
        <v>127</v>
      </c>
      <c r="M416" s="535"/>
      <c r="N416" s="540">
        <f>'BD Team'!G46</f>
        <v>0</v>
      </c>
      <c r="O416" s="540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4" t="s">
        <v>236</v>
      </c>
      <c r="M417" s="535"/>
      <c r="N417" s="537" t="str">
        <f>$F$6</f>
        <v>Wood Effect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4" t="s">
        <v>170</v>
      </c>
      <c r="M418" s="535"/>
      <c r="N418" s="537" t="str">
        <f>$K$6</f>
        <v>Black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4" t="s">
        <v>237</v>
      </c>
      <c r="M419" s="535"/>
      <c r="N419" s="540" t="s">
        <v>245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4" t="s">
        <v>238</v>
      </c>
      <c r="M420" s="535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4" t="s">
        <v>239</v>
      </c>
      <c r="M421" s="535"/>
      <c r="N421" s="536">
        <f>'BD Team'!J46</f>
        <v>0</v>
      </c>
      <c r="O421" s="536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4" t="s">
        <v>240</v>
      </c>
      <c r="M422" s="535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4" t="s">
        <v>241</v>
      </c>
      <c r="M423" s="535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4" t="s">
        <v>242</v>
      </c>
      <c r="M424" s="535"/>
      <c r="N424" s="537">
        <f>'BD Team'!F46</f>
        <v>0</v>
      </c>
      <c r="O424" s="537"/>
    </row>
    <row r="425" spans="3:15">
      <c r="C425" s="533"/>
      <c r="D425" s="533"/>
      <c r="E425" s="533"/>
      <c r="F425" s="533"/>
      <c r="G425" s="533"/>
      <c r="H425" s="533"/>
      <c r="I425" s="533"/>
      <c r="J425" s="533"/>
      <c r="K425" s="533"/>
      <c r="L425" s="533"/>
      <c r="M425" s="533"/>
      <c r="N425" s="533"/>
      <c r="O425" s="533"/>
    </row>
    <row r="426" spans="3:15" ht="25.15" customHeight="1">
      <c r="C426" s="534" t="s">
        <v>243</v>
      </c>
      <c r="D426" s="535"/>
      <c r="E426" s="286">
        <f>'BD Team'!B47</f>
        <v>0</v>
      </c>
      <c r="F426" s="288" t="s">
        <v>244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4" t="s">
        <v>127</v>
      </c>
      <c r="M427" s="535"/>
      <c r="N427" s="540">
        <f>'BD Team'!G47</f>
        <v>0</v>
      </c>
      <c r="O427" s="540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4" t="s">
        <v>236</v>
      </c>
      <c r="M428" s="535"/>
      <c r="N428" s="537" t="str">
        <f>$F$6</f>
        <v>Wood Effect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4" t="s">
        <v>170</v>
      </c>
      <c r="M429" s="535"/>
      <c r="N429" s="537" t="str">
        <f>$K$6</f>
        <v>Black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4" t="s">
        <v>237</v>
      </c>
      <c r="M430" s="535"/>
      <c r="N430" s="540" t="s">
        <v>245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4" t="s">
        <v>238</v>
      </c>
      <c r="M431" s="535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4" t="s">
        <v>239</v>
      </c>
      <c r="M432" s="535"/>
      <c r="N432" s="536">
        <f>'BD Team'!J47</f>
        <v>0</v>
      </c>
      <c r="O432" s="536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4" t="s">
        <v>240</v>
      </c>
      <c r="M433" s="535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4" t="s">
        <v>241</v>
      </c>
      <c r="M434" s="535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4" t="s">
        <v>242</v>
      </c>
      <c r="M435" s="535"/>
      <c r="N435" s="537">
        <f>'BD Team'!F47</f>
        <v>0</v>
      </c>
      <c r="O435" s="537"/>
    </row>
    <row r="436" spans="3:15">
      <c r="C436" s="533"/>
      <c r="D436" s="533"/>
      <c r="E436" s="533"/>
      <c r="F436" s="533"/>
      <c r="G436" s="533"/>
      <c r="H436" s="533"/>
      <c r="I436" s="533"/>
      <c r="J436" s="533"/>
      <c r="K436" s="533"/>
      <c r="L436" s="533"/>
      <c r="M436" s="533"/>
      <c r="N436" s="533"/>
      <c r="O436" s="533"/>
    </row>
    <row r="437" spans="3:15" ht="25.15" customHeight="1">
      <c r="C437" s="534" t="s">
        <v>243</v>
      </c>
      <c r="D437" s="535"/>
      <c r="E437" s="286">
        <f>'BD Team'!B48</f>
        <v>0</v>
      </c>
      <c r="F437" s="288" t="s">
        <v>244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4" t="s">
        <v>127</v>
      </c>
      <c r="M438" s="535"/>
      <c r="N438" s="540">
        <f>'BD Team'!G48</f>
        <v>0</v>
      </c>
      <c r="O438" s="540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4" t="s">
        <v>236</v>
      </c>
      <c r="M439" s="535"/>
      <c r="N439" s="537" t="str">
        <f>$F$6</f>
        <v>Wood Effect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4" t="s">
        <v>170</v>
      </c>
      <c r="M440" s="535"/>
      <c r="N440" s="537" t="str">
        <f>$K$6</f>
        <v>Black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4" t="s">
        <v>237</v>
      </c>
      <c r="M441" s="535"/>
      <c r="N441" s="540" t="s">
        <v>245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4" t="s">
        <v>238</v>
      </c>
      <c r="M442" s="535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4" t="s">
        <v>239</v>
      </c>
      <c r="M443" s="535"/>
      <c r="N443" s="536">
        <f>'BD Team'!J48</f>
        <v>0</v>
      </c>
      <c r="O443" s="536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4" t="s">
        <v>240</v>
      </c>
      <c r="M444" s="535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4" t="s">
        <v>241</v>
      </c>
      <c r="M445" s="535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4" t="s">
        <v>242</v>
      </c>
      <c r="M446" s="535"/>
      <c r="N446" s="537">
        <f>'BD Team'!F48</f>
        <v>0</v>
      </c>
      <c r="O446" s="537"/>
    </row>
    <row r="447" spans="3:15">
      <c r="C447" s="533"/>
      <c r="D447" s="533"/>
      <c r="E447" s="533"/>
      <c r="F447" s="533"/>
      <c r="G447" s="533"/>
      <c r="H447" s="533"/>
      <c r="I447" s="533"/>
      <c r="J447" s="533"/>
      <c r="K447" s="533"/>
      <c r="L447" s="533"/>
      <c r="M447" s="533"/>
      <c r="N447" s="533"/>
      <c r="O447" s="533"/>
    </row>
    <row r="448" spans="3:15" ht="25.15" customHeight="1">
      <c r="C448" s="534" t="s">
        <v>243</v>
      </c>
      <c r="D448" s="535"/>
      <c r="E448" s="286">
        <f>'BD Team'!B49</f>
        <v>0</v>
      </c>
      <c r="F448" s="288" t="s">
        <v>244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4" t="s">
        <v>127</v>
      </c>
      <c r="M449" s="535"/>
      <c r="N449" s="540">
        <f>'BD Team'!G49</f>
        <v>0</v>
      </c>
      <c r="O449" s="540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4" t="s">
        <v>236</v>
      </c>
      <c r="M450" s="535"/>
      <c r="N450" s="537" t="str">
        <f>$F$6</f>
        <v>Wood Effect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4" t="s">
        <v>170</v>
      </c>
      <c r="M451" s="535"/>
      <c r="N451" s="537" t="str">
        <f>$K$6</f>
        <v>Black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4" t="s">
        <v>237</v>
      </c>
      <c r="M452" s="535"/>
      <c r="N452" s="540" t="s">
        <v>245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4" t="s">
        <v>238</v>
      </c>
      <c r="M453" s="535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4" t="s">
        <v>239</v>
      </c>
      <c r="M454" s="535"/>
      <c r="N454" s="536">
        <f>'BD Team'!J49</f>
        <v>0</v>
      </c>
      <c r="O454" s="536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4" t="s">
        <v>240</v>
      </c>
      <c r="M455" s="535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4" t="s">
        <v>241</v>
      </c>
      <c r="M456" s="535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4" t="s">
        <v>242</v>
      </c>
      <c r="M457" s="535"/>
      <c r="N457" s="537">
        <f>'BD Team'!F49</f>
        <v>0</v>
      </c>
      <c r="O457" s="537"/>
    </row>
    <row r="458" spans="3:15">
      <c r="C458" s="533"/>
      <c r="D458" s="533"/>
      <c r="E458" s="533"/>
      <c r="F458" s="533"/>
      <c r="G458" s="533"/>
      <c r="H458" s="533"/>
      <c r="I458" s="533"/>
      <c r="J458" s="533"/>
      <c r="K458" s="533"/>
      <c r="L458" s="533"/>
      <c r="M458" s="533"/>
      <c r="N458" s="533"/>
      <c r="O458" s="533"/>
    </row>
    <row r="459" spans="3:15" ht="25.15" customHeight="1">
      <c r="C459" s="534" t="s">
        <v>243</v>
      </c>
      <c r="D459" s="535"/>
      <c r="E459" s="286">
        <f>'BD Team'!B50</f>
        <v>0</v>
      </c>
      <c r="F459" s="288" t="s">
        <v>244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4" t="s">
        <v>127</v>
      </c>
      <c r="M460" s="535"/>
      <c r="N460" s="540">
        <f>'BD Team'!G50</f>
        <v>0</v>
      </c>
      <c r="O460" s="540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4" t="s">
        <v>236</v>
      </c>
      <c r="M461" s="535"/>
      <c r="N461" s="537" t="str">
        <f>$F$6</f>
        <v>Wood Effect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4" t="s">
        <v>170</v>
      </c>
      <c r="M462" s="535"/>
      <c r="N462" s="537" t="str">
        <f>$K$6</f>
        <v>Black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4" t="s">
        <v>237</v>
      </c>
      <c r="M463" s="535"/>
      <c r="N463" s="540" t="s">
        <v>245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4" t="s">
        <v>238</v>
      </c>
      <c r="M464" s="535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4" t="s">
        <v>239</v>
      </c>
      <c r="M465" s="535"/>
      <c r="N465" s="536">
        <f>'BD Team'!J50</f>
        <v>0</v>
      </c>
      <c r="O465" s="536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4" t="s">
        <v>240</v>
      </c>
      <c r="M466" s="535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4" t="s">
        <v>241</v>
      </c>
      <c r="M467" s="535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4" t="s">
        <v>242</v>
      </c>
      <c r="M468" s="535"/>
      <c r="N468" s="537">
        <f>'BD Team'!F50</f>
        <v>0</v>
      </c>
      <c r="O468" s="537"/>
    </row>
    <row r="469" spans="3:15">
      <c r="C469" s="533"/>
      <c r="D469" s="533"/>
      <c r="E469" s="533"/>
      <c r="F469" s="533"/>
      <c r="G469" s="533"/>
      <c r="H469" s="533"/>
      <c r="I469" s="533"/>
      <c r="J469" s="533"/>
      <c r="K469" s="533"/>
      <c r="L469" s="533"/>
      <c r="M469" s="533"/>
      <c r="N469" s="533"/>
      <c r="O469" s="533"/>
    </row>
    <row r="470" spans="3:15" ht="25.15" customHeight="1">
      <c r="C470" s="534" t="s">
        <v>243</v>
      </c>
      <c r="D470" s="535"/>
      <c r="E470" s="286">
        <f>'BD Team'!B51</f>
        <v>0</v>
      </c>
      <c r="F470" s="288" t="s">
        <v>244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4" t="s">
        <v>127</v>
      </c>
      <c r="M471" s="535"/>
      <c r="N471" s="540">
        <f>'BD Team'!G51</f>
        <v>0</v>
      </c>
      <c r="O471" s="540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4" t="s">
        <v>236</v>
      </c>
      <c r="M472" s="535"/>
      <c r="N472" s="537" t="str">
        <f>$F$6</f>
        <v>Wood Effect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4" t="s">
        <v>170</v>
      </c>
      <c r="M473" s="535"/>
      <c r="N473" s="537" t="str">
        <f>$K$6</f>
        <v>Black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4" t="s">
        <v>237</v>
      </c>
      <c r="M474" s="535"/>
      <c r="N474" s="540" t="s">
        <v>245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4" t="s">
        <v>238</v>
      </c>
      <c r="M475" s="535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4" t="s">
        <v>239</v>
      </c>
      <c r="M476" s="535"/>
      <c r="N476" s="536">
        <f>'BD Team'!J51</f>
        <v>0</v>
      </c>
      <c r="O476" s="536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4" t="s">
        <v>240</v>
      </c>
      <c r="M477" s="535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4" t="s">
        <v>241</v>
      </c>
      <c r="M478" s="535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4" t="s">
        <v>242</v>
      </c>
      <c r="M479" s="535"/>
      <c r="N479" s="537">
        <f>'BD Team'!F51</f>
        <v>0</v>
      </c>
      <c r="O479" s="537"/>
    </row>
    <row r="480" spans="3:15">
      <c r="C480" s="533"/>
      <c r="D480" s="533"/>
      <c r="E480" s="533"/>
      <c r="F480" s="533"/>
      <c r="G480" s="533"/>
      <c r="H480" s="533"/>
      <c r="I480" s="533"/>
      <c r="J480" s="533"/>
      <c r="K480" s="533"/>
      <c r="L480" s="533"/>
      <c r="M480" s="533"/>
      <c r="N480" s="533"/>
      <c r="O480" s="533"/>
    </row>
    <row r="481" spans="3:15" ht="25.15" customHeight="1">
      <c r="C481" s="534" t="s">
        <v>243</v>
      </c>
      <c r="D481" s="535"/>
      <c r="E481" s="286">
        <f>'BD Team'!B52</f>
        <v>0</v>
      </c>
      <c r="F481" s="288" t="s">
        <v>244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4" t="s">
        <v>127</v>
      </c>
      <c r="M482" s="535"/>
      <c r="N482" s="540">
        <f>'BD Team'!G52</f>
        <v>0</v>
      </c>
      <c r="O482" s="540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4" t="s">
        <v>236</v>
      </c>
      <c r="M483" s="535"/>
      <c r="N483" s="537" t="str">
        <f>$F$6</f>
        <v>Wood Effect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4" t="s">
        <v>170</v>
      </c>
      <c r="M484" s="535"/>
      <c r="N484" s="537" t="str">
        <f>$K$6</f>
        <v>Black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4" t="s">
        <v>237</v>
      </c>
      <c r="M485" s="535"/>
      <c r="N485" s="540" t="s">
        <v>245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4" t="s">
        <v>238</v>
      </c>
      <c r="M486" s="535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4" t="s">
        <v>239</v>
      </c>
      <c r="M487" s="535"/>
      <c r="N487" s="536">
        <f>'BD Team'!J52</f>
        <v>0</v>
      </c>
      <c r="O487" s="536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4" t="s">
        <v>240</v>
      </c>
      <c r="M488" s="535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4" t="s">
        <v>241</v>
      </c>
      <c r="M489" s="535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4" t="s">
        <v>242</v>
      </c>
      <c r="M490" s="535"/>
      <c r="N490" s="537">
        <f>'BD Team'!F52</f>
        <v>0</v>
      </c>
      <c r="O490" s="537"/>
    </row>
    <row r="491" spans="3:15">
      <c r="C491" s="533"/>
      <c r="D491" s="533"/>
      <c r="E491" s="533"/>
      <c r="F491" s="533"/>
      <c r="G491" s="533"/>
      <c r="H491" s="533"/>
      <c r="I491" s="533"/>
      <c r="J491" s="533"/>
      <c r="K491" s="533"/>
      <c r="L491" s="533"/>
      <c r="M491" s="533"/>
      <c r="N491" s="533"/>
      <c r="O491" s="533"/>
    </row>
    <row r="492" spans="3:15" ht="25.15" customHeight="1">
      <c r="C492" s="534" t="s">
        <v>243</v>
      </c>
      <c r="D492" s="535"/>
      <c r="E492" s="286">
        <f>'BD Team'!B53</f>
        <v>0</v>
      </c>
      <c r="F492" s="288" t="s">
        <v>244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4" t="s">
        <v>127</v>
      </c>
      <c r="M493" s="535"/>
      <c r="N493" s="540">
        <f>'BD Team'!G53</f>
        <v>0</v>
      </c>
      <c r="O493" s="540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4" t="s">
        <v>236</v>
      </c>
      <c r="M494" s="535"/>
      <c r="N494" s="537" t="str">
        <f>$F$6</f>
        <v>Wood Effect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4" t="s">
        <v>170</v>
      </c>
      <c r="M495" s="535"/>
      <c r="N495" s="537" t="str">
        <f>$K$6</f>
        <v>Black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4" t="s">
        <v>237</v>
      </c>
      <c r="M496" s="535"/>
      <c r="N496" s="540" t="s">
        <v>245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4" t="s">
        <v>238</v>
      </c>
      <c r="M497" s="535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4" t="s">
        <v>239</v>
      </c>
      <c r="M498" s="535"/>
      <c r="N498" s="536">
        <f>'BD Team'!J53</f>
        <v>0</v>
      </c>
      <c r="O498" s="536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4" t="s">
        <v>240</v>
      </c>
      <c r="M499" s="535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4" t="s">
        <v>241</v>
      </c>
      <c r="M500" s="535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4" t="s">
        <v>242</v>
      </c>
      <c r="M501" s="535"/>
      <c r="N501" s="537">
        <f>'BD Team'!F53</f>
        <v>0</v>
      </c>
      <c r="O501" s="537"/>
    </row>
    <row r="502" spans="3:15">
      <c r="C502" s="533"/>
      <c r="D502" s="533"/>
      <c r="E502" s="533"/>
      <c r="F502" s="533"/>
      <c r="G502" s="533"/>
      <c r="H502" s="533"/>
      <c r="I502" s="533"/>
      <c r="J502" s="533"/>
      <c r="K502" s="533"/>
      <c r="L502" s="533"/>
      <c r="M502" s="533"/>
      <c r="N502" s="533"/>
      <c r="O502" s="533"/>
    </row>
    <row r="503" spans="3:15" ht="25.15" customHeight="1">
      <c r="C503" s="534" t="s">
        <v>243</v>
      </c>
      <c r="D503" s="535"/>
      <c r="E503" s="286">
        <f>'BD Team'!B54</f>
        <v>0</v>
      </c>
      <c r="F503" s="288" t="s">
        <v>244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4" t="s">
        <v>127</v>
      </c>
      <c r="M504" s="535"/>
      <c r="N504" s="540">
        <f>'BD Team'!G54</f>
        <v>0</v>
      </c>
      <c r="O504" s="540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4" t="s">
        <v>236</v>
      </c>
      <c r="M505" s="535"/>
      <c r="N505" s="537" t="str">
        <f>$F$6</f>
        <v>Wood Effect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4" t="s">
        <v>170</v>
      </c>
      <c r="M506" s="535"/>
      <c r="N506" s="537" t="str">
        <f>$K$6</f>
        <v>Black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4" t="s">
        <v>237</v>
      </c>
      <c r="M507" s="535"/>
      <c r="N507" s="540" t="s">
        <v>245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4" t="s">
        <v>238</v>
      </c>
      <c r="M508" s="535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4" t="s">
        <v>239</v>
      </c>
      <c r="M509" s="535"/>
      <c r="N509" s="536">
        <f>'BD Team'!J54</f>
        <v>0</v>
      </c>
      <c r="O509" s="536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4" t="s">
        <v>240</v>
      </c>
      <c r="M510" s="535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4" t="s">
        <v>241</v>
      </c>
      <c r="M511" s="535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4" t="s">
        <v>242</v>
      </c>
      <c r="M512" s="535"/>
      <c r="N512" s="537">
        <f>'BD Team'!F54</f>
        <v>0</v>
      </c>
      <c r="O512" s="537"/>
    </row>
    <row r="513" spans="3:15">
      <c r="C513" s="533"/>
      <c r="D513" s="533"/>
      <c r="E513" s="533"/>
      <c r="F513" s="533"/>
      <c r="G513" s="533"/>
      <c r="H513" s="533"/>
      <c r="I513" s="533"/>
      <c r="J513" s="533"/>
      <c r="K513" s="533"/>
      <c r="L513" s="533"/>
      <c r="M513" s="533"/>
      <c r="N513" s="533"/>
      <c r="O513" s="533"/>
    </row>
    <row r="514" spans="3:15" ht="25.15" customHeight="1">
      <c r="C514" s="534" t="s">
        <v>243</v>
      </c>
      <c r="D514" s="535"/>
      <c r="E514" s="286">
        <f>'BD Team'!B55</f>
        <v>0</v>
      </c>
      <c r="F514" s="288" t="s">
        <v>244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4" t="s">
        <v>127</v>
      </c>
      <c r="M515" s="535"/>
      <c r="N515" s="540">
        <f>'BD Team'!G55</f>
        <v>0</v>
      </c>
      <c r="O515" s="540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4" t="s">
        <v>236</v>
      </c>
      <c r="M516" s="535"/>
      <c r="N516" s="537" t="str">
        <f>$F$6</f>
        <v>Wood Effect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4" t="s">
        <v>170</v>
      </c>
      <c r="M517" s="535"/>
      <c r="N517" s="537" t="str">
        <f>$K$6</f>
        <v>Black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4" t="s">
        <v>237</v>
      </c>
      <c r="M518" s="535"/>
      <c r="N518" s="540" t="s">
        <v>245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4" t="s">
        <v>238</v>
      </c>
      <c r="M519" s="535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4" t="s">
        <v>239</v>
      </c>
      <c r="M520" s="535"/>
      <c r="N520" s="536">
        <f>'BD Team'!J55</f>
        <v>0</v>
      </c>
      <c r="O520" s="536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4" t="s">
        <v>240</v>
      </c>
      <c r="M521" s="535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4" t="s">
        <v>241</v>
      </c>
      <c r="M522" s="535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4" t="s">
        <v>242</v>
      </c>
      <c r="M523" s="535"/>
      <c r="N523" s="537">
        <f>'BD Team'!F55</f>
        <v>0</v>
      </c>
      <c r="O523" s="537"/>
    </row>
    <row r="524" spans="3:15">
      <c r="C524" s="533"/>
      <c r="D524" s="533"/>
      <c r="E524" s="533"/>
      <c r="F524" s="533"/>
      <c r="G524" s="533"/>
      <c r="H524" s="533"/>
      <c r="I524" s="533"/>
      <c r="J524" s="533"/>
      <c r="K524" s="533"/>
      <c r="L524" s="533"/>
      <c r="M524" s="533"/>
      <c r="N524" s="533"/>
      <c r="O524" s="533"/>
    </row>
    <row r="525" spans="3:15" ht="25.15" customHeight="1">
      <c r="C525" s="534" t="s">
        <v>243</v>
      </c>
      <c r="D525" s="535"/>
      <c r="E525" s="286">
        <f>'BD Team'!B56</f>
        <v>0</v>
      </c>
      <c r="F525" s="288" t="s">
        <v>244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4" t="s">
        <v>127</v>
      </c>
      <c r="M526" s="535"/>
      <c r="N526" s="540">
        <f>'BD Team'!G56</f>
        <v>0</v>
      </c>
      <c r="O526" s="540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4" t="s">
        <v>236</v>
      </c>
      <c r="M527" s="535"/>
      <c r="N527" s="537" t="str">
        <f>$F$6</f>
        <v>Wood Effect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4" t="s">
        <v>170</v>
      </c>
      <c r="M528" s="535"/>
      <c r="N528" s="537" t="str">
        <f>$K$6</f>
        <v>Black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4" t="s">
        <v>237</v>
      </c>
      <c r="M529" s="535"/>
      <c r="N529" s="540" t="s">
        <v>245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4" t="s">
        <v>238</v>
      </c>
      <c r="M530" s="535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4" t="s">
        <v>239</v>
      </c>
      <c r="M531" s="535"/>
      <c r="N531" s="536">
        <f>'BD Team'!J56</f>
        <v>0</v>
      </c>
      <c r="O531" s="536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4" t="s">
        <v>240</v>
      </c>
      <c r="M532" s="535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4" t="s">
        <v>241</v>
      </c>
      <c r="M533" s="535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4" t="s">
        <v>242</v>
      </c>
      <c r="M534" s="535"/>
      <c r="N534" s="537">
        <f>'BD Team'!F56</f>
        <v>0</v>
      </c>
      <c r="O534" s="537"/>
    </row>
    <row r="535" spans="3:15">
      <c r="C535" s="533"/>
      <c r="D535" s="533"/>
      <c r="E535" s="533"/>
      <c r="F535" s="533"/>
      <c r="G535" s="533"/>
      <c r="H535" s="533"/>
      <c r="I535" s="533"/>
      <c r="J535" s="533"/>
      <c r="K535" s="533"/>
      <c r="L535" s="533"/>
      <c r="M535" s="533"/>
      <c r="N535" s="533"/>
      <c r="O535" s="533"/>
    </row>
    <row r="536" spans="3:15" ht="25.15" customHeight="1">
      <c r="C536" s="534" t="s">
        <v>243</v>
      </c>
      <c r="D536" s="535"/>
      <c r="E536" s="286">
        <f>'BD Team'!B57</f>
        <v>0</v>
      </c>
      <c r="F536" s="288" t="s">
        <v>244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4" t="s">
        <v>127</v>
      </c>
      <c r="M537" s="535"/>
      <c r="N537" s="540">
        <f>'BD Team'!G57</f>
        <v>0</v>
      </c>
      <c r="O537" s="540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4" t="s">
        <v>236</v>
      </c>
      <c r="M538" s="535"/>
      <c r="N538" s="537" t="str">
        <f>$F$6</f>
        <v>Wood Effect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4" t="s">
        <v>170</v>
      </c>
      <c r="M539" s="535"/>
      <c r="N539" s="537" t="str">
        <f>$K$6</f>
        <v>Black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4" t="s">
        <v>237</v>
      </c>
      <c r="M540" s="535"/>
      <c r="N540" s="540" t="s">
        <v>245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4" t="s">
        <v>238</v>
      </c>
      <c r="M541" s="535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4" t="s">
        <v>239</v>
      </c>
      <c r="M542" s="535"/>
      <c r="N542" s="536">
        <f>'BD Team'!J57</f>
        <v>0</v>
      </c>
      <c r="O542" s="536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4" t="s">
        <v>240</v>
      </c>
      <c r="M543" s="535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4" t="s">
        <v>241</v>
      </c>
      <c r="M544" s="535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4" t="s">
        <v>242</v>
      </c>
      <c r="M545" s="535"/>
      <c r="N545" s="537">
        <f>'BD Team'!F57</f>
        <v>0</v>
      </c>
      <c r="O545" s="537"/>
    </row>
    <row r="546" spans="3:15">
      <c r="C546" s="533"/>
      <c r="D546" s="533"/>
      <c r="E546" s="533"/>
      <c r="F546" s="533"/>
      <c r="G546" s="533"/>
      <c r="H546" s="533"/>
      <c r="I546" s="533"/>
      <c r="J546" s="533"/>
      <c r="K546" s="533"/>
      <c r="L546" s="533"/>
      <c r="M546" s="533"/>
      <c r="N546" s="533"/>
      <c r="O546" s="533"/>
    </row>
    <row r="547" spans="3:15" ht="25.15" customHeight="1">
      <c r="C547" s="534" t="s">
        <v>243</v>
      </c>
      <c r="D547" s="535"/>
      <c r="E547" s="286">
        <f>'BD Team'!B58</f>
        <v>0</v>
      </c>
      <c r="F547" s="288" t="s">
        <v>244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4" t="s">
        <v>127</v>
      </c>
      <c r="M548" s="535"/>
      <c r="N548" s="540">
        <f>'BD Team'!G58</f>
        <v>0</v>
      </c>
      <c r="O548" s="540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4" t="s">
        <v>236</v>
      </c>
      <c r="M549" s="535"/>
      <c r="N549" s="537" t="str">
        <f>$F$6</f>
        <v>Wood Effect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4" t="s">
        <v>170</v>
      </c>
      <c r="M550" s="535"/>
      <c r="N550" s="537" t="str">
        <f>$K$6</f>
        <v>Black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4" t="s">
        <v>237</v>
      </c>
      <c r="M551" s="535"/>
      <c r="N551" s="540" t="s">
        <v>245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4" t="s">
        <v>238</v>
      </c>
      <c r="M552" s="535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4" t="s">
        <v>239</v>
      </c>
      <c r="M553" s="535"/>
      <c r="N553" s="536">
        <f>'BD Team'!J58</f>
        <v>0</v>
      </c>
      <c r="O553" s="536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4" t="s">
        <v>240</v>
      </c>
      <c r="M554" s="535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4" t="s">
        <v>241</v>
      </c>
      <c r="M555" s="535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4" t="s">
        <v>242</v>
      </c>
      <c r="M556" s="535"/>
      <c r="N556" s="537">
        <f>'BD Team'!F58</f>
        <v>0</v>
      </c>
      <c r="O556" s="537"/>
    </row>
    <row r="557" spans="3:15">
      <c r="C557" s="533"/>
      <c r="D557" s="533"/>
      <c r="E557" s="533"/>
      <c r="F557" s="533"/>
      <c r="G557" s="533"/>
      <c r="H557" s="533"/>
      <c r="I557" s="533"/>
      <c r="J557" s="533"/>
      <c r="K557" s="533"/>
      <c r="L557" s="533"/>
      <c r="M557" s="533"/>
      <c r="N557" s="533"/>
      <c r="O557" s="533"/>
    </row>
    <row r="558" spans="3:15" ht="25.15" customHeight="1">
      <c r="C558" s="534" t="s">
        <v>243</v>
      </c>
      <c r="D558" s="535"/>
      <c r="E558" s="289">
        <f>'BD Team'!B59</f>
        <v>0</v>
      </c>
      <c r="F558" s="288" t="s">
        <v>244</v>
      </c>
      <c r="G558" s="536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4" t="s">
        <v>127</v>
      </c>
      <c r="M559" s="535"/>
      <c r="N559" s="539">
        <f>'BD Team'!G59</f>
        <v>0</v>
      </c>
      <c r="O559" s="540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4" t="s">
        <v>236</v>
      </c>
      <c r="M560" s="535"/>
      <c r="N560" s="537" t="str">
        <f>$F$6</f>
        <v>Wood Effect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4" t="s">
        <v>170</v>
      </c>
      <c r="M561" s="535"/>
      <c r="N561" s="537" t="str">
        <f>$K$6</f>
        <v>Black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4" t="s">
        <v>237</v>
      </c>
      <c r="M562" s="535"/>
      <c r="N562" s="540" t="s">
        <v>245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4" t="s">
        <v>238</v>
      </c>
      <c r="M563" s="535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4" t="s">
        <v>239</v>
      </c>
      <c r="M564" s="535"/>
      <c r="N564" s="536">
        <f>'BD Team'!J59</f>
        <v>0</v>
      </c>
      <c r="O564" s="536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4" t="s">
        <v>240</v>
      </c>
      <c r="M565" s="535"/>
      <c r="N565" s="536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4" t="s">
        <v>241</v>
      </c>
      <c r="M566" s="535"/>
      <c r="N566" s="536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4" t="s">
        <v>242</v>
      </c>
      <c r="M567" s="535"/>
      <c r="N567" s="536">
        <f>'BD Team'!F59</f>
        <v>0</v>
      </c>
      <c r="O567" s="537"/>
    </row>
    <row r="568" spans="3:15">
      <c r="C568" s="533"/>
      <c r="D568" s="533"/>
      <c r="E568" s="533"/>
      <c r="F568" s="533"/>
      <c r="G568" s="533"/>
      <c r="H568" s="533"/>
      <c r="I568" s="533"/>
      <c r="J568" s="533"/>
      <c r="K568" s="533"/>
      <c r="L568" s="533"/>
      <c r="M568" s="533"/>
      <c r="N568" s="533"/>
      <c r="O568" s="533"/>
    </row>
    <row r="569" spans="3:15" ht="25.15" customHeight="1">
      <c r="C569" s="534" t="s">
        <v>243</v>
      </c>
      <c r="D569" s="535"/>
      <c r="E569" s="289">
        <f>'BD Team'!B60</f>
        <v>0</v>
      </c>
      <c r="F569" s="288" t="s">
        <v>244</v>
      </c>
      <c r="G569" s="536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4" t="s">
        <v>127</v>
      </c>
      <c r="M570" s="535"/>
      <c r="N570" s="539">
        <f>'BD Team'!G60</f>
        <v>0</v>
      </c>
      <c r="O570" s="540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4" t="s">
        <v>236</v>
      </c>
      <c r="M571" s="535"/>
      <c r="N571" s="537" t="str">
        <f>$F$6</f>
        <v>Wood Effect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4" t="s">
        <v>170</v>
      </c>
      <c r="M572" s="535"/>
      <c r="N572" s="537" t="str">
        <f>$K$6</f>
        <v>Black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4" t="s">
        <v>237</v>
      </c>
      <c r="M573" s="535"/>
      <c r="N573" s="540" t="s">
        <v>245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4" t="s">
        <v>238</v>
      </c>
      <c r="M574" s="535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4" t="s">
        <v>239</v>
      </c>
      <c r="M575" s="535"/>
      <c r="N575" s="536">
        <f>'BD Team'!J60</f>
        <v>0</v>
      </c>
      <c r="O575" s="536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4" t="s">
        <v>240</v>
      </c>
      <c r="M576" s="535"/>
      <c r="N576" s="536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4" t="s">
        <v>241</v>
      </c>
      <c r="M577" s="535"/>
      <c r="N577" s="536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4" t="s">
        <v>242</v>
      </c>
      <c r="M578" s="535"/>
      <c r="N578" s="536">
        <f>'BD Team'!F60</f>
        <v>0</v>
      </c>
      <c r="O578" s="537"/>
    </row>
    <row r="579" spans="3:15">
      <c r="C579" s="533"/>
      <c r="D579" s="533"/>
      <c r="E579" s="533"/>
      <c r="F579" s="533"/>
      <c r="G579" s="533"/>
      <c r="H579" s="533"/>
      <c r="I579" s="533"/>
      <c r="J579" s="533"/>
      <c r="K579" s="533"/>
      <c r="L579" s="533"/>
      <c r="M579" s="533"/>
      <c r="N579" s="533"/>
      <c r="O579" s="533"/>
    </row>
    <row r="580" spans="3:15" ht="25.15" customHeight="1">
      <c r="C580" s="534" t="s">
        <v>243</v>
      </c>
      <c r="D580" s="535"/>
      <c r="E580" s="289">
        <f>'BD Team'!B61</f>
        <v>0</v>
      </c>
      <c r="F580" s="288" t="s">
        <v>244</v>
      </c>
      <c r="G580" s="536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4" t="s">
        <v>127</v>
      </c>
      <c r="M581" s="535"/>
      <c r="N581" s="539">
        <f>'BD Team'!G61</f>
        <v>0</v>
      </c>
      <c r="O581" s="540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4" t="s">
        <v>236</v>
      </c>
      <c r="M582" s="535"/>
      <c r="N582" s="537" t="str">
        <f>$F$6</f>
        <v>Wood Effect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4" t="s">
        <v>170</v>
      </c>
      <c r="M583" s="535"/>
      <c r="N583" s="537" t="str">
        <f>$K$6</f>
        <v>Black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4" t="s">
        <v>237</v>
      </c>
      <c r="M584" s="535"/>
      <c r="N584" s="540" t="s">
        <v>245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4" t="s">
        <v>238</v>
      </c>
      <c r="M585" s="535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4" t="s">
        <v>239</v>
      </c>
      <c r="M586" s="535"/>
      <c r="N586" s="536">
        <f>'BD Team'!J61</f>
        <v>0</v>
      </c>
      <c r="O586" s="536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4" t="s">
        <v>240</v>
      </c>
      <c r="M587" s="535"/>
      <c r="N587" s="536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4" t="s">
        <v>241</v>
      </c>
      <c r="M588" s="535"/>
      <c r="N588" s="536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4" t="s">
        <v>242</v>
      </c>
      <c r="M589" s="535"/>
      <c r="N589" s="536">
        <f>'BD Team'!F61</f>
        <v>0</v>
      </c>
      <c r="O589" s="537"/>
    </row>
    <row r="590" spans="3:15">
      <c r="C590" s="533"/>
      <c r="D590" s="533"/>
      <c r="E590" s="533"/>
      <c r="F590" s="533"/>
      <c r="G590" s="533"/>
      <c r="H590" s="533"/>
      <c r="I590" s="533"/>
      <c r="J590" s="533"/>
      <c r="K590" s="533"/>
      <c r="L590" s="533"/>
      <c r="M590" s="533"/>
      <c r="N590" s="533"/>
      <c r="O590" s="533"/>
    </row>
    <row r="591" spans="3:15" ht="25.15" customHeight="1">
      <c r="C591" s="534" t="s">
        <v>243</v>
      </c>
      <c r="D591" s="535"/>
      <c r="E591" s="289">
        <f>'BD Team'!B62</f>
        <v>0</v>
      </c>
      <c r="F591" s="288" t="s">
        <v>244</v>
      </c>
      <c r="G591" s="536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4" t="s">
        <v>127</v>
      </c>
      <c r="M592" s="535"/>
      <c r="N592" s="539">
        <f>'BD Team'!G62</f>
        <v>0</v>
      </c>
      <c r="O592" s="540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4" t="s">
        <v>236</v>
      </c>
      <c r="M593" s="535"/>
      <c r="N593" s="537" t="str">
        <f>$F$6</f>
        <v>Wood Effect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4" t="s">
        <v>170</v>
      </c>
      <c r="M594" s="535"/>
      <c r="N594" s="537" t="str">
        <f>$K$6</f>
        <v>Black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4" t="s">
        <v>237</v>
      </c>
      <c r="M595" s="535"/>
      <c r="N595" s="540" t="s">
        <v>245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4" t="s">
        <v>238</v>
      </c>
      <c r="M596" s="535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4" t="s">
        <v>239</v>
      </c>
      <c r="M597" s="535"/>
      <c r="N597" s="536">
        <f>'BD Team'!J62</f>
        <v>0</v>
      </c>
      <c r="O597" s="536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4" t="s">
        <v>240</v>
      </c>
      <c r="M598" s="535"/>
      <c r="N598" s="536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4" t="s">
        <v>241</v>
      </c>
      <c r="M599" s="535"/>
      <c r="N599" s="536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4" t="s">
        <v>242</v>
      </c>
      <c r="M600" s="535"/>
      <c r="N600" s="536">
        <f>'BD Team'!F62</f>
        <v>0</v>
      </c>
      <c r="O600" s="537"/>
    </row>
    <row r="601" spans="3:15">
      <c r="C601" s="533"/>
      <c r="D601" s="533"/>
      <c r="E601" s="533"/>
      <c r="F601" s="533"/>
      <c r="G601" s="533"/>
      <c r="H601" s="533"/>
      <c r="I601" s="533"/>
      <c r="J601" s="533"/>
      <c r="K601" s="533"/>
      <c r="L601" s="533"/>
      <c r="M601" s="533"/>
      <c r="N601" s="533"/>
      <c r="O601" s="533"/>
    </row>
    <row r="602" spans="3:15" ht="25.15" customHeight="1">
      <c r="C602" s="534" t="s">
        <v>243</v>
      </c>
      <c r="D602" s="535"/>
      <c r="E602" s="289">
        <f>'BD Team'!B63</f>
        <v>0</v>
      </c>
      <c r="F602" s="288" t="s">
        <v>244</v>
      </c>
      <c r="G602" s="536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4" t="s">
        <v>127</v>
      </c>
      <c r="M603" s="535"/>
      <c r="N603" s="539">
        <f>'BD Team'!G63</f>
        <v>0</v>
      </c>
      <c r="O603" s="540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4" t="s">
        <v>236</v>
      </c>
      <c r="M604" s="535"/>
      <c r="N604" s="537" t="str">
        <f>$F$6</f>
        <v>Wood Effect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4" t="s">
        <v>170</v>
      </c>
      <c r="M605" s="535"/>
      <c r="N605" s="537" t="str">
        <f>$K$6</f>
        <v>Black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4" t="s">
        <v>237</v>
      </c>
      <c r="M606" s="535"/>
      <c r="N606" s="540" t="s">
        <v>245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4" t="s">
        <v>238</v>
      </c>
      <c r="M607" s="535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4" t="s">
        <v>239</v>
      </c>
      <c r="M608" s="535"/>
      <c r="N608" s="536">
        <f>'BD Team'!J63</f>
        <v>0</v>
      </c>
      <c r="O608" s="536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4" t="s">
        <v>240</v>
      </c>
      <c r="M609" s="535"/>
      <c r="N609" s="536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4" t="s">
        <v>241</v>
      </c>
      <c r="M610" s="535"/>
      <c r="N610" s="536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4" t="s">
        <v>242</v>
      </c>
      <c r="M611" s="535"/>
      <c r="N611" s="536">
        <f>'BD Team'!F63</f>
        <v>0</v>
      </c>
      <c r="O611" s="537"/>
    </row>
    <row r="612" spans="3:15">
      <c r="C612" s="533"/>
      <c r="D612" s="533"/>
      <c r="E612" s="533"/>
      <c r="F612" s="533"/>
      <c r="G612" s="533"/>
      <c r="H612" s="533"/>
      <c r="I612" s="533"/>
      <c r="J612" s="533"/>
      <c r="K612" s="533"/>
      <c r="L612" s="533"/>
      <c r="M612" s="533"/>
      <c r="N612" s="533"/>
      <c r="O612" s="533"/>
    </row>
    <row r="613" spans="3:15" ht="25.15" customHeight="1">
      <c r="C613" s="534" t="s">
        <v>243</v>
      </c>
      <c r="D613" s="535"/>
      <c r="E613" s="289">
        <f>'BD Team'!B64</f>
        <v>0</v>
      </c>
      <c r="F613" s="288" t="s">
        <v>244</v>
      </c>
      <c r="G613" s="536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4" t="s">
        <v>127</v>
      </c>
      <c r="M614" s="535"/>
      <c r="N614" s="539">
        <f>'BD Team'!G64</f>
        <v>0</v>
      </c>
      <c r="O614" s="540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4" t="s">
        <v>236</v>
      </c>
      <c r="M615" s="535"/>
      <c r="N615" s="537" t="str">
        <f>$F$6</f>
        <v>Wood Effect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4" t="s">
        <v>170</v>
      </c>
      <c r="M616" s="535"/>
      <c r="N616" s="537" t="str">
        <f>$K$6</f>
        <v>Black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4" t="s">
        <v>237</v>
      </c>
      <c r="M617" s="535"/>
      <c r="N617" s="540" t="s">
        <v>245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4" t="s">
        <v>238</v>
      </c>
      <c r="M618" s="535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4" t="s">
        <v>239</v>
      </c>
      <c r="M619" s="535"/>
      <c r="N619" s="536">
        <f>'BD Team'!J64</f>
        <v>0</v>
      </c>
      <c r="O619" s="536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4" t="s">
        <v>240</v>
      </c>
      <c r="M620" s="535"/>
      <c r="N620" s="536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4" t="s">
        <v>241</v>
      </c>
      <c r="M621" s="535"/>
      <c r="N621" s="536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4" t="s">
        <v>242</v>
      </c>
      <c r="M622" s="535"/>
      <c r="N622" s="536">
        <f>'BD Team'!F64</f>
        <v>0</v>
      </c>
      <c r="O622" s="537"/>
    </row>
    <row r="623" spans="3:15">
      <c r="C623" s="533"/>
      <c r="D623" s="533"/>
      <c r="E623" s="533"/>
      <c r="F623" s="533"/>
      <c r="G623" s="533"/>
      <c r="H623" s="533"/>
      <c r="I623" s="533"/>
      <c r="J623" s="533"/>
      <c r="K623" s="533"/>
      <c r="L623" s="533"/>
      <c r="M623" s="533"/>
      <c r="N623" s="533"/>
      <c r="O623" s="533"/>
    </row>
    <row r="624" spans="3:15" ht="25.15" customHeight="1">
      <c r="C624" s="534" t="s">
        <v>243</v>
      </c>
      <c r="D624" s="535"/>
      <c r="E624" s="289">
        <f>'BD Team'!B65</f>
        <v>0</v>
      </c>
      <c r="F624" s="288" t="s">
        <v>244</v>
      </c>
      <c r="G624" s="536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4" t="s">
        <v>127</v>
      </c>
      <c r="M625" s="535"/>
      <c r="N625" s="539">
        <f>'BD Team'!G65</f>
        <v>0</v>
      </c>
      <c r="O625" s="540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4" t="s">
        <v>236</v>
      </c>
      <c r="M626" s="535"/>
      <c r="N626" s="537" t="str">
        <f>$F$6</f>
        <v>Wood Effect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4" t="s">
        <v>170</v>
      </c>
      <c r="M627" s="535"/>
      <c r="N627" s="537" t="str">
        <f>$K$6</f>
        <v>Black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4" t="s">
        <v>237</v>
      </c>
      <c r="M628" s="535"/>
      <c r="N628" s="540" t="s">
        <v>245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4" t="s">
        <v>238</v>
      </c>
      <c r="M629" s="535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4" t="s">
        <v>239</v>
      </c>
      <c r="M630" s="535"/>
      <c r="N630" s="536">
        <f>'BD Team'!J65</f>
        <v>0</v>
      </c>
      <c r="O630" s="536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4" t="s">
        <v>240</v>
      </c>
      <c r="M631" s="535"/>
      <c r="N631" s="536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4" t="s">
        <v>241</v>
      </c>
      <c r="M632" s="535"/>
      <c r="N632" s="536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4" t="s">
        <v>242</v>
      </c>
      <c r="M633" s="535"/>
      <c r="N633" s="536">
        <f>'BD Team'!F65</f>
        <v>0</v>
      </c>
      <c r="O633" s="537"/>
    </row>
    <row r="634" spans="3:15">
      <c r="C634" s="533"/>
      <c r="D634" s="533"/>
      <c r="E634" s="533"/>
      <c r="F634" s="533"/>
      <c r="G634" s="533"/>
      <c r="H634" s="533"/>
      <c r="I634" s="533"/>
      <c r="J634" s="533"/>
      <c r="K634" s="533"/>
      <c r="L634" s="533"/>
      <c r="M634" s="533"/>
      <c r="N634" s="533"/>
      <c r="O634" s="533"/>
    </row>
    <row r="635" spans="3:15" ht="25.15" customHeight="1">
      <c r="C635" s="534" t="s">
        <v>243</v>
      </c>
      <c r="D635" s="535"/>
      <c r="E635" s="289">
        <f>'BD Team'!B66</f>
        <v>0</v>
      </c>
      <c r="F635" s="288" t="s">
        <v>244</v>
      </c>
      <c r="G635" s="536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4" t="s">
        <v>127</v>
      </c>
      <c r="M636" s="535"/>
      <c r="N636" s="539">
        <f>'BD Team'!G66</f>
        <v>0</v>
      </c>
      <c r="O636" s="540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4" t="s">
        <v>236</v>
      </c>
      <c r="M637" s="535"/>
      <c r="N637" s="537" t="str">
        <f>$F$6</f>
        <v>Wood Effect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4" t="s">
        <v>170</v>
      </c>
      <c r="M638" s="535"/>
      <c r="N638" s="537" t="str">
        <f>$K$6</f>
        <v>Black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4" t="s">
        <v>237</v>
      </c>
      <c r="M639" s="535"/>
      <c r="N639" s="540" t="s">
        <v>245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4" t="s">
        <v>238</v>
      </c>
      <c r="M640" s="535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4" t="s">
        <v>239</v>
      </c>
      <c r="M641" s="535"/>
      <c r="N641" s="536">
        <f>'BD Team'!J66</f>
        <v>0</v>
      </c>
      <c r="O641" s="536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4" t="s">
        <v>240</v>
      </c>
      <c r="M642" s="535"/>
      <c r="N642" s="536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4" t="s">
        <v>241</v>
      </c>
      <c r="M643" s="535"/>
      <c r="N643" s="536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4" t="s">
        <v>242</v>
      </c>
      <c r="M644" s="535"/>
      <c r="N644" s="536">
        <f>'BD Team'!F66</f>
        <v>0</v>
      </c>
      <c r="O644" s="537"/>
    </row>
    <row r="645" spans="3:15">
      <c r="C645" s="533"/>
      <c r="D645" s="533"/>
      <c r="E645" s="533"/>
      <c r="F645" s="533"/>
      <c r="G645" s="533"/>
      <c r="H645" s="533"/>
      <c r="I645" s="533"/>
      <c r="J645" s="533"/>
      <c r="K645" s="533"/>
      <c r="L645" s="533"/>
      <c r="M645" s="533"/>
      <c r="N645" s="533"/>
      <c r="O645" s="533"/>
    </row>
    <row r="646" spans="3:15" ht="25.15" customHeight="1">
      <c r="C646" s="534" t="s">
        <v>243</v>
      </c>
      <c r="D646" s="535"/>
      <c r="E646" s="289">
        <f>'BD Team'!B67</f>
        <v>0</v>
      </c>
      <c r="F646" s="288" t="s">
        <v>244</v>
      </c>
      <c r="G646" s="536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4" t="s">
        <v>127</v>
      </c>
      <c r="M647" s="535"/>
      <c r="N647" s="539">
        <f>'BD Team'!G67</f>
        <v>0</v>
      </c>
      <c r="O647" s="540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4" t="s">
        <v>236</v>
      </c>
      <c r="M648" s="535"/>
      <c r="N648" s="537" t="str">
        <f>$F$6</f>
        <v>Wood Effect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4" t="s">
        <v>170</v>
      </c>
      <c r="M649" s="535"/>
      <c r="N649" s="537" t="str">
        <f>$K$6</f>
        <v>Black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4" t="s">
        <v>237</v>
      </c>
      <c r="M650" s="535"/>
      <c r="N650" s="540" t="s">
        <v>245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4" t="s">
        <v>238</v>
      </c>
      <c r="M651" s="535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4" t="s">
        <v>239</v>
      </c>
      <c r="M652" s="535"/>
      <c r="N652" s="536">
        <f>'BD Team'!J67</f>
        <v>0</v>
      </c>
      <c r="O652" s="536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4" t="s">
        <v>240</v>
      </c>
      <c r="M653" s="535"/>
      <c r="N653" s="536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4" t="s">
        <v>241</v>
      </c>
      <c r="M654" s="535"/>
      <c r="N654" s="536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4" t="s">
        <v>242</v>
      </c>
      <c r="M655" s="535"/>
      <c r="N655" s="536">
        <f>'BD Team'!F67</f>
        <v>0</v>
      </c>
      <c r="O655" s="537"/>
    </row>
    <row r="656" spans="3:15">
      <c r="C656" s="533"/>
      <c r="D656" s="533"/>
      <c r="E656" s="533"/>
      <c r="F656" s="533"/>
      <c r="G656" s="533"/>
      <c r="H656" s="533"/>
      <c r="I656" s="533"/>
      <c r="J656" s="533"/>
      <c r="K656" s="533"/>
      <c r="L656" s="533"/>
      <c r="M656" s="533"/>
      <c r="N656" s="533"/>
      <c r="O656" s="533"/>
    </row>
    <row r="657" spans="3:15" ht="25.15" customHeight="1">
      <c r="C657" s="534" t="s">
        <v>243</v>
      </c>
      <c r="D657" s="535"/>
      <c r="E657" s="289">
        <f>'BD Team'!B68</f>
        <v>0</v>
      </c>
      <c r="F657" s="288" t="s">
        <v>244</v>
      </c>
      <c r="G657" s="536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4" t="s">
        <v>127</v>
      </c>
      <c r="M658" s="535"/>
      <c r="N658" s="539">
        <f>'BD Team'!G68</f>
        <v>0</v>
      </c>
      <c r="O658" s="540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4" t="s">
        <v>236</v>
      </c>
      <c r="M659" s="535"/>
      <c r="N659" s="537" t="str">
        <f>$F$6</f>
        <v>Wood Effect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4" t="s">
        <v>170</v>
      </c>
      <c r="M660" s="535"/>
      <c r="N660" s="537" t="str">
        <f>$K$6</f>
        <v>Black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4" t="s">
        <v>237</v>
      </c>
      <c r="M661" s="535"/>
      <c r="N661" s="540" t="s">
        <v>245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4" t="s">
        <v>238</v>
      </c>
      <c r="M662" s="535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4" t="s">
        <v>239</v>
      </c>
      <c r="M663" s="535"/>
      <c r="N663" s="536">
        <f>'BD Team'!J68</f>
        <v>0</v>
      </c>
      <c r="O663" s="536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4" t="s">
        <v>240</v>
      </c>
      <c r="M664" s="535"/>
      <c r="N664" s="536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4" t="s">
        <v>241</v>
      </c>
      <c r="M665" s="535"/>
      <c r="N665" s="536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4" t="s">
        <v>242</v>
      </c>
      <c r="M666" s="535"/>
      <c r="N666" s="536">
        <f>'BD Team'!F68</f>
        <v>0</v>
      </c>
      <c r="O666" s="537"/>
    </row>
    <row r="667" spans="3:15">
      <c r="C667" s="533"/>
      <c r="D667" s="533"/>
      <c r="E667" s="533"/>
      <c r="F667" s="533"/>
      <c r="G667" s="533"/>
      <c r="H667" s="533"/>
      <c r="I667" s="533"/>
      <c r="J667" s="533"/>
      <c r="K667" s="533"/>
      <c r="L667" s="533"/>
      <c r="M667" s="533"/>
      <c r="N667" s="533"/>
      <c r="O667" s="533"/>
    </row>
    <row r="668" spans="3:15" ht="25.15" customHeight="1">
      <c r="C668" s="534" t="s">
        <v>243</v>
      </c>
      <c r="D668" s="535"/>
      <c r="E668" s="289">
        <f>'BD Team'!B69</f>
        <v>0</v>
      </c>
      <c r="F668" s="288" t="s">
        <v>244</v>
      </c>
      <c r="G668" s="536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4" t="s">
        <v>127</v>
      </c>
      <c r="M669" s="535"/>
      <c r="N669" s="539">
        <f>'BD Team'!G69</f>
        <v>0</v>
      </c>
      <c r="O669" s="540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4" t="s">
        <v>236</v>
      </c>
      <c r="M670" s="535"/>
      <c r="N670" s="537" t="str">
        <f>$F$6</f>
        <v>Wood Effect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4" t="s">
        <v>170</v>
      </c>
      <c r="M671" s="535"/>
      <c r="N671" s="537" t="str">
        <f>$K$6</f>
        <v>Black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4" t="s">
        <v>237</v>
      </c>
      <c r="M672" s="535"/>
      <c r="N672" s="540" t="s">
        <v>245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4" t="s">
        <v>238</v>
      </c>
      <c r="M673" s="535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4" t="s">
        <v>239</v>
      </c>
      <c r="M674" s="535"/>
      <c r="N674" s="536">
        <f>'BD Team'!J69</f>
        <v>0</v>
      </c>
      <c r="O674" s="536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4" t="s">
        <v>240</v>
      </c>
      <c r="M675" s="535"/>
      <c r="N675" s="536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4" t="s">
        <v>241</v>
      </c>
      <c r="M676" s="535"/>
      <c r="N676" s="536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4" t="s">
        <v>242</v>
      </c>
      <c r="M677" s="535"/>
      <c r="N677" s="536">
        <f>'BD Team'!F69</f>
        <v>0</v>
      </c>
      <c r="O677" s="537"/>
    </row>
    <row r="678" spans="3:15">
      <c r="C678" s="533"/>
      <c r="D678" s="533"/>
      <c r="E678" s="533"/>
      <c r="F678" s="533"/>
      <c r="G678" s="533"/>
      <c r="H678" s="533"/>
      <c r="I678" s="533"/>
      <c r="J678" s="533"/>
      <c r="K678" s="533"/>
      <c r="L678" s="533"/>
      <c r="M678" s="533"/>
      <c r="N678" s="533"/>
      <c r="O678" s="533"/>
    </row>
    <row r="679" spans="3:15" ht="25.15" customHeight="1">
      <c r="C679" s="534" t="s">
        <v>243</v>
      </c>
      <c r="D679" s="535"/>
      <c r="E679" s="289">
        <f>'BD Team'!B70</f>
        <v>0</v>
      </c>
      <c r="F679" s="288" t="s">
        <v>244</v>
      </c>
      <c r="G679" s="536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4" t="s">
        <v>127</v>
      </c>
      <c r="M680" s="535"/>
      <c r="N680" s="539">
        <f>'BD Team'!G70</f>
        <v>0</v>
      </c>
      <c r="O680" s="540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4" t="s">
        <v>236</v>
      </c>
      <c r="M681" s="535"/>
      <c r="N681" s="537" t="str">
        <f>$F$6</f>
        <v>Wood Effect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4" t="s">
        <v>170</v>
      </c>
      <c r="M682" s="535"/>
      <c r="N682" s="537" t="str">
        <f>$K$6</f>
        <v>Black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4" t="s">
        <v>237</v>
      </c>
      <c r="M683" s="535"/>
      <c r="N683" s="540" t="s">
        <v>245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4" t="s">
        <v>238</v>
      </c>
      <c r="M684" s="535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4" t="s">
        <v>239</v>
      </c>
      <c r="M685" s="535"/>
      <c r="N685" s="536">
        <f>'BD Team'!J70</f>
        <v>0</v>
      </c>
      <c r="O685" s="536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4" t="s">
        <v>240</v>
      </c>
      <c r="M686" s="535"/>
      <c r="N686" s="536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4" t="s">
        <v>241</v>
      </c>
      <c r="M687" s="535"/>
      <c r="N687" s="536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4" t="s">
        <v>242</v>
      </c>
      <c r="M688" s="535"/>
      <c r="N688" s="536">
        <f>'BD Team'!F70</f>
        <v>0</v>
      </c>
      <c r="O688" s="537"/>
    </row>
    <row r="689" spans="3:15">
      <c r="C689" s="533"/>
      <c r="D689" s="533"/>
      <c r="E689" s="533"/>
      <c r="F689" s="533"/>
      <c r="G689" s="533"/>
      <c r="H689" s="533"/>
      <c r="I689" s="533"/>
      <c r="J689" s="533"/>
      <c r="K689" s="533"/>
      <c r="L689" s="533"/>
      <c r="M689" s="533"/>
      <c r="N689" s="533"/>
      <c r="O689" s="533"/>
    </row>
    <row r="690" spans="3:15" ht="25.15" customHeight="1">
      <c r="C690" s="534" t="s">
        <v>243</v>
      </c>
      <c r="D690" s="535"/>
      <c r="E690" s="289">
        <f>'BD Team'!B71</f>
        <v>0</v>
      </c>
      <c r="F690" s="288" t="s">
        <v>244</v>
      </c>
      <c r="G690" s="536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4" t="s">
        <v>127</v>
      </c>
      <c r="M691" s="535"/>
      <c r="N691" s="539">
        <f>'BD Team'!G71</f>
        <v>0</v>
      </c>
      <c r="O691" s="540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4" t="s">
        <v>236</v>
      </c>
      <c r="M692" s="535"/>
      <c r="N692" s="537" t="str">
        <f>$F$6</f>
        <v>Wood Effect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4" t="s">
        <v>170</v>
      </c>
      <c r="M693" s="535"/>
      <c r="N693" s="537" t="str">
        <f>$K$6</f>
        <v>Black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4" t="s">
        <v>237</v>
      </c>
      <c r="M694" s="535"/>
      <c r="N694" s="540" t="s">
        <v>245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4" t="s">
        <v>238</v>
      </c>
      <c r="M695" s="535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4" t="s">
        <v>239</v>
      </c>
      <c r="M696" s="535"/>
      <c r="N696" s="536">
        <f>'BD Team'!J71</f>
        <v>0</v>
      </c>
      <c r="O696" s="536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4" t="s">
        <v>240</v>
      </c>
      <c r="M697" s="535"/>
      <c r="N697" s="536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4" t="s">
        <v>241</v>
      </c>
      <c r="M698" s="535"/>
      <c r="N698" s="536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4" t="s">
        <v>242</v>
      </c>
      <c r="M699" s="535"/>
      <c r="N699" s="536">
        <f>'BD Team'!F71</f>
        <v>0</v>
      </c>
      <c r="O699" s="537"/>
    </row>
    <row r="700" spans="3:15">
      <c r="C700" s="533"/>
      <c r="D700" s="533"/>
      <c r="E700" s="533"/>
      <c r="F700" s="533"/>
      <c r="G700" s="533"/>
      <c r="H700" s="533"/>
      <c r="I700" s="533"/>
      <c r="J700" s="533"/>
      <c r="K700" s="533"/>
      <c r="L700" s="533"/>
      <c r="M700" s="533"/>
      <c r="N700" s="533"/>
      <c r="O700" s="533"/>
    </row>
    <row r="701" spans="3:15" ht="25.15" customHeight="1">
      <c r="C701" s="534" t="s">
        <v>243</v>
      </c>
      <c r="D701" s="535"/>
      <c r="E701" s="289">
        <f>'BD Team'!B72</f>
        <v>0</v>
      </c>
      <c r="F701" s="288" t="s">
        <v>244</v>
      </c>
      <c r="G701" s="536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4" t="s">
        <v>127</v>
      </c>
      <c r="M702" s="535"/>
      <c r="N702" s="539">
        <f>'BD Team'!G72</f>
        <v>0</v>
      </c>
      <c r="O702" s="540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4" t="s">
        <v>236</v>
      </c>
      <c r="M703" s="535"/>
      <c r="N703" s="537" t="str">
        <f>$F$6</f>
        <v>Wood Effect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4" t="s">
        <v>170</v>
      </c>
      <c r="M704" s="535"/>
      <c r="N704" s="537" t="str">
        <f>$K$6</f>
        <v>Black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4" t="s">
        <v>237</v>
      </c>
      <c r="M705" s="535"/>
      <c r="N705" s="540" t="s">
        <v>245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4" t="s">
        <v>238</v>
      </c>
      <c r="M706" s="535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4" t="s">
        <v>239</v>
      </c>
      <c r="M707" s="535"/>
      <c r="N707" s="536">
        <f>'BD Team'!J72</f>
        <v>0</v>
      </c>
      <c r="O707" s="536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4" t="s">
        <v>240</v>
      </c>
      <c r="M708" s="535"/>
      <c r="N708" s="536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4" t="s">
        <v>241</v>
      </c>
      <c r="M709" s="535"/>
      <c r="N709" s="536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4" t="s">
        <v>242</v>
      </c>
      <c r="M710" s="535"/>
      <c r="N710" s="536">
        <f>'BD Team'!F72</f>
        <v>0</v>
      </c>
      <c r="O710" s="537"/>
    </row>
    <row r="711" spans="3:15">
      <c r="C711" s="533"/>
      <c r="D711" s="533"/>
      <c r="E711" s="533"/>
      <c r="F711" s="533"/>
      <c r="G711" s="533"/>
      <c r="H711" s="533"/>
      <c r="I711" s="533"/>
      <c r="J711" s="533"/>
      <c r="K711" s="533"/>
      <c r="L711" s="533"/>
      <c r="M711" s="533"/>
      <c r="N711" s="533"/>
      <c r="O711" s="533"/>
    </row>
    <row r="712" spans="3:15" ht="25.15" customHeight="1">
      <c r="C712" s="534" t="s">
        <v>243</v>
      </c>
      <c r="D712" s="535"/>
      <c r="E712" s="289">
        <f>'BD Team'!B73</f>
        <v>0</v>
      </c>
      <c r="F712" s="288" t="s">
        <v>244</v>
      </c>
      <c r="G712" s="536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4" t="s">
        <v>127</v>
      </c>
      <c r="M713" s="535"/>
      <c r="N713" s="539">
        <f>'BD Team'!G73</f>
        <v>0</v>
      </c>
      <c r="O713" s="540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4" t="s">
        <v>236</v>
      </c>
      <c r="M714" s="535"/>
      <c r="N714" s="537" t="str">
        <f>$F$6</f>
        <v>Wood Effect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4" t="s">
        <v>170</v>
      </c>
      <c r="M715" s="535"/>
      <c r="N715" s="537" t="str">
        <f>$K$6</f>
        <v>Black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4" t="s">
        <v>237</v>
      </c>
      <c r="M716" s="535"/>
      <c r="N716" s="540" t="s">
        <v>245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4" t="s">
        <v>238</v>
      </c>
      <c r="M717" s="535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4" t="s">
        <v>239</v>
      </c>
      <c r="M718" s="535"/>
      <c r="N718" s="536">
        <f>'BD Team'!J73</f>
        <v>0</v>
      </c>
      <c r="O718" s="536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4" t="s">
        <v>240</v>
      </c>
      <c r="M719" s="535"/>
      <c r="N719" s="536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4" t="s">
        <v>241</v>
      </c>
      <c r="M720" s="535"/>
      <c r="N720" s="536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4" t="s">
        <v>242</v>
      </c>
      <c r="M721" s="535"/>
      <c r="N721" s="536">
        <f>'BD Team'!F73</f>
        <v>0</v>
      </c>
      <c r="O721" s="537"/>
    </row>
    <row r="722" spans="3:15">
      <c r="C722" s="533"/>
      <c r="D722" s="533"/>
      <c r="E722" s="533"/>
      <c r="F722" s="533"/>
      <c r="G722" s="533"/>
      <c r="H722" s="533"/>
      <c r="I722" s="533"/>
      <c r="J722" s="533"/>
      <c r="K722" s="533"/>
      <c r="L722" s="533"/>
      <c r="M722" s="533"/>
      <c r="N722" s="533"/>
      <c r="O722" s="533"/>
    </row>
    <row r="723" spans="3:15" ht="25.15" customHeight="1">
      <c r="C723" s="534" t="s">
        <v>243</v>
      </c>
      <c r="D723" s="535"/>
      <c r="E723" s="289">
        <f>'BD Team'!B74</f>
        <v>0</v>
      </c>
      <c r="F723" s="288" t="s">
        <v>244</v>
      </c>
      <c r="G723" s="536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4" t="s">
        <v>127</v>
      </c>
      <c r="M724" s="535"/>
      <c r="N724" s="539">
        <f>'BD Team'!G74</f>
        <v>0</v>
      </c>
      <c r="O724" s="540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4" t="s">
        <v>236</v>
      </c>
      <c r="M725" s="535"/>
      <c r="N725" s="537" t="str">
        <f>$F$6</f>
        <v>Wood Effect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4" t="s">
        <v>170</v>
      </c>
      <c r="M726" s="535"/>
      <c r="N726" s="537" t="str">
        <f>$K$6</f>
        <v>Black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4" t="s">
        <v>237</v>
      </c>
      <c r="M727" s="535"/>
      <c r="N727" s="540" t="s">
        <v>245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4" t="s">
        <v>238</v>
      </c>
      <c r="M728" s="535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4" t="s">
        <v>239</v>
      </c>
      <c r="M729" s="535"/>
      <c r="N729" s="536">
        <f>'BD Team'!J74</f>
        <v>0</v>
      </c>
      <c r="O729" s="536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4" t="s">
        <v>240</v>
      </c>
      <c r="M730" s="535"/>
      <c r="N730" s="536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4" t="s">
        <v>241</v>
      </c>
      <c r="M731" s="535"/>
      <c r="N731" s="536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4" t="s">
        <v>242</v>
      </c>
      <c r="M732" s="535"/>
      <c r="N732" s="536">
        <f>'BD Team'!F74</f>
        <v>0</v>
      </c>
      <c r="O732" s="537"/>
    </row>
    <row r="733" spans="3:15">
      <c r="C733" s="533"/>
      <c r="D733" s="533"/>
      <c r="E733" s="533"/>
      <c r="F733" s="533"/>
      <c r="G733" s="533"/>
      <c r="H733" s="533"/>
      <c r="I733" s="533"/>
      <c r="J733" s="533"/>
      <c r="K733" s="533"/>
      <c r="L733" s="533"/>
      <c r="M733" s="533"/>
      <c r="N733" s="533"/>
      <c r="O733" s="533"/>
    </row>
    <row r="734" spans="3:15" ht="25.15" customHeight="1">
      <c r="C734" s="534" t="s">
        <v>243</v>
      </c>
      <c r="D734" s="535"/>
      <c r="E734" s="289">
        <f>'BD Team'!B75</f>
        <v>0</v>
      </c>
      <c r="F734" s="288" t="s">
        <v>244</v>
      </c>
      <c r="G734" s="536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4" t="s">
        <v>127</v>
      </c>
      <c r="M735" s="535"/>
      <c r="N735" s="539">
        <f>'BD Team'!G75</f>
        <v>0</v>
      </c>
      <c r="O735" s="540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4" t="s">
        <v>236</v>
      </c>
      <c r="M736" s="535"/>
      <c r="N736" s="537" t="str">
        <f>$F$6</f>
        <v>Wood Effect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4" t="s">
        <v>170</v>
      </c>
      <c r="M737" s="535"/>
      <c r="N737" s="537" t="str">
        <f>$K$6</f>
        <v>Black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4" t="s">
        <v>237</v>
      </c>
      <c r="M738" s="535"/>
      <c r="N738" s="540" t="s">
        <v>245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4" t="s">
        <v>238</v>
      </c>
      <c r="M739" s="535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4" t="s">
        <v>239</v>
      </c>
      <c r="M740" s="535"/>
      <c r="N740" s="536">
        <f>'BD Team'!J75</f>
        <v>0</v>
      </c>
      <c r="O740" s="536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4" t="s">
        <v>240</v>
      </c>
      <c r="M741" s="535"/>
      <c r="N741" s="536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4" t="s">
        <v>241</v>
      </c>
      <c r="M742" s="535"/>
      <c r="N742" s="536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4" t="s">
        <v>242</v>
      </c>
      <c r="M743" s="535"/>
      <c r="N743" s="536">
        <f>'BD Team'!F75</f>
        <v>0</v>
      </c>
      <c r="O743" s="537"/>
    </row>
    <row r="744" spans="3:15">
      <c r="C744" s="533"/>
      <c r="D744" s="533"/>
      <c r="E744" s="533"/>
      <c r="F744" s="533"/>
      <c r="G744" s="533"/>
      <c r="H744" s="533"/>
      <c r="I744" s="533"/>
      <c r="J744" s="533"/>
      <c r="K744" s="533"/>
      <c r="L744" s="533"/>
      <c r="M744" s="533"/>
      <c r="N744" s="533"/>
      <c r="O744" s="533"/>
    </row>
    <row r="745" spans="3:15" ht="25.15" customHeight="1">
      <c r="C745" s="534" t="s">
        <v>243</v>
      </c>
      <c r="D745" s="535"/>
      <c r="E745" s="289">
        <f>'BD Team'!B76</f>
        <v>0</v>
      </c>
      <c r="F745" s="288" t="s">
        <v>244</v>
      </c>
      <c r="G745" s="536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4" t="s">
        <v>127</v>
      </c>
      <c r="M746" s="535"/>
      <c r="N746" s="539">
        <f>'BD Team'!G76</f>
        <v>0</v>
      </c>
      <c r="O746" s="540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4" t="s">
        <v>236</v>
      </c>
      <c r="M747" s="535"/>
      <c r="N747" s="537" t="str">
        <f>$F$6</f>
        <v>Wood Effect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4" t="s">
        <v>170</v>
      </c>
      <c r="M748" s="535"/>
      <c r="N748" s="537" t="str">
        <f>$K$6</f>
        <v>Black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4" t="s">
        <v>237</v>
      </c>
      <c r="M749" s="535"/>
      <c r="N749" s="540" t="s">
        <v>245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4" t="s">
        <v>238</v>
      </c>
      <c r="M750" s="535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4" t="s">
        <v>239</v>
      </c>
      <c r="M751" s="535"/>
      <c r="N751" s="536">
        <f>'BD Team'!J76</f>
        <v>0</v>
      </c>
      <c r="O751" s="536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4" t="s">
        <v>240</v>
      </c>
      <c r="M752" s="535"/>
      <c r="N752" s="536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4" t="s">
        <v>241</v>
      </c>
      <c r="M753" s="535"/>
      <c r="N753" s="536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4" t="s">
        <v>242</v>
      </c>
      <c r="M754" s="535"/>
      <c r="N754" s="536">
        <f>'BD Team'!F76</f>
        <v>0</v>
      </c>
      <c r="O754" s="537"/>
    </row>
    <row r="755" spans="3:15">
      <c r="C755" s="533"/>
      <c r="D755" s="533"/>
      <c r="E755" s="533"/>
      <c r="F755" s="533"/>
      <c r="G755" s="533"/>
      <c r="H755" s="533"/>
      <c r="I755" s="533"/>
      <c r="J755" s="533"/>
      <c r="K755" s="533"/>
      <c r="L755" s="533"/>
      <c r="M755" s="533"/>
      <c r="N755" s="533"/>
      <c r="O755" s="533"/>
    </row>
    <row r="756" spans="3:15" ht="25.15" customHeight="1">
      <c r="C756" s="534" t="s">
        <v>243</v>
      </c>
      <c r="D756" s="535"/>
      <c r="E756" s="289">
        <f>'BD Team'!B77</f>
        <v>0</v>
      </c>
      <c r="F756" s="288" t="s">
        <v>244</v>
      </c>
      <c r="G756" s="536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4" t="s">
        <v>127</v>
      </c>
      <c r="M757" s="535"/>
      <c r="N757" s="539">
        <f>'BD Team'!G77</f>
        <v>0</v>
      </c>
      <c r="O757" s="540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4" t="s">
        <v>236</v>
      </c>
      <c r="M758" s="535"/>
      <c r="N758" s="537" t="str">
        <f>$F$6</f>
        <v>Wood Effect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4" t="s">
        <v>170</v>
      </c>
      <c r="M759" s="535"/>
      <c r="N759" s="537" t="str">
        <f>$K$6</f>
        <v>Black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4" t="s">
        <v>237</v>
      </c>
      <c r="M760" s="535"/>
      <c r="N760" s="540" t="s">
        <v>245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4" t="s">
        <v>238</v>
      </c>
      <c r="M761" s="535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4" t="s">
        <v>239</v>
      </c>
      <c r="M762" s="535"/>
      <c r="N762" s="536">
        <f>'BD Team'!J77</f>
        <v>0</v>
      </c>
      <c r="O762" s="536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4" t="s">
        <v>240</v>
      </c>
      <c r="M763" s="535"/>
      <c r="N763" s="536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4" t="s">
        <v>241</v>
      </c>
      <c r="M764" s="535"/>
      <c r="N764" s="536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4" t="s">
        <v>242</v>
      </c>
      <c r="M765" s="535"/>
      <c r="N765" s="536">
        <f>'BD Team'!F77</f>
        <v>0</v>
      </c>
      <c r="O765" s="537"/>
    </row>
    <row r="766" spans="3:15">
      <c r="C766" s="533"/>
      <c r="D766" s="533"/>
      <c r="E766" s="533"/>
      <c r="F766" s="533"/>
      <c r="G766" s="533"/>
      <c r="H766" s="533"/>
      <c r="I766" s="533"/>
      <c r="J766" s="533"/>
      <c r="K766" s="533"/>
      <c r="L766" s="533"/>
      <c r="M766" s="533"/>
      <c r="N766" s="533"/>
      <c r="O766" s="533"/>
    </row>
    <row r="767" spans="3:15" ht="25.15" customHeight="1">
      <c r="C767" s="534" t="s">
        <v>243</v>
      </c>
      <c r="D767" s="535"/>
      <c r="E767" s="289">
        <f>'BD Team'!B78</f>
        <v>0</v>
      </c>
      <c r="F767" s="288" t="s">
        <v>244</v>
      </c>
      <c r="G767" s="536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4" t="s">
        <v>127</v>
      </c>
      <c r="M768" s="535"/>
      <c r="N768" s="539">
        <f>'BD Team'!G78</f>
        <v>0</v>
      </c>
      <c r="O768" s="540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4" t="s">
        <v>236</v>
      </c>
      <c r="M769" s="535"/>
      <c r="N769" s="537" t="str">
        <f>$F$6</f>
        <v>Wood Effect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4" t="s">
        <v>170</v>
      </c>
      <c r="M770" s="535"/>
      <c r="N770" s="537" t="str">
        <f>$K$6</f>
        <v>Black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4" t="s">
        <v>237</v>
      </c>
      <c r="M771" s="535"/>
      <c r="N771" s="540" t="s">
        <v>245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4" t="s">
        <v>238</v>
      </c>
      <c r="M772" s="535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4" t="s">
        <v>239</v>
      </c>
      <c r="M773" s="535"/>
      <c r="N773" s="536">
        <f>'BD Team'!J78</f>
        <v>0</v>
      </c>
      <c r="O773" s="536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4" t="s">
        <v>240</v>
      </c>
      <c r="M774" s="535"/>
      <c r="N774" s="536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4" t="s">
        <v>241</v>
      </c>
      <c r="M775" s="535"/>
      <c r="N775" s="536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4" t="s">
        <v>242</v>
      </c>
      <c r="M776" s="535"/>
      <c r="N776" s="536">
        <f>'BD Team'!F78</f>
        <v>0</v>
      </c>
      <c r="O776" s="537"/>
    </row>
    <row r="777" spans="3:15">
      <c r="C777" s="533"/>
      <c r="D777" s="533"/>
      <c r="E777" s="533"/>
      <c r="F777" s="533"/>
      <c r="G777" s="533"/>
      <c r="H777" s="533"/>
      <c r="I777" s="533"/>
      <c r="J777" s="533"/>
      <c r="K777" s="533"/>
      <c r="L777" s="533"/>
      <c r="M777" s="533"/>
      <c r="N777" s="533"/>
      <c r="O777" s="533"/>
    </row>
    <row r="778" spans="3:15" ht="25.15" customHeight="1">
      <c r="C778" s="534" t="s">
        <v>243</v>
      </c>
      <c r="D778" s="535"/>
      <c r="E778" s="289">
        <f>'BD Team'!B79</f>
        <v>0</v>
      </c>
      <c r="F778" s="288" t="s">
        <v>244</v>
      </c>
      <c r="G778" s="536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4" t="s">
        <v>127</v>
      </c>
      <c r="M779" s="535"/>
      <c r="N779" s="539">
        <f>'BD Team'!G79</f>
        <v>0</v>
      </c>
      <c r="O779" s="540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4" t="s">
        <v>236</v>
      </c>
      <c r="M780" s="535"/>
      <c r="N780" s="537" t="str">
        <f>$F$6</f>
        <v>Wood Effect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4" t="s">
        <v>170</v>
      </c>
      <c r="M781" s="535"/>
      <c r="N781" s="537" t="str">
        <f>$K$6</f>
        <v>Black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4" t="s">
        <v>237</v>
      </c>
      <c r="M782" s="535"/>
      <c r="N782" s="540" t="s">
        <v>245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4" t="s">
        <v>238</v>
      </c>
      <c r="M783" s="535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4" t="s">
        <v>239</v>
      </c>
      <c r="M784" s="535"/>
      <c r="N784" s="536">
        <f>'BD Team'!J79</f>
        <v>0</v>
      </c>
      <c r="O784" s="536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4" t="s">
        <v>240</v>
      </c>
      <c r="M785" s="535"/>
      <c r="N785" s="536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4" t="s">
        <v>241</v>
      </c>
      <c r="M786" s="535"/>
      <c r="N786" s="536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4" t="s">
        <v>242</v>
      </c>
      <c r="M787" s="535"/>
      <c r="N787" s="536">
        <f>'BD Team'!F79</f>
        <v>0</v>
      </c>
      <c r="O787" s="537"/>
    </row>
    <row r="788" spans="3:15">
      <c r="C788" s="533"/>
      <c r="D788" s="533"/>
      <c r="E788" s="533"/>
      <c r="F788" s="533"/>
      <c r="G788" s="533"/>
      <c r="H788" s="533"/>
      <c r="I788" s="533"/>
      <c r="J788" s="533"/>
      <c r="K788" s="533"/>
      <c r="L788" s="533"/>
      <c r="M788" s="533"/>
      <c r="N788" s="533"/>
      <c r="O788" s="533"/>
    </row>
    <row r="789" spans="3:15" ht="25.15" customHeight="1">
      <c r="C789" s="534" t="s">
        <v>243</v>
      </c>
      <c r="D789" s="535"/>
      <c r="E789" s="289">
        <f>'BD Team'!B80</f>
        <v>0</v>
      </c>
      <c r="F789" s="288" t="s">
        <v>244</v>
      </c>
      <c r="G789" s="536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4" t="s">
        <v>127</v>
      </c>
      <c r="M790" s="535"/>
      <c r="N790" s="539">
        <f>'BD Team'!G80</f>
        <v>0</v>
      </c>
      <c r="O790" s="540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4" t="s">
        <v>236</v>
      </c>
      <c r="M791" s="535"/>
      <c r="N791" s="537" t="str">
        <f>$F$6</f>
        <v>Wood Effect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4" t="s">
        <v>170</v>
      </c>
      <c r="M792" s="535"/>
      <c r="N792" s="537" t="str">
        <f>$K$6</f>
        <v>Black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4" t="s">
        <v>237</v>
      </c>
      <c r="M793" s="535"/>
      <c r="N793" s="540" t="s">
        <v>245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4" t="s">
        <v>238</v>
      </c>
      <c r="M794" s="535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4" t="s">
        <v>239</v>
      </c>
      <c r="M795" s="535"/>
      <c r="N795" s="536">
        <f>'BD Team'!J80</f>
        <v>0</v>
      </c>
      <c r="O795" s="536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4" t="s">
        <v>240</v>
      </c>
      <c r="M796" s="535"/>
      <c r="N796" s="536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4" t="s">
        <v>241</v>
      </c>
      <c r="M797" s="535"/>
      <c r="N797" s="536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4" t="s">
        <v>242</v>
      </c>
      <c r="M798" s="535"/>
      <c r="N798" s="536">
        <f>'BD Team'!F80</f>
        <v>0</v>
      </c>
      <c r="O798" s="537"/>
    </row>
    <row r="799" spans="3:15">
      <c r="C799" s="533"/>
      <c r="D799" s="533"/>
      <c r="E799" s="533"/>
      <c r="F799" s="533"/>
      <c r="G799" s="533"/>
      <c r="H799" s="533"/>
      <c r="I799" s="533"/>
      <c r="J799" s="533"/>
      <c r="K799" s="533"/>
      <c r="L799" s="533"/>
      <c r="M799" s="533"/>
      <c r="N799" s="533"/>
      <c r="O799" s="533"/>
    </row>
    <row r="800" spans="3:15" ht="25.15" customHeight="1">
      <c r="C800" s="534" t="s">
        <v>243</v>
      </c>
      <c r="D800" s="535"/>
      <c r="E800" s="289">
        <f>'BD Team'!B81</f>
        <v>0</v>
      </c>
      <c r="F800" s="288" t="s">
        <v>244</v>
      </c>
      <c r="G800" s="536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4" t="s">
        <v>127</v>
      </c>
      <c r="M801" s="535"/>
      <c r="N801" s="539">
        <f>'BD Team'!G81</f>
        <v>0</v>
      </c>
      <c r="O801" s="540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4" t="s">
        <v>236</v>
      </c>
      <c r="M802" s="535"/>
      <c r="N802" s="537" t="str">
        <f>$F$6</f>
        <v>Wood Effect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4" t="s">
        <v>170</v>
      </c>
      <c r="M803" s="535"/>
      <c r="N803" s="537" t="str">
        <f>$K$6</f>
        <v>Black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4" t="s">
        <v>237</v>
      </c>
      <c r="M804" s="535"/>
      <c r="N804" s="540" t="s">
        <v>245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4" t="s">
        <v>238</v>
      </c>
      <c r="M805" s="535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4" t="s">
        <v>239</v>
      </c>
      <c r="M806" s="535"/>
      <c r="N806" s="536">
        <f>'BD Team'!J81</f>
        <v>0</v>
      </c>
      <c r="O806" s="536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4" t="s">
        <v>240</v>
      </c>
      <c r="M807" s="535"/>
      <c r="N807" s="536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4" t="s">
        <v>241</v>
      </c>
      <c r="M808" s="535"/>
      <c r="N808" s="536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4" t="s">
        <v>242</v>
      </c>
      <c r="M809" s="535"/>
      <c r="N809" s="536">
        <f>'BD Team'!F81</f>
        <v>0</v>
      </c>
      <c r="O809" s="537"/>
    </row>
    <row r="810" spans="3:15">
      <c r="C810" s="533"/>
      <c r="D810" s="533"/>
      <c r="E810" s="533"/>
      <c r="F810" s="533"/>
      <c r="G810" s="533"/>
      <c r="H810" s="533"/>
      <c r="I810" s="533"/>
      <c r="J810" s="533"/>
      <c r="K810" s="533"/>
      <c r="L810" s="533"/>
      <c r="M810" s="533"/>
      <c r="N810" s="533"/>
      <c r="O810" s="533"/>
    </row>
    <row r="811" spans="3:15" ht="25.15" customHeight="1">
      <c r="C811" s="534" t="s">
        <v>243</v>
      </c>
      <c r="D811" s="535"/>
      <c r="E811" s="289">
        <f>'BD Team'!B82</f>
        <v>0</v>
      </c>
      <c r="F811" s="288" t="s">
        <v>244</v>
      </c>
      <c r="G811" s="536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4" t="s">
        <v>127</v>
      </c>
      <c r="M812" s="535"/>
      <c r="N812" s="539">
        <f>'BD Team'!G82</f>
        <v>0</v>
      </c>
      <c r="O812" s="540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4" t="s">
        <v>236</v>
      </c>
      <c r="M813" s="535"/>
      <c r="N813" s="537" t="str">
        <f>$F$6</f>
        <v>Wood Effect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4" t="s">
        <v>170</v>
      </c>
      <c r="M814" s="535"/>
      <c r="N814" s="537" t="str">
        <f>$K$6</f>
        <v>Black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4" t="s">
        <v>237</v>
      </c>
      <c r="M815" s="535"/>
      <c r="N815" s="540" t="s">
        <v>245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4" t="s">
        <v>238</v>
      </c>
      <c r="M816" s="535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4" t="s">
        <v>239</v>
      </c>
      <c r="M817" s="535"/>
      <c r="N817" s="536">
        <f>'BD Team'!J82</f>
        <v>0</v>
      </c>
      <c r="O817" s="536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4" t="s">
        <v>240</v>
      </c>
      <c r="M818" s="535"/>
      <c r="N818" s="536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4" t="s">
        <v>241</v>
      </c>
      <c r="M819" s="535"/>
      <c r="N819" s="536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4" t="s">
        <v>242</v>
      </c>
      <c r="M820" s="535"/>
      <c r="N820" s="536">
        <f>'BD Team'!F82</f>
        <v>0</v>
      </c>
      <c r="O820" s="537"/>
    </row>
    <row r="821" spans="3:15">
      <c r="C821" s="533"/>
      <c r="D821" s="533"/>
      <c r="E821" s="533"/>
      <c r="F821" s="533"/>
      <c r="G821" s="533"/>
      <c r="H821" s="533"/>
      <c r="I821" s="533"/>
      <c r="J821" s="533"/>
      <c r="K821" s="533"/>
      <c r="L821" s="533"/>
      <c r="M821" s="533"/>
      <c r="N821" s="533"/>
      <c r="O821" s="533"/>
    </row>
    <row r="822" spans="3:15" ht="25.15" customHeight="1">
      <c r="C822" s="534" t="s">
        <v>243</v>
      </c>
      <c r="D822" s="535"/>
      <c r="E822" s="289">
        <f>'BD Team'!B83</f>
        <v>0</v>
      </c>
      <c r="F822" s="288" t="s">
        <v>244</v>
      </c>
      <c r="G822" s="536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4" t="s">
        <v>127</v>
      </c>
      <c r="M823" s="535"/>
      <c r="N823" s="539">
        <f>'BD Team'!G83</f>
        <v>0</v>
      </c>
      <c r="O823" s="540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4" t="s">
        <v>236</v>
      </c>
      <c r="M824" s="535"/>
      <c r="N824" s="537" t="str">
        <f>$F$6</f>
        <v>Wood Effect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4" t="s">
        <v>170</v>
      </c>
      <c r="M825" s="535"/>
      <c r="N825" s="537" t="str">
        <f>$K$6</f>
        <v>Black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4" t="s">
        <v>237</v>
      </c>
      <c r="M826" s="535"/>
      <c r="N826" s="540" t="s">
        <v>245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4" t="s">
        <v>238</v>
      </c>
      <c r="M827" s="535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4" t="s">
        <v>239</v>
      </c>
      <c r="M828" s="535"/>
      <c r="N828" s="536">
        <f>'BD Team'!J83</f>
        <v>0</v>
      </c>
      <c r="O828" s="536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4" t="s">
        <v>240</v>
      </c>
      <c r="M829" s="535"/>
      <c r="N829" s="536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4" t="s">
        <v>241</v>
      </c>
      <c r="M830" s="535"/>
      <c r="N830" s="536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4" t="s">
        <v>242</v>
      </c>
      <c r="M831" s="535"/>
      <c r="N831" s="536">
        <f>'BD Team'!F83</f>
        <v>0</v>
      </c>
      <c r="O831" s="537"/>
    </row>
    <row r="832" spans="3:15">
      <c r="C832" s="533"/>
      <c r="D832" s="533"/>
      <c r="E832" s="533"/>
      <c r="F832" s="533"/>
      <c r="G832" s="533"/>
      <c r="H832" s="533"/>
      <c r="I832" s="533"/>
      <c r="J832" s="533"/>
      <c r="K832" s="533"/>
      <c r="L832" s="533"/>
      <c r="M832" s="533"/>
      <c r="N832" s="533"/>
      <c r="O832" s="533"/>
    </row>
    <row r="833" spans="3:15" ht="25.15" customHeight="1">
      <c r="C833" s="534" t="s">
        <v>243</v>
      </c>
      <c r="D833" s="535"/>
      <c r="E833" s="289">
        <f>'BD Team'!B84</f>
        <v>0</v>
      </c>
      <c r="F833" s="288" t="s">
        <v>244</v>
      </c>
      <c r="G833" s="536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4" t="s">
        <v>127</v>
      </c>
      <c r="M834" s="535"/>
      <c r="N834" s="539">
        <f>'BD Team'!G84</f>
        <v>0</v>
      </c>
      <c r="O834" s="540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4" t="s">
        <v>236</v>
      </c>
      <c r="M835" s="535"/>
      <c r="N835" s="537" t="str">
        <f>$F$6</f>
        <v>Wood Effect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4" t="s">
        <v>170</v>
      </c>
      <c r="M836" s="535"/>
      <c r="N836" s="537" t="str">
        <f>$K$6</f>
        <v>Black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4" t="s">
        <v>237</v>
      </c>
      <c r="M837" s="535"/>
      <c r="N837" s="540" t="s">
        <v>245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4" t="s">
        <v>238</v>
      </c>
      <c r="M838" s="535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4" t="s">
        <v>239</v>
      </c>
      <c r="M839" s="535"/>
      <c r="N839" s="536">
        <f>'BD Team'!J84</f>
        <v>0</v>
      </c>
      <c r="O839" s="536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4" t="s">
        <v>240</v>
      </c>
      <c r="M840" s="535"/>
      <c r="N840" s="536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4" t="s">
        <v>241</v>
      </c>
      <c r="M841" s="535"/>
      <c r="N841" s="536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4" t="s">
        <v>242</v>
      </c>
      <c r="M842" s="535"/>
      <c r="N842" s="536">
        <f>'BD Team'!F84</f>
        <v>0</v>
      </c>
      <c r="O842" s="537"/>
    </row>
    <row r="843" spans="3:15">
      <c r="C843" s="533"/>
      <c r="D843" s="533"/>
      <c r="E843" s="533"/>
      <c r="F843" s="533"/>
      <c r="G843" s="533"/>
      <c r="H843" s="533"/>
      <c r="I843" s="533"/>
      <c r="J843" s="533"/>
      <c r="K843" s="533"/>
      <c r="L843" s="533"/>
      <c r="M843" s="533"/>
      <c r="N843" s="533"/>
      <c r="O843" s="533"/>
    </row>
    <row r="844" spans="3:15" ht="25.15" customHeight="1">
      <c r="C844" s="534" t="s">
        <v>243</v>
      </c>
      <c r="D844" s="535"/>
      <c r="E844" s="289">
        <f>'BD Team'!B85</f>
        <v>0</v>
      </c>
      <c r="F844" s="288" t="s">
        <v>244</v>
      </c>
      <c r="G844" s="536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4" t="s">
        <v>127</v>
      </c>
      <c r="M845" s="535"/>
      <c r="N845" s="539">
        <f>'BD Team'!G85</f>
        <v>0</v>
      </c>
      <c r="O845" s="540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4" t="s">
        <v>236</v>
      </c>
      <c r="M846" s="535"/>
      <c r="N846" s="537" t="str">
        <f>$F$6</f>
        <v>Wood Effect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4" t="s">
        <v>170</v>
      </c>
      <c r="M847" s="535"/>
      <c r="N847" s="537" t="str">
        <f>$K$6</f>
        <v>Black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4" t="s">
        <v>237</v>
      </c>
      <c r="M848" s="535"/>
      <c r="N848" s="540" t="s">
        <v>245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4" t="s">
        <v>238</v>
      </c>
      <c r="M849" s="535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4" t="s">
        <v>239</v>
      </c>
      <c r="M850" s="535"/>
      <c r="N850" s="536">
        <f>'BD Team'!J85</f>
        <v>0</v>
      </c>
      <c r="O850" s="536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4" t="s">
        <v>240</v>
      </c>
      <c r="M851" s="535"/>
      <c r="N851" s="536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4" t="s">
        <v>241</v>
      </c>
      <c r="M852" s="535"/>
      <c r="N852" s="536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4" t="s">
        <v>242</v>
      </c>
      <c r="M853" s="535"/>
      <c r="N853" s="536">
        <f>'BD Team'!F85</f>
        <v>0</v>
      </c>
      <c r="O853" s="537"/>
    </row>
    <row r="854" spans="3:15">
      <c r="C854" s="533"/>
      <c r="D854" s="533"/>
      <c r="E854" s="533"/>
      <c r="F854" s="533"/>
      <c r="G854" s="533"/>
      <c r="H854" s="533"/>
      <c r="I854" s="533"/>
      <c r="J854" s="533"/>
      <c r="K854" s="533"/>
      <c r="L854" s="533"/>
      <c r="M854" s="533"/>
      <c r="N854" s="533"/>
      <c r="O854" s="533"/>
    </row>
    <row r="855" spans="3:15" ht="25.15" customHeight="1">
      <c r="C855" s="534" t="s">
        <v>243</v>
      </c>
      <c r="D855" s="535"/>
      <c r="E855" s="289">
        <f>'BD Team'!B86</f>
        <v>0</v>
      </c>
      <c r="F855" s="288" t="s">
        <v>244</v>
      </c>
      <c r="G855" s="536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4" t="s">
        <v>127</v>
      </c>
      <c r="M856" s="535"/>
      <c r="N856" s="539">
        <f>'BD Team'!G86</f>
        <v>0</v>
      </c>
      <c r="O856" s="540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4" t="s">
        <v>236</v>
      </c>
      <c r="M857" s="535"/>
      <c r="N857" s="537" t="str">
        <f>$F$6</f>
        <v>Wood Effect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4" t="s">
        <v>170</v>
      </c>
      <c r="M858" s="535"/>
      <c r="N858" s="537" t="str">
        <f>$K$6</f>
        <v>Black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4" t="s">
        <v>237</v>
      </c>
      <c r="M859" s="535"/>
      <c r="N859" s="540" t="s">
        <v>245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4" t="s">
        <v>238</v>
      </c>
      <c r="M860" s="535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4" t="s">
        <v>239</v>
      </c>
      <c r="M861" s="535"/>
      <c r="N861" s="536">
        <f>'BD Team'!J86</f>
        <v>0</v>
      </c>
      <c r="O861" s="536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4" t="s">
        <v>240</v>
      </c>
      <c r="M862" s="535"/>
      <c r="N862" s="536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4" t="s">
        <v>241</v>
      </c>
      <c r="M863" s="535"/>
      <c r="N863" s="536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4" t="s">
        <v>242</v>
      </c>
      <c r="M864" s="535"/>
      <c r="N864" s="536">
        <f>'BD Team'!F86</f>
        <v>0</v>
      </c>
      <c r="O864" s="537"/>
    </row>
    <row r="865" spans="3:15">
      <c r="C865" s="533"/>
      <c r="D865" s="533"/>
      <c r="E865" s="533"/>
      <c r="F865" s="533"/>
      <c r="G865" s="533"/>
      <c r="H865" s="533"/>
      <c r="I865" s="533"/>
      <c r="J865" s="533"/>
      <c r="K865" s="533"/>
      <c r="L865" s="533"/>
      <c r="M865" s="533"/>
      <c r="N865" s="533"/>
      <c r="O865" s="533"/>
    </row>
    <row r="866" spans="3:15" ht="25.15" customHeight="1">
      <c r="C866" s="534" t="s">
        <v>243</v>
      </c>
      <c r="D866" s="535"/>
      <c r="E866" s="289">
        <f>'BD Team'!B87</f>
        <v>0</v>
      </c>
      <c r="F866" s="288" t="s">
        <v>244</v>
      </c>
      <c r="G866" s="536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4" t="s">
        <v>127</v>
      </c>
      <c r="M867" s="535"/>
      <c r="N867" s="539">
        <f>'BD Team'!G87</f>
        <v>0</v>
      </c>
      <c r="O867" s="540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4" t="s">
        <v>236</v>
      </c>
      <c r="M868" s="535"/>
      <c r="N868" s="537" t="str">
        <f>$F$6</f>
        <v>Wood Effect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4" t="s">
        <v>170</v>
      </c>
      <c r="M869" s="535"/>
      <c r="N869" s="537" t="str">
        <f>$K$6</f>
        <v>Black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4" t="s">
        <v>237</v>
      </c>
      <c r="M870" s="535"/>
      <c r="N870" s="540" t="s">
        <v>245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4" t="s">
        <v>238</v>
      </c>
      <c r="M871" s="535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4" t="s">
        <v>239</v>
      </c>
      <c r="M872" s="535"/>
      <c r="N872" s="536">
        <f>'BD Team'!J87</f>
        <v>0</v>
      </c>
      <c r="O872" s="536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4" t="s">
        <v>240</v>
      </c>
      <c r="M873" s="535"/>
      <c r="N873" s="536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4" t="s">
        <v>241</v>
      </c>
      <c r="M874" s="535"/>
      <c r="N874" s="536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4" t="s">
        <v>242</v>
      </c>
      <c r="M875" s="535"/>
      <c r="N875" s="536">
        <f>'BD Team'!F87</f>
        <v>0</v>
      </c>
      <c r="O875" s="537"/>
    </row>
    <row r="876" spans="3:15">
      <c r="C876" s="533"/>
      <c r="D876" s="533"/>
      <c r="E876" s="533"/>
      <c r="F876" s="533"/>
      <c r="G876" s="533"/>
      <c r="H876" s="533"/>
      <c r="I876" s="533"/>
      <c r="J876" s="533"/>
      <c r="K876" s="533"/>
      <c r="L876" s="533"/>
      <c r="M876" s="533"/>
      <c r="N876" s="533"/>
      <c r="O876" s="533"/>
    </row>
    <row r="877" spans="3:15" ht="25.15" customHeight="1">
      <c r="C877" s="534" t="s">
        <v>243</v>
      </c>
      <c r="D877" s="535"/>
      <c r="E877" s="289">
        <f>'BD Team'!B88</f>
        <v>0</v>
      </c>
      <c r="F877" s="288" t="s">
        <v>244</v>
      </c>
      <c r="G877" s="536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4" t="s">
        <v>127</v>
      </c>
      <c r="M878" s="535"/>
      <c r="N878" s="539">
        <f>'BD Team'!G88</f>
        <v>0</v>
      </c>
      <c r="O878" s="540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4" t="s">
        <v>236</v>
      </c>
      <c r="M879" s="535"/>
      <c r="N879" s="537" t="str">
        <f>$F$6</f>
        <v>Wood Effect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4" t="s">
        <v>170</v>
      </c>
      <c r="M880" s="535"/>
      <c r="N880" s="537" t="str">
        <f>$K$6</f>
        <v>Black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4" t="s">
        <v>237</v>
      </c>
      <c r="M881" s="535"/>
      <c r="N881" s="540" t="s">
        <v>245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4" t="s">
        <v>238</v>
      </c>
      <c r="M882" s="535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4" t="s">
        <v>239</v>
      </c>
      <c r="M883" s="535"/>
      <c r="N883" s="536">
        <f>'BD Team'!J88</f>
        <v>0</v>
      </c>
      <c r="O883" s="536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4" t="s">
        <v>240</v>
      </c>
      <c r="M884" s="535"/>
      <c r="N884" s="536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4" t="s">
        <v>241</v>
      </c>
      <c r="M885" s="535"/>
      <c r="N885" s="536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4" t="s">
        <v>242</v>
      </c>
      <c r="M886" s="535"/>
      <c r="N886" s="536">
        <f>'BD Team'!F88</f>
        <v>0</v>
      </c>
      <c r="O886" s="537"/>
    </row>
    <row r="887" spans="3:15">
      <c r="C887" s="533"/>
      <c r="D887" s="533"/>
      <c r="E887" s="533"/>
      <c r="F887" s="533"/>
      <c r="G887" s="533"/>
      <c r="H887" s="533"/>
      <c r="I887" s="533"/>
      <c r="J887" s="533"/>
      <c r="K887" s="533"/>
      <c r="L887" s="533"/>
      <c r="M887" s="533"/>
      <c r="N887" s="533"/>
      <c r="O887" s="533"/>
    </row>
    <row r="888" spans="3:15" ht="25.15" customHeight="1">
      <c r="C888" s="534" t="s">
        <v>243</v>
      </c>
      <c r="D888" s="535"/>
      <c r="E888" s="289">
        <f>'BD Team'!B89</f>
        <v>0</v>
      </c>
      <c r="F888" s="288" t="s">
        <v>244</v>
      </c>
      <c r="G888" s="536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4" t="s">
        <v>127</v>
      </c>
      <c r="M889" s="535"/>
      <c r="N889" s="539">
        <f>'BD Team'!G89</f>
        <v>0</v>
      </c>
      <c r="O889" s="540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4" t="s">
        <v>236</v>
      </c>
      <c r="M890" s="535"/>
      <c r="N890" s="537" t="str">
        <f>$F$6</f>
        <v>Wood Effect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4" t="s">
        <v>170</v>
      </c>
      <c r="M891" s="535"/>
      <c r="N891" s="537" t="str">
        <f>$K$6</f>
        <v>Black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4" t="s">
        <v>237</v>
      </c>
      <c r="M892" s="535"/>
      <c r="N892" s="540" t="s">
        <v>245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4" t="s">
        <v>238</v>
      </c>
      <c r="M893" s="535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4" t="s">
        <v>239</v>
      </c>
      <c r="M894" s="535"/>
      <c r="N894" s="536">
        <f>'BD Team'!J89</f>
        <v>0</v>
      </c>
      <c r="O894" s="536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4" t="s">
        <v>240</v>
      </c>
      <c r="M895" s="535"/>
      <c r="N895" s="536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4" t="s">
        <v>241</v>
      </c>
      <c r="M896" s="535"/>
      <c r="N896" s="536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4" t="s">
        <v>242</v>
      </c>
      <c r="M897" s="535"/>
      <c r="N897" s="536">
        <f>'BD Team'!F89</f>
        <v>0</v>
      </c>
      <c r="O897" s="537"/>
    </row>
    <row r="898" spans="3:15">
      <c r="C898" s="533"/>
      <c r="D898" s="533"/>
      <c r="E898" s="533"/>
      <c r="F898" s="533"/>
      <c r="G898" s="533"/>
      <c r="H898" s="533"/>
      <c r="I898" s="533"/>
      <c r="J898" s="533"/>
      <c r="K898" s="533"/>
      <c r="L898" s="533"/>
      <c r="M898" s="533"/>
      <c r="N898" s="533"/>
      <c r="O898" s="533"/>
    </row>
    <row r="899" spans="3:15" ht="25.15" customHeight="1">
      <c r="C899" s="534" t="s">
        <v>243</v>
      </c>
      <c r="D899" s="535"/>
      <c r="E899" s="289">
        <f>'BD Team'!B90</f>
        <v>0</v>
      </c>
      <c r="F899" s="288" t="s">
        <v>244</v>
      </c>
      <c r="G899" s="536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4" t="s">
        <v>127</v>
      </c>
      <c r="M900" s="535"/>
      <c r="N900" s="539">
        <f>'BD Team'!G90</f>
        <v>0</v>
      </c>
      <c r="O900" s="540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4" t="s">
        <v>236</v>
      </c>
      <c r="M901" s="535"/>
      <c r="N901" s="537" t="str">
        <f>$F$6</f>
        <v>Wood Effect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4" t="s">
        <v>170</v>
      </c>
      <c r="M902" s="535"/>
      <c r="N902" s="537" t="str">
        <f>$K$6</f>
        <v>Black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4" t="s">
        <v>237</v>
      </c>
      <c r="M903" s="535"/>
      <c r="N903" s="540" t="s">
        <v>245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4" t="s">
        <v>238</v>
      </c>
      <c r="M904" s="535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4" t="s">
        <v>239</v>
      </c>
      <c r="M905" s="535"/>
      <c r="N905" s="536">
        <f>'BD Team'!J90</f>
        <v>0</v>
      </c>
      <c r="O905" s="536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4" t="s">
        <v>240</v>
      </c>
      <c r="M906" s="535"/>
      <c r="N906" s="536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4" t="s">
        <v>241</v>
      </c>
      <c r="M907" s="535"/>
      <c r="N907" s="536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4" t="s">
        <v>242</v>
      </c>
      <c r="M908" s="535"/>
      <c r="N908" s="536">
        <f>'BD Team'!F90</f>
        <v>0</v>
      </c>
      <c r="O908" s="537"/>
    </row>
    <row r="909" spans="3:15">
      <c r="C909" s="533"/>
      <c r="D909" s="533"/>
      <c r="E909" s="533"/>
      <c r="F909" s="533"/>
      <c r="G909" s="533"/>
      <c r="H909" s="533"/>
      <c r="I909" s="533"/>
      <c r="J909" s="533"/>
      <c r="K909" s="533"/>
      <c r="L909" s="533"/>
      <c r="M909" s="533"/>
      <c r="N909" s="533"/>
      <c r="O909" s="533"/>
    </row>
    <row r="910" spans="3:15" ht="25.15" customHeight="1">
      <c r="C910" s="534" t="s">
        <v>243</v>
      </c>
      <c r="D910" s="535"/>
      <c r="E910" s="289">
        <f>'BD Team'!B91</f>
        <v>0</v>
      </c>
      <c r="F910" s="288" t="s">
        <v>244</v>
      </c>
      <c r="G910" s="536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4" t="s">
        <v>127</v>
      </c>
      <c r="M911" s="535"/>
      <c r="N911" s="539">
        <f>'BD Team'!G91</f>
        <v>0</v>
      </c>
      <c r="O911" s="540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4" t="s">
        <v>236</v>
      </c>
      <c r="M912" s="535"/>
      <c r="N912" s="537" t="str">
        <f>$F$6</f>
        <v>Wood Effect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4" t="s">
        <v>170</v>
      </c>
      <c r="M913" s="535"/>
      <c r="N913" s="537" t="str">
        <f>$K$6</f>
        <v>Black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4" t="s">
        <v>237</v>
      </c>
      <c r="M914" s="535"/>
      <c r="N914" s="540" t="s">
        <v>245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4" t="s">
        <v>238</v>
      </c>
      <c r="M915" s="535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4" t="s">
        <v>239</v>
      </c>
      <c r="M916" s="535"/>
      <c r="N916" s="536">
        <f>'BD Team'!J91</f>
        <v>0</v>
      </c>
      <c r="O916" s="536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4" t="s">
        <v>240</v>
      </c>
      <c r="M917" s="535"/>
      <c r="N917" s="536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4" t="s">
        <v>241</v>
      </c>
      <c r="M918" s="535"/>
      <c r="N918" s="536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4" t="s">
        <v>242</v>
      </c>
      <c r="M919" s="535"/>
      <c r="N919" s="536">
        <f>'BD Team'!F91</f>
        <v>0</v>
      </c>
      <c r="O919" s="537"/>
    </row>
    <row r="920" spans="3:15">
      <c r="C920" s="533"/>
      <c r="D920" s="533"/>
      <c r="E920" s="533"/>
      <c r="F920" s="533"/>
      <c r="G920" s="533"/>
      <c r="H920" s="533"/>
      <c r="I920" s="533"/>
      <c r="J920" s="533"/>
      <c r="K920" s="533"/>
      <c r="L920" s="533"/>
      <c r="M920" s="533"/>
      <c r="N920" s="533"/>
      <c r="O920" s="533"/>
    </row>
    <row r="921" spans="3:15" ht="25.15" customHeight="1">
      <c r="C921" s="534" t="s">
        <v>243</v>
      </c>
      <c r="D921" s="535"/>
      <c r="E921" s="289">
        <f>'BD Team'!B92</f>
        <v>0</v>
      </c>
      <c r="F921" s="288" t="s">
        <v>244</v>
      </c>
      <c r="G921" s="536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4" t="s">
        <v>127</v>
      </c>
      <c r="M922" s="535"/>
      <c r="N922" s="539">
        <f>'BD Team'!G92</f>
        <v>0</v>
      </c>
      <c r="O922" s="540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4" t="s">
        <v>236</v>
      </c>
      <c r="M923" s="535"/>
      <c r="N923" s="537" t="str">
        <f>$F$6</f>
        <v>Wood Effect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4" t="s">
        <v>170</v>
      </c>
      <c r="M924" s="535"/>
      <c r="N924" s="537" t="str">
        <f>$K$6</f>
        <v>Black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4" t="s">
        <v>237</v>
      </c>
      <c r="M925" s="535"/>
      <c r="N925" s="540" t="s">
        <v>245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4" t="s">
        <v>238</v>
      </c>
      <c r="M926" s="535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4" t="s">
        <v>239</v>
      </c>
      <c r="M927" s="535"/>
      <c r="N927" s="536">
        <f>'BD Team'!J92</f>
        <v>0</v>
      </c>
      <c r="O927" s="536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4" t="s">
        <v>240</v>
      </c>
      <c r="M928" s="535"/>
      <c r="N928" s="536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4" t="s">
        <v>241</v>
      </c>
      <c r="M929" s="535"/>
      <c r="N929" s="536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4" t="s">
        <v>242</v>
      </c>
      <c r="M930" s="535"/>
      <c r="N930" s="536">
        <f>'BD Team'!F92</f>
        <v>0</v>
      </c>
      <c r="O930" s="537"/>
    </row>
    <row r="931" spans="3:15">
      <c r="C931" s="533"/>
      <c r="D931" s="533"/>
      <c r="E931" s="533"/>
      <c r="F931" s="533"/>
      <c r="G931" s="533"/>
      <c r="H931" s="533"/>
      <c r="I931" s="533"/>
      <c r="J931" s="533"/>
      <c r="K931" s="533"/>
      <c r="L931" s="533"/>
      <c r="M931" s="533"/>
      <c r="N931" s="533"/>
      <c r="O931" s="533"/>
    </row>
    <row r="932" spans="3:15" ht="25.15" customHeight="1">
      <c r="C932" s="534" t="s">
        <v>243</v>
      </c>
      <c r="D932" s="535"/>
      <c r="E932" s="289">
        <f>'BD Team'!B93</f>
        <v>0</v>
      </c>
      <c r="F932" s="288" t="s">
        <v>244</v>
      </c>
      <c r="G932" s="536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4" t="s">
        <v>127</v>
      </c>
      <c r="M933" s="535"/>
      <c r="N933" s="539">
        <f>'BD Team'!G93</f>
        <v>0</v>
      </c>
      <c r="O933" s="540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4" t="s">
        <v>236</v>
      </c>
      <c r="M934" s="535"/>
      <c r="N934" s="537" t="str">
        <f>$F$6</f>
        <v>Wood Effect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4" t="s">
        <v>170</v>
      </c>
      <c r="M935" s="535"/>
      <c r="N935" s="537" t="str">
        <f>$K$6</f>
        <v>Black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4" t="s">
        <v>237</v>
      </c>
      <c r="M936" s="535"/>
      <c r="N936" s="540" t="s">
        <v>245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4" t="s">
        <v>238</v>
      </c>
      <c r="M937" s="535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4" t="s">
        <v>239</v>
      </c>
      <c r="M938" s="535"/>
      <c r="N938" s="536">
        <f>'BD Team'!J93</f>
        <v>0</v>
      </c>
      <c r="O938" s="536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4" t="s">
        <v>240</v>
      </c>
      <c r="M939" s="535"/>
      <c r="N939" s="536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4" t="s">
        <v>241</v>
      </c>
      <c r="M940" s="535"/>
      <c r="N940" s="536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4" t="s">
        <v>242</v>
      </c>
      <c r="M941" s="535"/>
      <c r="N941" s="536">
        <f>'BD Team'!F93</f>
        <v>0</v>
      </c>
      <c r="O941" s="537"/>
    </row>
    <row r="942" spans="3:15">
      <c r="C942" s="533"/>
      <c r="D942" s="533"/>
      <c r="E942" s="533"/>
      <c r="F942" s="533"/>
      <c r="G942" s="533"/>
      <c r="H942" s="533"/>
      <c r="I942" s="533"/>
      <c r="J942" s="533"/>
      <c r="K942" s="533"/>
      <c r="L942" s="533"/>
      <c r="M942" s="533"/>
      <c r="N942" s="533"/>
      <c r="O942" s="533"/>
    </row>
    <row r="943" spans="3:15" ht="25.15" customHeight="1">
      <c r="C943" s="534" t="s">
        <v>243</v>
      </c>
      <c r="D943" s="535"/>
      <c r="E943" s="289">
        <f>'BD Team'!B94</f>
        <v>0</v>
      </c>
      <c r="F943" s="288" t="s">
        <v>244</v>
      </c>
      <c r="G943" s="536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4" t="s">
        <v>127</v>
      </c>
      <c r="M944" s="535"/>
      <c r="N944" s="539">
        <f>'BD Team'!G94</f>
        <v>0</v>
      </c>
      <c r="O944" s="540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4" t="s">
        <v>236</v>
      </c>
      <c r="M945" s="535"/>
      <c r="N945" s="537" t="str">
        <f>$F$6</f>
        <v>Wood Effect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4" t="s">
        <v>170</v>
      </c>
      <c r="M946" s="535"/>
      <c r="N946" s="537" t="str">
        <f>$K$6</f>
        <v>Black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4" t="s">
        <v>237</v>
      </c>
      <c r="M947" s="535"/>
      <c r="N947" s="540" t="s">
        <v>245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4" t="s">
        <v>238</v>
      </c>
      <c r="M948" s="535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4" t="s">
        <v>239</v>
      </c>
      <c r="M949" s="535"/>
      <c r="N949" s="536">
        <f>'BD Team'!J94</f>
        <v>0</v>
      </c>
      <c r="O949" s="536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4" t="s">
        <v>240</v>
      </c>
      <c r="M950" s="535"/>
      <c r="N950" s="536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4" t="s">
        <v>241</v>
      </c>
      <c r="M951" s="535"/>
      <c r="N951" s="536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4" t="s">
        <v>242</v>
      </c>
      <c r="M952" s="535"/>
      <c r="N952" s="536">
        <f>'BD Team'!F94</f>
        <v>0</v>
      </c>
      <c r="O952" s="537"/>
    </row>
    <row r="953" spans="3:15">
      <c r="C953" s="533"/>
      <c r="D953" s="533"/>
      <c r="E953" s="533"/>
      <c r="F953" s="533"/>
      <c r="G953" s="533"/>
      <c r="H953" s="533"/>
      <c r="I953" s="533"/>
      <c r="J953" s="533"/>
      <c r="K953" s="533"/>
      <c r="L953" s="533"/>
      <c r="M953" s="533"/>
      <c r="N953" s="533"/>
      <c r="O953" s="533"/>
    </row>
    <row r="954" spans="3:15" ht="25.15" customHeight="1">
      <c r="C954" s="534" t="s">
        <v>243</v>
      </c>
      <c r="D954" s="535"/>
      <c r="E954" s="289">
        <f>'BD Team'!B95</f>
        <v>0</v>
      </c>
      <c r="F954" s="288" t="s">
        <v>244</v>
      </c>
      <c r="G954" s="536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4" t="s">
        <v>127</v>
      </c>
      <c r="M955" s="535"/>
      <c r="N955" s="539">
        <f>'BD Team'!G95</f>
        <v>0</v>
      </c>
      <c r="O955" s="540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4" t="s">
        <v>236</v>
      </c>
      <c r="M956" s="535"/>
      <c r="N956" s="537" t="str">
        <f>$F$6</f>
        <v>Wood Effect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4" t="s">
        <v>170</v>
      </c>
      <c r="M957" s="535"/>
      <c r="N957" s="537" t="str">
        <f>$K$6</f>
        <v>Black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4" t="s">
        <v>237</v>
      </c>
      <c r="M958" s="535"/>
      <c r="N958" s="540" t="s">
        <v>245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4" t="s">
        <v>238</v>
      </c>
      <c r="M959" s="535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4" t="s">
        <v>239</v>
      </c>
      <c r="M960" s="535"/>
      <c r="N960" s="536">
        <f>'BD Team'!J95</f>
        <v>0</v>
      </c>
      <c r="O960" s="536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4" t="s">
        <v>240</v>
      </c>
      <c r="M961" s="535"/>
      <c r="N961" s="536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4" t="s">
        <v>241</v>
      </c>
      <c r="M962" s="535"/>
      <c r="N962" s="536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4" t="s">
        <v>242</v>
      </c>
      <c r="M963" s="535"/>
      <c r="N963" s="536">
        <f>'BD Team'!F95</f>
        <v>0</v>
      </c>
      <c r="O963" s="537"/>
    </row>
    <row r="964" spans="3:15">
      <c r="C964" s="533"/>
      <c r="D964" s="533"/>
      <c r="E964" s="533"/>
      <c r="F964" s="533"/>
      <c r="G964" s="533"/>
      <c r="H964" s="533"/>
      <c r="I964" s="533"/>
      <c r="J964" s="533"/>
      <c r="K964" s="533"/>
      <c r="L964" s="533"/>
      <c r="M964" s="533"/>
      <c r="N964" s="533"/>
      <c r="O964" s="533"/>
    </row>
    <row r="965" spans="3:15" ht="25.15" customHeight="1">
      <c r="C965" s="534" t="s">
        <v>243</v>
      </c>
      <c r="D965" s="535"/>
      <c r="E965" s="289">
        <f>'BD Team'!B96</f>
        <v>0</v>
      </c>
      <c r="F965" s="288" t="s">
        <v>244</v>
      </c>
      <c r="G965" s="536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4" t="s">
        <v>127</v>
      </c>
      <c r="M966" s="535"/>
      <c r="N966" s="539">
        <f>'BD Team'!G96</f>
        <v>0</v>
      </c>
      <c r="O966" s="540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4" t="s">
        <v>236</v>
      </c>
      <c r="M967" s="535"/>
      <c r="N967" s="537" t="str">
        <f>$F$6</f>
        <v>Wood Effect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4" t="s">
        <v>170</v>
      </c>
      <c r="M968" s="535"/>
      <c r="N968" s="537" t="str">
        <f>$K$6</f>
        <v>Black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4" t="s">
        <v>237</v>
      </c>
      <c r="M969" s="535"/>
      <c r="N969" s="540" t="s">
        <v>245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4" t="s">
        <v>238</v>
      </c>
      <c r="M970" s="535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4" t="s">
        <v>239</v>
      </c>
      <c r="M971" s="535"/>
      <c r="N971" s="536">
        <f>'BD Team'!J96</f>
        <v>0</v>
      </c>
      <c r="O971" s="536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4" t="s">
        <v>240</v>
      </c>
      <c r="M972" s="535"/>
      <c r="N972" s="536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4" t="s">
        <v>241</v>
      </c>
      <c r="M973" s="535"/>
      <c r="N973" s="536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4" t="s">
        <v>242</v>
      </c>
      <c r="M974" s="535"/>
      <c r="N974" s="536">
        <f>'BD Team'!F96</f>
        <v>0</v>
      </c>
      <c r="O974" s="537"/>
    </row>
    <row r="975" spans="3:15">
      <c r="C975" s="533"/>
      <c r="D975" s="533"/>
      <c r="E975" s="533"/>
      <c r="F975" s="533"/>
      <c r="G975" s="533"/>
      <c r="H975" s="533"/>
      <c r="I975" s="533"/>
      <c r="J975" s="533"/>
      <c r="K975" s="533"/>
      <c r="L975" s="533"/>
      <c r="M975" s="533"/>
      <c r="N975" s="533"/>
      <c r="O975" s="533"/>
    </row>
    <row r="976" spans="3:15" ht="25.15" customHeight="1">
      <c r="C976" s="534" t="s">
        <v>243</v>
      </c>
      <c r="D976" s="535"/>
      <c r="E976" s="289">
        <f>'BD Team'!B97</f>
        <v>0</v>
      </c>
      <c r="F976" s="288" t="s">
        <v>244</v>
      </c>
      <c r="G976" s="536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4" t="s">
        <v>127</v>
      </c>
      <c r="M977" s="535"/>
      <c r="N977" s="539">
        <f>'BD Team'!G97</f>
        <v>0</v>
      </c>
      <c r="O977" s="540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4" t="s">
        <v>236</v>
      </c>
      <c r="M978" s="535"/>
      <c r="N978" s="537" t="str">
        <f>$F$6</f>
        <v>Wood Effect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4" t="s">
        <v>170</v>
      </c>
      <c r="M979" s="535"/>
      <c r="N979" s="537" t="str">
        <f>$K$6</f>
        <v>Black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4" t="s">
        <v>237</v>
      </c>
      <c r="M980" s="535"/>
      <c r="N980" s="540" t="s">
        <v>245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4" t="s">
        <v>238</v>
      </c>
      <c r="M981" s="535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4" t="s">
        <v>239</v>
      </c>
      <c r="M982" s="535"/>
      <c r="N982" s="536">
        <f>'BD Team'!J97</f>
        <v>0</v>
      </c>
      <c r="O982" s="536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4" t="s">
        <v>240</v>
      </c>
      <c r="M983" s="535"/>
      <c r="N983" s="536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4" t="s">
        <v>241</v>
      </c>
      <c r="M984" s="535"/>
      <c r="N984" s="536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4" t="s">
        <v>242</v>
      </c>
      <c r="M985" s="535"/>
      <c r="N985" s="536">
        <f>'BD Team'!F97</f>
        <v>0</v>
      </c>
      <c r="O985" s="537"/>
    </row>
    <row r="986" spans="3:15">
      <c r="C986" s="533"/>
      <c r="D986" s="533"/>
      <c r="E986" s="533"/>
      <c r="F986" s="533"/>
      <c r="G986" s="533"/>
      <c r="H986" s="533"/>
      <c r="I986" s="533"/>
      <c r="J986" s="533"/>
      <c r="K986" s="533"/>
      <c r="L986" s="533"/>
      <c r="M986" s="533"/>
      <c r="N986" s="533"/>
      <c r="O986" s="533"/>
    </row>
    <row r="987" spans="3:15" ht="25.15" customHeight="1">
      <c r="C987" s="534" t="s">
        <v>243</v>
      </c>
      <c r="D987" s="535"/>
      <c r="E987" s="289">
        <f>'BD Team'!B98</f>
        <v>0</v>
      </c>
      <c r="F987" s="288" t="s">
        <v>244</v>
      </c>
      <c r="G987" s="536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4" t="s">
        <v>127</v>
      </c>
      <c r="M988" s="535"/>
      <c r="N988" s="539">
        <f>'BD Team'!G98</f>
        <v>0</v>
      </c>
      <c r="O988" s="540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4" t="s">
        <v>236</v>
      </c>
      <c r="M989" s="535"/>
      <c r="N989" s="537" t="str">
        <f>$F$6</f>
        <v>Wood Effect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4" t="s">
        <v>170</v>
      </c>
      <c r="M990" s="535"/>
      <c r="N990" s="537" t="str">
        <f>$K$6</f>
        <v>Black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4" t="s">
        <v>237</v>
      </c>
      <c r="M991" s="535"/>
      <c r="N991" s="540" t="s">
        <v>245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4" t="s">
        <v>238</v>
      </c>
      <c r="M992" s="535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4" t="s">
        <v>239</v>
      </c>
      <c r="M993" s="535"/>
      <c r="N993" s="536">
        <f>'BD Team'!J98</f>
        <v>0</v>
      </c>
      <c r="O993" s="536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4" t="s">
        <v>240</v>
      </c>
      <c r="M994" s="535"/>
      <c r="N994" s="536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4" t="s">
        <v>241</v>
      </c>
      <c r="M995" s="535"/>
      <c r="N995" s="536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4" t="s">
        <v>242</v>
      </c>
      <c r="M996" s="535"/>
      <c r="N996" s="536">
        <f>'BD Team'!F98</f>
        <v>0</v>
      </c>
      <c r="O996" s="537"/>
    </row>
    <row r="997" spans="3:15">
      <c r="C997" s="533"/>
      <c r="D997" s="533"/>
      <c r="E997" s="533"/>
      <c r="F997" s="533"/>
      <c r="G997" s="533"/>
      <c r="H997" s="533"/>
      <c r="I997" s="533"/>
      <c r="J997" s="533"/>
      <c r="K997" s="533"/>
      <c r="L997" s="533"/>
      <c r="M997" s="533"/>
      <c r="N997" s="533"/>
      <c r="O997" s="533"/>
    </row>
    <row r="998" spans="3:15" ht="25.15" customHeight="1">
      <c r="C998" s="534" t="s">
        <v>243</v>
      </c>
      <c r="D998" s="535"/>
      <c r="E998" s="289">
        <f>'BD Team'!B99</f>
        <v>0</v>
      </c>
      <c r="F998" s="288" t="s">
        <v>244</v>
      </c>
      <c r="G998" s="536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4" t="s">
        <v>127</v>
      </c>
      <c r="M999" s="535"/>
      <c r="N999" s="539">
        <f>'BD Team'!G99</f>
        <v>0</v>
      </c>
      <c r="O999" s="540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4" t="s">
        <v>236</v>
      </c>
      <c r="M1000" s="535"/>
      <c r="N1000" s="537" t="str">
        <f>$F$6</f>
        <v>Wood Effect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4" t="s">
        <v>170</v>
      </c>
      <c r="M1001" s="535"/>
      <c r="N1001" s="537" t="str">
        <f>$K$6</f>
        <v>Black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4" t="s">
        <v>237</v>
      </c>
      <c r="M1002" s="535"/>
      <c r="N1002" s="540" t="s">
        <v>245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4" t="s">
        <v>238</v>
      </c>
      <c r="M1003" s="535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4" t="s">
        <v>239</v>
      </c>
      <c r="M1004" s="535"/>
      <c r="N1004" s="536">
        <f>'BD Team'!J99</f>
        <v>0</v>
      </c>
      <c r="O1004" s="536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4" t="s">
        <v>240</v>
      </c>
      <c r="M1005" s="535"/>
      <c r="N1005" s="536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4" t="s">
        <v>241</v>
      </c>
      <c r="M1006" s="535"/>
      <c r="N1006" s="536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4" t="s">
        <v>242</v>
      </c>
      <c r="M1007" s="535"/>
      <c r="N1007" s="536">
        <f>'BD Team'!F99</f>
        <v>0</v>
      </c>
      <c r="O1007" s="537"/>
    </row>
    <row r="1008" spans="3:15">
      <c r="C1008" s="533"/>
      <c r="D1008" s="533"/>
      <c r="E1008" s="533"/>
      <c r="F1008" s="533"/>
      <c r="G1008" s="533"/>
      <c r="H1008" s="533"/>
      <c r="I1008" s="533"/>
      <c r="J1008" s="533"/>
      <c r="K1008" s="533"/>
      <c r="L1008" s="533"/>
      <c r="M1008" s="533"/>
      <c r="N1008" s="533"/>
      <c r="O1008" s="533"/>
    </row>
    <row r="1009" spans="3:15" ht="25.15" customHeight="1">
      <c r="C1009" s="534" t="s">
        <v>243</v>
      </c>
      <c r="D1009" s="535"/>
      <c r="E1009" s="289">
        <f>'BD Team'!B100</f>
        <v>0</v>
      </c>
      <c r="F1009" s="288" t="s">
        <v>244</v>
      </c>
      <c r="G1009" s="536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4" t="s">
        <v>127</v>
      </c>
      <c r="M1010" s="535"/>
      <c r="N1010" s="539">
        <f>'BD Team'!G100</f>
        <v>0</v>
      </c>
      <c r="O1010" s="540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4" t="s">
        <v>236</v>
      </c>
      <c r="M1011" s="535"/>
      <c r="N1011" s="537" t="str">
        <f>$F$6</f>
        <v>Wood Effect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4" t="s">
        <v>170</v>
      </c>
      <c r="M1012" s="535"/>
      <c r="N1012" s="537" t="str">
        <f>$K$6</f>
        <v>Black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4" t="s">
        <v>237</v>
      </c>
      <c r="M1013" s="535"/>
      <c r="N1013" s="540" t="s">
        <v>245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4" t="s">
        <v>238</v>
      </c>
      <c r="M1014" s="535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4" t="s">
        <v>239</v>
      </c>
      <c r="M1015" s="535"/>
      <c r="N1015" s="536">
        <f>'BD Team'!J100</f>
        <v>0</v>
      </c>
      <c r="O1015" s="536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4" t="s">
        <v>240</v>
      </c>
      <c r="M1016" s="535"/>
      <c r="N1016" s="536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4" t="s">
        <v>241</v>
      </c>
      <c r="M1017" s="535"/>
      <c r="N1017" s="536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4" t="s">
        <v>242</v>
      </c>
      <c r="M1018" s="535"/>
      <c r="N1018" s="536">
        <f>'BD Team'!F100</f>
        <v>0</v>
      </c>
      <c r="O1018" s="537"/>
    </row>
    <row r="1019" spans="3:15">
      <c r="C1019" s="533"/>
      <c r="D1019" s="533"/>
      <c r="E1019" s="533"/>
      <c r="F1019" s="533"/>
      <c r="G1019" s="533"/>
      <c r="H1019" s="533"/>
      <c r="I1019" s="533"/>
      <c r="J1019" s="533"/>
      <c r="K1019" s="533"/>
      <c r="L1019" s="533"/>
      <c r="M1019" s="533"/>
      <c r="N1019" s="533"/>
      <c r="O1019" s="533"/>
    </row>
    <row r="1020" spans="3:15" ht="25.15" customHeight="1">
      <c r="C1020" s="534" t="s">
        <v>243</v>
      </c>
      <c r="D1020" s="535"/>
      <c r="E1020" s="289">
        <f>'BD Team'!B101</f>
        <v>0</v>
      </c>
      <c r="F1020" s="288" t="s">
        <v>244</v>
      </c>
      <c r="G1020" s="536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4" t="s">
        <v>127</v>
      </c>
      <c r="M1021" s="535"/>
      <c r="N1021" s="539">
        <f>'BD Team'!G101</f>
        <v>0</v>
      </c>
      <c r="O1021" s="540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4" t="s">
        <v>236</v>
      </c>
      <c r="M1022" s="535"/>
      <c r="N1022" s="537" t="str">
        <f>$F$6</f>
        <v>Wood Effect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4" t="s">
        <v>170</v>
      </c>
      <c r="M1023" s="535"/>
      <c r="N1023" s="537" t="str">
        <f>$K$6</f>
        <v>Black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4" t="s">
        <v>237</v>
      </c>
      <c r="M1024" s="535"/>
      <c r="N1024" s="540" t="s">
        <v>245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4" t="s">
        <v>238</v>
      </c>
      <c r="M1025" s="535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4" t="s">
        <v>239</v>
      </c>
      <c r="M1026" s="535"/>
      <c r="N1026" s="536">
        <f>'BD Team'!J101</f>
        <v>0</v>
      </c>
      <c r="O1026" s="536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4" t="s">
        <v>240</v>
      </c>
      <c r="M1027" s="535"/>
      <c r="N1027" s="536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4" t="s">
        <v>241</v>
      </c>
      <c r="M1028" s="535"/>
      <c r="N1028" s="536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4" t="s">
        <v>242</v>
      </c>
      <c r="M1029" s="535"/>
      <c r="N1029" s="536">
        <f>'BD Team'!F101</f>
        <v>0</v>
      </c>
      <c r="O1029" s="537"/>
    </row>
    <row r="1030" spans="3:15">
      <c r="C1030" s="533"/>
      <c r="D1030" s="533"/>
      <c r="E1030" s="533"/>
      <c r="F1030" s="533"/>
      <c r="G1030" s="533"/>
      <c r="H1030" s="533"/>
      <c r="I1030" s="533"/>
      <c r="J1030" s="533"/>
      <c r="K1030" s="533"/>
      <c r="L1030" s="533"/>
      <c r="M1030" s="533"/>
      <c r="N1030" s="533"/>
      <c r="O1030" s="533"/>
    </row>
    <row r="1031" spans="3:15" ht="25.15" customHeight="1">
      <c r="C1031" s="534" t="s">
        <v>243</v>
      </c>
      <c r="D1031" s="535"/>
      <c r="E1031" s="289">
        <f>'BD Team'!B102</f>
        <v>0</v>
      </c>
      <c r="F1031" s="288" t="s">
        <v>244</v>
      </c>
      <c r="G1031" s="536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4" t="s">
        <v>127</v>
      </c>
      <c r="M1032" s="535"/>
      <c r="N1032" s="539">
        <f>'BD Team'!G102</f>
        <v>0</v>
      </c>
      <c r="O1032" s="540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4" t="s">
        <v>236</v>
      </c>
      <c r="M1033" s="535"/>
      <c r="N1033" s="537" t="str">
        <f>$F$6</f>
        <v>Wood Effect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4" t="s">
        <v>170</v>
      </c>
      <c r="M1034" s="535"/>
      <c r="N1034" s="537" t="str">
        <f>$K$6</f>
        <v>Black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4" t="s">
        <v>237</v>
      </c>
      <c r="M1035" s="535"/>
      <c r="N1035" s="540" t="s">
        <v>245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4" t="s">
        <v>238</v>
      </c>
      <c r="M1036" s="535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4" t="s">
        <v>239</v>
      </c>
      <c r="M1037" s="535"/>
      <c r="N1037" s="536">
        <f>'BD Team'!J102</f>
        <v>0</v>
      </c>
      <c r="O1037" s="536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4" t="s">
        <v>240</v>
      </c>
      <c r="M1038" s="535"/>
      <c r="N1038" s="536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4" t="s">
        <v>241</v>
      </c>
      <c r="M1039" s="535"/>
      <c r="N1039" s="536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4" t="s">
        <v>242</v>
      </c>
      <c r="M1040" s="535"/>
      <c r="N1040" s="536">
        <f>'BD Team'!F102</f>
        <v>0</v>
      </c>
      <c r="O1040" s="537"/>
    </row>
    <row r="1041" spans="3:15">
      <c r="C1041" s="533"/>
      <c r="D1041" s="533"/>
      <c r="E1041" s="533"/>
      <c r="F1041" s="533"/>
      <c r="G1041" s="533"/>
      <c r="H1041" s="533"/>
      <c r="I1041" s="533"/>
      <c r="J1041" s="533"/>
      <c r="K1041" s="533"/>
      <c r="L1041" s="533"/>
      <c r="M1041" s="533"/>
      <c r="N1041" s="533"/>
      <c r="O1041" s="533"/>
    </row>
    <row r="1042" spans="3:15" ht="25.15" customHeight="1">
      <c r="C1042" s="534" t="s">
        <v>243</v>
      </c>
      <c r="D1042" s="535"/>
      <c r="E1042" s="289">
        <f>'BD Team'!B103</f>
        <v>0</v>
      </c>
      <c r="F1042" s="288" t="s">
        <v>244</v>
      </c>
      <c r="G1042" s="536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4" t="s">
        <v>127</v>
      </c>
      <c r="M1043" s="535"/>
      <c r="N1043" s="539">
        <f>'BD Team'!G103</f>
        <v>0</v>
      </c>
      <c r="O1043" s="540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4" t="s">
        <v>236</v>
      </c>
      <c r="M1044" s="535"/>
      <c r="N1044" s="537" t="str">
        <f>$F$6</f>
        <v>Wood Effect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4" t="s">
        <v>170</v>
      </c>
      <c r="M1045" s="535"/>
      <c r="N1045" s="537" t="str">
        <f>$K$6</f>
        <v>Black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4" t="s">
        <v>237</v>
      </c>
      <c r="M1046" s="535"/>
      <c r="N1046" s="540" t="s">
        <v>245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4" t="s">
        <v>238</v>
      </c>
      <c r="M1047" s="535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4" t="s">
        <v>239</v>
      </c>
      <c r="M1048" s="535"/>
      <c r="N1048" s="536">
        <f>'BD Team'!J103</f>
        <v>0</v>
      </c>
      <c r="O1048" s="536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4" t="s">
        <v>240</v>
      </c>
      <c r="M1049" s="535"/>
      <c r="N1049" s="536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4" t="s">
        <v>241</v>
      </c>
      <c r="M1050" s="535"/>
      <c r="N1050" s="536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4" t="s">
        <v>242</v>
      </c>
      <c r="M1051" s="535"/>
      <c r="N1051" s="536">
        <f>'BD Team'!F103</f>
        <v>0</v>
      </c>
      <c r="O1051" s="537"/>
    </row>
    <row r="1052" spans="3:15">
      <c r="C1052" s="533"/>
      <c r="D1052" s="533"/>
      <c r="E1052" s="533"/>
      <c r="F1052" s="533"/>
      <c r="G1052" s="533"/>
      <c r="H1052" s="533"/>
      <c r="I1052" s="533"/>
      <c r="J1052" s="533"/>
      <c r="K1052" s="533"/>
      <c r="L1052" s="533"/>
      <c r="M1052" s="533"/>
      <c r="N1052" s="533"/>
      <c r="O1052" s="533"/>
    </row>
    <row r="1053" spans="3:15" ht="25.15" customHeight="1">
      <c r="C1053" s="534" t="s">
        <v>243</v>
      </c>
      <c r="D1053" s="535"/>
      <c r="E1053" s="289">
        <f>'BD Team'!B104</f>
        <v>0</v>
      </c>
      <c r="F1053" s="288" t="s">
        <v>244</v>
      </c>
      <c r="G1053" s="536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4" t="s">
        <v>127</v>
      </c>
      <c r="M1054" s="535"/>
      <c r="N1054" s="539">
        <f>'BD Team'!G104</f>
        <v>0</v>
      </c>
      <c r="O1054" s="540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4" t="s">
        <v>236</v>
      </c>
      <c r="M1055" s="535"/>
      <c r="N1055" s="537" t="str">
        <f>$F$6</f>
        <v>Wood Effect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4" t="s">
        <v>170</v>
      </c>
      <c r="M1056" s="535"/>
      <c r="N1056" s="537" t="str">
        <f>$K$6</f>
        <v>Black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4" t="s">
        <v>237</v>
      </c>
      <c r="M1057" s="535"/>
      <c r="N1057" s="540" t="s">
        <v>245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4" t="s">
        <v>238</v>
      </c>
      <c r="M1058" s="535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4" t="s">
        <v>239</v>
      </c>
      <c r="M1059" s="535"/>
      <c r="N1059" s="536">
        <f>'BD Team'!J104</f>
        <v>0</v>
      </c>
      <c r="O1059" s="536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4" t="s">
        <v>240</v>
      </c>
      <c r="M1060" s="535"/>
      <c r="N1060" s="536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4" t="s">
        <v>241</v>
      </c>
      <c r="M1061" s="535"/>
      <c r="N1061" s="536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4" t="s">
        <v>242</v>
      </c>
      <c r="M1062" s="535"/>
      <c r="N1062" s="536">
        <f>'BD Team'!F104</f>
        <v>0</v>
      </c>
      <c r="O1062" s="537"/>
    </row>
    <row r="1063" spans="3:15">
      <c r="C1063" s="533"/>
      <c r="D1063" s="533"/>
      <c r="E1063" s="533"/>
      <c r="F1063" s="533"/>
      <c r="G1063" s="533"/>
      <c r="H1063" s="533"/>
      <c r="I1063" s="533"/>
      <c r="J1063" s="533"/>
      <c r="K1063" s="533"/>
      <c r="L1063" s="533"/>
      <c r="M1063" s="533"/>
      <c r="N1063" s="533"/>
      <c r="O1063" s="533"/>
    </row>
    <row r="1064" spans="3:15" ht="25.15" customHeight="1">
      <c r="C1064" s="534" t="s">
        <v>243</v>
      </c>
      <c r="D1064" s="535"/>
      <c r="E1064" s="289">
        <f>'BD Team'!B105</f>
        <v>0</v>
      </c>
      <c r="F1064" s="288" t="s">
        <v>244</v>
      </c>
      <c r="G1064" s="536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4" t="s">
        <v>127</v>
      </c>
      <c r="M1065" s="535"/>
      <c r="N1065" s="539">
        <f>'BD Team'!G105</f>
        <v>0</v>
      </c>
      <c r="O1065" s="540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4" t="s">
        <v>236</v>
      </c>
      <c r="M1066" s="535"/>
      <c r="N1066" s="537" t="str">
        <f>$F$6</f>
        <v>Wood Effect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4" t="s">
        <v>170</v>
      </c>
      <c r="M1067" s="535"/>
      <c r="N1067" s="537" t="str">
        <f>$K$6</f>
        <v>Black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4" t="s">
        <v>237</v>
      </c>
      <c r="M1068" s="535"/>
      <c r="N1068" s="540" t="s">
        <v>245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4" t="s">
        <v>238</v>
      </c>
      <c r="M1069" s="535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4" t="s">
        <v>239</v>
      </c>
      <c r="M1070" s="535"/>
      <c r="N1070" s="536">
        <f>'BD Team'!J105</f>
        <v>0</v>
      </c>
      <c r="O1070" s="536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4" t="s">
        <v>240</v>
      </c>
      <c r="M1071" s="535"/>
      <c r="N1071" s="536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4" t="s">
        <v>241</v>
      </c>
      <c r="M1072" s="535"/>
      <c r="N1072" s="536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4" t="s">
        <v>242</v>
      </c>
      <c r="M1073" s="535"/>
      <c r="N1073" s="536">
        <f>'BD Team'!F105</f>
        <v>0</v>
      </c>
      <c r="O1073" s="537"/>
    </row>
    <row r="1074" spans="3:15">
      <c r="C1074" s="533"/>
      <c r="D1074" s="533"/>
      <c r="E1074" s="533"/>
      <c r="F1074" s="533"/>
      <c r="G1074" s="533"/>
      <c r="H1074" s="533"/>
      <c r="I1074" s="533"/>
      <c r="J1074" s="533"/>
      <c r="K1074" s="533"/>
      <c r="L1074" s="533"/>
      <c r="M1074" s="533"/>
      <c r="N1074" s="533"/>
      <c r="O1074" s="533"/>
    </row>
    <row r="1075" spans="3:15" ht="25.15" customHeight="1">
      <c r="C1075" s="534" t="s">
        <v>243</v>
      </c>
      <c r="D1075" s="535"/>
      <c r="E1075" s="289">
        <f>'BD Team'!B106</f>
        <v>0</v>
      </c>
      <c r="F1075" s="288" t="s">
        <v>244</v>
      </c>
      <c r="G1075" s="536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4" t="s">
        <v>127</v>
      </c>
      <c r="M1076" s="535"/>
      <c r="N1076" s="539">
        <f>'BD Team'!G106</f>
        <v>0</v>
      </c>
      <c r="O1076" s="540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4" t="s">
        <v>236</v>
      </c>
      <c r="M1077" s="535"/>
      <c r="N1077" s="537" t="str">
        <f>$F$6</f>
        <v>Wood Effect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4" t="s">
        <v>170</v>
      </c>
      <c r="M1078" s="535"/>
      <c r="N1078" s="537" t="str">
        <f>$K$6</f>
        <v>Black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4" t="s">
        <v>237</v>
      </c>
      <c r="M1079" s="535"/>
      <c r="N1079" s="540" t="s">
        <v>245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4" t="s">
        <v>238</v>
      </c>
      <c r="M1080" s="535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4" t="s">
        <v>239</v>
      </c>
      <c r="M1081" s="535"/>
      <c r="N1081" s="536">
        <f>'BD Team'!J106</f>
        <v>0</v>
      </c>
      <c r="O1081" s="536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4" t="s">
        <v>240</v>
      </c>
      <c r="M1082" s="535"/>
      <c r="N1082" s="536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4" t="s">
        <v>241</v>
      </c>
      <c r="M1083" s="535"/>
      <c r="N1083" s="536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4" t="s">
        <v>242</v>
      </c>
      <c r="M1084" s="535"/>
      <c r="N1084" s="536">
        <f>'BD Team'!F106</f>
        <v>0</v>
      </c>
      <c r="O1084" s="537"/>
    </row>
    <row r="1085" spans="3:15">
      <c r="C1085" s="533"/>
      <c r="D1085" s="533"/>
      <c r="E1085" s="533"/>
      <c r="F1085" s="533"/>
      <c r="G1085" s="533"/>
      <c r="H1085" s="533"/>
      <c r="I1085" s="533"/>
      <c r="J1085" s="533"/>
      <c r="K1085" s="533"/>
      <c r="L1085" s="533"/>
      <c r="M1085" s="533"/>
      <c r="N1085" s="533"/>
      <c r="O1085" s="533"/>
    </row>
    <row r="1086" spans="3:15" ht="25.15" customHeight="1">
      <c r="C1086" s="534" t="s">
        <v>243</v>
      </c>
      <c r="D1086" s="535"/>
      <c r="E1086" s="289">
        <f>'BD Team'!B107</f>
        <v>0</v>
      </c>
      <c r="F1086" s="288" t="s">
        <v>244</v>
      </c>
      <c r="G1086" s="536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4" t="s">
        <v>127</v>
      </c>
      <c r="M1087" s="535"/>
      <c r="N1087" s="539">
        <f>'BD Team'!G107</f>
        <v>0</v>
      </c>
      <c r="O1087" s="540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4" t="s">
        <v>236</v>
      </c>
      <c r="M1088" s="535"/>
      <c r="N1088" s="537" t="str">
        <f>$F$6</f>
        <v>Wood Effect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4" t="s">
        <v>170</v>
      </c>
      <c r="M1089" s="535"/>
      <c r="N1089" s="537" t="str">
        <f>$K$6</f>
        <v>Black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4" t="s">
        <v>237</v>
      </c>
      <c r="M1090" s="535"/>
      <c r="N1090" s="540" t="s">
        <v>245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4" t="s">
        <v>238</v>
      </c>
      <c r="M1091" s="535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4" t="s">
        <v>239</v>
      </c>
      <c r="M1092" s="535"/>
      <c r="N1092" s="536">
        <f>'BD Team'!J107</f>
        <v>0</v>
      </c>
      <c r="O1092" s="536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4" t="s">
        <v>240</v>
      </c>
      <c r="M1093" s="535"/>
      <c r="N1093" s="536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4" t="s">
        <v>241</v>
      </c>
      <c r="M1094" s="535"/>
      <c r="N1094" s="536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4" t="s">
        <v>242</v>
      </c>
      <c r="M1095" s="535"/>
      <c r="N1095" s="536">
        <f>'BD Team'!F107</f>
        <v>0</v>
      </c>
      <c r="O1095" s="537"/>
    </row>
    <row r="1096" spans="3:15">
      <c r="C1096" s="533"/>
      <c r="D1096" s="533"/>
      <c r="E1096" s="533"/>
      <c r="F1096" s="533"/>
      <c r="G1096" s="533"/>
      <c r="H1096" s="533"/>
      <c r="I1096" s="533"/>
      <c r="J1096" s="533"/>
      <c r="K1096" s="533"/>
      <c r="L1096" s="533"/>
      <c r="M1096" s="533"/>
      <c r="N1096" s="533"/>
      <c r="O1096" s="533"/>
    </row>
    <row r="1097" spans="3:15" ht="25.15" customHeight="1">
      <c r="C1097" s="534" t="s">
        <v>243</v>
      </c>
      <c r="D1097" s="535"/>
      <c r="E1097" s="289">
        <f>'BD Team'!B108</f>
        <v>0</v>
      </c>
      <c r="F1097" s="288" t="s">
        <v>244</v>
      </c>
      <c r="G1097" s="536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4" t="s">
        <v>127</v>
      </c>
      <c r="M1098" s="535"/>
      <c r="N1098" s="539">
        <f>'BD Team'!G108</f>
        <v>0</v>
      </c>
      <c r="O1098" s="540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4" t="s">
        <v>236</v>
      </c>
      <c r="M1099" s="535"/>
      <c r="N1099" s="537" t="str">
        <f>$F$6</f>
        <v>Wood Effect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4" t="s">
        <v>170</v>
      </c>
      <c r="M1100" s="535"/>
      <c r="N1100" s="537" t="str">
        <f>$K$6</f>
        <v>Black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4" t="s">
        <v>237</v>
      </c>
      <c r="M1101" s="535"/>
      <c r="N1101" s="540" t="s">
        <v>245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4" t="s">
        <v>238</v>
      </c>
      <c r="M1102" s="535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4" t="s">
        <v>239</v>
      </c>
      <c r="M1103" s="535"/>
      <c r="N1103" s="536">
        <f>'BD Team'!J108</f>
        <v>0</v>
      </c>
      <c r="O1103" s="536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4" t="s">
        <v>240</v>
      </c>
      <c r="M1104" s="535"/>
      <c r="N1104" s="536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4" t="s">
        <v>241</v>
      </c>
      <c r="M1105" s="535"/>
      <c r="N1105" s="536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4" t="s">
        <v>242</v>
      </c>
      <c r="M1106" s="535"/>
      <c r="N1106" s="536">
        <f>'BD Team'!F108</f>
        <v>0</v>
      </c>
      <c r="O1106" s="537"/>
    </row>
    <row r="1107" spans="3:15">
      <c r="C1107" s="533"/>
      <c r="D1107" s="533"/>
      <c r="E1107" s="533"/>
      <c r="F1107" s="533"/>
      <c r="G1107" s="533"/>
      <c r="H1107" s="533"/>
      <c r="I1107" s="533"/>
      <c r="J1107" s="533"/>
      <c r="K1107" s="533"/>
      <c r="L1107" s="533"/>
      <c r="M1107" s="533"/>
      <c r="N1107" s="533"/>
      <c r="O1107" s="533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252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255</v>
      </c>
      <c r="D10" s="105" t="s">
        <v>101</v>
      </c>
      <c r="E10" s="105">
        <v>990</v>
      </c>
      <c r="F10" s="105"/>
      <c r="G10" s="226" t="s">
        <v>253</v>
      </c>
      <c r="H10">
        <f>E43</f>
        <v>3341.52</v>
      </c>
      <c r="J10" s="230" t="s">
        <v>121</v>
      </c>
      <c r="K10" s="225" t="s">
        <v>255</v>
      </c>
      <c r="L10" s="230" t="s">
        <v>101</v>
      </c>
      <c r="M10" s="230">
        <v>990</v>
      </c>
      <c r="N10" s="230"/>
      <c r="P10" s="230" t="s">
        <v>121</v>
      </c>
      <c r="Q10" s="225" t="s">
        <v>255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256</v>
      </c>
      <c r="D11" s="106"/>
      <c r="E11" s="105">
        <v>1000</v>
      </c>
      <c r="F11" s="105"/>
      <c r="G11" t="s">
        <v>254</v>
      </c>
      <c r="H11">
        <f>E61</f>
        <v>3274.6895999999997</v>
      </c>
      <c r="J11" s="230" t="s">
        <v>121</v>
      </c>
      <c r="K11" s="225" t="s">
        <v>256</v>
      </c>
      <c r="L11" s="106"/>
      <c r="M11" s="230">
        <v>1000</v>
      </c>
      <c r="N11" s="230"/>
      <c r="P11" s="230" t="s">
        <v>121</v>
      </c>
      <c r="Q11" s="235" t="s">
        <v>259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257</v>
      </c>
      <c r="D12" s="126" t="s">
        <v>132</v>
      </c>
      <c r="E12" s="105">
        <v>1190</v>
      </c>
      <c r="F12" s="105"/>
      <c r="G12" s="226" t="s">
        <v>263</v>
      </c>
      <c r="H12">
        <f>M43</f>
        <v>4343.9760000000006</v>
      </c>
      <c r="J12" s="230" t="s">
        <v>121</v>
      </c>
      <c r="K12" s="225" t="s">
        <v>257</v>
      </c>
      <c r="L12" s="231" t="s">
        <v>132</v>
      </c>
      <c r="M12" s="230">
        <v>1190</v>
      </c>
      <c r="N12" s="230"/>
      <c r="P12" s="230" t="s">
        <v>121</v>
      </c>
      <c r="Q12" s="235" t="s">
        <v>266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264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265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269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258</v>
      </c>
      <c r="D29" s="221" t="s">
        <v>101</v>
      </c>
      <c r="E29" s="221">
        <v>750</v>
      </c>
      <c r="F29" s="221"/>
      <c r="J29" s="230" t="s">
        <v>121</v>
      </c>
      <c r="K29" s="225" t="s">
        <v>258</v>
      </c>
      <c r="L29" s="230" t="s">
        <v>101</v>
      </c>
      <c r="M29" s="230">
        <v>750</v>
      </c>
      <c r="N29" s="230"/>
      <c r="P29" s="230" t="s">
        <v>121</v>
      </c>
      <c r="Q29" s="225" t="s">
        <v>255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259</v>
      </c>
      <c r="D30" s="106"/>
      <c r="E30" s="221">
        <v>1000</v>
      </c>
      <c r="F30" s="221"/>
      <c r="J30" s="230" t="s">
        <v>121</v>
      </c>
      <c r="K30" s="225" t="s">
        <v>259</v>
      </c>
      <c r="L30" s="106"/>
      <c r="M30" s="230">
        <v>1000</v>
      </c>
      <c r="N30" s="230"/>
      <c r="P30" s="230" t="s">
        <v>121</v>
      </c>
      <c r="Q30" s="235" t="s">
        <v>268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258</v>
      </c>
      <c r="D31" s="222" t="s">
        <v>132</v>
      </c>
      <c r="E31" s="221">
        <v>750</v>
      </c>
      <c r="F31" s="221"/>
      <c r="J31" s="230" t="s">
        <v>121</v>
      </c>
      <c r="K31" s="225" t="s">
        <v>258</v>
      </c>
      <c r="L31" s="231" t="s">
        <v>132</v>
      </c>
      <c r="M31" s="230">
        <v>750</v>
      </c>
      <c r="N31" s="230"/>
      <c r="P31" s="230" t="s">
        <v>121</v>
      </c>
      <c r="Q31" s="235" t="s">
        <v>266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262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258</v>
      </c>
      <c r="D47" s="221" t="s">
        <v>101</v>
      </c>
      <c r="E47" s="221">
        <v>750</v>
      </c>
      <c r="F47" s="221"/>
      <c r="J47" s="230" t="s">
        <v>121</v>
      </c>
      <c r="K47" s="225" t="s">
        <v>258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260</v>
      </c>
      <c r="D48" s="106"/>
      <c r="E48" s="221">
        <v>1000</v>
      </c>
      <c r="F48" s="221"/>
      <c r="J48" s="230" t="s">
        <v>121</v>
      </c>
      <c r="K48" s="225" t="s">
        <v>260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261</v>
      </c>
      <c r="D49" s="222" t="s">
        <v>132</v>
      </c>
      <c r="E49" s="221">
        <v>700</v>
      </c>
      <c r="F49" s="221"/>
      <c r="J49" s="230" t="s">
        <v>121</v>
      </c>
      <c r="K49" s="225" t="s">
        <v>261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262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379</v>
      </c>
      <c r="D4" t="s">
        <v>381</v>
      </c>
      <c r="E4" s="309">
        <f>ROUND(Pricing!T104,0.1)</f>
        <v>115</v>
      </c>
    </row>
    <row r="5" spans="3:5">
      <c r="C5" s="236" t="s">
        <v>385</v>
      </c>
      <c r="D5" s="236" t="s">
        <v>383</v>
      </c>
      <c r="E5" s="309">
        <f>ROUND(Pricing!U104,0.1)/40</f>
        <v>3.45</v>
      </c>
    </row>
    <row r="6" spans="3:5">
      <c r="C6" s="236" t="s">
        <v>83</v>
      </c>
      <c r="D6" s="236" t="s">
        <v>382</v>
      </c>
      <c r="E6" s="309">
        <f>ROUND(Pricing!V104,0.1)</f>
        <v>7</v>
      </c>
    </row>
    <row r="7" spans="3:5">
      <c r="C7" s="236" t="s">
        <v>389</v>
      </c>
      <c r="D7" s="236" t="s">
        <v>381</v>
      </c>
      <c r="E7" s="309">
        <f>ROUND(Pricing!W104,0.1)</f>
        <v>115</v>
      </c>
    </row>
    <row r="8" spans="3:5">
      <c r="C8" s="236" t="s">
        <v>386</v>
      </c>
      <c r="D8" s="236" t="s">
        <v>381</v>
      </c>
      <c r="E8" s="309">
        <f>ROUND(Pricing!X104,0.1)</f>
        <v>230</v>
      </c>
    </row>
    <row r="9" spans="3:5">
      <c r="C9" t="s">
        <v>212</v>
      </c>
      <c r="D9" s="236" t="s">
        <v>384</v>
      </c>
      <c r="E9" s="309">
        <f>ROUND(Pricing!Y104,0.1)</f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workbookViewId="0">
      <selection activeCell="D31" sqref="D31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394</v>
      </c>
      <c r="B1" s="315" t="s">
        <v>198</v>
      </c>
      <c r="C1" s="315" t="s">
        <v>73</v>
      </c>
      <c r="D1" s="315" t="s">
        <v>106</v>
      </c>
      <c r="E1" s="315" t="s">
        <v>112</v>
      </c>
      <c r="F1" s="315" t="s">
        <v>395</v>
      </c>
      <c r="G1" s="315" t="s">
        <v>396</v>
      </c>
      <c r="H1" s="315" t="s">
        <v>397</v>
      </c>
      <c r="I1" s="315" t="s">
        <v>114</v>
      </c>
      <c r="J1" s="315" t="s">
        <v>398</v>
      </c>
      <c r="K1" s="315" t="s">
        <v>9</v>
      </c>
      <c r="L1" s="316" t="s">
        <v>205</v>
      </c>
      <c r="M1" s="315" t="s">
        <v>208</v>
      </c>
      <c r="N1" s="315" t="s">
        <v>399</v>
      </c>
      <c r="O1" s="315" t="s">
        <v>400</v>
      </c>
      <c r="P1" s="315" t="s">
        <v>182</v>
      </c>
      <c r="Q1" s="315" t="s">
        <v>401</v>
      </c>
      <c r="R1" s="315" t="s">
        <v>402</v>
      </c>
      <c r="S1" s="315" t="s">
        <v>403</v>
      </c>
      <c r="T1" s="315" t="s">
        <v>267</v>
      </c>
      <c r="U1" s="315" t="s">
        <v>404</v>
      </c>
    </row>
    <row r="2" spans="1:21">
      <c r="A2" s="318" t="str">
        <f>'BD Team'!B9</f>
        <v>NEW-A</v>
      </c>
      <c r="B2" s="318" t="str">
        <f>'BD Team'!C9</f>
        <v>M15000</v>
      </c>
      <c r="C2" s="318" t="str">
        <f>'BD Team'!D9</f>
        <v>FIXED GLASS 2 NO'S</v>
      </c>
      <c r="D2" s="318" t="str">
        <f>'BD Team'!E9</f>
        <v>24MM</v>
      </c>
      <c r="E2" s="318" t="str">
        <f>'BD Team'!G9</f>
        <v>GF - STAIRCASE</v>
      </c>
      <c r="F2" s="318" t="str">
        <f>'BD Team'!F9</f>
        <v>NO</v>
      </c>
      <c r="I2" s="318">
        <f>'BD Team'!H9</f>
        <v>3656</v>
      </c>
      <c r="J2" s="318">
        <f>'BD Team'!I9</f>
        <v>976</v>
      </c>
      <c r="K2" s="318">
        <f>'BD Team'!J9</f>
        <v>1</v>
      </c>
      <c r="L2" s="319">
        <f>'BD Team'!K9</f>
        <v>251.1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NEW-B</v>
      </c>
      <c r="B3" s="318" t="str">
        <f>'BD Team'!C10</f>
        <v>M12500</v>
      </c>
      <c r="C3" s="318" t="str">
        <f>'BD Team'!D10</f>
        <v>2 TRACK 2 SHUTTER SLIDING DOOR</v>
      </c>
      <c r="D3" s="318" t="str">
        <f>'BD Team'!E10</f>
        <v>24MM</v>
      </c>
      <c r="E3" s="318" t="str">
        <f>'BD Team'!G10</f>
        <v>1F - NEAR GBR</v>
      </c>
      <c r="F3" s="318" t="str">
        <f>'BD Team'!F10</f>
        <v>NO</v>
      </c>
      <c r="I3" s="318">
        <f>'BD Team'!H10</f>
        <v>2188</v>
      </c>
      <c r="J3" s="318">
        <f>'BD Team'!I10</f>
        <v>2372</v>
      </c>
      <c r="K3" s="318">
        <f>'BD Team'!J10</f>
        <v>1</v>
      </c>
      <c r="L3" s="319">
        <f>'BD Team'!K10</f>
        <v>909.16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NEW-C</v>
      </c>
      <c r="B4" s="318" t="str">
        <f>'BD Team'!C11</f>
        <v>M15000</v>
      </c>
      <c r="C4" s="318" t="str">
        <f>'BD Team'!D11</f>
        <v>2 SIDE HUNG WINDOWS WITH 4 FIXED GLASS</v>
      </c>
      <c r="D4" s="318" t="str">
        <f>'BD Team'!E11</f>
        <v>24MM &amp; 28MM</v>
      </c>
      <c r="E4" s="318" t="str">
        <f>'BD Team'!G11</f>
        <v>2F - NEAR GBR</v>
      </c>
      <c r="F4" s="318" t="str">
        <f>'BD Team'!F11</f>
        <v>NO</v>
      </c>
      <c r="I4" s="318">
        <f>'BD Team'!H11</f>
        <v>5636</v>
      </c>
      <c r="J4" s="318">
        <f>'BD Team'!I11</f>
        <v>2445</v>
      </c>
      <c r="K4" s="318">
        <f>'BD Team'!J11</f>
        <v>1</v>
      </c>
      <c r="L4" s="319">
        <f>'BD Team'!K11</f>
        <v>1395.94</v>
      </c>
      <c r="M4" s="318">
        <f>Pricing!O6</f>
        <v>3446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2" sqref="K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411</v>
      </c>
      <c r="F2" s="137"/>
      <c r="G2" s="163"/>
      <c r="H2" s="331" t="s">
        <v>177</v>
      </c>
      <c r="I2" s="332"/>
      <c r="J2" s="165" t="s">
        <v>414</v>
      </c>
      <c r="K2" s="167"/>
      <c r="L2" s="104" t="s">
        <v>200</v>
      </c>
      <c r="M2" s="104" t="s">
        <v>370</v>
      </c>
    </row>
    <row r="3" spans="1:13" s="104" customFormat="1">
      <c r="A3" s="330" t="s">
        <v>127</v>
      </c>
      <c r="B3" s="330"/>
      <c r="C3" s="330"/>
      <c r="D3" s="330"/>
      <c r="E3" s="162" t="s">
        <v>409</v>
      </c>
      <c r="F3" s="136" t="s">
        <v>175</v>
      </c>
      <c r="G3" s="162" t="s">
        <v>405</v>
      </c>
      <c r="H3" s="331" t="s">
        <v>178</v>
      </c>
      <c r="I3" s="332"/>
      <c r="J3" s="166">
        <v>43712</v>
      </c>
      <c r="K3" s="167"/>
      <c r="L3" s="104" t="s">
        <v>247</v>
      </c>
      <c r="M3" s="104" t="s">
        <v>371</v>
      </c>
    </row>
    <row r="4" spans="1:13" s="104" customFormat="1" ht="18">
      <c r="A4" s="330" t="s">
        <v>168</v>
      </c>
      <c r="B4" s="330"/>
      <c r="C4" s="330"/>
      <c r="D4" s="330"/>
      <c r="E4" s="162" t="s">
        <v>412</v>
      </c>
      <c r="F4" s="135"/>
      <c r="G4" s="164"/>
      <c r="H4" s="331" t="s">
        <v>179</v>
      </c>
      <c r="I4" s="332"/>
      <c r="J4" s="165" t="s">
        <v>371</v>
      </c>
      <c r="K4" s="167"/>
      <c r="L4" s="104" t="s">
        <v>248</v>
      </c>
      <c r="M4" s="104" t="s">
        <v>372</v>
      </c>
    </row>
    <row r="5" spans="1:13" s="104" customFormat="1">
      <c r="A5" s="330" t="s">
        <v>169</v>
      </c>
      <c r="B5" s="330"/>
      <c r="C5" s="330"/>
      <c r="D5" s="330"/>
      <c r="E5" s="162" t="s">
        <v>413</v>
      </c>
      <c r="F5" s="136" t="s">
        <v>176</v>
      </c>
      <c r="G5" s="162" t="s">
        <v>250</v>
      </c>
      <c r="H5" s="331" t="s">
        <v>364</v>
      </c>
      <c r="I5" s="332"/>
      <c r="J5" s="165"/>
      <c r="K5" s="167"/>
      <c r="L5" s="104" t="s">
        <v>249</v>
      </c>
      <c r="M5" s="104" t="s">
        <v>373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250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198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209</v>
      </c>
      <c r="L7" s="47" t="s">
        <v>251</v>
      </c>
      <c r="M7" s="47" t="s">
        <v>374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392</v>
      </c>
    </row>
    <row r="9" spans="1:13" ht="20.100000000000001" customHeight="1">
      <c r="A9" s="113">
        <v>1</v>
      </c>
      <c r="B9" s="113" t="s">
        <v>415</v>
      </c>
      <c r="C9" s="113" t="s">
        <v>416</v>
      </c>
      <c r="D9" s="113" t="s">
        <v>417</v>
      </c>
      <c r="E9" s="113" t="s">
        <v>253</v>
      </c>
      <c r="F9" s="113" t="s">
        <v>418</v>
      </c>
      <c r="G9" s="113" t="s">
        <v>419</v>
      </c>
      <c r="H9" s="113">
        <v>3656</v>
      </c>
      <c r="I9" s="113">
        <v>976</v>
      </c>
      <c r="J9" s="113">
        <v>1</v>
      </c>
      <c r="K9" s="123">
        <v>251.1</v>
      </c>
    </row>
    <row r="10" spans="1:13" ht="20.100000000000001" customHeight="1">
      <c r="A10" s="113">
        <v>2</v>
      </c>
      <c r="B10" s="113" t="s">
        <v>420</v>
      </c>
      <c r="C10" s="113" t="s">
        <v>429</v>
      </c>
      <c r="D10" s="113" t="s">
        <v>421</v>
      </c>
      <c r="E10" s="113" t="s">
        <v>253</v>
      </c>
      <c r="F10" s="113" t="s">
        <v>418</v>
      </c>
      <c r="G10" s="113" t="s">
        <v>422</v>
      </c>
      <c r="H10" s="113">
        <v>2188</v>
      </c>
      <c r="I10" s="113">
        <v>2372</v>
      </c>
      <c r="J10" s="113">
        <v>1</v>
      </c>
      <c r="K10" s="123">
        <v>909.16</v>
      </c>
      <c r="L10" s="47" t="s">
        <v>272</v>
      </c>
    </row>
    <row r="11" spans="1:13" ht="20.100000000000001" customHeight="1">
      <c r="A11" s="113">
        <v>3</v>
      </c>
      <c r="B11" s="113" t="s">
        <v>423</v>
      </c>
      <c r="C11" s="113" t="s">
        <v>416</v>
      </c>
      <c r="D11" s="113" t="s">
        <v>424</v>
      </c>
      <c r="E11" s="113" t="s">
        <v>425</v>
      </c>
      <c r="F11" s="113" t="s">
        <v>418</v>
      </c>
      <c r="G11" s="113" t="s">
        <v>426</v>
      </c>
      <c r="H11" s="113">
        <v>5636</v>
      </c>
      <c r="I11" s="113">
        <v>2445</v>
      </c>
      <c r="J11" s="113">
        <v>1</v>
      </c>
      <c r="K11" s="123">
        <v>1395.94</v>
      </c>
      <c r="L11" s="47" t="s">
        <v>271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354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355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356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357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358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359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360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361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375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376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377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393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406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407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408</v>
      </c>
      <c r="M26" s="47" t="s">
        <v>409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7" sqref="O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180</v>
      </c>
      <c r="C2" s="120" t="s">
        <v>198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205</v>
      </c>
      <c r="L2" s="169" t="s">
        <v>206</v>
      </c>
      <c r="M2" s="170" t="s">
        <v>207</v>
      </c>
      <c r="N2" s="170" t="s">
        <v>106</v>
      </c>
      <c r="O2" s="170" t="s">
        <v>208</v>
      </c>
      <c r="P2" s="242" t="s">
        <v>267</v>
      </c>
      <c r="Q2" s="169" t="s">
        <v>227</v>
      </c>
      <c r="R2" s="169" t="s">
        <v>228</v>
      </c>
      <c r="S2" s="310" t="s">
        <v>182</v>
      </c>
      <c r="T2" s="335" t="s">
        <v>388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216</v>
      </c>
      <c r="P3" s="240"/>
      <c r="Q3" s="171" t="s">
        <v>216</v>
      </c>
      <c r="R3" s="171" t="s">
        <v>216</v>
      </c>
      <c r="S3" s="311" t="s">
        <v>217</v>
      </c>
      <c r="T3" s="313" t="s">
        <v>379</v>
      </c>
      <c r="U3" s="313" t="s">
        <v>385</v>
      </c>
      <c r="V3" s="313" t="s">
        <v>380</v>
      </c>
      <c r="W3" s="313" t="s">
        <v>386</v>
      </c>
      <c r="X3" s="313" t="s">
        <v>387</v>
      </c>
      <c r="Y3" s="313" t="s">
        <v>212</v>
      </c>
    </row>
    <row r="4" spans="1:25">
      <c r="A4" s="118">
        <f>'BD Team'!A9</f>
        <v>1</v>
      </c>
      <c r="B4" s="118" t="str">
        <f>'BD Team'!B9</f>
        <v>NEW-A</v>
      </c>
      <c r="C4" s="118" t="str">
        <f>'BD Team'!C9</f>
        <v>M15000</v>
      </c>
      <c r="D4" s="118" t="str">
        <f>'BD Team'!D9</f>
        <v>FIXED GLASS 2 NO'S</v>
      </c>
      <c r="E4" s="118" t="str">
        <f>'BD Team'!F9</f>
        <v>NO</v>
      </c>
      <c r="F4" s="121" t="str">
        <f>'BD Team'!G9</f>
        <v>GF - STAIRCASE</v>
      </c>
      <c r="G4" s="118">
        <f>'BD Team'!H9</f>
        <v>3656</v>
      </c>
      <c r="H4" s="118">
        <f>'BD Team'!I9</f>
        <v>976</v>
      </c>
      <c r="I4" s="118">
        <f>'BD Team'!J9</f>
        <v>1</v>
      </c>
      <c r="J4" s="103">
        <f t="shared" ref="J4:J53" si="0">G4*H4*I4*10.764/1000000</f>
        <v>38.408707583999998</v>
      </c>
      <c r="K4" s="172">
        <f>'BD Team'!K9</f>
        <v>251.1</v>
      </c>
      <c r="L4" s="171">
        <f>K4*I4</f>
        <v>251.1</v>
      </c>
      <c r="M4" s="170">
        <f>L4*'Changable Values'!$D$4</f>
        <v>20841.3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30.88</v>
      </c>
      <c r="U4" s="313">
        <f>SUM(G4:H4)*I4*2*4/1000</f>
        <v>37.055999999999997</v>
      </c>
      <c r="V4" s="313">
        <f>SUM(G4:H4)*I4*5*5*4/(1000*240)</f>
        <v>1.93</v>
      </c>
      <c r="W4" s="313">
        <f>T4</f>
        <v>30.88</v>
      </c>
      <c r="X4" s="313">
        <f>W4*2</f>
        <v>61.76</v>
      </c>
      <c r="Y4" s="313">
        <f>SUM(G4:H4)*I4*4/1000</f>
        <v>18.527999999999999</v>
      </c>
    </row>
    <row r="5" spans="1:25">
      <c r="A5" s="118">
        <f>'BD Team'!A10</f>
        <v>2</v>
      </c>
      <c r="B5" s="118" t="str">
        <f>'BD Team'!B10</f>
        <v>NEW-B</v>
      </c>
      <c r="C5" s="118" t="str">
        <f>'BD Team'!C10</f>
        <v>M12500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1F - NEAR GBR</v>
      </c>
      <c r="G5" s="118">
        <f>'BD Team'!H10</f>
        <v>2188</v>
      </c>
      <c r="H5" s="118">
        <f>'BD Team'!I10</f>
        <v>2372</v>
      </c>
      <c r="I5" s="118">
        <f>'BD Team'!J10</f>
        <v>1</v>
      </c>
      <c r="J5" s="103">
        <f t="shared" si="0"/>
        <v>55.864471103999996</v>
      </c>
      <c r="K5" s="172">
        <f>'BD Team'!K10</f>
        <v>909.16</v>
      </c>
      <c r="L5" s="171">
        <f t="shared" ref="L5:L53" si="1">K5*I5</f>
        <v>909.16</v>
      </c>
      <c r="M5" s="170">
        <f>L5*'Changable Values'!$D$4</f>
        <v>75460.28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30.4</v>
      </c>
      <c r="U5" s="313">
        <f t="shared" ref="U5:U68" si="3">SUM(G5:H5)*I5*2*4/1000</f>
        <v>36.479999999999997</v>
      </c>
      <c r="V5" s="313">
        <f t="shared" ref="V5:V68" si="4">SUM(G5:H5)*I5*5*5*4/(1000*240)</f>
        <v>1.9</v>
      </c>
      <c r="W5" s="313">
        <f t="shared" ref="W5:W68" si="5">T5</f>
        <v>30.4</v>
      </c>
      <c r="X5" s="313">
        <f t="shared" ref="X5:X68" si="6">W5*2</f>
        <v>60.8</v>
      </c>
      <c r="Y5" s="313">
        <f t="shared" ref="Y5:Y68" si="7">SUM(G5:H5)*I5*4/1000</f>
        <v>18.239999999999998</v>
      </c>
    </row>
    <row r="6" spans="1:25">
      <c r="A6" s="118">
        <f>'BD Team'!A11</f>
        <v>3</v>
      </c>
      <c r="B6" s="118" t="str">
        <f>'BD Team'!B11</f>
        <v>NEW-C</v>
      </c>
      <c r="C6" s="118" t="str">
        <f>'BD Team'!C11</f>
        <v>M15000</v>
      </c>
      <c r="D6" s="118" t="str">
        <f>'BD Team'!D11</f>
        <v>2 SIDE HUNG WINDOWS WITH 4 FIXED GLASS</v>
      </c>
      <c r="E6" s="118" t="str">
        <f>'BD Team'!F11</f>
        <v>NO</v>
      </c>
      <c r="F6" s="121" t="str">
        <f>'BD Team'!G11</f>
        <v>2F - NEAR GBR</v>
      </c>
      <c r="G6" s="118">
        <f>'BD Team'!H11</f>
        <v>5636</v>
      </c>
      <c r="H6" s="118">
        <f>'BD Team'!I11</f>
        <v>2445</v>
      </c>
      <c r="I6" s="118">
        <f>'BD Team'!J11</f>
        <v>1</v>
      </c>
      <c r="J6" s="103">
        <f t="shared" si="0"/>
        <v>148.32813528</v>
      </c>
      <c r="K6" s="172">
        <f>'BD Team'!K11</f>
        <v>1395.94</v>
      </c>
      <c r="L6" s="171">
        <f t="shared" si="1"/>
        <v>1395.94</v>
      </c>
      <c r="M6" s="170">
        <f>L6*'Changable Values'!$D$4</f>
        <v>115863.02</v>
      </c>
      <c r="N6" s="170" t="str">
        <f>'BD Team'!E11</f>
        <v>24MM &amp; 28MM</v>
      </c>
      <c r="O6" s="172">
        <v>3446</v>
      </c>
      <c r="P6" s="241"/>
      <c r="Q6" s="173"/>
      <c r="R6" s="185"/>
      <c r="S6" s="312"/>
      <c r="T6" s="313">
        <f t="shared" si="2"/>
        <v>53.873333333333335</v>
      </c>
      <c r="U6" s="313">
        <f t="shared" si="3"/>
        <v>64.647999999999996</v>
      </c>
      <c r="V6" s="313">
        <f t="shared" si="4"/>
        <v>3.3670833333333334</v>
      </c>
      <c r="W6" s="313">
        <f t="shared" si="5"/>
        <v>53.873333333333335</v>
      </c>
      <c r="X6" s="313">
        <f t="shared" si="6"/>
        <v>107.74666666666667</v>
      </c>
      <c r="Y6" s="313">
        <f t="shared" si="7"/>
        <v>32.323999999999998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2556.1999999999998</v>
      </c>
      <c r="L104" s="168">
        <f>SUM(L4:L103)</f>
        <v>2556.1999999999998</v>
      </c>
      <c r="M104" s="168">
        <f>SUM(M4:M103)</f>
        <v>212164.6</v>
      </c>
      <c r="T104" s="314">
        <f t="shared" ref="T104:Y104" si="16">SUM(T4:T103)</f>
        <v>115.15333333333334</v>
      </c>
      <c r="U104" s="314">
        <f t="shared" si="16"/>
        <v>138.184</v>
      </c>
      <c r="V104" s="314">
        <f t="shared" si="16"/>
        <v>7.1970833333333335</v>
      </c>
      <c r="W104" s="314">
        <f t="shared" si="16"/>
        <v>115.15333333333334</v>
      </c>
      <c r="X104" s="314">
        <f t="shared" si="16"/>
        <v>230.30666666666667</v>
      </c>
      <c r="Y104" s="314">
        <f t="shared" si="16"/>
        <v>69.091999999999999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273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274</v>
      </c>
      <c r="B2" s="339">
        <f>K4</f>
        <v>3445.848</v>
      </c>
      <c r="C2" s="246" t="s">
        <v>275</v>
      </c>
      <c r="D2" s="247" t="s">
        <v>276</v>
      </c>
      <c r="E2" s="247" t="s">
        <v>137</v>
      </c>
      <c r="F2" s="248" t="s">
        <v>134</v>
      </c>
      <c r="G2" s="246" t="s">
        <v>277</v>
      </c>
      <c r="H2" s="247" t="s">
        <v>278</v>
      </c>
      <c r="I2" s="246" t="s">
        <v>279</v>
      </c>
      <c r="J2" s="247" t="s">
        <v>128</v>
      </c>
      <c r="K2" s="246" t="s">
        <v>280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2580</v>
      </c>
      <c r="D4" s="255">
        <f>C4*D3</f>
        <v>59.339999999999996</v>
      </c>
      <c r="E4" s="255">
        <f>C4*E3</f>
        <v>103.2</v>
      </c>
      <c r="F4" s="255">
        <f>C4*F3</f>
        <v>129</v>
      </c>
      <c r="G4" s="255">
        <f>C4+D4+E4+F4</f>
        <v>2871.54</v>
      </c>
      <c r="H4" s="255">
        <f>G4*H3</f>
        <v>574.30799999999999</v>
      </c>
      <c r="I4" s="255">
        <f>G4+H4</f>
        <v>3445.848</v>
      </c>
      <c r="J4" s="255">
        <f>I4*J3</f>
        <v>0</v>
      </c>
      <c r="K4" s="255">
        <f>I4+J4</f>
        <v>3445.848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281</v>
      </c>
      <c r="B6" s="265" t="s">
        <v>106</v>
      </c>
      <c r="C6" s="266" t="s">
        <v>282</v>
      </c>
      <c r="D6" s="265" t="s">
        <v>106</v>
      </c>
      <c r="E6" s="266" t="s">
        <v>282</v>
      </c>
      <c r="F6" s="265" t="s">
        <v>106</v>
      </c>
      <c r="G6" s="267" t="s">
        <v>277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28</v>
      </c>
      <c r="B7" s="270">
        <v>8</v>
      </c>
      <c r="C7" s="271">
        <v>12</v>
      </c>
      <c r="D7" s="270">
        <v>8</v>
      </c>
      <c r="E7" s="271">
        <v>0</v>
      </c>
      <c r="F7" s="270">
        <v>0</v>
      </c>
      <c r="G7" s="269">
        <f>SUM(B8:F8)</f>
        <v>2580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283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187</v>
      </c>
      <c r="C10" s="275" t="s">
        <v>284</v>
      </c>
      <c r="D10" s="272"/>
      <c r="E10" s="275" t="s">
        <v>187</v>
      </c>
      <c r="F10" s="275" t="s">
        <v>284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285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286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287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288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289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291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292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293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294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295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296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297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298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299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301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302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303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304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305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306</v>
      </c>
      <c r="B33" s="283">
        <v>5</v>
      </c>
      <c r="C33" s="278">
        <v>1030</v>
      </c>
    </row>
    <row r="34" spans="1:3" ht="15" hidden="1">
      <c r="A34" s="250" t="s">
        <v>307</v>
      </c>
      <c r="B34" s="283">
        <v>5</v>
      </c>
      <c r="C34" s="278">
        <v>1030</v>
      </c>
    </row>
    <row r="35" spans="1:3" ht="15" hidden="1">
      <c r="A35" s="250" t="s">
        <v>308</v>
      </c>
      <c r="B35" s="283">
        <v>5</v>
      </c>
      <c r="C35" s="278">
        <v>1030</v>
      </c>
    </row>
    <row r="36" spans="1:3" ht="15" hidden="1">
      <c r="A36" s="250" t="s">
        <v>309</v>
      </c>
      <c r="B36" s="283">
        <v>5</v>
      </c>
      <c r="C36" s="278">
        <v>1130</v>
      </c>
    </row>
    <row r="37" spans="1:3" ht="15" hidden="1">
      <c r="A37" s="250" t="s">
        <v>310</v>
      </c>
      <c r="B37" s="283">
        <v>5</v>
      </c>
      <c r="C37" s="278">
        <v>1130</v>
      </c>
    </row>
    <row r="38" spans="1:3" ht="15" hidden="1">
      <c r="A38" s="250" t="s">
        <v>311</v>
      </c>
      <c r="B38" s="283">
        <v>5</v>
      </c>
      <c r="C38" s="278">
        <v>1030</v>
      </c>
    </row>
    <row r="39" spans="1:3" ht="15" hidden="1">
      <c r="A39" s="250" t="s">
        <v>312</v>
      </c>
      <c r="B39" s="283">
        <v>6</v>
      </c>
      <c r="C39" s="278">
        <v>1240</v>
      </c>
    </row>
    <row r="40" spans="1:3" ht="15" hidden="1">
      <c r="A40" s="250" t="s">
        <v>313</v>
      </c>
      <c r="B40" s="283">
        <v>5</v>
      </c>
      <c r="C40" s="278">
        <v>1030</v>
      </c>
    </row>
    <row r="41" spans="1:3" ht="15" hidden="1">
      <c r="A41" s="250" t="s">
        <v>314</v>
      </c>
      <c r="B41" s="283">
        <v>5</v>
      </c>
      <c r="C41" s="278">
        <v>1030</v>
      </c>
    </row>
    <row r="42" spans="1:3" ht="15" hidden="1">
      <c r="A42" s="250" t="s">
        <v>315</v>
      </c>
      <c r="B42" s="283">
        <v>5</v>
      </c>
      <c r="C42" s="278">
        <v>1030</v>
      </c>
    </row>
    <row r="43" spans="1:3" ht="15" hidden="1">
      <c r="A43" s="250" t="s">
        <v>316</v>
      </c>
      <c r="B43" s="283">
        <v>6</v>
      </c>
      <c r="C43" s="278">
        <v>1240</v>
      </c>
    </row>
    <row r="44" spans="1:3" ht="15" hidden="1">
      <c r="A44" s="250" t="s">
        <v>317</v>
      </c>
      <c r="B44" s="283">
        <v>5</v>
      </c>
      <c r="C44" s="278">
        <v>1030</v>
      </c>
    </row>
    <row r="45" spans="1:3" ht="15" hidden="1">
      <c r="A45" s="250" t="s">
        <v>317</v>
      </c>
      <c r="B45" s="283">
        <v>5</v>
      </c>
      <c r="C45" s="278">
        <v>1030</v>
      </c>
    </row>
    <row r="46" spans="1:3" ht="15" hidden="1">
      <c r="A46" s="250" t="s">
        <v>318</v>
      </c>
      <c r="B46" s="283">
        <v>5</v>
      </c>
      <c r="C46" s="278">
        <v>1030</v>
      </c>
    </row>
    <row r="47" spans="1:3" ht="15" hidden="1">
      <c r="A47" s="250" t="s">
        <v>319</v>
      </c>
      <c r="B47" s="283">
        <v>5</v>
      </c>
      <c r="C47" s="278">
        <v>1130</v>
      </c>
    </row>
    <row r="48" spans="1:3" ht="15" hidden="1">
      <c r="A48" s="250" t="s">
        <v>320</v>
      </c>
      <c r="B48" s="283">
        <v>5</v>
      </c>
      <c r="C48" s="278">
        <v>1130</v>
      </c>
    </row>
    <row r="49" spans="1:3" ht="15" hidden="1">
      <c r="A49" s="250" t="s">
        <v>321</v>
      </c>
      <c r="B49" s="283">
        <v>5</v>
      </c>
      <c r="C49" s="278">
        <v>1130</v>
      </c>
    </row>
    <row r="50" spans="1:3" ht="15" hidden="1">
      <c r="A50" s="250" t="s">
        <v>322</v>
      </c>
      <c r="B50" s="283">
        <v>5</v>
      </c>
      <c r="C50" s="278">
        <v>1305</v>
      </c>
    </row>
    <row r="51" spans="1:3" ht="15" hidden="1">
      <c r="A51" s="250" t="s">
        <v>323</v>
      </c>
      <c r="B51" s="283">
        <v>6</v>
      </c>
      <c r="C51" s="278">
        <v>1430</v>
      </c>
    </row>
    <row r="52" spans="1:3" ht="15" hidden="1">
      <c r="A52" s="250" t="s">
        <v>324</v>
      </c>
      <c r="B52" s="283">
        <v>6</v>
      </c>
      <c r="C52" s="278">
        <v>1380</v>
      </c>
    </row>
    <row r="53" spans="1:3" ht="15" hidden="1">
      <c r="A53" s="250" t="s">
        <v>325</v>
      </c>
      <c r="B53" s="283">
        <v>6</v>
      </c>
      <c r="C53" s="278">
        <v>1380</v>
      </c>
    </row>
    <row r="54" spans="1:3" ht="15" hidden="1">
      <c r="A54" s="250" t="s">
        <v>326</v>
      </c>
      <c r="B54" s="283">
        <v>6</v>
      </c>
      <c r="C54" s="278">
        <v>1380</v>
      </c>
    </row>
    <row r="55" spans="1:3" ht="15" hidden="1">
      <c r="A55" s="250" t="s">
        <v>327</v>
      </c>
      <c r="B55" s="283">
        <v>6</v>
      </c>
      <c r="C55" s="278">
        <v>1380</v>
      </c>
    </row>
    <row r="56" spans="1:3" ht="15" hidden="1">
      <c r="A56" s="250" t="s">
        <v>328</v>
      </c>
      <c r="B56" s="283">
        <v>6</v>
      </c>
      <c r="C56" s="278">
        <v>1380</v>
      </c>
    </row>
    <row r="57" spans="1:3" ht="15" hidden="1">
      <c r="A57" s="250" t="s">
        <v>329</v>
      </c>
      <c r="B57" s="283">
        <v>6</v>
      </c>
      <c r="C57" s="278">
        <v>1380</v>
      </c>
    </row>
    <row r="58" spans="1:3" ht="15" hidden="1">
      <c r="A58" s="250" t="s">
        <v>330</v>
      </c>
      <c r="B58" s="283">
        <v>6</v>
      </c>
      <c r="C58" s="278">
        <v>1380</v>
      </c>
    </row>
    <row r="59" spans="1:3" ht="15" hidden="1">
      <c r="A59" s="250" t="s">
        <v>331</v>
      </c>
      <c r="B59" s="283">
        <v>6</v>
      </c>
      <c r="C59" s="278">
        <v>1380</v>
      </c>
    </row>
    <row r="60" spans="1:3" ht="15" hidden="1">
      <c r="A60" s="250" t="s">
        <v>332</v>
      </c>
      <c r="B60" s="283">
        <v>8</v>
      </c>
      <c r="C60" s="278">
        <v>1840</v>
      </c>
    </row>
    <row r="61" spans="1:3" ht="15" hidden="1">
      <c r="A61" s="250" t="s">
        <v>333</v>
      </c>
      <c r="B61" s="283">
        <v>10</v>
      </c>
      <c r="C61" s="278">
        <v>2240</v>
      </c>
    </row>
    <row r="62" spans="1:3" ht="15" hidden="1">
      <c r="A62" s="250" t="s">
        <v>334</v>
      </c>
      <c r="B62" s="283">
        <v>12</v>
      </c>
      <c r="C62" s="278">
        <v>2700</v>
      </c>
    </row>
    <row r="63" spans="1:3" ht="15" hidden="1">
      <c r="A63" s="250" t="s">
        <v>335</v>
      </c>
      <c r="B63" s="283">
        <v>6</v>
      </c>
      <c r="C63" s="278">
        <v>1680</v>
      </c>
    </row>
    <row r="64" spans="1:3" ht="15" hidden="1">
      <c r="A64" s="250" t="s">
        <v>336</v>
      </c>
      <c r="B64" s="283">
        <v>8</v>
      </c>
      <c r="C64" s="278">
        <v>2240</v>
      </c>
    </row>
    <row r="65" spans="1:3" ht="15" hidden="1">
      <c r="A65" s="250" t="s">
        <v>337</v>
      </c>
      <c r="B65" s="283">
        <v>6</v>
      </c>
      <c r="C65" s="278">
        <v>1680</v>
      </c>
    </row>
    <row r="66" spans="1:3" ht="15" hidden="1">
      <c r="A66" s="250" t="s">
        <v>338</v>
      </c>
      <c r="B66" s="283">
        <v>6</v>
      </c>
      <c r="C66" s="278">
        <v>1650</v>
      </c>
    </row>
    <row r="67" spans="1:3" ht="15" hidden="1">
      <c r="A67" s="250" t="s">
        <v>339</v>
      </c>
      <c r="B67" s="283">
        <v>6</v>
      </c>
      <c r="C67" s="278">
        <v>1780</v>
      </c>
    </row>
    <row r="68" spans="1:3" ht="15" hidden="1">
      <c r="A68" s="250" t="s">
        <v>340</v>
      </c>
      <c r="B68" s="283">
        <v>12</v>
      </c>
      <c r="C68" s="278">
        <v>3540</v>
      </c>
    </row>
    <row r="69" spans="1:3" ht="15" hidden="1">
      <c r="A69" s="250" t="s">
        <v>341</v>
      </c>
      <c r="B69" s="283">
        <v>6</v>
      </c>
      <c r="C69" s="278">
        <v>1530</v>
      </c>
    </row>
    <row r="70" spans="1:3" ht="15" hidden="1">
      <c r="A70" s="250" t="s">
        <v>342</v>
      </c>
      <c r="B70" s="283">
        <v>8</v>
      </c>
      <c r="C70" s="278">
        <v>2070</v>
      </c>
    </row>
    <row r="71" spans="1:3" ht="15" hidden="1">
      <c r="A71" s="250" t="s">
        <v>343</v>
      </c>
      <c r="B71" s="283">
        <v>6</v>
      </c>
      <c r="C71" s="278">
        <v>1900</v>
      </c>
    </row>
    <row r="72" spans="1:3" ht="15" hidden="1">
      <c r="A72" s="250" t="s">
        <v>344</v>
      </c>
      <c r="B72" s="283">
        <v>6</v>
      </c>
      <c r="C72" s="278">
        <v>2030</v>
      </c>
    </row>
    <row r="73" spans="1:3" ht="15" hidden="1">
      <c r="A73" s="250" t="s">
        <v>345</v>
      </c>
      <c r="B73" s="283">
        <v>6</v>
      </c>
      <c r="C73" s="278">
        <v>1900</v>
      </c>
    </row>
    <row r="74" spans="1:3" ht="15" hidden="1">
      <c r="A74" s="250" t="s">
        <v>346</v>
      </c>
      <c r="B74" s="283">
        <v>6</v>
      </c>
      <c r="C74" s="278">
        <v>1900</v>
      </c>
    </row>
    <row r="75" spans="1:3" ht="15" hidden="1">
      <c r="A75" s="250" t="s">
        <v>347</v>
      </c>
      <c r="B75" s="283">
        <v>6</v>
      </c>
      <c r="C75" s="278">
        <v>1900</v>
      </c>
    </row>
    <row r="76" spans="1:3" ht="15" hidden="1">
      <c r="A76" s="250" t="s">
        <v>348</v>
      </c>
      <c r="B76" s="283">
        <v>8</v>
      </c>
      <c r="C76" s="278">
        <v>2780</v>
      </c>
    </row>
    <row r="77" spans="1:3" ht="15" hidden="1">
      <c r="A77" s="250" t="s">
        <v>349</v>
      </c>
      <c r="B77" s="283">
        <v>8</v>
      </c>
      <c r="C77" s="278">
        <v>2710</v>
      </c>
    </row>
    <row r="78" spans="1:3" ht="15" hidden="1">
      <c r="A78" s="250" t="s">
        <v>350</v>
      </c>
      <c r="B78" s="283">
        <v>8</v>
      </c>
      <c r="C78" s="278">
        <v>2007</v>
      </c>
    </row>
    <row r="79" spans="1:3" ht="15" hidden="1">
      <c r="A79" s="250" t="s">
        <v>351</v>
      </c>
      <c r="B79" s="283">
        <v>5</v>
      </c>
      <c r="C79" s="278">
        <v>1115</v>
      </c>
    </row>
    <row r="80" spans="1:3" ht="15" hidden="1">
      <c r="A80" s="250" t="s">
        <v>352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183</v>
      </c>
    </row>
    <row r="3" spans="1:16">
      <c r="N3" s="141" t="s">
        <v>184</v>
      </c>
      <c r="O3" s="141">
        <v>150</v>
      </c>
    </row>
    <row r="4" spans="1:16" ht="60">
      <c r="A4" s="142" t="s">
        <v>180</v>
      </c>
      <c r="B4" s="142" t="s">
        <v>185</v>
      </c>
      <c r="C4" s="142" t="s">
        <v>186</v>
      </c>
      <c r="D4" s="142" t="s">
        <v>114</v>
      </c>
      <c r="E4" s="142" t="s">
        <v>115</v>
      </c>
      <c r="F4" s="142" t="s">
        <v>187</v>
      </c>
      <c r="G4" s="239" t="s">
        <v>2</v>
      </c>
      <c r="H4" s="142" t="s">
        <v>188</v>
      </c>
      <c r="I4" s="142" t="s">
        <v>189</v>
      </c>
      <c r="J4" s="142" t="s">
        <v>190</v>
      </c>
      <c r="K4" s="142" t="s">
        <v>191</v>
      </c>
      <c r="L4" s="142" t="s">
        <v>192</v>
      </c>
      <c r="M4" s="142" t="s">
        <v>193</v>
      </c>
      <c r="N4" s="142" t="s">
        <v>194</v>
      </c>
      <c r="O4" s="142" t="s">
        <v>195</v>
      </c>
      <c r="P4" s="142" t="s">
        <v>196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270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181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182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227</v>
      </c>
      <c r="AK4" s="383" t="s">
        <v>228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204</v>
      </c>
      <c r="AW4" s="368" t="s">
        <v>202</v>
      </c>
      <c r="AX4" s="371" t="s">
        <v>203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201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2 NO'S</v>
      </c>
      <c r="D8" s="131" t="str">
        <f>Pricing!B4</f>
        <v>NEW-A</v>
      </c>
      <c r="E8" s="132" t="str">
        <f>Pricing!N4</f>
        <v>24MM</v>
      </c>
      <c r="F8" s="68">
        <f>Pricing!G4</f>
        <v>3656</v>
      </c>
      <c r="G8" s="68">
        <f>Pricing!H4</f>
        <v>976</v>
      </c>
      <c r="H8" s="100">
        <f t="shared" ref="H8:H57" si="0">(F8*G8)/1000000</f>
        <v>3.5682559999999999</v>
      </c>
      <c r="I8" s="70">
        <f>Pricing!I4</f>
        <v>1</v>
      </c>
      <c r="J8" s="69">
        <f t="shared" ref="J8" si="1">H8*I8</f>
        <v>3.5682559999999999</v>
      </c>
      <c r="K8" s="71">
        <f t="shared" ref="K8" si="2">J8*10.764</f>
        <v>38.408707583999998</v>
      </c>
      <c r="L8" s="69"/>
      <c r="M8" s="72"/>
      <c r="N8" s="72"/>
      <c r="O8" s="72">
        <f t="shared" ref="O8:O35" si="3">N8*M8*L8/1000000</f>
        <v>0</v>
      </c>
      <c r="P8" s="73">
        <f>Pricing!M4</f>
        <v>20841.3</v>
      </c>
      <c r="Q8" s="74">
        <f t="shared" ref="Q8:Q56" si="4">P8*$Q$6</f>
        <v>2084.13</v>
      </c>
      <c r="R8" s="74">
        <f t="shared" ref="R8:R56" si="5">(P8+Q8)*$R$6</f>
        <v>2521.7973000000002</v>
      </c>
      <c r="S8" s="74">
        <f t="shared" ref="S8:S56" si="6">(P8+Q8+R8)*$S$6</f>
        <v>127.2361365</v>
      </c>
      <c r="T8" s="74">
        <f t="shared" ref="T8:T56" si="7">(P8+Q8+R8+S8)*$T$6</f>
        <v>255.744634365</v>
      </c>
      <c r="U8" s="72">
        <f t="shared" ref="U8:U56" si="8">SUM(P8:T8)</f>
        <v>25830.208070864999</v>
      </c>
      <c r="V8" s="74">
        <f t="shared" ref="V8:V56" si="9">U8*$V$6</f>
        <v>387.45312106297496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10008.95808</v>
      </c>
      <c r="AE8" s="76">
        <f>((((F8+G8)*2)/305)*I8*$AE$7)</f>
        <v>759.34426229508199</v>
      </c>
      <c r="AF8" s="342">
        <f>(((((F8*4)+(G8*4))/1000)*$AF$6*$AG$6)/300)*I8*$AF$7</f>
        <v>778.17599999999982</v>
      </c>
      <c r="AG8" s="343"/>
      <c r="AH8" s="76">
        <f>(((F8+G8))*I8/1000)*8*$AH$7</f>
        <v>27.791999999999998</v>
      </c>
      <c r="AI8" s="76">
        <f t="shared" ref="AI8:AI57" si="15">(((F8+G8)*2*I8)/1000)*2*$AI$7</f>
        <v>92.639999999999986</v>
      </c>
      <c r="AJ8" s="76">
        <f>J8*Pricing!Q4</f>
        <v>0</v>
      </c>
      <c r="AK8" s="76">
        <f>J8*Pricing!R4</f>
        <v>0</v>
      </c>
      <c r="AL8" s="76">
        <f t="shared" ref="AL8:AL39" si="16">J8*$AL$6</f>
        <v>3840.8707583999994</v>
      </c>
      <c r="AM8" s="77">
        <f t="shared" ref="AM8:AM39" si="17">$AM$6*J8</f>
        <v>0</v>
      </c>
      <c r="AN8" s="76">
        <f t="shared" ref="AN8:AN39" si="18">$AN$6*J8</f>
        <v>3072.6966067199996</v>
      </c>
      <c r="AO8" s="72">
        <f t="shared" ref="AO8:AO39" si="19">SUM(U8:V8)+SUM(AC8:AI8)-AD8</f>
        <v>27875.613454223054</v>
      </c>
      <c r="AP8" s="74">
        <f t="shared" ref="AP8:AP39" si="20">AO8*$AP$6</f>
        <v>34844.516817778815</v>
      </c>
      <c r="AQ8" s="74">
        <f t="shared" ref="AQ8:AQ56" si="21">(AO8+AP8)*$AQ$6</f>
        <v>0</v>
      </c>
      <c r="AR8" s="74">
        <f t="shared" ref="AR8:AR39" si="22">SUM(AO8:AQ8)/J8</f>
        <v>17577.250699501907</v>
      </c>
      <c r="AS8" s="72">
        <f t="shared" ref="AS8:AS39" si="23">SUM(AJ8:AQ8)+AD8+AB8</f>
        <v>79642.655717121859</v>
      </c>
      <c r="AT8" s="72">
        <f t="shared" ref="AT8:AT39" si="24">AS8/J8</f>
        <v>22319.770699501903</v>
      </c>
      <c r="AU8" s="78">
        <f t="shared" ref="AU8:AU56" si="25">AT8/10.764</f>
        <v>2073.5572927816706</v>
      </c>
      <c r="AV8" s="79">
        <f t="shared" ref="AV8:AV39" si="26">K8/$K$109</f>
        <v>0.15832027846751995</v>
      </c>
      <c r="AW8" s="80">
        <f t="shared" ref="AW8:AW39" si="27">(U8+V8)/(J8*10.764)</f>
        <v>682.59680788763444</v>
      </c>
      <c r="AX8" s="81">
        <f t="shared" ref="AX8:AX39" si="28">SUM(W8:AN8,AP8)/(J8*10.764)</f>
        <v>1390.9604848940364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NEW-B</v>
      </c>
      <c r="E9" s="132" t="str">
        <f>Pricing!N5</f>
        <v>24MM</v>
      </c>
      <c r="F9" s="68">
        <f>Pricing!G5</f>
        <v>2188</v>
      </c>
      <c r="G9" s="68">
        <f>Pricing!H5</f>
        <v>2372</v>
      </c>
      <c r="H9" s="100">
        <f t="shared" si="0"/>
        <v>5.1899360000000003</v>
      </c>
      <c r="I9" s="70">
        <f>Pricing!I5</f>
        <v>1</v>
      </c>
      <c r="J9" s="69">
        <f t="shared" ref="J9:J58" si="30">H9*I9</f>
        <v>5.1899360000000003</v>
      </c>
      <c r="K9" s="71">
        <f t="shared" ref="K9:K58" si="31">J9*10.764</f>
        <v>55.864471104000003</v>
      </c>
      <c r="L9" s="69"/>
      <c r="M9" s="72"/>
      <c r="N9" s="72"/>
      <c r="O9" s="72">
        <f t="shared" si="3"/>
        <v>0</v>
      </c>
      <c r="P9" s="73">
        <f>Pricing!M5</f>
        <v>75460.28</v>
      </c>
      <c r="Q9" s="74">
        <f t="shared" ref="Q9:Q14" si="32">P9*$Q$6</f>
        <v>7546.0280000000002</v>
      </c>
      <c r="R9" s="74">
        <f t="shared" ref="R9:R14" si="33">(P9+Q9)*$R$6</f>
        <v>9130.6938800000007</v>
      </c>
      <c r="S9" s="74">
        <f t="shared" ref="S9:S14" si="34">(P9+Q9+R9)*$S$6</f>
        <v>460.68500940000007</v>
      </c>
      <c r="T9" s="74">
        <f t="shared" ref="T9:T14" si="35">(P9+Q9+R9+S9)*$T$6</f>
        <v>925.97686889400006</v>
      </c>
      <c r="U9" s="72">
        <f t="shared" ref="U9:U14" si="36">SUM(P9:T9)</f>
        <v>93523.663758294002</v>
      </c>
      <c r="V9" s="74">
        <f t="shared" ref="V9:V14" si="37">U9*$V$6</f>
        <v>1402.85495637441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14557.770480000001</v>
      </c>
      <c r="AE9" s="76">
        <f t="shared" ref="AE9:AE57" si="43">((((F9+G9)*2)/305)*I9*$AE$7)</f>
        <v>747.54098360655746</v>
      </c>
      <c r="AF9" s="342">
        <f t="shared" ref="AF9:AF57" si="44">(((((F9*4)+(G9*4))/1000)*$AF$6*$AG$6)/300)*I9*$AF$7</f>
        <v>766.08</v>
      </c>
      <c r="AG9" s="343"/>
      <c r="AH9" s="76">
        <f t="shared" ref="AH9:AH72" si="45">(((F9+G9))*I9/1000)*8*$AH$7</f>
        <v>27.36</v>
      </c>
      <c r="AI9" s="76">
        <f t="shared" si="15"/>
        <v>91.199999999999989</v>
      </c>
      <c r="AJ9" s="76">
        <f>J9*Pricing!Q5</f>
        <v>0</v>
      </c>
      <c r="AK9" s="76">
        <f>J9*Pricing!R5</f>
        <v>0</v>
      </c>
      <c r="AL9" s="76">
        <f t="shared" si="16"/>
        <v>5586.4471103999995</v>
      </c>
      <c r="AM9" s="77">
        <f t="shared" si="17"/>
        <v>0</v>
      </c>
      <c r="AN9" s="76">
        <f t="shared" si="18"/>
        <v>4469.1576883199996</v>
      </c>
      <c r="AO9" s="72">
        <f t="shared" si="19"/>
        <v>96558.69969827497</v>
      </c>
      <c r="AP9" s="74">
        <f t="shared" si="20"/>
        <v>120698.37462284371</v>
      </c>
      <c r="AQ9" s="74">
        <f t="shared" ref="AQ9:AQ14" si="46">(AO9+AP9)*$AQ$6</f>
        <v>0</v>
      </c>
      <c r="AR9" s="74">
        <f t="shared" si="22"/>
        <v>41861.224169453853</v>
      </c>
      <c r="AS9" s="72">
        <f t="shared" si="23"/>
        <v>241870.4495998387</v>
      </c>
      <c r="AT9" s="72">
        <f t="shared" si="24"/>
        <v>46603.744169453857</v>
      </c>
      <c r="AU9" s="78">
        <f t="shared" ref="AU9:AU14" si="47">AT9/10.764</f>
        <v>4329.5934754230639</v>
      </c>
      <c r="AV9" s="79">
        <f t="shared" si="26"/>
        <v>0.23027274745663057</v>
      </c>
      <c r="AW9" s="80">
        <f t="shared" si="27"/>
        <v>1699.228809272151</v>
      </c>
      <c r="AX9" s="81">
        <f t="shared" si="28"/>
        <v>2630.3646661509124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SIDE HUNG WINDOWS WITH 4 FIXED GLASS</v>
      </c>
      <c r="D10" s="131" t="str">
        <f>Pricing!B6</f>
        <v>NEW-C</v>
      </c>
      <c r="E10" s="132" t="str">
        <f>Pricing!N6</f>
        <v>24MM &amp; 28MM</v>
      </c>
      <c r="F10" s="68">
        <f>Pricing!G6</f>
        <v>5636</v>
      </c>
      <c r="G10" s="68">
        <f>Pricing!H6</f>
        <v>2445</v>
      </c>
      <c r="H10" s="100">
        <f t="shared" si="0"/>
        <v>13.78002</v>
      </c>
      <c r="I10" s="70">
        <f>Pricing!I6</f>
        <v>1</v>
      </c>
      <c r="J10" s="69">
        <f t="shared" si="30"/>
        <v>13.78002</v>
      </c>
      <c r="K10" s="71">
        <f t="shared" si="31"/>
        <v>148.32813528</v>
      </c>
      <c r="L10" s="69"/>
      <c r="M10" s="72"/>
      <c r="N10" s="72"/>
      <c r="O10" s="72">
        <f t="shared" si="3"/>
        <v>0</v>
      </c>
      <c r="P10" s="73">
        <f>Pricing!M6</f>
        <v>115863.02</v>
      </c>
      <c r="Q10" s="74">
        <f t="shared" si="32"/>
        <v>11586.302000000001</v>
      </c>
      <c r="R10" s="74">
        <f t="shared" si="33"/>
        <v>14019.42542</v>
      </c>
      <c r="S10" s="74">
        <f t="shared" si="34"/>
        <v>707.3437371</v>
      </c>
      <c r="T10" s="74">
        <f t="shared" si="35"/>
        <v>1421.760911571</v>
      </c>
      <c r="U10" s="72">
        <f t="shared" si="36"/>
        <v>143597.852068671</v>
      </c>
      <c r="V10" s="74">
        <f t="shared" si="37"/>
        <v>2153.967781030065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47485.948920000003</v>
      </c>
      <c r="AE10" s="76">
        <f t="shared" si="43"/>
        <v>1324.7540983606557</v>
      </c>
      <c r="AF10" s="342">
        <f t="shared" si="44"/>
        <v>1357.6079999999999</v>
      </c>
      <c r="AG10" s="343"/>
      <c r="AH10" s="76">
        <f t="shared" si="45"/>
        <v>48.485999999999997</v>
      </c>
      <c r="AI10" s="76">
        <f t="shared" si="15"/>
        <v>161.62</v>
      </c>
      <c r="AJ10" s="76">
        <f>J10*Pricing!Q6</f>
        <v>0</v>
      </c>
      <c r="AK10" s="76">
        <f>J10*Pricing!R6</f>
        <v>0</v>
      </c>
      <c r="AL10" s="76">
        <f t="shared" si="16"/>
        <v>14832.813527999999</v>
      </c>
      <c r="AM10" s="77">
        <f t="shared" si="17"/>
        <v>0</v>
      </c>
      <c r="AN10" s="76">
        <f t="shared" si="18"/>
        <v>11866.250822399999</v>
      </c>
      <c r="AO10" s="72">
        <f t="shared" si="19"/>
        <v>148644.28794806174</v>
      </c>
      <c r="AP10" s="74">
        <f t="shared" si="20"/>
        <v>185805.35993507717</v>
      </c>
      <c r="AQ10" s="74">
        <f t="shared" si="46"/>
        <v>0</v>
      </c>
      <c r="AR10" s="74">
        <f t="shared" si="22"/>
        <v>24270.621369427539</v>
      </c>
      <c r="AS10" s="72">
        <f t="shared" si="23"/>
        <v>408634.66115353891</v>
      </c>
      <c r="AT10" s="72">
        <f t="shared" si="24"/>
        <v>29654.14136942754</v>
      </c>
      <c r="AU10" s="78">
        <f t="shared" si="47"/>
        <v>2754.9369536814884</v>
      </c>
      <c r="AV10" s="79">
        <f t="shared" si="26"/>
        <v>0.61140697407584954</v>
      </c>
      <c r="AW10" s="80">
        <f t="shared" si="27"/>
        <v>982.63097270497201</v>
      </c>
      <c r="AX10" s="81">
        <f t="shared" si="28"/>
        <v>1772.3059809765164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22.538212000000001</v>
      </c>
      <c r="I109" s="87">
        <f>SUM(I8:I108)</f>
        <v>3</v>
      </c>
      <c r="J109" s="88">
        <f>SUM(J8:J108)</f>
        <v>22.538212000000001</v>
      </c>
      <c r="K109" s="89">
        <f>SUM(K8:K108)</f>
        <v>242.601313968</v>
      </c>
      <c r="L109" s="88">
        <f>SUM(L8:L8)</f>
        <v>0</v>
      </c>
      <c r="M109" s="88"/>
      <c r="N109" s="88"/>
      <c r="O109" s="88"/>
      <c r="P109" s="87">
        <f>SUM(P8:P108)</f>
        <v>212164.6</v>
      </c>
      <c r="Q109" s="88">
        <f t="shared" ref="Q109:AE109" si="156">SUM(Q8:Q108)</f>
        <v>21216.46</v>
      </c>
      <c r="R109" s="88">
        <f t="shared" si="156"/>
        <v>25671.9166</v>
      </c>
      <c r="S109" s="88">
        <f t="shared" si="156"/>
        <v>1295.2648830000001</v>
      </c>
      <c r="T109" s="88">
        <f t="shared" si="156"/>
        <v>2603.4824148299999</v>
      </c>
      <c r="U109" s="88">
        <f t="shared" si="156"/>
        <v>262951.72389783</v>
      </c>
      <c r="V109" s="88">
        <f t="shared" si="156"/>
        <v>3944.2758584674502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72052.677480000013</v>
      </c>
      <c r="AE109" s="88">
        <f t="shared" si="156"/>
        <v>2831.6393442622948</v>
      </c>
      <c r="AF109" s="353">
        <f>SUM(AF8:AG108)</f>
        <v>2901.8639999999996</v>
      </c>
      <c r="AG109" s="354"/>
      <c r="AH109" s="88">
        <f t="shared" ref="AH109:AQ109" si="157">SUM(AH8:AH108)</f>
        <v>103.63800000000001</v>
      </c>
      <c r="AI109" s="88">
        <f t="shared" si="157"/>
        <v>345.46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24260.131396799996</v>
      </c>
      <c r="AM109" s="88">
        <f t="shared" si="157"/>
        <v>0</v>
      </c>
      <c r="AN109" s="88">
        <f t="shared" si="157"/>
        <v>19408.105117439998</v>
      </c>
      <c r="AO109" s="88">
        <f t="shared" si="157"/>
        <v>273078.60110055975</v>
      </c>
      <c r="AP109" s="88">
        <f t="shared" si="157"/>
        <v>341348.25137569965</v>
      </c>
      <c r="AQ109" s="88">
        <f t="shared" si="157"/>
        <v>0</v>
      </c>
      <c r="AR109" s="88"/>
      <c r="AS109" s="87">
        <f>SUM(AS8:AS108)</f>
        <v>730147.76647049945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2901.8639999999996</v>
      </c>
      <c r="AW110" s="84"/>
    </row>
    <row r="111" spans="2:54">
      <c r="AF111" s="174"/>
      <c r="AG111" s="174"/>
      <c r="AH111" s="174">
        <f>SUM(AE109:AI109,AC109)</f>
        <v>6182.6013442622943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29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ABPL-DE-19.20-2178</v>
      </c>
      <c r="N6" s="472"/>
    </row>
    <row r="7" spans="2:15" ht="24.95" customHeight="1">
      <c r="B7" s="488" t="s">
        <v>126</v>
      </c>
      <c r="C7" s="489"/>
      <c r="D7" s="489"/>
      <c r="E7" s="489"/>
      <c r="F7" s="428" t="str">
        <f>'BD Team'!E2</f>
        <v>Hasiza</v>
      </c>
      <c r="G7" s="428"/>
      <c r="H7" s="428"/>
      <c r="I7" s="428"/>
      <c r="J7" s="429"/>
      <c r="K7" s="496" t="s">
        <v>104</v>
      </c>
      <c r="L7" s="489"/>
      <c r="M7" s="494">
        <f>'BD Team'!J3</f>
        <v>43712</v>
      </c>
      <c r="N7" s="495"/>
    </row>
    <row r="8" spans="2:15" ht="24.95" customHeight="1">
      <c r="B8" s="488" t="s">
        <v>127</v>
      </c>
      <c r="C8" s="489"/>
      <c r="D8" s="489"/>
      <c r="E8" s="489"/>
      <c r="F8" s="215" t="str">
        <f>'BD Team'!E3</f>
        <v>Bangalore</v>
      </c>
      <c r="G8" s="480" t="s">
        <v>172</v>
      </c>
      <c r="H8" s="481"/>
      <c r="I8" s="428" t="str">
        <f>'BD Team'!G3</f>
        <v>1.5Kpa</v>
      </c>
      <c r="J8" s="429"/>
      <c r="K8" s="496" t="s">
        <v>105</v>
      </c>
      <c r="L8" s="489"/>
      <c r="M8" s="178" t="s">
        <v>428</v>
      </c>
      <c r="N8" s="179">
        <v>43712</v>
      </c>
    </row>
    <row r="9" spans="2:15" ht="24.95" customHeight="1">
      <c r="B9" s="488" t="s">
        <v>168</v>
      </c>
      <c r="C9" s="489"/>
      <c r="D9" s="489"/>
      <c r="E9" s="489"/>
      <c r="F9" s="428" t="str">
        <f>'BD Team'!E4</f>
        <v>Mr. Prashanth : 9591855724</v>
      </c>
      <c r="G9" s="428"/>
      <c r="H9" s="428"/>
      <c r="I9" s="428"/>
      <c r="J9" s="429"/>
      <c r="K9" s="496" t="s">
        <v>171</v>
      </c>
      <c r="L9" s="489"/>
      <c r="M9" s="473" t="str">
        <f>'BD Team'!J4</f>
        <v>Ranjan</v>
      </c>
      <c r="N9" s="474"/>
    </row>
    <row r="10" spans="2:15" ht="27.75" customHeight="1" thickBot="1">
      <c r="B10" s="490" t="s">
        <v>169</v>
      </c>
      <c r="C10" s="491"/>
      <c r="D10" s="491"/>
      <c r="E10" s="491"/>
      <c r="F10" s="217" t="str">
        <f>'BD Team'!E5</f>
        <v>Wood Effect</v>
      </c>
      <c r="G10" s="501" t="s">
        <v>170</v>
      </c>
      <c r="H10" s="502"/>
      <c r="I10" s="499" t="str">
        <f>'BD Team'!G5</f>
        <v>Black</v>
      </c>
      <c r="J10" s="500"/>
      <c r="K10" s="497" t="s">
        <v>363</v>
      </c>
      <c r="L10" s="498"/>
      <c r="M10" s="492">
        <f>'BD Team'!J5</f>
        <v>0</v>
      </c>
      <c r="N10" s="493"/>
    </row>
    <row r="11" spans="2:15" ht="24.75" thickTop="1" thickBot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4" customFormat="1" ht="18" customHeight="1" thickTop="1" thickBot="1">
      <c r="B12" s="482"/>
      <c r="C12" s="483"/>
      <c r="D12" s="486"/>
      <c r="E12" s="486"/>
      <c r="F12" s="486"/>
      <c r="G12" s="484"/>
      <c r="H12" s="484"/>
      <c r="I12" s="484"/>
      <c r="J12" s="485"/>
      <c r="K12" s="485"/>
      <c r="L12" s="483"/>
      <c r="M12" s="485"/>
      <c r="N12" s="487"/>
    </row>
    <row r="13" spans="2:15" s="94" customFormat="1" ht="26.25" customHeight="1" thickTop="1" thickBot="1">
      <c r="B13" s="482"/>
      <c r="C13" s="483"/>
      <c r="D13" s="486"/>
      <c r="E13" s="486"/>
      <c r="F13" s="486"/>
      <c r="G13" s="484"/>
      <c r="H13" s="484"/>
      <c r="I13" s="484"/>
      <c r="J13" s="485"/>
      <c r="K13" s="485"/>
      <c r="L13" s="483"/>
      <c r="M13" s="485"/>
      <c r="N13" s="487"/>
    </row>
    <row r="14" spans="2:15" s="94" customFormat="1" ht="49.9" customHeight="1" thickTop="1" thickBot="1">
      <c r="B14" s="410">
        <f>Pricing!A4</f>
        <v>1</v>
      </c>
      <c r="C14" s="411"/>
      <c r="D14" s="187" t="str">
        <f>Pricing!B4</f>
        <v>NEW-A</v>
      </c>
      <c r="E14" s="187" t="str">
        <f>Pricing!C4</f>
        <v>M15000</v>
      </c>
      <c r="F14" s="187" t="str">
        <f>Pricing!D4</f>
        <v>FIXED GLASS 2 NO'S</v>
      </c>
      <c r="G14" s="187" t="str">
        <f>Pricing!N4</f>
        <v>24MM</v>
      </c>
      <c r="H14" s="187" t="str">
        <f>Pricing!F4</f>
        <v>GF - STAIRCASE</v>
      </c>
      <c r="I14" s="216" t="str">
        <f>Pricing!E4</f>
        <v>NO</v>
      </c>
      <c r="J14" s="216">
        <f>Pricing!G4</f>
        <v>3656</v>
      </c>
      <c r="K14" s="216">
        <f>Pricing!H4</f>
        <v>976</v>
      </c>
      <c r="L14" s="216">
        <f>Pricing!I4</f>
        <v>1</v>
      </c>
      <c r="M14" s="188">
        <f t="shared" ref="M14:M22" si="0">J14*K14*L14/1000000</f>
        <v>3.5682559999999999</v>
      </c>
      <c r="N14" s="189">
        <f>'Cost Calculation'!AS8</f>
        <v>79642.655717121859</v>
      </c>
      <c r="O14" s="95"/>
    </row>
    <row r="15" spans="2:15" s="94" customFormat="1" ht="49.9" customHeight="1" thickTop="1" thickBot="1">
      <c r="B15" s="410">
        <f>Pricing!A5</f>
        <v>2</v>
      </c>
      <c r="C15" s="411"/>
      <c r="D15" s="187" t="str">
        <f>Pricing!B5</f>
        <v>NEW-B</v>
      </c>
      <c r="E15" s="187" t="str">
        <f>Pricing!C5</f>
        <v>M12500</v>
      </c>
      <c r="F15" s="187" t="str">
        <f>Pricing!D5</f>
        <v>2 TRACK 2 SHUTTER SLIDING DOOR</v>
      </c>
      <c r="G15" s="187" t="str">
        <f>Pricing!N5</f>
        <v>24MM</v>
      </c>
      <c r="H15" s="187" t="str">
        <f>Pricing!F5</f>
        <v>1F - NEAR GBR</v>
      </c>
      <c r="I15" s="216" t="str">
        <f>Pricing!E5</f>
        <v>NO</v>
      </c>
      <c r="J15" s="216">
        <f>Pricing!G5</f>
        <v>2188</v>
      </c>
      <c r="K15" s="216">
        <f>Pricing!H5</f>
        <v>2372</v>
      </c>
      <c r="L15" s="216">
        <f>Pricing!I5</f>
        <v>1</v>
      </c>
      <c r="M15" s="188">
        <f t="shared" si="0"/>
        <v>5.1899360000000003</v>
      </c>
      <c r="N15" s="189">
        <f>'Cost Calculation'!AS9</f>
        <v>241870.4495998387</v>
      </c>
      <c r="O15" s="95"/>
    </row>
    <row r="16" spans="2:15" s="94" customFormat="1" ht="49.9" customHeight="1" thickTop="1" thickBot="1">
      <c r="B16" s="410">
        <f>Pricing!A6</f>
        <v>3</v>
      </c>
      <c r="C16" s="411"/>
      <c r="D16" s="187" t="str">
        <f>Pricing!B6</f>
        <v>NEW-C</v>
      </c>
      <c r="E16" s="187" t="str">
        <f>Pricing!C6</f>
        <v>M15000</v>
      </c>
      <c r="F16" s="187" t="str">
        <f>Pricing!D6</f>
        <v>2 SIDE HUNG WINDOWS WITH 4 FIXED GLASS</v>
      </c>
      <c r="G16" s="187" t="str">
        <f>Pricing!N6</f>
        <v>24MM &amp; 28MM</v>
      </c>
      <c r="H16" s="187" t="str">
        <f>Pricing!F6</f>
        <v>2F - NEAR GBR</v>
      </c>
      <c r="I16" s="216" t="str">
        <f>Pricing!E6</f>
        <v>NO</v>
      </c>
      <c r="J16" s="216">
        <f>Pricing!G6</f>
        <v>5636</v>
      </c>
      <c r="K16" s="216">
        <f>Pricing!H6</f>
        <v>2445</v>
      </c>
      <c r="L16" s="216">
        <f>Pricing!I6</f>
        <v>1</v>
      </c>
      <c r="M16" s="188">
        <f t="shared" si="0"/>
        <v>13.78002</v>
      </c>
      <c r="N16" s="189">
        <f>'Cost Calculation'!AS10</f>
        <v>408634.66115353891</v>
      </c>
      <c r="O16" s="95"/>
    </row>
    <row r="17" spans="2:15" s="94" customFormat="1" ht="49.9" hidden="1" customHeight="1" thickTop="1" thickBot="1">
      <c r="B17" s="410">
        <f>Pricing!A7</f>
        <v>4</v>
      </c>
      <c r="C17" s="411"/>
      <c r="D17" s="187">
        <f>Pricing!B7</f>
        <v>0</v>
      </c>
      <c r="E17" s="187">
        <f>Pricing!C7</f>
        <v>0</v>
      </c>
      <c r="F17" s="187">
        <f>Pricing!D7</f>
        <v>0</v>
      </c>
      <c r="G17" s="187">
        <f>Pricing!N7</f>
        <v>0</v>
      </c>
      <c r="H17" s="187">
        <f>Pricing!F7</f>
        <v>0</v>
      </c>
      <c r="I17" s="216">
        <f>Pricing!E7</f>
        <v>0</v>
      </c>
      <c r="J17" s="216">
        <f>Pricing!G7</f>
        <v>0</v>
      </c>
      <c r="K17" s="216">
        <f>Pricing!H7</f>
        <v>0</v>
      </c>
      <c r="L17" s="216">
        <f>Pricing!I7</f>
        <v>0</v>
      </c>
      <c r="M17" s="188">
        <f t="shared" si="0"/>
        <v>0</v>
      </c>
      <c r="N17" s="189">
        <f>'Cost Calculation'!AS11</f>
        <v>0</v>
      </c>
      <c r="O17" s="95"/>
    </row>
    <row r="18" spans="2:15" s="94" customFormat="1" ht="49.9" hidden="1" customHeight="1" thickTop="1" thickBot="1">
      <c r="B18" s="410">
        <f>Pricing!A8</f>
        <v>5</v>
      </c>
      <c r="C18" s="411"/>
      <c r="D18" s="187">
        <f>Pricing!B8</f>
        <v>0</v>
      </c>
      <c r="E18" s="187">
        <f>Pricing!C8</f>
        <v>0</v>
      </c>
      <c r="F18" s="187">
        <f>Pricing!D8</f>
        <v>0</v>
      </c>
      <c r="G18" s="187">
        <f>Pricing!N8</f>
        <v>0</v>
      </c>
      <c r="H18" s="187">
        <f>Pricing!F8</f>
        <v>0</v>
      </c>
      <c r="I18" s="216">
        <f>Pricing!E8</f>
        <v>0</v>
      </c>
      <c r="J18" s="216">
        <f>Pricing!G8</f>
        <v>0</v>
      </c>
      <c r="K18" s="216">
        <f>Pricing!H8</f>
        <v>0</v>
      </c>
      <c r="L18" s="216">
        <f>Pricing!I8</f>
        <v>0</v>
      </c>
      <c r="M18" s="188">
        <f t="shared" si="0"/>
        <v>0</v>
      </c>
      <c r="N18" s="189">
        <f>'Cost Calculation'!AS12</f>
        <v>0</v>
      </c>
      <c r="O18" s="95"/>
    </row>
    <row r="19" spans="2:15" s="94" customFormat="1" ht="49.9" hidden="1" customHeight="1" thickTop="1" thickBot="1">
      <c r="B19" s="410">
        <f>Pricing!A9</f>
        <v>6</v>
      </c>
      <c r="C19" s="411"/>
      <c r="D19" s="187">
        <f>Pricing!B9</f>
        <v>0</v>
      </c>
      <c r="E19" s="187">
        <f>Pricing!C9</f>
        <v>0</v>
      </c>
      <c r="F19" s="187">
        <f>Pricing!D9</f>
        <v>0</v>
      </c>
      <c r="G19" s="187">
        <f>Pricing!N9</f>
        <v>0</v>
      </c>
      <c r="H19" s="187">
        <f>Pricing!F9</f>
        <v>0</v>
      </c>
      <c r="I19" s="216">
        <f>Pricing!E9</f>
        <v>0</v>
      </c>
      <c r="J19" s="216">
        <f>Pricing!G9</f>
        <v>0</v>
      </c>
      <c r="K19" s="216">
        <f>Pricing!H9</f>
        <v>0</v>
      </c>
      <c r="L19" s="216">
        <f>Pricing!I9</f>
        <v>0</v>
      </c>
      <c r="M19" s="188">
        <f t="shared" si="0"/>
        <v>0</v>
      </c>
      <c r="N19" s="189">
        <f>'Cost Calculation'!AS13</f>
        <v>0</v>
      </c>
      <c r="O19" s="95"/>
    </row>
    <row r="20" spans="2:15" s="94" customFormat="1" ht="49.9" hidden="1" customHeight="1" thickTop="1" thickBot="1">
      <c r="B20" s="410">
        <f>Pricing!A10</f>
        <v>7</v>
      </c>
      <c r="C20" s="411"/>
      <c r="D20" s="187">
        <f>Pricing!B10</f>
        <v>0</v>
      </c>
      <c r="E20" s="187">
        <f>Pricing!C10</f>
        <v>0</v>
      </c>
      <c r="F20" s="187">
        <f>Pricing!D10</f>
        <v>0</v>
      </c>
      <c r="G20" s="187">
        <f>Pricing!N10</f>
        <v>0</v>
      </c>
      <c r="H20" s="187">
        <f>Pricing!F10</f>
        <v>0</v>
      </c>
      <c r="I20" s="216">
        <f>Pricing!E10</f>
        <v>0</v>
      </c>
      <c r="J20" s="216">
        <f>Pricing!G10</f>
        <v>0</v>
      </c>
      <c r="K20" s="216">
        <f>Pricing!H10</f>
        <v>0</v>
      </c>
      <c r="L20" s="216">
        <f>Pricing!I10</f>
        <v>0</v>
      </c>
      <c r="M20" s="188">
        <f t="shared" si="0"/>
        <v>0</v>
      </c>
      <c r="N20" s="189">
        <f>'Cost Calculation'!AS14</f>
        <v>0</v>
      </c>
      <c r="O20" s="95"/>
    </row>
    <row r="21" spans="2:15" s="94" customFormat="1" ht="49.9" hidden="1" customHeight="1" thickTop="1" thickBot="1">
      <c r="B21" s="410">
        <f>Pricing!A11</f>
        <v>8</v>
      </c>
      <c r="C21" s="411"/>
      <c r="D21" s="187">
        <f>Pricing!B11</f>
        <v>0</v>
      </c>
      <c r="E21" s="187">
        <f>Pricing!C11</f>
        <v>0</v>
      </c>
      <c r="F21" s="187">
        <f>Pricing!D11</f>
        <v>0</v>
      </c>
      <c r="G21" s="187">
        <f>Pricing!N11</f>
        <v>0</v>
      </c>
      <c r="H21" s="187">
        <f>Pricing!F11</f>
        <v>0</v>
      </c>
      <c r="I21" s="216">
        <f>Pricing!E11</f>
        <v>0</v>
      </c>
      <c r="J21" s="216">
        <f>Pricing!G11</f>
        <v>0</v>
      </c>
      <c r="K21" s="216">
        <f>Pricing!H11</f>
        <v>0</v>
      </c>
      <c r="L21" s="216">
        <f>Pricing!I11</f>
        <v>0</v>
      </c>
      <c r="M21" s="188">
        <f t="shared" si="0"/>
        <v>0</v>
      </c>
      <c r="N21" s="189">
        <f>'Cost Calculation'!AS15</f>
        <v>0</v>
      </c>
      <c r="O21" s="95"/>
    </row>
    <row r="22" spans="2:15" s="94" customFormat="1" ht="49.9" hidden="1" customHeight="1" thickTop="1" thickBot="1">
      <c r="B22" s="410">
        <f>Pricing!A12</f>
        <v>9</v>
      </c>
      <c r="C22" s="411"/>
      <c r="D22" s="187">
        <f>Pricing!B12</f>
        <v>0</v>
      </c>
      <c r="E22" s="187">
        <f>Pricing!C12</f>
        <v>0</v>
      </c>
      <c r="F22" s="187">
        <f>Pricing!D12</f>
        <v>0</v>
      </c>
      <c r="G22" s="187">
        <f>Pricing!N12</f>
        <v>0</v>
      </c>
      <c r="H22" s="187">
        <f>Pricing!F12</f>
        <v>0</v>
      </c>
      <c r="I22" s="216">
        <f>Pricing!E12</f>
        <v>0</v>
      </c>
      <c r="J22" s="216">
        <f>Pricing!G12</f>
        <v>0</v>
      </c>
      <c r="K22" s="216">
        <f>Pricing!H12</f>
        <v>0</v>
      </c>
      <c r="L22" s="216">
        <f>Pricing!I12</f>
        <v>0</v>
      </c>
      <c r="M22" s="188">
        <f t="shared" si="0"/>
        <v>0</v>
      </c>
      <c r="N22" s="189">
        <f>'Cost Calculation'!AS16</f>
        <v>0</v>
      </c>
      <c r="O22" s="95"/>
    </row>
    <row r="23" spans="2:15" s="94" customFormat="1" ht="49.9" hidden="1" customHeight="1" thickTop="1" thickBot="1">
      <c r="B23" s="410">
        <f>Pricing!A13</f>
        <v>10</v>
      </c>
      <c r="C23" s="411"/>
      <c r="D23" s="187">
        <f>Pricing!B13</f>
        <v>0</v>
      </c>
      <c r="E23" s="187">
        <f>Pricing!C13</f>
        <v>0</v>
      </c>
      <c r="F23" s="187">
        <f>Pricing!D13</f>
        <v>0</v>
      </c>
      <c r="G23" s="187">
        <f>Pricing!N13</f>
        <v>0</v>
      </c>
      <c r="H23" s="187">
        <f>Pricing!F13</f>
        <v>0</v>
      </c>
      <c r="I23" s="216">
        <f>Pricing!E13</f>
        <v>0</v>
      </c>
      <c r="J23" s="216">
        <f>Pricing!G13</f>
        <v>0</v>
      </c>
      <c r="K23" s="216">
        <f>Pricing!H13</f>
        <v>0</v>
      </c>
      <c r="L23" s="216">
        <f>Pricing!I13</f>
        <v>0</v>
      </c>
      <c r="M23" s="188">
        <f t="shared" ref="M23:M40" si="1">J23*K23*L23/1000000</f>
        <v>0</v>
      </c>
      <c r="N23" s="189">
        <f>'Cost Calculation'!AS17</f>
        <v>0</v>
      </c>
      <c r="O23" s="95"/>
    </row>
    <row r="24" spans="2:15" s="94" customFormat="1" ht="49.9" hidden="1" customHeight="1" thickTop="1" thickBot="1">
      <c r="B24" s="410">
        <f>Pricing!A14</f>
        <v>11</v>
      </c>
      <c r="C24" s="411"/>
      <c r="D24" s="187">
        <f>Pricing!B14</f>
        <v>0</v>
      </c>
      <c r="E24" s="187">
        <f>Pricing!C14</f>
        <v>0</v>
      </c>
      <c r="F24" s="187">
        <f>Pricing!D14</f>
        <v>0</v>
      </c>
      <c r="G24" s="187">
        <f>Pricing!N14</f>
        <v>0</v>
      </c>
      <c r="H24" s="187">
        <f>Pricing!F14</f>
        <v>0</v>
      </c>
      <c r="I24" s="216">
        <f>Pricing!E14</f>
        <v>0</v>
      </c>
      <c r="J24" s="216">
        <f>Pricing!G14</f>
        <v>0</v>
      </c>
      <c r="K24" s="216">
        <f>Pricing!H14</f>
        <v>0</v>
      </c>
      <c r="L24" s="216">
        <f>Pricing!I14</f>
        <v>0</v>
      </c>
      <c r="M24" s="188">
        <f t="shared" si="1"/>
        <v>0</v>
      </c>
      <c r="N24" s="189">
        <f>'Cost Calculation'!AS18</f>
        <v>0</v>
      </c>
      <c r="O24" s="95"/>
    </row>
    <row r="25" spans="2:15" s="94" customFormat="1" ht="49.9" hidden="1" customHeight="1" thickTop="1" thickBot="1">
      <c r="B25" s="410">
        <f>Pricing!A15</f>
        <v>12</v>
      </c>
      <c r="C25" s="411"/>
      <c r="D25" s="187">
        <f>Pricing!B15</f>
        <v>0</v>
      </c>
      <c r="E25" s="187">
        <f>Pricing!C15</f>
        <v>0</v>
      </c>
      <c r="F25" s="187">
        <f>Pricing!D15</f>
        <v>0</v>
      </c>
      <c r="G25" s="187">
        <f>Pricing!N15</f>
        <v>0</v>
      </c>
      <c r="H25" s="187">
        <f>Pricing!F15</f>
        <v>0</v>
      </c>
      <c r="I25" s="216">
        <f>Pricing!E15</f>
        <v>0</v>
      </c>
      <c r="J25" s="216">
        <f>Pricing!G15</f>
        <v>0</v>
      </c>
      <c r="K25" s="216">
        <f>Pricing!H15</f>
        <v>0</v>
      </c>
      <c r="L25" s="216">
        <f>Pricing!I15</f>
        <v>0</v>
      </c>
      <c r="M25" s="188">
        <f t="shared" si="1"/>
        <v>0</v>
      </c>
      <c r="N25" s="189">
        <f>'Cost Calculation'!AS19</f>
        <v>0</v>
      </c>
      <c r="O25" s="95"/>
    </row>
    <row r="26" spans="2:15" s="94" customFormat="1" ht="49.9" hidden="1" customHeight="1" thickTop="1" thickBot="1">
      <c r="B26" s="410">
        <f>Pricing!A16</f>
        <v>13</v>
      </c>
      <c r="C26" s="411"/>
      <c r="D26" s="187">
        <f>Pricing!B16</f>
        <v>0</v>
      </c>
      <c r="E26" s="187">
        <f>Pricing!C16</f>
        <v>0</v>
      </c>
      <c r="F26" s="187">
        <f>Pricing!D16</f>
        <v>0</v>
      </c>
      <c r="G26" s="187">
        <f>Pricing!N16</f>
        <v>0</v>
      </c>
      <c r="H26" s="187">
        <f>Pricing!F16</f>
        <v>0</v>
      </c>
      <c r="I26" s="216">
        <f>Pricing!E16</f>
        <v>0</v>
      </c>
      <c r="J26" s="216">
        <f>Pricing!G16</f>
        <v>0</v>
      </c>
      <c r="K26" s="216">
        <f>Pricing!H16</f>
        <v>0</v>
      </c>
      <c r="L26" s="216">
        <f>Pricing!I16</f>
        <v>0</v>
      </c>
      <c r="M26" s="188">
        <f t="shared" si="1"/>
        <v>0</v>
      </c>
      <c r="N26" s="189">
        <f>'Cost Calculation'!AS20</f>
        <v>0</v>
      </c>
      <c r="O26" s="95"/>
    </row>
    <row r="27" spans="2:15" s="94" customFormat="1" ht="49.9" hidden="1" customHeight="1" thickTop="1" thickBot="1">
      <c r="B27" s="410">
        <f>Pricing!A17</f>
        <v>14</v>
      </c>
      <c r="C27" s="411"/>
      <c r="D27" s="187">
        <f>Pricing!B17</f>
        <v>0</v>
      </c>
      <c r="E27" s="187">
        <f>Pricing!C17</f>
        <v>0</v>
      </c>
      <c r="F27" s="187">
        <f>Pricing!D17</f>
        <v>0</v>
      </c>
      <c r="G27" s="187">
        <f>Pricing!N17</f>
        <v>0</v>
      </c>
      <c r="H27" s="187">
        <f>Pricing!F17</f>
        <v>0</v>
      </c>
      <c r="I27" s="216">
        <f>Pricing!E17</f>
        <v>0</v>
      </c>
      <c r="J27" s="216">
        <f>Pricing!G17</f>
        <v>0</v>
      </c>
      <c r="K27" s="216">
        <f>Pricing!H17</f>
        <v>0</v>
      </c>
      <c r="L27" s="216">
        <f>Pricing!I17</f>
        <v>0</v>
      </c>
      <c r="M27" s="188">
        <f t="shared" si="1"/>
        <v>0</v>
      </c>
      <c r="N27" s="189">
        <f>'Cost Calculation'!AS21</f>
        <v>0</v>
      </c>
      <c r="O27" s="95"/>
    </row>
    <row r="28" spans="2:15" s="94" customFormat="1" ht="49.9" hidden="1" customHeight="1" thickTop="1" thickBot="1">
      <c r="B28" s="410">
        <f>Pricing!A18</f>
        <v>15</v>
      </c>
      <c r="C28" s="411"/>
      <c r="D28" s="187">
        <f>Pricing!B18</f>
        <v>0</v>
      </c>
      <c r="E28" s="187">
        <f>Pricing!C18</f>
        <v>0</v>
      </c>
      <c r="F28" s="187">
        <f>Pricing!D18</f>
        <v>0</v>
      </c>
      <c r="G28" s="187">
        <f>Pricing!N18</f>
        <v>0</v>
      </c>
      <c r="H28" s="187">
        <f>Pricing!F18</f>
        <v>0</v>
      </c>
      <c r="I28" s="216">
        <f>Pricing!E18</f>
        <v>0</v>
      </c>
      <c r="J28" s="216">
        <f>Pricing!G18</f>
        <v>0</v>
      </c>
      <c r="K28" s="216">
        <f>Pricing!H18</f>
        <v>0</v>
      </c>
      <c r="L28" s="216">
        <f>Pricing!I18</f>
        <v>0</v>
      </c>
      <c r="M28" s="188">
        <f t="shared" si="1"/>
        <v>0</v>
      </c>
      <c r="N28" s="189">
        <f>'Cost Calculation'!AS22</f>
        <v>0</v>
      </c>
      <c r="O28" s="95"/>
    </row>
    <row r="29" spans="2:15" s="94" customFormat="1" ht="49.9" hidden="1" customHeight="1" thickTop="1" thickBot="1">
      <c r="B29" s="410">
        <f>Pricing!A19</f>
        <v>16</v>
      </c>
      <c r="C29" s="411"/>
      <c r="D29" s="187">
        <f>Pricing!B19</f>
        <v>0</v>
      </c>
      <c r="E29" s="187">
        <f>Pricing!C19</f>
        <v>0</v>
      </c>
      <c r="F29" s="187">
        <f>Pricing!D19</f>
        <v>0</v>
      </c>
      <c r="G29" s="187">
        <f>Pricing!N19</f>
        <v>0</v>
      </c>
      <c r="H29" s="187">
        <f>Pricing!F19</f>
        <v>0</v>
      </c>
      <c r="I29" s="216">
        <f>Pricing!E19</f>
        <v>0</v>
      </c>
      <c r="J29" s="216">
        <f>Pricing!G19</f>
        <v>0</v>
      </c>
      <c r="K29" s="216">
        <f>Pricing!H19</f>
        <v>0</v>
      </c>
      <c r="L29" s="216">
        <f>Pricing!I19</f>
        <v>0</v>
      </c>
      <c r="M29" s="188">
        <f t="shared" si="1"/>
        <v>0</v>
      </c>
      <c r="N29" s="189">
        <f>'Cost Calculation'!AS23</f>
        <v>0</v>
      </c>
      <c r="O29" s="95"/>
    </row>
    <row r="30" spans="2:15" s="94" customFormat="1" ht="49.9" hidden="1" customHeight="1" thickTop="1" thickBot="1">
      <c r="B30" s="410">
        <f>Pricing!A20</f>
        <v>17</v>
      </c>
      <c r="C30" s="411"/>
      <c r="D30" s="187">
        <f>Pricing!B20</f>
        <v>0</v>
      </c>
      <c r="E30" s="187">
        <f>Pricing!C20</f>
        <v>0</v>
      </c>
      <c r="F30" s="187">
        <f>Pricing!D20</f>
        <v>0</v>
      </c>
      <c r="G30" s="187">
        <f>Pricing!N20</f>
        <v>0</v>
      </c>
      <c r="H30" s="187">
        <f>Pricing!F20</f>
        <v>0</v>
      </c>
      <c r="I30" s="216">
        <f>Pricing!E20</f>
        <v>0</v>
      </c>
      <c r="J30" s="216">
        <f>Pricing!G20</f>
        <v>0</v>
      </c>
      <c r="K30" s="216">
        <f>Pricing!H20</f>
        <v>0</v>
      </c>
      <c r="L30" s="216">
        <f>Pricing!I20</f>
        <v>0</v>
      </c>
      <c r="M30" s="188">
        <f t="shared" si="1"/>
        <v>0</v>
      </c>
      <c r="N30" s="189">
        <f>'Cost Calculation'!AS24</f>
        <v>0</v>
      </c>
      <c r="O30" s="95"/>
    </row>
    <row r="31" spans="2:15" s="94" customFormat="1" ht="49.9" hidden="1" customHeight="1" thickTop="1" thickBot="1">
      <c r="B31" s="410">
        <f>Pricing!A21</f>
        <v>18</v>
      </c>
      <c r="C31" s="411"/>
      <c r="D31" s="187">
        <f>Pricing!B21</f>
        <v>0</v>
      </c>
      <c r="E31" s="187">
        <f>Pricing!C21</f>
        <v>0</v>
      </c>
      <c r="F31" s="187">
        <f>Pricing!D21</f>
        <v>0</v>
      </c>
      <c r="G31" s="187">
        <f>Pricing!N21</f>
        <v>0</v>
      </c>
      <c r="H31" s="187">
        <f>Pricing!F21</f>
        <v>0</v>
      </c>
      <c r="I31" s="216">
        <f>Pricing!E21</f>
        <v>0</v>
      </c>
      <c r="J31" s="216">
        <f>Pricing!G21</f>
        <v>0</v>
      </c>
      <c r="K31" s="216">
        <f>Pricing!H21</f>
        <v>0</v>
      </c>
      <c r="L31" s="216">
        <f>Pricing!I21</f>
        <v>0</v>
      </c>
      <c r="M31" s="188">
        <f t="shared" si="1"/>
        <v>0</v>
      </c>
      <c r="N31" s="189">
        <f>'Cost Calculation'!AS25</f>
        <v>0</v>
      </c>
      <c r="O31" s="95"/>
    </row>
    <row r="32" spans="2:15" s="94" customFormat="1" ht="49.9" hidden="1" customHeight="1" thickTop="1" thickBot="1">
      <c r="B32" s="410">
        <f>Pricing!A22</f>
        <v>19</v>
      </c>
      <c r="C32" s="411"/>
      <c r="D32" s="187">
        <f>Pricing!B22</f>
        <v>0</v>
      </c>
      <c r="E32" s="187">
        <f>Pricing!C22</f>
        <v>0</v>
      </c>
      <c r="F32" s="187">
        <f>Pricing!D22</f>
        <v>0</v>
      </c>
      <c r="G32" s="187">
        <f>Pricing!N22</f>
        <v>0</v>
      </c>
      <c r="H32" s="187">
        <f>Pricing!F22</f>
        <v>0</v>
      </c>
      <c r="I32" s="216">
        <f>Pricing!E22</f>
        <v>0</v>
      </c>
      <c r="J32" s="216">
        <f>Pricing!G22</f>
        <v>0</v>
      </c>
      <c r="K32" s="216">
        <f>Pricing!H22</f>
        <v>0</v>
      </c>
      <c r="L32" s="216">
        <f>Pricing!I22</f>
        <v>0</v>
      </c>
      <c r="M32" s="188">
        <f t="shared" si="1"/>
        <v>0</v>
      </c>
      <c r="N32" s="189">
        <f>'Cost Calculation'!AS26</f>
        <v>0</v>
      </c>
      <c r="O32" s="95"/>
    </row>
    <row r="33" spans="2:15" s="94" customFormat="1" ht="49.9" hidden="1" customHeight="1" thickTop="1" thickBot="1">
      <c r="B33" s="410">
        <f>Pricing!A23</f>
        <v>20</v>
      </c>
      <c r="C33" s="411"/>
      <c r="D33" s="187">
        <f>Pricing!B23</f>
        <v>0</v>
      </c>
      <c r="E33" s="187">
        <f>Pricing!C23</f>
        <v>0</v>
      </c>
      <c r="F33" s="187">
        <f>Pricing!D23</f>
        <v>0</v>
      </c>
      <c r="G33" s="187">
        <f>Pricing!N23</f>
        <v>0</v>
      </c>
      <c r="H33" s="187">
        <f>Pricing!F23</f>
        <v>0</v>
      </c>
      <c r="I33" s="216">
        <f>Pricing!E23</f>
        <v>0</v>
      </c>
      <c r="J33" s="216">
        <f>Pricing!G23</f>
        <v>0</v>
      </c>
      <c r="K33" s="216">
        <f>Pricing!H23</f>
        <v>0</v>
      </c>
      <c r="L33" s="216">
        <f>Pricing!I23</f>
        <v>0</v>
      </c>
      <c r="M33" s="188">
        <f t="shared" si="1"/>
        <v>0</v>
      </c>
      <c r="N33" s="189">
        <f>'Cost Calculation'!AS27</f>
        <v>0</v>
      </c>
      <c r="O33" s="95"/>
    </row>
    <row r="34" spans="2:15" s="94" customFormat="1" ht="49.9" hidden="1" customHeight="1" thickTop="1" thickBot="1">
      <c r="B34" s="410">
        <f>Pricing!A24</f>
        <v>21</v>
      </c>
      <c r="C34" s="411"/>
      <c r="D34" s="187">
        <f>Pricing!B24</f>
        <v>0</v>
      </c>
      <c r="E34" s="187">
        <f>Pricing!C24</f>
        <v>0</v>
      </c>
      <c r="F34" s="187">
        <f>Pricing!D24</f>
        <v>0</v>
      </c>
      <c r="G34" s="187">
        <f>Pricing!N24</f>
        <v>0</v>
      </c>
      <c r="H34" s="187">
        <f>Pricing!F24</f>
        <v>0</v>
      </c>
      <c r="I34" s="216">
        <f>Pricing!E24</f>
        <v>0</v>
      </c>
      <c r="J34" s="216">
        <f>Pricing!G24</f>
        <v>0</v>
      </c>
      <c r="K34" s="216">
        <f>Pricing!H24</f>
        <v>0</v>
      </c>
      <c r="L34" s="216">
        <f>Pricing!I24</f>
        <v>0</v>
      </c>
      <c r="M34" s="188">
        <f t="shared" si="1"/>
        <v>0</v>
      </c>
      <c r="N34" s="189">
        <f>'Cost Calculation'!AS28</f>
        <v>0</v>
      </c>
      <c r="O34" s="95"/>
    </row>
    <row r="35" spans="2:15" s="94" customFormat="1" ht="49.9" hidden="1" customHeight="1" thickTop="1" thickBot="1">
      <c r="B35" s="410">
        <f>Pricing!A25</f>
        <v>22</v>
      </c>
      <c r="C35" s="411"/>
      <c r="D35" s="187">
        <f>Pricing!B25</f>
        <v>0</v>
      </c>
      <c r="E35" s="187">
        <f>Pricing!C25</f>
        <v>0</v>
      </c>
      <c r="F35" s="187">
        <f>Pricing!D25</f>
        <v>0</v>
      </c>
      <c r="G35" s="187">
        <f>Pricing!N25</f>
        <v>0</v>
      </c>
      <c r="H35" s="187">
        <f>Pricing!F25</f>
        <v>0</v>
      </c>
      <c r="I35" s="216">
        <f>Pricing!E25</f>
        <v>0</v>
      </c>
      <c r="J35" s="216">
        <f>Pricing!G25</f>
        <v>0</v>
      </c>
      <c r="K35" s="216">
        <f>Pricing!H25</f>
        <v>0</v>
      </c>
      <c r="L35" s="216">
        <f>Pricing!I25</f>
        <v>0</v>
      </c>
      <c r="M35" s="188">
        <f t="shared" si="1"/>
        <v>0</v>
      </c>
      <c r="N35" s="189">
        <f>'Cost Calculation'!AS29</f>
        <v>0</v>
      </c>
      <c r="O35" s="95"/>
    </row>
    <row r="36" spans="2:15" s="94" customFormat="1" ht="49.9" hidden="1" customHeight="1" thickTop="1" thickBot="1">
      <c r="B36" s="410">
        <f>Pricing!A26</f>
        <v>23</v>
      </c>
      <c r="C36" s="411"/>
      <c r="D36" s="187">
        <f>Pricing!B26</f>
        <v>0</v>
      </c>
      <c r="E36" s="187">
        <f>Pricing!C26</f>
        <v>0</v>
      </c>
      <c r="F36" s="187">
        <f>Pricing!D26</f>
        <v>0</v>
      </c>
      <c r="G36" s="187">
        <f>Pricing!N26</f>
        <v>0</v>
      </c>
      <c r="H36" s="187">
        <f>Pricing!F26</f>
        <v>0</v>
      </c>
      <c r="I36" s="216">
        <f>Pricing!E26</f>
        <v>0</v>
      </c>
      <c r="J36" s="216">
        <f>Pricing!G26</f>
        <v>0</v>
      </c>
      <c r="K36" s="216">
        <f>Pricing!H26</f>
        <v>0</v>
      </c>
      <c r="L36" s="216">
        <f>Pricing!I26</f>
        <v>0</v>
      </c>
      <c r="M36" s="188">
        <f t="shared" si="1"/>
        <v>0</v>
      </c>
      <c r="N36" s="189">
        <f>'Cost Calculation'!AS30</f>
        <v>0</v>
      </c>
      <c r="O36" s="95"/>
    </row>
    <row r="37" spans="2:15" s="94" customFormat="1" ht="49.9" hidden="1" customHeight="1" thickTop="1" thickBot="1">
      <c r="B37" s="410">
        <f>Pricing!A27</f>
        <v>24</v>
      </c>
      <c r="C37" s="411"/>
      <c r="D37" s="187">
        <f>Pricing!B27</f>
        <v>0</v>
      </c>
      <c r="E37" s="187">
        <f>Pricing!C27</f>
        <v>0</v>
      </c>
      <c r="F37" s="187">
        <f>Pricing!D27</f>
        <v>0</v>
      </c>
      <c r="G37" s="187">
        <f>Pricing!N27</f>
        <v>0</v>
      </c>
      <c r="H37" s="187">
        <f>Pricing!F27</f>
        <v>0</v>
      </c>
      <c r="I37" s="216">
        <f>Pricing!E27</f>
        <v>0</v>
      </c>
      <c r="J37" s="216">
        <f>Pricing!G27</f>
        <v>0</v>
      </c>
      <c r="K37" s="216">
        <f>Pricing!H27</f>
        <v>0</v>
      </c>
      <c r="L37" s="216">
        <f>Pricing!I27</f>
        <v>0</v>
      </c>
      <c r="M37" s="188">
        <f t="shared" si="1"/>
        <v>0</v>
      </c>
      <c r="N37" s="189">
        <f>'Cost Calculation'!AS31</f>
        <v>0</v>
      </c>
      <c r="O37" s="95"/>
    </row>
    <row r="38" spans="2:15" s="94" customFormat="1" ht="49.9" hidden="1" customHeight="1" thickTop="1" thickBot="1">
      <c r="B38" s="410">
        <f>Pricing!A28</f>
        <v>25</v>
      </c>
      <c r="C38" s="411"/>
      <c r="D38" s="187">
        <f>Pricing!B28</f>
        <v>0</v>
      </c>
      <c r="E38" s="187">
        <f>Pricing!C28</f>
        <v>0</v>
      </c>
      <c r="F38" s="187">
        <f>Pricing!D28</f>
        <v>0</v>
      </c>
      <c r="G38" s="187">
        <f>Pricing!N28</f>
        <v>0</v>
      </c>
      <c r="H38" s="187">
        <f>Pricing!F28</f>
        <v>0</v>
      </c>
      <c r="I38" s="216">
        <f>Pricing!E28</f>
        <v>0</v>
      </c>
      <c r="J38" s="216">
        <f>Pricing!G28</f>
        <v>0</v>
      </c>
      <c r="K38" s="216">
        <f>Pricing!H28</f>
        <v>0</v>
      </c>
      <c r="L38" s="216">
        <f>Pricing!I28</f>
        <v>0</v>
      </c>
      <c r="M38" s="188">
        <f t="shared" si="1"/>
        <v>0</v>
      </c>
      <c r="N38" s="189">
        <f>'Cost Calculation'!AS32</f>
        <v>0</v>
      </c>
      <c r="O38" s="95"/>
    </row>
    <row r="39" spans="2:15" s="94" customFormat="1" ht="49.9" hidden="1" customHeight="1" thickTop="1" thickBot="1">
      <c r="B39" s="410">
        <f>Pricing!A29</f>
        <v>26</v>
      </c>
      <c r="C39" s="411"/>
      <c r="D39" s="187">
        <f>Pricing!B29</f>
        <v>0</v>
      </c>
      <c r="E39" s="187">
        <f>Pricing!C29</f>
        <v>0</v>
      </c>
      <c r="F39" s="187">
        <f>Pricing!D29</f>
        <v>0</v>
      </c>
      <c r="G39" s="187">
        <f>Pricing!N29</f>
        <v>0</v>
      </c>
      <c r="H39" s="187">
        <f>Pricing!F29</f>
        <v>0</v>
      </c>
      <c r="I39" s="216">
        <f>Pricing!E29</f>
        <v>0</v>
      </c>
      <c r="J39" s="216">
        <f>Pricing!G29</f>
        <v>0</v>
      </c>
      <c r="K39" s="216">
        <f>Pricing!H29</f>
        <v>0</v>
      </c>
      <c r="L39" s="216">
        <f>Pricing!I29</f>
        <v>0</v>
      </c>
      <c r="M39" s="188">
        <f t="shared" si="1"/>
        <v>0</v>
      </c>
      <c r="N39" s="189">
        <f>'Cost Calculation'!AS33</f>
        <v>0</v>
      </c>
      <c r="O39" s="95"/>
    </row>
    <row r="40" spans="2:15" s="94" customFormat="1" ht="49.9" hidden="1" customHeight="1" thickTop="1" thickBot="1">
      <c r="B40" s="410">
        <f>Pricing!A30</f>
        <v>27</v>
      </c>
      <c r="C40" s="411"/>
      <c r="D40" s="187">
        <f>Pricing!B30</f>
        <v>0</v>
      </c>
      <c r="E40" s="187">
        <f>Pricing!C30</f>
        <v>0</v>
      </c>
      <c r="F40" s="187">
        <f>Pricing!D30</f>
        <v>0</v>
      </c>
      <c r="G40" s="187">
        <f>Pricing!N30</f>
        <v>0</v>
      </c>
      <c r="H40" s="187">
        <f>Pricing!F30</f>
        <v>0</v>
      </c>
      <c r="I40" s="216">
        <f>Pricing!E30</f>
        <v>0</v>
      </c>
      <c r="J40" s="216">
        <f>Pricing!G30</f>
        <v>0</v>
      </c>
      <c r="K40" s="216">
        <f>Pricing!H30</f>
        <v>0</v>
      </c>
      <c r="L40" s="216">
        <f>Pricing!I30</f>
        <v>0</v>
      </c>
      <c r="M40" s="188">
        <f t="shared" si="1"/>
        <v>0</v>
      </c>
      <c r="N40" s="189">
        <f>'Cost Calculation'!AS34</f>
        <v>0</v>
      </c>
      <c r="O40" s="95"/>
    </row>
    <row r="41" spans="2:15" s="94" customFormat="1" ht="49.9" hidden="1" customHeight="1" thickTop="1" thickBot="1">
      <c r="B41" s="410">
        <f>Pricing!A31</f>
        <v>28</v>
      </c>
      <c r="C41" s="411"/>
      <c r="D41" s="187">
        <f>Pricing!B31</f>
        <v>0</v>
      </c>
      <c r="E41" s="187">
        <f>Pricing!C31</f>
        <v>0</v>
      </c>
      <c r="F41" s="187">
        <f>Pricing!D31</f>
        <v>0</v>
      </c>
      <c r="G41" s="187">
        <f>Pricing!N31</f>
        <v>0</v>
      </c>
      <c r="H41" s="187">
        <f>Pricing!F31</f>
        <v>0</v>
      </c>
      <c r="I41" s="216">
        <f>Pricing!E31</f>
        <v>0</v>
      </c>
      <c r="J41" s="216">
        <f>Pricing!G31</f>
        <v>0</v>
      </c>
      <c r="K41" s="216">
        <f>Pricing!H31</f>
        <v>0</v>
      </c>
      <c r="L41" s="216">
        <f>Pricing!I31</f>
        <v>0</v>
      </c>
      <c r="M41" s="188">
        <f t="shared" ref="M41:M90" si="2">J41*K41*L41/1000000</f>
        <v>0</v>
      </c>
      <c r="N41" s="189">
        <f>'Cost Calculation'!AS35</f>
        <v>0</v>
      </c>
      <c r="O41" s="95"/>
    </row>
    <row r="42" spans="2:15" s="94" customFormat="1" ht="49.9" hidden="1" customHeight="1" thickTop="1" thickBot="1">
      <c r="B42" s="410">
        <f>Pricing!A32</f>
        <v>29</v>
      </c>
      <c r="C42" s="411"/>
      <c r="D42" s="187">
        <f>Pricing!B32</f>
        <v>0</v>
      </c>
      <c r="E42" s="187">
        <f>Pricing!C32</f>
        <v>0</v>
      </c>
      <c r="F42" s="187">
        <f>Pricing!D32</f>
        <v>0</v>
      </c>
      <c r="G42" s="187">
        <f>Pricing!N32</f>
        <v>0</v>
      </c>
      <c r="H42" s="187">
        <f>Pricing!F32</f>
        <v>0</v>
      </c>
      <c r="I42" s="216">
        <f>Pricing!E32</f>
        <v>0</v>
      </c>
      <c r="J42" s="216">
        <f>Pricing!G32</f>
        <v>0</v>
      </c>
      <c r="K42" s="216">
        <f>Pricing!H32</f>
        <v>0</v>
      </c>
      <c r="L42" s="216">
        <f>Pricing!I32</f>
        <v>0</v>
      </c>
      <c r="M42" s="188">
        <f t="shared" si="2"/>
        <v>0</v>
      </c>
      <c r="N42" s="189">
        <f>'Cost Calculation'!AS36</f>
        <v>0</v>
      </c>
      <c r="O42" s="95"/>
    </row>
    <row r="43" spans="2:15" s="94" customFormat="1" ht="49.9" hidden="1" customHeight="1" thickTop="1" thickBot="1">
      <c r="B43" s="410">
        <f>Pricing!A33</f>
        <v>30</v>
      </c>
      <c r="C43" s="411"/>
      <c r="D43" s="187">
        <f>Pricing!B33</f>
        <v>0</v>
      </c>
      <c r="E43" s="187">
        <f>Pricing!C33</f>
        <v>0</v>
      </c>
      <c r="F43" s="187">
        <f>Pricing!D33</f>
        <v>0</v>
      </c>
      <c r="G43" s="187">
        <f>Pricing!N33</f>
        <v>0</v>
      </c>
      <c r="H43" s="187">
        <f>Pricing!F33</f>
        <v>0</v>
      </c>
      <c r="I43" s="216">
        <f>Pricing!E33</f>
        <v>0</v>
      </c>
      <c r="J43" s="216">
        <f>Pricing!G33</f>
        <v>0</v>
      </c>
      <c r="K43" s="216">
        <f>Pricing!H33</f>
        <v>0</v>
      </c>
      <c r="L43" s="216">
        <f>Pricing!I33</f>
        <v>0</v>
      </c>
      <c r="M43" s="188">
        <f t="shared" si="2"/>
        <v>0</v>
      </c>
      <c r="N43" s="189">
        <f>'Cost Calculation'!AS37</f>
        <v>0</v>
      </c>
      <c r="O43" s="95"/>
    </row>
    <row r="44" spans="2:15" s="94" customFormat="1" ht="49.9" hidden="1" customHeight="1" thickTop="1" thickBot="1">
      <c r="B44" s="410">
        <f>Pricing!A34</f>
        <v>31</v>
      </c>
      <c r="C44" s="411"/>
      <c r="D44" s="187">
        <f>Pricing!B34</f>
        <v>0</v>
      </c>
      <c r="E44" s="187">
        <f>Pricing!C34</f>
        <v>0</v>
      </c>
      <c r="F44" s="187">
        <f>Pricing!D34</f>
        <v>0</v>
      </c>
      <c r="G44" s="187">
        <f>Pricing!N34</f>
        <v>0</v>
      </c>
      <c r="H44" s="187">
        <f>Pricing!F34</f>
        <v>0</v>
      </c>
      <c r="I44" s="216">
        <f>Pricing!E34</f>
        <v>0</v>
      </c>
      <c r="J44" s="216">
        <f>Pricing!G34</f>
        <v>0</v>
      </c>
      <c r="K44" s="216">
        <f>Pricing!H34</f>
        <v>0</v>
      </c>
      <c r="L44" s="216">
        <f>Pricing!I34</f>
        <v>0</v>
      </c>
      <c r="M44" s="188">
        <f t="shared" si="2"/>
        <v>0</v>
      </c>
      <c r="N44" s="189">
        <f>'Cost Calculation'!AS38</f>
        <v>0</v>
      </c>
      <c r="O44" s="95"/>
    </row>
    <row r="45" spans="2:15" s="94" customFormat="1" ht="49.9" hidden="1" customHeight="1" thickTop="1" thickBot="1">
      <c r="B45" s="410">
        <f>Pricing!A35</f>
        <v>32</v>
      </c>
      <c r="C45" s="411"/>
      <c r="D45" s="187">
        <f>Pricing!B35</f>
        <v>0</v>
      </c>
      <c r="E45" s="187">
        <f>Pricing!C35</f>
        <v>0</v>
      </c>
      <c r="F45" s="187">
        <f>Pricing!D35</f>
        <v>0</v>
      </c>
      <c r="G45" s="187">
        <f>Pricing!N35</f>
        <v>0</v>
      </c>
      <c r="H45" s="187">
        <f>Pricing!F35</f>
        <v>0</v>
      </c>
      <c r="I45" s="216">
        <f>Pricing!E35</f>
        <v>0</v>
      </c>
      <c r="J45" s="216">
        <f>Pricing!G35</f>
        <v>0</v>
      </c>
      <c r="K45" s="216">
        <f>Pricing!H35</f>
        <v>0</v>
      </c>
      <c r="L45" s="216">
        <f>Pricing!I35</f>
        <v>0</v>
      </c>
      <c r="M45" s="188">
        <f t="shared" si="2"/>
        <v>0</v>
      </c>
      <c r="N45" s="189">
        <f>'Cost Calculation'!AS39</f>
        <v>0</v>
      </c>
      <c r="O45" s="95"/>
    </row>
    <row r="46" spans="2:15" s="94" customFormat="1" ht="49.9" hidden="1" customHeight="1" thickTop="1" thickBot="1">
      <c r="B46" s="410">
        <f>Pricing!A36</f>
        <v>33</v>
      </c>
      <c r="C46" s="411"/>
      <c r="D46" s="187">
        <f>Pricing!B36</f>
        <v>0</v>
      </c>
      <c r="E46" s="187">
        <f>Pricing!C36</f>
        <v>0</v>
      </c>
      <c r="F46" s="187">
        <f>Pricing!D36</f>
        <v>0</v>
      </c>
      <c r="G46" s="187">
        <f>Pricing!N36</f>
        <v>0</v>
      </c>
      <c r="H46" s="187">
        <f>Pricing!F36</f>
        <v>0</v>
      </c>
      <c r="I46" s="216">
        <f>Pricing!E36</f>
        <v>0</v>
      </c>
      <c r="J46" s="216">
        <f>Pricing!G36</f>
        <v>0</v>
      </c>
      <c r="K46" s="216">
        <f>Pricing!H36</f>
        <v>0</v>
      </c>
      <c r="L46" s="216">
        <f>Pricing!I36</f>
        <v>0</v>
      </c>
      <c r="M46" s="188">
        <f t="shared" si="2"/>
        <v>0</v>
      </c>
      <c r="N46" s="189">
        <f>'Cost Calculation'!AS40</f>
        <v>0</v>
      </c>
      <c r="O46" s="95"/>
    </row>
    <row r="47" spans="2:15" s="94" customFormat="1" ht="49.9" hidden="1" customHeight="1" thickTop="1" thickBot="1">
      <c r="B47" s="410">
        <f>Pricing!A37</f>
        <v>34</v>
      </c>
      <c r="C47" s="411"/>
      <c r="D47" s="187">
        <f>Pricing!B37</f>
        <v>0</v>
      </c>
      <c r="E47" s="187">
        <f>Pricing!C37</f>
        <v>0</v>
      </c>
      <c r="F47" s="187">
        <f>Pricing!D37</f>
        <v>0</v>
      </c>
      <c r="G47" s="187">
        <f>Pricing!N37</f>
        <v>0</v>
      </c>
      <c r="H47" s="187">
        <f>Pricing!F37</f>
        <v>0</v>
      </c>
      <c r="I47" s="216">
        <f>Pricing!E37</f>
        <v>0</v>
      </c>
      <c r="J47" s="216">
        <f>Pricing!G37</f>
        <v>0</v>
      </c>
      <c r="K47" s="216">
        <f>Pricing!H37</f>
        <v>0</v>
      </c>
      <c r="L47" s="216">
        <f>Pricing!I37</f>
        <v>0</v>
      </c>
      <c r="M47" s="188">
        <f t="shared" si="2"/>
        <v>0</v>
      </c>
      <c r="N47" s="189">
        <f>'Cost Calculation'!AS41</f>
        <v>0</v>
      </c>
      <c r="O47" s="95"/>
    </row>
    <row r="48" spans="2:15" s="94" customFormat="1" ht="49.9" hidden="1" customHeight="1" thickTop="1" thickBot="1">
      <c r="B48" s="410">
        <f>Pricing!A38</f>
        <v>35</v>
      </c>
      <c r="C48" s="411"/>
      <c r="D48" s="187">
        <f>Pricing!B38</f>
        <v>0</v>
      </c>
      <c r="E48" s="187">
        <f>Pricing!C38</f>
        <v>0</v>
      </c>
      <c r="F48" s="187">
        <f>Pricing!D38</f>
        <v>0</v>
      </c>
      <c r="G48" s="187">
        <f>Pricing!N38</f>
        <v>0</v>
      </c>
      <c r="H48" s="187">
        <f>Pricing!F38</f>
        <v>0</v>
      </c>
      <c r="I48" s="216">
        <f>Pricing!E38</f>
        <v>0</v>
      </c>
      <c r="J48" s="216">
        <f>Pricing!G38</f>
        <v>0</v>
      </c>
      <c r="K48" s="216">
        <f>Pricing!H38</f>
        <v>0</v>
      </c>
      <c r="L48" s="216">
        <f>Pricing!I38</f>
        <v>0</v>
      </c>
      <c r="M48" s="188">
        <f t="shared" si="2"/>
        <v>0</v>
      </c>
      <c r="N48" s="189">
        <f>'Cost Calculation'!AS42</f>
        <v>0</v>
      </c>
      <c r="O48" s="95"/>
    </row>
    <row r="49" spans="2:15" s="94" customFormat="1" ht="49.9" hidden="1" customHeight="1" thickTop="1" thickBot="1">
      <c r="B49" s="410">
        <f>Pricing!A39</f>
        <v>36</v>
      </c>
      <c r="C49" s="411"/>
      <c r="D49" s="187">
        <f>Pricing!B39</f>
        <v>0</v>
      </c>
      <c r="E49" s="187">
        <f>Pricing!C39</f>
        <v>0</v>
      </c>
      <c r="F49" s="187">
        <f>Pricing!D39</f>
        <v>0</v>
      </c>
      <c r="G49" s="187">
        <f>Pricing!N39</f>
        <v>0</v>
      </c>
      <c r="H49" s="187">
        <f>Pricing!F39</f>
        <v>0</v>
      </c>
      <c r="I49" s="216">
        <f>Pricing!E39</f>
        <v>0</v>
      </c>
      <c r="J49" s="216">
        <f>Pricing!G39</f>
        <v>0</v>
      </c>
      <c r="K49" s="216">
        <f>Pricing!H39</f>
        <v>0</v>
      </c>
      <c r="L49" s="216">
        <f>Pricing!I39</f>
        <v>0</v>
      </c>
      <c r="M49" s="188">
        <f t="shared" si="2"/>
        <v>0</v>
      </c>
      <c r="N49" s="189">
        <f>'Cost Calculation'!AS43</f>
        <v>0</v>
      </c>
      <c r="O49" s="95"/>
    </row>
    <row r="50" spans="2:15" s="94" customFormat="1" ht="49.9" hidden="1" customHeight="1" thickTop="1" thickBot="1">
      <c r="B50" s="410">
        <f>Pricing!A40</f>
        <v>37</v>
      </c>
      <c r="C50" s="411"/>
      <c r="D50" s="187">
        <f>Pricing!B40</f>
        <v>0</v>
      </c>
      <c r="E50" s="187">
        <f>Pricing!C40</f>
        <v>0</v>
      </c>
      <c r="F50" s="187">
        <f>Pricing!D40</f>
        <v>0</v>
      </c>
      <c r="G50" s="187">
        <f>Pricing!N40</f>
        <v>0</v>
      </c>
      <c r="H50" s="187">
        <f>Pricing!F40</f>
        <v>0</v>
      </c>
      <c r="I50" s="216">
        <f>Pricing!E40</f>
        <v>0</v>
      </c>
      <c r="J50" s="216">
        <f>Pricing!G40</f>
        <v>0</v>
      </c>
      <c r="K50" s="216">
        <f>Pricing!H40</f>
        <v>0</v>
      </c>
      <c r="L50" s="216">
        <f>Pricing!I40</f>
        <v>0</v>
      </c>
      <c r="M50" s="188">
        <f t="shared" si="2"/>
        <v>0</v>
      </c>
      <c r="N50" s="189">
        <f>'Cost Calculation'!AS44</f>
        <v>0</v>
      </c>
      <c r="O50" s="95"/>
    </row>
    <row r="51" spans="2:15" s="94" customFormat="1" ht="49.9" hidden="1" customHeight="1" thickTop="1" thickBot="1">
      <c r="B51" s="410">
        <f>Pricing!A41</f>
        <v>38</v>
      </c>
      <c r="C51" s="411"/>
      <c r="D51" s="187">
        <f>Pricing!B41</f>
        <v>0</v>
      </c>
      <c r="E51" s="187">
        <f>Pricing!C41</f>
        <v>0</v>
      </c>
      <c r="F51" s="187">
        <f>Pricing!D41</f>
        <v>0</v>
      </c>
      <c r="G51" s="187">
        <f>Pricing!N41</f>
        <v>0</v>
      </c>
      <c r="H51" s="187">
        <f>Pricing!F41</f>
        <v>0</v>
      </c>
      <c r="I51" s="216">
        <f>Pricing!E41</f>
        <v>0</v>
      </c>
      <c r="J51" s="216">
        <f>Pricing!G41</f>
        <v>0</v>
      </c>
      <c r="K51" s="216">
        <f>Pricing!H41</f>
        <v>0</v>
      </c>
      <c r="L51" s="216">
        <f>Pricing!I41</f>
        <v>0</v>
      </c>
      <c r="M51" s="188">
        <f t="shared" si="2"/>
        <v>0</v>
      </c>
      <c r="N51" s="189">
        <f>'Cost Calculation'!AS45</f>
        <v>0</v>
      </c>
      <c r="O51" s="95"/>
    </row>
    <row r="52" spans="2:15" s="94" customFormat="1" ht="49.9" hidden="1" customHeight="1" thickTop="1" thickBot="1">
      <c r="B52" s="410">
        <f>Pricing!A42</f>
        <v>39</v>
      </c>
      <c r="C52" s="411"/>
      <c r="D52" s="187">
        <f>Pricing!B42</f>
        <v>0</v>
      </c>
      <c r="E52" s="187">
        <f>Pricing!C42</f>
        <v>0</v>
      </c>
      <c r="F52" s="187">
        <f>Pricing!D42</f>
        <v>0</v>
      </c>
      <c r="G52" s="187">
        <f>Pricing!N42</f>
        <v>0</v>
      </c>
      <c r="H52" s="187">
        <f>Pricing!F42</f>
        <v>0</v>
      </c>
      <c r="I52" s="216">
        <f>Pricing!E42</f>
        <v>0</v>
      </c>
      <c r="J52" s="216">
        <f>Pricing!G42</f>
        <v>0</v>
      </c>
      <c r="K52" s="216">
        <f>Pricing!H42</f>
        <v>0</v>
      </c>
      <c r="L52" s="216">
        <f>Pricing!I42</f>
        <v>0</v>
      </c>
      <c r="M52" s="188">
        <f t="shared" si="2"/>
        <v>0</v>
      </c>
      <c r="N52" s="189">
        <f>'Cost Calculation'!AS46</f>
        <v>0</v>
      </c>
      <c r="O52" s="95"/>
    </row>
    <row r="53" spans="2:15" s="94" customFormat="1" ht="49.9" hidden="1" customHeight="1" thickTop="1" thickBot="1">
      <c r="B53" s="410">
        <f>Pricing!A43</f>
        <v>40</v>
      </c>
      <c r="C53" s="411"/>
      <c r="D53" s="187">
        <f>Pricing!B43</f>
        <v>0</v>
      </c>
      <c r="E53" s="187">
        <f>Pricing!C43</f>
        <v>0</v>
      </c>
      <c r="F53" s="187">
        <f>Pricing!D43</f>
        <v>0</v>
      </c>
      <c r="G53" s="187">
        <f>Pricing!N43</f>
        <v>0</v>
      </c>
      <c r="H53" s="187">
        <f>Pricing!F43</f>
        <v>0</v>
      </c>
      <c r="I53" s="216">
        <f>Pricing!E43</f>
        <v>0</v>
      </c>
      <c r="J53" s="216">
        <f>Pricing!G43</f>
        <v>0</v>
      </c>
      <c r="K53" s="216">
        <f>Pricing!H43</f>
        <v>0</v>
      </c>
      <c r="L53" s="216">
        <f>Pricing!I43</f>
        <v>0</v>
      </c>
      <c r="M53" s="188">
        <f t="shared" si="2"/>
        <v>0</v>
      </c>
      <c r="N53" s="189">
        <f>'Cost Calculation'!AS47</f>
        <v>0</v>
      </c>
      <c r="O53" s="95"/>
    </row>
    <row r="54" spans="2:15" s="94" customFormat="1" ht="49.9" hidden="1" customHeight="1" thickTop="1" thickBot="1">
      <c r="B54" s="410">
        <f>Pricing!A44</f>
        <v>41</v>
      </c>
      <c r="C54" s="411"/>
      <c r="D54" s="187">
        <f>Pricing!B44</f>
        <v>0</v>
      </c>
      <c r="E54" s="187">
        <f>Pricing!C44</f>
        <v>0</v>
      </c>
      <c r="F54" s="187">
        <f>Pricing!D44</f>
        <v>0</v>
      </c>
      <c r="G54" s="187">
        <f>Pricing!N44</f>
        <v>0</v>
      </c>
      <c r="H54" s="187">
        <f>Pricing!F44</f>
        <v>0</v>
      </c>
      <c r="I54" s="216">
        <f>Pricing!E44</f>
        <v>0</v>
      </c>
      <c r="J54" s="216">
        <f>Pricing!G44</f>
        <v>0</v>
      </c>
      <c r="K54" s="216">
        <f>Pricing!H44</f>
        <v>0</v>
      </c>
      <c r="L54" s="216">
        <f>Pricing!I44</f>
        <v>0</v>
      </c>
      <c r="M54" s="188">
        <f t="shared" si="2"/>
        <v>0</v>
      </c>
      <c r="N54" s="189">
        <f>'Cost Calculation'!AS48</f>
        <v>0</v>
      </c>
      <c r="O54" s="95"/>
    </row>
    <row r="55" spans="2:15" s="94" customFormat="1" ht="49.9" hidden="1" customHeight="1" thickTop="1" thickBot="1">
      <c r="B55" s="410">
        <f>Pricing!A45</f>
        <v>42</v>
      </c>
      <c r="C55" s="411"/>
      <c r="D55" s="187">
        <f>Pricing!B45</f>
        <v>0</v>
      </c>
      <c r="E55" s="187">
        <f>Pricing!C45</f>
        <v>0</v>
      </c>
      <c r="F55" s="187">
        <f>Pricing!D45</f>
        <v>0</v>
      </c>
      <c r="G55" s="187">
        <f>Pricing!N45</f>
        <v>0</v>
      </c>
      <c r="H55" s="187">
        <f>Pricing!F45</f>
        <v>0</v>
      </c>
      <c r="I55" s="216">
        <f>Pricing!E45</f>
        <v>0</v>
      </c>
      <c r="J55" s="216">
        <f>Pricing!G45</f>
        <v>0</v>
      </c>
      <c r="K55" s="216">
        <f>Pricing!H45</f>
        <v>0</v>
      </c>
      <c r="L55" s="216">
        <f>Pricing!I45</f>
        <v>0</v>
      </c>
      <c r="M55" s="188">
        <f t="shared" si="2"/>
        <v>0</v>
      </c>
      <c r="N55" s="189">
        <f>'Cost Calculation'!AS49</f>
        <v>0</v>
      </c>
      <c r="O55" s="95"/>
    </row>
    <row r="56" spans="2:15" s="94" customFormat="1" ht="49.9" hidden="1" customHeight="1" thickTop="1" thickBot="1">
      <c r="B56" s="410">
        <f>Pricing!A46</f>
        <v>43</v>
      </c>
      <c r="C56" s="411"/>
      <c r="D56" s="187">
        <f>Pricing!B46</f>
        <v>0</v>
      </c>
      <c r="E56" s="187">
        <f>Pricing!C46</f>
        <v>0</v>
      </c>
      <c r="F56" s="187">
        <f>Pricing!D46</f>
        <v>0</v>
      </c>
      <c r="G56" s="187">
        <f>Pricing!N46</f>
        <v>0</v>
      </c>
      <c r="H56" s="187">
        <f>Pricing!F46</f>
        <v>0</v>
      </c>
      <c r="I56" s="216">
        <f>Pricing!E46</f>
        <v>0</v>
      </c>
      <c r="J56" s="216">
        <f>Pricing!G46</f>
        <v>0</v>
      </c>
      <c r="K56" s="216">
        <f>Pricing!H46</f>
        <v>0</v>
      </c>
      <c r="L56" s="216">
        <f>Pricing!I46</f>
        <v>0</v>
      </c>
      <c r="M56" s="188">
        <f t="shared" si="2"/>
        <v>0</v>
      </c>
      <c r="N56" s="189">
        <f>'Cost Calculation'!AS50</f>
        <v>0</v>
      </c>
      <c r="O56" s="95"/>
    </row>
    <row r="57" spans="2:15" s="94" customFormat="1" ht="49.9" hidden="1" customHeight="1" thickTop="1" thickBot="1">
      <c r="B57" s="410">
        <f>Pricing!A47</f>
        <v>44</v>
      </c>
      <c r="C57" s="411"/>
      <c r="D57" s="187">
        <f>Pricing!B47</f>
        <v>0</v>
      </c>
      <c r="E57" s="187">
        <f>Pricing!C47</f>
        <v>0</v>
      </c>
      <c r="F57" s="187">
        <f>Pricing!D47</f>
        <v>0</v>
      </c>
      <c r="G57" s="187">
        <f>Pricing!N47</f>
        <v>0</v>
      </c>
      <c r="H57" s="187">
        <f>Pricing!F47</f>
        <v>0</v>
      </c>
      <c r="I57" s="216">
        <f>Pricing!E47</f>
        <v>0</v>
      </c>
      <c r="J57" s="216">
        <f>Pricing!G47</f>
        <v>0</v>
      </c>
      <c r="K57" s="216">
        <f>Pricing!H47</f>
        <v>0</v>
      </c>
      <c r="L57" s="216">
        <f>Pricing!I47</f>
        <v>0</v>
      </c>
      <c r="M57" s="188">
        <f t="shared" si="2"/>
        <v>0</v>
      </c>
      <c r="N57" s="189">
        <f>'Cost Calculation'!AS51</f>
        <v>0</v>
      </c>
      <c r="O57" s="95"/>
    </row>
    <row r="58" spans="2:15" s="94" customFormat="1" ht="49.9" hidden="1" customHeight="1" thickTop="1" thickBot="1">
      <c r="B58" s="410">
        <f>Pricing!A48</f>
        <v>45</v>
      </c>
      <c r="C58" s="411"/>
      <c r="D58" s="187">
        <f>Pricing!B48</f>
        <v>0</v>
      </c>
      <c r="E58" s="187">
        <f>Pricing!C48</f>
        <v>0</v>
      </c>
      <c r="F58" s="187">
        <f>Pricing!D48</f>
        <v>0</v>
      </c>
      <c r="G58" s="187">
        <f>Pricing!N48</f>
        <v>0</v>
      </c>
      <c r="H58" s="187">
        <f>Pricing!F48</f>
        <v>0</v>
      </c>
      <c r="I58" s="216">
        <f>Pricing!E48</f>
        <v>0</v>
      </c>
      <c r="J58" s="216">
        <f>Pricing!G48</f>
        <v>0</v>
      </c>
      <c r="K58" s="216">
        <f>Pricing!H48</f>
        <v>0</v>
      </c>
      <c r="L58" s="216">
        <f>Pricing!I48</f>
        <v>0</v>
      </c>
      <c r="M58" s="188">
        <f t="shared" si="2"/>
        <v>0</v>
      </c>
      <c r="N58" s="189">
        <f>'Cost Calculation'!AS52</f>
        <v>0</v>
      </c>
      <c r="O58" s="95"/>
    </row>
    <row r="59" spans="2:15" s="94" customFormat="1" ht="49.9" hidden="1" customHeight="1" thickTop="1" thickBot="1">
      <c r="B59" s="410">
        <f>Pricing!A49</f>
        <v>46</v>
      </c>
      <c r="C59" s="411"/>
      <c r="D59" s="187">
        <f>Pricing!B49</f>
        <v>0</v>
      </c>
      <c r="E59" s="187">
        <f>Pricing!C49</f>
        <v>0</v>
      </c>
      <c r="F59" s="187">
        <f>Pricing!D49</f>
        <v>0</v>
      </c>
      <c r="G59" s="187">
        <f>Pricing!N49</f>
        <v>0</v>
      </c>
      <c r="H59" s="187">
        <f>Pricing!F49</f>
        <v>0</v>
      </c>
      <c r="I59" s="216">
        <f>Pricing!E49</f>
        <v>0</v>
      </c>
      <c r="J59" s="216">
        <f>Pricing!G49</f>
        <v>0</v>
      </c>
      <c r="K59" s="216">
        <f>Pricing!H49</f>
        <v>0</v>
      </c>
      <c r="L59" s="216">
        <f>Pricing!I49</f>
        <v>0</v>
      </c>
      <c r="M59" s="188">
        <f t="shared" si="2"/>
        <v>0</v>
      </c>
      <c r="N59" s="189">
        <f>'Cost Calculation'!AS53</f>
        <v>0</v>
      </c>
      <c r="O59" s="95"/>
    </row>
    <row r="60" spans="2:15" s="94" customFormat="1" ht="49.9" hidden="1" customHeight="1" thickTop="1" thickBot="1">
      <c r="B60" s="410">
        <f>Pricing!A50</f>
        <v>47</v>
      </c>
      <c r="C60" s="411"/>
      <c r="D60" s="187">
        <f>Pricing!B50</f>
        <v>0</v>
      </c>
      <c r="E60" s="187">
        <f>Pricing!C50</f>
        <v>0</v>
      </c>
      <c r="F60" s="187">
        <f>Pricing!D50</f>
        <v>0</v>
      </c>
      <c r="G60" s="187">
        <f>Pricing!N50</f>
        <v>0</v>
      </c>
      <c r="H60" s="187">
        <f>Pricing!F50</f>
        <v>0</v>
      </c>
      <c r="I60" s="216">
        <f>Pricing!E50</f>
        <v>0</v>
      </c>
      <c r="J60" s="216">
        <f>Pricing!G50</f>
        <v>0</v>
      </c>
      <c r="K60" s="216">
        <f>Pricing!H50</f>
        <v>0</v>
      </c>
      <c r="L60" s="216">
        <f>Pricing!I50</f>
        <v>0</v>
      </c>
      <c r="M60" s="188">
        <f t="shared" si="2"/>
        <v>0</v>
      </c>
      <c r="N60" s="189">
        <f>'Cost Calculation'!AS54</f>
        <v>0</v>
      </c>
      <c r="O60" s="95"/>
    </row>
    <row r="61" spans="2:15" s="94" customFormat="1" ht="49.9" hidden="1" customHeight="1" thickTop="1" thickBot="1">
      <c r="B61" s="410">
        <f>Pricing!A51</f>
        <v>48</v>
      </c>
      <c r="C61" s="411"/>
      <c r="D61" s="187">
        <f>Pricing!B51</f>
        <v>0</v>
      </c>
      <c r="E61" s="187">
        <f>Pricing!C51</f>
        <v>0</v>
      </c>
      <c r="F61" s="187">
        <f>Pricing!D51</f>
        <v>0</v>
      </c>
      <c r="G61" s="187">
        <f>Pricing!N51</f>
        <v>0</v>
      </c>
      <c r="H61" s="187">
        <f>Pricing!F51</f>
        <v>0</v>
      </c>
      <c r="I61" s="216">
        <f>Pricing!E51</f>
        <v>0</v>
      </c>
      <c r="J61" s="216">
        <f>Pricing!G51</f>
        <v>0</v>
      </c>
      <c r="K61" s="216">
        <f>Pricing!H51</f>
        <v>0</v>
      </c>
      <c r="L61" s="216">
        <f>Pricing!I51</f>
        <v>0</v>
      </c>
      <c r="M61" s="188">
        <f t="shared" si="2"/>
        <v>0</v>
      </c>
      <c r="N61" s="189">
        <f>'Cost Calculation'!AS55</f>
        <v>0</v>
      </c>
      <c r="O61" s="95"/>
    </row>
    <row r="62" spans="2:15" s="94" customFormat="1" ht="49.9" hidden="1" customHeight="1" thickTop="1" thickBot="1">
      <c r="B62" s="410">
        <f>Pricing!A52</f>
        <v>49</v>
      </c>
      <c r="C62" s="411"/>
      <c r="D62" s="187">
        <f>Pricing!B52</f>
        <v>0</v>
      </c>
      <c r="E62" s="187">
        <f>Pricing!C52</f>
        <v>0</v>
      </c>
      <c r="F62" s="187">
        <f>Pricing!D52</f>
        <v>0</v>
      </c>
      <c r="G62" s="187">
        <f>Pricing!N52</f>
        <v>0</v>
      </c>
      <c r="H62" s="187">
        <f>Pricing!F52</f>
        <v>0</v>
      </c>
      <c r="I62" s="216">
        <f>Pricing!E52</f>
        <v>0</v>
      </c>
      <c r="J62" s="216">
        <f>Pricing!G52</f>
        <v>0</v>
      </c>
      <c r="K62" s="216">
        <f>Pricing!H52</f>
        <v>0</v>
      </c>
      <c r="L62" s="216">
        <f>Pricing!I52</f>
        <v>0</v>
      </c>
      <c r="M62" s="188">
        <f t="shared" si="2"/>
        <v>0</v>
      </c>
      <c r="N62" s="189">
        <f>'Cost Calculation'!AS56</f>
        <v>0</v>
      </c>
      <c r="O62" s="95"/>
    </row>
    <row r="63" spans="2:15" s="94" customFormat="1" ht="49.9" hidden="1" customHeight="1" thickTop="1" thickBot="1">
      <c r="B63" s="410">
        <f>Pricing!A53</f>
        <v>50</v>
      </c>
      <c r="C63" s="411"/>
      <c r="D63" s="187">
        <f>Pricing!B53</f>
        <v>0</v>
      </c>
      <c r="E63" s="187">
        <f>Pricing!C53</f>
        <v>0</v>
      </c>
      <c r="F63" s="187">
        <f>Pricing!D53</f>
        <v>0</v>
      </c>
      <c r="G63" s="187">
        <f>Pricing!N53</f>
        <v>0</v>
      </c>
      <c r="H63" s="187">
        <f>Pricing!F53</f>
        <v>0</v>
      </c>
      <c r="I63" s="216">
        <f>Pricing!E53</f>
        <v>0</v>
      </c>
      <c r="J63" s="216">
        <f>Pricing!G53</f>
        <v>0</v>
      </c>
      <c r="K63" s="216">
        <f>Pricing!H53</f>
        <v>0</v>
      </c>
      <c r="L63" s="216">
        <f>Pricing!I53</f>
        <v>0</v>
      </c>
      <c r="M63" s="188">
        <f t="shared" si="2"/>
        <v>0</v>
      </c>
      <c r="N63" s="189">
        <f>'Cost Calculation'!AS57</f>
        <v>0</v>
      </c>
      <c r="O63" s="95"/>
    </row>
    <row r="64" spans="2:15" s="94" customFormat="1" ht="49.9" hidden="1" customHeight="1" thickTop="1" thickBot="1">
      <c r="B64" s="410">
        <f>Pricing!A54</f>
        <v>51</v>
      </c>
      <c r="C64" s="411"/>
      <c r="D64" s="187">
        <f>Pricing!B54</f>
        <v>0</v>
      </c>
      <c r="E64" s="187">
        <f>Pricing!C54</f>
        <v>0</v>
      </c>
      <c r="F64" s="187">
        <f>Pricing!D54</f>
        <v>0</v>
      </c>
      <c r="G64" s="187">
        <f>Pricing!N54</f>
        <v>0</v>
      </c>
      <c r="H64" s="187">
        <f>Pricing!F54</f>
        <v>0</v>
      </c>
      <c r="I64" s="229">
        <f>Pricing!E54</f>
        <v>0</v>
      </c>
      <c r="J64" s="229">
        <f>Pricing!G54</f>
        <v>0</v>
      </c>
      <c r="K64" s="229">
        <f>Pricing!H54</f>
        <v>0</v>
      </c>
      <c r="L64" s="229">
        <f>Pricing!I54</f>
        <v>0</v>
      </c>
      <c r="M64" s="188">
        <f t="shared" si="2"/>
        <v>0</v>
      </c>
      <c r="N64" s="189">
        <f>'Cost Calculation'!AS58</f>
        <v>0</v>
      </c>
      <c r="O64" s="95"/>
    </row>
    <row r="65" spans="2:15" s="94" customFormat="1" ht="49.9" hidden="1" customHeight="1" thickTop="1" thickBot="1">
      <c r="B65" s="410">
        <f>Pricing!A55</f>
        <v>52</v>
      </c>
      <c r="C65" s="411"/>
      <c r="D65" s="187">
        <f>Pricing!B55</f>
        <v>0</v>
      </c>
      <c r="E65" s="187">
        <f>Pricing!C55</f>
        <v>0</v>
      </c>
      <c r="F65" s="187">
        <f>Pricing!D55</f>
        <v>0</v>
      </c>
      <c r="G65" s="187">
        <f>Pricing!N55</f>
        <v>0</v>
      </c>
      <c r="H65" s="187">
        <f>Pricing!F55</f>
        <v>0</v>
      </c>
      <c r="I65" s="229">
        <f>Pricing!E55</f>
        <v>0</v>
      </c>
      <c r="J65" s="229">
        <f>Pricing!G55</f>
        <v>0</v>
      </c>
      <c r="K65" s="229">
        <f>Pricing!H55</f>
        <v>0</v>
      </c>
      <c r="L65" s="229">
        <f>Pricing!I55</f>
        <v>0</v>
      </c>
      <c r="M65" s="188">
        <f t="shared" si="2"/>
        <v>0</v>
      </c>
      <c r="N65" s="189">
        <f>'Cost Calculation'!AS59</f>
        <v>0</v>
      </c>
      <c r="O65" s="95"/>
    </row>
    <row r="66" spans="2:15" s="94" customFormat="1" ht="49.9" hidden="1" customHeight="1" thickTop="1" thickBot="1">
      <c r="B66" s="410">
        <f>Pricing!A56</f>
        <v>53</v>
      </c>
      <c r="C66" s="411"/>
      <c r="D66" s="187">
        <f>Pricing!B56</f>
        <v>0</v>
      </c>
      <c r="E66" s="187">
        <f>Pricing!C56</f>
        <v>0</v>
      </c>
      <c r="F66" s="187">
        <f>Pricing!D56</f>
        <v>0</v>
      </c>
      <c r="G66" s="187">
        <f>Pricing!N56</f>
        <v>0</v>
      </c>
      <c r="H66" s="187">
        <f>Pricing!F56</f>
        <v>0</v>
      </c>
      <c r="I66" s="229">
        <f>Pricing!E56</f>
        <v>0</v>
      </c>
      <c r="J66" s="229">
        <f>Pricing!G56</f>
        <v>0</v>
      </c>
      <c r="K66" s="229">
        <f>Pricing!H56</f>
        <v>0</v>
      </c>
      <c r="L66" s="229">
        <f>Pricing!I56</f>
        <v>0</v>
      </c>
      <c r="M66" s="188">
        <f t="shared" si="2"/>
        <v>0</v>
      </c>
      <c r="N66" s="189">
        <f>'Cost Calculation'!AS60</f>
        <v>0</v>
      </c>
      <c r="O66" s="95"/>
    </row>
    <row r="67" spans="2:15" s="94" customFormat="1" ht="49.9" hidden="1" customHeight="1" thickTop="1" thickBot="1">
      <c r="B67" s="410">
        <f>Pricing!A57</f>
        <v>54</v>
      </c>
      <c r="C67" s="411"/>
      <c r="D67" s="187">
        <f>Pricing!B57</f>
        <v>0</v>
      </c>
      <c r="E67" s="187">
        <f>Pricing!C57</f>
        <v>0</v>
      </c>
      <c r="F67" s="187">
        <f>Pricing!D57</f>
        <v>0</v>
      </c>
      <c r="G67" s="187">
        <f>Pricing!N57</f>
        <v>0</v>
      </c>
      <c r="H67" s="187">
        <f>Pricing!F57</f>
        <v>0</v>
      </c>
      <c r="I67" s="229">
        <f>Pricing!E57</f>
        <v>0</v>
      </c>
      <c r="J67" s="229">
        <f>Pricing!G57</f>
        <v>0</v>
      </c>
      <c r="K67" s="229">
        <f>Pricing!H57</f>
        <v>0</v>
      </c>
      <c r="L67" s="229">
        <f>Pricing!I57</f>
        <v>0</v>
      </c>
      <c r="M67" s="188">
        <f t="shared" si="2"/>
        <v>0</v>
      </c>
      <c r="N67" s="189">
        <f>'Cost Calculation'!AS61</f>
        <v>0</v>
      </c>
      <c r="O67" s="95"/>
    </row>
    <row r="68" spans="2:15" s="94" customFormat="1" ht="49.9" hidden="1" customHeight="1" thickTop="1" thickBot="1">
      <c r="B68" s="410">
        <f>Pricing!A58</f>
        <v>55</v>
      </c>
      <c r="C68" s="411"/>
      <c r="D68" s="187">
        <f>Pricing!B58</f>
        <v>0</v>
      </c>
      <c r="E68" s="187">
        <f>Pricing!C58</f>
        <v>0</v>
      </c>
      <c r="F68" s="187">
        <f>Pricing!D58</f>
        <v>0</v>
      </c>
      <c r="G68" s="187">
        <f>Pricing!N58</f>
        <v>0</v>
      </c>
      <c r="H68" s="187">
        <f>Pricing!F58</f>
        <v>0</v>
      </c>
      <c r="I68" s="229">
        <f>Pricing!E58</f>
        <v>0</v>
      </c>
      <c r="J68" s="229">
        <f>Pricing!G58</f>
        <v>0</v>
      </c>
      <c r="K68" s="229">
        <f>Pricing!H58</f>
        <v>0</v>
      </c>
      <c r="L68" s="229">
        <f>Pricing!I58</f>
        <v>0</v>
      </c>
      <c r="M68" s="188">
        <f t="shared" si="2"/>
        <v>0</v>
      </c>
      <c r="N68" s="189">
        <f>'Cost Calculation'!AS62</f>
        <v>0</v>
      </c>
      <c r="O68" s="95"/>
    </row>
    <row r="69" spans="2:15" s="94" customFormat="1" ht="49.9" hidden="1" customHeight="1" thickTop="1" thickBot="1">
      <c r="B69" s="410">
        <f>Pricing!A59</f>
        <v>56</v>
      </c>
      <c r="C69" s="411"/>
      <c r="D69" s="187">
        <f>Pricing!B59</f>
        <v>0</v>
      </c>
      <c r="E69" s="187">
        <f>Pricing!C59</f>
        <v>0</v>
      </c>
      <c r="F69" s="187">
        <f>Pricing!D59</f>
        <v>0</v>
      </c>
      <c r="G69" s="187">
        <f>Pricing!N59</f>
        <v>0</v>
      </c>
      <c r="H69" s="187">
        <f>Pricing!F59</f>
        <v>0</v>
      </c>
      <c r="I69" s="229">
        <f>Pricing!E59</f>
        <v>0</v>
      </c>
      <c r="J69" s="229">
        <f>Pricing!G59</f>
        <v>0</v>
      </c>
      <c r="K69" s="229">
        <f>Pricing!H59</f>
        <v>0</v>
      </c>
      <c r="L69" s="229">
        <f>Pricing!I59</f>
        <v>0</v>
      </c>
      <c r="M69" s="188">
        <f t="shared" si="2"/>
        <v>0</v>
      </c>
      <c r="N69" s="189">
        <f>'Cost Calculation'!AS63</f>
        <v>0</v>
      </c>
      <c r="O69" s="95"/>
    </row>
    <row r="70" spans="2:15" s="94" customFormat="1" ht="49.9" hidden="1" customHeight="1" thickTop="1" thickBot="1">
      <c r="B70" s="410">
        <f>Pricing!A60</f>
        <v>57</v>
      </c>
      <c r="C70" s="411"/>
      <c r="D70" s="187">
        <f>Pricing!B60</f>
        <v>0</v>
      </c>
      <c r="E70" s="187">
        <f>Pricing!C60</f>
        <v>0</v>
      </c>
      <c r="F70" s="187">
        <f>Pricing!D60</f>
        <v>0</v>
      </c>
      <c r="G70" s="187">
        <f>Pricing!N60</f>
        <v>0</v>
      </c>
      <c r="H70" s="187">
        <f>Pricing!F60</f>
        <v>0</v>
      </c>
      <c r="I70" s="229">
        <f>Pricing!E60</f>
        <v>0</v>
      </c>
      <c r="J70" s="229">
        <f>Pricing!G60</f>
        <v>0</v>
      </c>
      <c r="K70" s="229">
        <f>Pricing!H60</f>
        <v>0</v>
      </c>
      <c r="L70" s="229">
        <f>Pricing!I60</f>
        <v>0</v>
      </c>
      <c r="M70" s="188">
        <f t="shared" si="2"/>
        <v>0</v>
      </c>
      <c r="N70" s="189">
        <f>'Cost Calculation'!AS64</f>
        <v>0</v>
      </c>
      <c r="O70" s="95"/>
    </row>
    <row r="71" spans="2:15" s="94" customFormat="1" ht="49.9" hidden="1" customHeight="1" thickTop="1" thickBot="1">
      <c r="B71" s="410">
        <f>Pricing!A61</f>
        <v>58</v>
      </c>
      <c r="C71" s="411"/>
      <c r="D71" s="187">
        <f>Pricing!B61</f>
        <v>0</v>
      </c>
      <c r="E71" s="187">
        <f>Pricing!C61</f>
        <v>0</v>
      </c>
      <c r="F71" s="187">
        <f>Pricing!D61</f>
        <v>0</v>
      </c>
      <c r="G71" s="187">
        <f>Pricing!N61</f>
        <v>0</v>
      </c>
      <c r="H71" s="187">
        <f>Pricing!F61</f>
        <v>0</v>
      </c>
      <c r="I71" s="229">
        <f>Pricing!E61</f>
        <v>0</v>
      </c>
      <c r="J71" s="229">
        <f>Pricing!G61</f>
        <v>0</v>
      </c>
      <c r="K71" s="229">
        <f>Pricing!H61</f>
        <v>0</v>
      </c>
      <c r="L71" s="229">
        <f>Pricing!I61</f>
        <v>0</v>
      </c>
      <c r="M71" s="188">
        <f t="shared" si="2"/>
        <v>0</v>
      </c>
      <c r="N71" s="189">
        <f>'Cost Calculation'!AS65</f>
        <v>0</v>
      </c>
      <c r="O71" s="95"/>
    </row>
    <row r="72" spans="2:15" s="94" customFormat="1" ht="49.9" hidden="1" customHeight="1" thickTop="1" thickBot="1">
      <c r="B72" s="410">
        <f>Pricing!A62</f>
        <v>59</v>
      </c>
      <c r="C72" s="411"/>
      <c r="D72" s="187">
        <f>Pricing!B62</f>
        <v>0</v>
      </c>
      <c r="E72" s="187">
        <f>Pricing!C62</f>
        <v>0</v>
      </c>
      <c r="F72" s="187">
        <f>Pricing!D62</f>
        <v>0</v>
      </c>
      <c r="G72" s="187">
        <f>Pricing!N62</f>
        <v>0</v>
      </c>
      <c r="H72" s="187">
        <f>Pricing!F62</f>
        <v>0</v>
      </c>
      <c r="I72" s="229">
        <f>Pricing!E62</f>
        <v>0</v>
      </c>
      <c r="J72" s="229">
        <f>Pricing!G62</f>
        <v>0</v>
      </c>
      <c r="K72" s="229">
        <f>Pricing!H62</f>
        <v>0</v>
      </c>
      <c r="L72" s="229">
        <f>Pricing!I62</f>
        <v>0</v>
      </c>
      <c r="M72" s="188">
        <f t="shared" si="2"/>
        <v>0</v>
      </c>
      <c r="N72" s="189">
        <f>'Cost Calculation'!AS66</f>
        <v>0</v>
      </c>
      <c r="O72" s="95"/>
    </row>
    <row r="73" spans="2:15" s="94" customFormat="1" ht="49.9" hidden="1" customHeight="1" thickTop="1" thickBot="1">
      <c r="B73" s="410">
        <f>Pricing!A63</f>
        <v>60</v>
      </c>
      <c r="C73" s="411"/>
      <c r="D73" s="187">
        <f>Pricing!B63</f>
        <v>0</v>
      </c>
      <c r="E73" s="187">
        <f>Pricing!C63</f>
        <v>0</v>
      </c>
      <c r="F73" s="187">
        <f>Pricing!D63</f>
        <v>0</v>
      </c>
      <c r="G73" s="187">
        <f>Pricing!N63</f>
        <v>0</v>
      </c>
      <c r="H73" s="187">
        <f>Pricing!F63</f>
        <v>0</v>
      </c>
      <c r="I73" s="229">
        <f>Pricing!E63</f>
        <v>0</v>
      </c>
      <c r="J73" s="229">
        <f>Pricing!G63</f>
        <v>0</v>
      </c>
      <c r="K73" s="229">
        <f>Pricing!H63</f>
        <v>0</v>
      </c>
      <c r="L73" s="229">
        <f>Pricing!I63</f>
        <v>0</v>
      </c>
      <c r="M73" s="188">
        <f t="shared" si="2"/>
        <v>0</v>
      </c>
      <c r="N73" s="189">
        <f>'Cost Calculation'!AS67</f>
        <v>0</v>
      </c>
      <c r="O73" s="95"/>
    </row>
    <row r="74" spans="2:15" s="94" customFormat="1" ht="49.9" hidden="1" customHeight="1" thickTop="1" thickBot="1">
      <c r="B74" s="410">
        <f>Pricing!A64</f>
        <v>61</v>
      </c>
      <c r="C74" s="411"/>
      <c r="D74" s="187">
        <f>Pricing!B64</f>
        <v>0</v>
      </c>
      <c r="E74" s="187">
        <f>Pricing!C64</f>
        <v>0</v>
      </c>
      <c r="F74" s="187">
        <f>Pricing!D64</f>
        <v>0</v>
      </c>
      <c r="G74" s="187">
        <f>Pricing!N64</f>
        <v>0</v>
      </c>
      <c r="H74" s="187">
        <f>Pricing!F64</f>
        <v>0</v>
      </c>
      <c r="I74" s="229">
        <f>Pricing!E64</f>
        <v>0</v>
      </c>
      <c r="J74" s="229">
        <f>Pricing!G64</f>
        <v>0</v>
      </c>
      <c r="K74" s="229">
        <f>Pricing!H64</f>
        <v>0</v>
      </c>
      <c r="L74" s="229">
        <f>Pricing!I64</f>
        <v>0</v>
      </c>
      <c r="M74" s="188">
        <f t="shared" si="2"/>
        <v>0</v>
      </c>
      <c r="N74" s="189">
        <f>'Cost Calculation'!AS68</f>
        <v>0</v>
      </c>
      <c r="O74" s="95"/>
    </row>
    <row r="75" spans="2:15" s="94" customFormat="1" ht="49.9" hidden="1" customHeight="1" thickTop="1" thickBot="1">
      <c r="B75" s="410">
        <f>Pricing!A65</f>
        <v>62</v>
      </c>
      <c r="C75" s="411"/>
      <c r="D75" s="187">
        <f>Pricing!B65</f>
        <v>0</v>
      </c>
      <c r="E75" s="187">
        <f>Pricing!C65</f>
        <v>0</v>
      </c>
      <c r="F75" s="187">
        <f>Pricing!D65</f>
        <v>0</v>
      </c>
      <c r="G75" s="187">
        <f>Pricing!N65</f>
        <v>0</v>
      </c>
      <c r="H75" s="187">
        <f>Pricing!F65</f>
        <v>0</v>
      </c>
      <c r="I75" s="229">
        <f>Pricing!E65</f>
        <v>0</v>
      </c>
      <c r="J75" s="229">
        <f>Pricing!G65</f>
        <v>0</v>
      </c>
      <c r="K75" s="229">
        <f>Pricing!H65</f>
        <v>0</v>
      </c>
      <c r="L75" s="229">
        <f>Pricing!I65</f>
        <v>0</v>
      </c>
      <c r="M75" s="188">
        <f t="shared" si="2"/>
        <v>0</v>
      </c>
      <c r="N75" s="189">
        <f>'Cost Calculation'!AS69</f>
        <v>0</v>
      </c>
      <c r="O75" s="95"/>
    </row>
    <row r="76" spans="2:15" s="94" customFormat="1" ht="49.9" hidden="1" customHeight="1" thickTop="1" thickBot="1">
      <c r="B76" s="410">
        <f>Pricing!A66</f>
        <v>63</v>
      </c>
      <c r="C76" s="411"/>
      <c r="D76" s="187">
        <f>Pricing!B66</f>
        <v>0</v>
      </c>
      <c r="E76" s="187">
        <f>Pricing!C66</f>
        <v>0</v>
      </c>
      <c r="F76" s="187">
        <f>Pricing!D66</f>
        <v>0</v>
      </c>
      <c r="G76" s="187">
        <f>Pricing!N66</f>
        <v>0</v>
      </c>
      <c r="H76" s="187">
        <f>Pricing!F66</f>
        <v>0</v>
      </c>
      <c r="I76" s="229">
        <f>Pricing!E66</f>
        <v>0</v>
      </c>
      <c r="J76" s="229">
        <f>Pricing!G66</f>
        <v>0</v>
      </c>
      <c r="K76" s="229">
        <f>Pricing!H66</f>
        <v>0</v>
      </c>
      <c r="L76" s="229">
        <f>Pricing!I66</f>
        <v>0</v>
      </c>
      <c r="M76" s="188">
        <f t="shared" si="2"/>
        <v>0</v>
      </c>
      <c r="N76" s="189">
        <f>'Cost Calculation'!AS70</f>
        <v>0</v>
      </c>
      <c r="O76" s="95"/>
    </row>
    <row r="77" spans="2:15" s="94" customFormat="1" ht="49.9" hidden="1" customHeight="1" thickTop="1" thickBot="1">
      <c r="B77" s="410">
        <f>Pricing!A67</f>
        <v>64</v>
      </c>
      <c r="C77" s="411"/>
      <c r="D77" s="187">
        <f>Pricing!B67</f>
        <v>0</v>
      </c>
      <c r="E77" s="187">
        <f>Pricing!C67</f>
        <v>0</v>
      </c>
      <c r="F77" s="187">
        <f>Pricing!D67</f>
        <v>0</v>
      </c>
      <c r="G77" s="187">
        <f>Pricing!N67</f>
        <v>0</v>
      </c>
      <c r="H77" s="187">
        <f>Pricing!F67</f>
        <v>0</v>
      </c>
      <c r="I77" s="229">
        <f>Pricing!E67</f>
        <v>0</v>
      </c>
      <c r="J77" s="229">
        <f>Pricing!G67</f>
        <v>0</v>
      </c>
      <c r="K77" s="229">
        <f>Pricing!H67</f>
        <v>0</v>
      </c>
      <c r="L77" s="229">
        <f>Pricing!I67</f>
        <v>0</v>
      </c>
      <c r="M77" s="188">
        <f t="shared" si="2"/>
        <v>0</v>
      </c>
      <c r="N77" s="189">
        <f>'Cost Calculation'!AS71</f>
        <v>0</v>
      </c>
      <c r="O77" s="95"/>
    </row>
    <row r="78" spans="2:15" s="94" customFormat="1" ht="49.9" hidden="1" customHeight="1" thickTop="1" thickBot="1">
      <c r="B78" s="410">
        <f>Pricing!A68</f>
        <v>65</v>
      </c>
      <c r="C78" s="411"/>
      <c r="D78" s="187">
        <f>Pricing!B68</f>
        <v>0</v>
      </c>
      <c r="E78" s="187">
        <f>Pricing!C68</f>
        <v>0</v>
      </c>
      <c r="F78" s="187">
        <f>Pricing!D68</f>
        <v>0</v>
      </c>
      <c r="G78" s="187">
        <f>Pricing!N68</f>
        <v>0</v>
      </c>
      <c r="H78" s="187">
        <f>Pricing!F68</f>
        <v>0</v>
      </c>
      <c r="I78" s="229">
        <f>Pricing!E68</f>
        <v>0</v>
      </c>
      <c r="J78" s="229">
        <f>Pricing!G68</f>
        <v>0</v>
      </c>
      <c r="K78" s="229">
        <f>Pricing!H68</f>
        <v>0</v>
      </c>
      <c r="L78" s="229">
        <f>Pricing!I68</f>
        <v>0</v>
      </c>
      <c r="M78" s="188">
        <f t="shared" si="2"/>
        <v>0</v>
      </c>
      <c r="N78" s="189">
        <f>'Cost Calculation'!AS72</f>
        <v>0</v>
      </c>
      <c r="O78" s="95"/>
    </row>
    <row r="79" spans="2:15" s="94" customFormat="1" ht="49.9" hidden="1" customHeight="1" thickTop="1" thickBot="1">
      <c r="B79" s="410">
        <f>Pricing!A69</f>
        <v>66</v>
      </c>
      <c r="C79" s="411"/>
      <c r="D79" s="187">
        <f>Pricing!B69</f>
        <v>0</v>
      </c>
      <c r="E79" s="187">
        <f>Pricing!C69</f>
        <v>0</v>
      </c>
      <c r="F79" s="187">
        <f>Pricing!D69</f>
        <v>0</v>
      </c>
      <c r="G79" s="187">
        <f>Pricing!N69</f>
        <v>0</v>
      </c>
      <c r="H79" s="187">
        <f>Pricing!F69</f>
        <v>0</v>
      </c>
      <c r="I79" s="229">
        <f>Pricing!E69</f>
        <v>0</v>
      </c>
      <c r="J79" s="229">
        <f>Pricing!G69</f>
        <v>0</v>
      </c>
      <c r="K79" s="229">
        <f>Pricing!H69</f>
        <v>0</v>
      </c>
      <c r="L79" s="229">
        <f>Pricing!I69</f>
        <v>0</v>
      </c>
      <c r="M79" s="188">
        <f t="shared" si="2"/>
        <v>0</v>
      </c>
      <c r="N79" s="189">
        <f>'Cost Calculation'!AS73</f>
        <v>0</v>
      </c>
      <c r="O79" s="95"/>
    </row>
    <row r="80" spans="2:15" s="94" customFormat="1" ht="49.9" hidden="1" customHeight="1" thickTop="1" thickBot="1">
      <c r="B80" s="410">
        <f>Pricing!A70</f>
        <v>67</v>
      </c>
      <c r="C80" s="411"/>
      <c r="D80" s="187">
        <f>Pricing!B70</f>
        <v>0</v>
      </c>
      <c r="E80" s="187">
        <f>Pricing!C70</f>
        <v>0</v>
      </c>
      <c r="F80" s="187">
        <f>Pricing!D70</f>
        <v>0</v>
      </c>
      <c r="G80" s="187">
        <f>Pricing!N70</f>
        <v>0</v>
      </c>
      <c r="H80" s="187">
        <f>Pricing!F70</f>
        <v>0</v>
      </c>
      <c r="I80" s="229">
        <f>Pricing!E70</f>
        <v>0</v>
      </c>
      <c r="J80" s="229">
        <f>Pricing!G70</f>
        <v>0</v>
      </c>
      <c r="K80" s="229">
        <f>Pricing!H70</f>
        <v>0</v>
      </c>
      <c r="L80" s="229">
        <f>Pricing!I70</f>
        <v>0</v>
      </c>
      <c r="M80" s="188">
        <f t="shared" si="2"/>
        <v>0</v>
      </c>
      <c r="N80" s="189">
        <f>'Cost Calculation'!AS74</f>
        <v>0</v>
      </c>
      <c r="O80" s="95"/>
    </row>
    <row r="81" spans="2:15" s="94" customFormat="1" ht="49.9" hidden="1" customHeight="1" thickTop="1" thickBot="1">
      <c r="B81" s="410">
        <f>Pricing!A71</f>
        <v>68</v>
      </c>
      <c r="C81" s="411"/>
      <c r="D81" s="187">
        <f>Pricing!B71</f>
        <v>0</v>
      </c>
      <c r="E81" s="187">
        <f>Pricing!C71</f>
        <v>0</v>
      </c>
      <c r="F81" s="187">
        <f>Pricing!D71</f>
        <v>0</v>
      </c>
      <c r="G81" s="187">
        <f>Pricing!N71</f>
        <v>0</v>
      </c>
      <c r="H81" s="187">
        <f>Pricing!F71</f>
        <v>0</v>
      </c>
      <c r="I81" s="229">
        <f>Pricing!E71</f>
        <v>0</v>
      </c>
      <c r="J81" s="229">
        <f>Pricing!G71</f>
        <v>0</v>
      </c>
      <c r="K81" s="229">
        <f>Pricing!H71</f>
        <v>0</v>
      </c>
      <c r="L81" s="229">
        <f>Pricing!I71</f>
        <v>0</v>
      </c>
      <c r="M81" s="188">
        <f t="shared" si="2"/>
        <v>0</v>
      </c>
      <c r="N81" s="189">
        <f>'Cost Calculation'!AS75</f>
        <v>0</v>
      </c>
      <c r="O81" s="95"/>
    </row>
    <row r="82" spans="2:15" s="94" customFormat="1" ht="49.9" hidden="1" customHeight="1" thickTop="1" thickBot="1">
      <c r="B82" s="410">
        <f>Pricing!A72</f>
        <v>69</v>
      </c>
      <c r="C82" s="411"/>
      <c r="D82" s="187">
        <f>Pricing!B72</f>
        <v>0</v>
      </c>
      <c r="E82" s="187">
        <f>Pricing!C72</f>
        <v>0</v>
      </c>
      <c r="F82" s="187">
        <f>Pricing!D72</f>
        <v>0</v>
      </c>
      <c r="G82" s="187">
        <f>Pricing!N72</f>
        <v>0</v>
      </c>
      <c r="H82" s="187">
        <f>Pricing!F72</f>
        <v>0</v>
      </c>
      <c r="I82" s="229">
        <f>Pricing!E72</f>
        <v>0</v>
      </c>
      <c r="J82" s="229">
        <f>Pricing!G72</f>
        <v>0</v>
      </c>
      <c r="K82" s="229">
        <f>Pricing!H72</f>
        <v>0</v>
      </c>
      <c r="L82" s="229">
        <f>Pricing!I72</f>
        <v>0</v>
      </c>
      <c r="M82" s="188">
        <f t="shared" si="2"/>
        <v>0</v>
      </c>
      <c r="N82" s="189">
        <f>'Cost Calculation'!AS76</f>
        <v>0</v>
      </c>
      <c r="O82" s="95"/>
    </row>
    <row r="83" spans="2:15" s="94" customFormat="1" ht="49.9" hidden="1" customHeight="1" thickTop="1" thickBot="1">
      <c r="B83" s="410">
        <f>Pricing!A73</f>
        <v>70</v>
      </c>
      <c r="C83" s="411"/>
      <c r="D83" s="187">
        <f>Pricing!B73</f>
        <v>0</v>
      </c>
      <c r="E83" s="187">
        <f>Pricing!C73</f>
        <v>0</v>
      </c>
      <c r="F83" s="187">
        <f>Pricing!D73</f>
        <v>0</v>
      </c>
      <c r="G83" s="187">
        <f>Pricing!N73</f>
        <v>0</v>
      </c>
      <c r="H83" s="187">
        <f>Pricing!F73</f>
        <v>0</v>
      </c>
      <c r="I83" s="229">
        <f>Pricing!E73</f>
        <v>0</v>
      </c>
      <c r="J83" s="229">
        <f>Pricing!G73</f>
        <v>0</v>
      </c>
      <c r="K83" s="229">
        <f>Pricing!H73</f>
        <v>0</v>
      </c>
      <c r="L83" s="229">
        <f>Pricing!I73</f>
        <v>0</v>
      </c>
      <c r="M83" s="188">
        <f t="shared" si="2"/>
        <v>0</v>
      </c>
      <c r="N83" s="189">
        <f>'Cost Calculation'!AS77</f>
        <v>0</v>
      </c>
      <c r="O83" s="95"/>
    </row>
    <row r="84" spans="2:15" s="94" customFormat="1" ht="49.9" hidden="1" customHeight="1" thickTop="1" thickBot="1">
      <c r="B84" s="410">
        <f>Pricing!A74</f>
        <v>71</v>
      </c>
      <c r="C84" s="411"/>
      <c r="D84" s="187">
        <f>Pricing!B74</f>
        <v>0</v>
      </c>
      <c r="E84" s="187">
        <f>Pricing!C74</f>
        <v>0</v>
      </c>
      <c r="F84" s="187">
        <f>Pricing!D74</f>
        <v>0</v>
      </c>
      <c r="G84" s="187">
        <f>Pricing!N74</f>
        <v>0</v>
      </c>
      <c r="H84" s="187">
        <f>Pricing!F74</f>
        <v>0</v>
      </c>
      <c r="I84" s="229">
        <f>Pricing!E74</f>
        <v>0</v>
      </c>
      <c r="J84" s="229">
        <f>Pricing!G74</f>
        <v>0</v>
      </c>
      <c r="K84" s="229">
        <f>Pricing!H74</f>
        <v>0</v>
      </c>
      <c r="L84" s="229">
        <f>Pricing!I74</f>
        <v>0</v>
      </c>
      <c r="M84" s="188">
        <f t="shared" si="2"/>
        <v>0</v>
      </c>
      <c r="N84" s="189">
        <f>'Cost Calculation'!AS78</f>
        <v>0</v>
      </c>
      <c r="O84" s="95"/>
    </row>
    <row r="85" spans="2:15" s="94" customFormat="1" ht="49.9" hidden="1" customHeight="1" thickTop="1" thickBot="1">
      <c r="B85" s="410">
        <f>Pricing!A75</f>
        <v>72</v>
      </c>
      <c r="C85" s="411"/>
      <c r="D85" s="187">
        <f>Pricing!B75</f>
        <v>0</v>
      </c>
      <c r="E85" s="187">
        <f>Pricing!C75</f>
        <v>0</v>
      </c>
      <c r="F85" s="187">
        <f>Pricing!D75</f>
        <v>0</v>
      </c>
      <c r="G85" s="187">
        <f>Pricing!N75</f>
        <v>0</v>
      </c>
      <c r="H85" s="187">
        <f>Pricing!F75</f>
        <v>0</v>
      </c>
      <c r="I85" s="229">
        <f>Pricing!E75</f>
        <v>0</v>
      </c>
      <c r="J85" s="229">
        <f>Pricing!G75</f>
        <v>0</v>
      </c>
      <c r="K85" s="229">
        <f>Pricing!H75</f>
        <v>0</v>
      </c>
      <c r="L85" s="229">
        <f>Pricing!I75</f>
        <v>0</v>
      </c>
      <c r="M85" s="188">
        <f t="shared" si="2"/>
        <v>0</v>
      </c>
      <c r="N85" s="189">
        <f>'Cost Calculation'!AS79</f>
        <v>0</v>
      </c>
      <c r="O85" s="95"/>
    </row>
    <row r="86" spans="2:15" s="94" customFormat="1" ht="49.9" hidden="1" customHeight="1" thickTop="1" thickBot="1">
      <c r="B86" s="410">
        <f>Pricing!A76</f>
        <v>73</v>
      </c>
      <c r="C86" s="411"/>
      <c r="D86" s="187">
        <f>Pricing!B76</f>
        <v>0</v>
      </c>
      <c r="E86" s="187">
        <f>Pricing!C76</f>
        <v>0</v>
      </c>
      <c r="F86" s="187">
        <f>Pricing!D76</f>
        <v>0</v>
      </c>
      <c r="G86" s="187">
        <f>Pricing!N76</f>
        <v>0</v>
      </c>
      <c r="H86" s="187">
        <f>Pricing!F76</f>
        <v>0</v>
      </c>
      <c r="I86" s="229">
        <f>Pricing!E76</f>
        <v>0</v>
      </c>
      <c r="J86" s="229">
        <f>Pricing!G76</f>
        <v>0</v>
      </c>
      <c r="K86" s="229">
        <f>Pricing!H76</f>
        <v>0</v>
      </c>
      <c r="L86" s="229">
        <f>Pricing!I76</f>
        <v>0</v>
      </c>
      <c r="M86" s="188">
        <f t="shared" si="2"/>
        <v>0</v>
      </c>
      <c r="N86" s="189">
        <f>'Cost Calculation'!AS80</f>
        <v>0</v>
      </c>
      <c r="O86" s="95"/>
    </row>
    <row r="87" spans="2:15" s="94" customFormat="1" ht="49.9" hidden="1" customHeight="1" thickTop="1" thickBot="1">
      <c r="B87" s="410">
        <f>Pricing!A77</f>
        <v>74</v>
      </c>
      <c r="C87" s="411"/>
      <c r="D87" s="187">
        <f>Pricing!B77</f>
        <v>0</v>
      </c>
      <c r="E87" s="187">
        <f>Pricing!C77</f>
        <v>0</v>
      </c>
      <c r="F87" s="187">
        <f>Pricing!D77</f>
        <v>0</v>
      </c>
      <c r="G87" s="187">
        <f>Pricing!N77</f>
        <v>0</v>
      </c>
      <c r="H87" s="187">
        <f>Pricing!F77</f>
        <v>0</v>
      </c>
      <c r="I87" s="229">
        <f>Pricing!E77</f>
        <v>0</v>
      </c>
      <c r="J87" s="229">
        <f>Pricing!G77</f>
        <v>0</v>
      </c>
      <c r="K87" s="229">
        <f>Pricing!H77</f>
        <v>0</v>
      </c>
      <c r="L87" s="229">
        <f>Pricing!I77</f>
        <v>0</v>
      </c>
      <c r="M87" s="188">
        <f t="shared" si="2"/>
        <v>0</v>
      </c>
      <c r="N87" s="189">
        <f>'Cost Calculation'!AS81</f>
        <v>0</v>
      </c>
      <c r="O87" s="95"/>
    </row>
    <row r="88" spans="2:15" s="94" customFormat="1" ht="49.9" hidden="1" customHeight="1" thickTop="1" thickBot="1">
      <c r="B88" s="410">
        <f>Pricing!A78</f>
        <v>75</v>
      </c>
      <c r="C88" s="411"/>
      <c r="D88" s="187">
        <f>Pricing!B78</f>
        <v>0</v>
      </c>
      <c r="E88" s="187">
        <f>Pricing!C78</f>
        <v>0</v>
      </c>
      <c r="F88" s="187">
        <f>Pricing!D78</f>
        <v>0</v>
      </c>
      <c r="G88" s="187">
        <f>Pricing!N78</f>
        <v>0</v>
      </c>
      <c r="H88" s="187">
        <f>Pricing!F78</f>
        <v>0</v>
      </c>
      <c r="I88" s="229">
        <f>Pricing!E78</f>
        <v>0</v>
      </c>
      <c r="J88" s="229">
        <f>Pricing!G78</f>
        <v>0</v>
      </c>
      <c r="K88" s="229">
        <f>Pricing!H78</f>
        <v>0</v>
      </c>
      <c r="L88" s="229">
        <f>Pricing!I78</f>
        <v>0</v>
      </c>
      <c r="M88" s="188">
        <f t="shared" si="2"/>
        <v>0</v>
      </c>
      <c r="N88" s="189">
        <f>'Cost Calculation'!AS82</f>
        <v>0</v>
      </c>
      <c r="O88" s="95"/>
    </row>
    <row r="89" spans="2:15" s="94" customFormat="1" ht="49.9" hidden="1" customHeight="1" thickTop="1" thickBot="1">
      <c r="B89" s="410">
        <f>Pricing!A79</f>
        <v>76</v>
      </c>
      <c r="C89" s="411"/>
      <c r="D89" s="187">
        <f>Pricing!B79</f>
        <v>0</v>
      </c>
      <c r="E89" s="187">
        <f>Pricing!C79</f>
        <v>0</v>
      </c>
      <c r="F89" s="187">
        <f>Pricing!D79</f>
        <v>0</v>
      </c>
      <c r="G89" s="187">
        <f>Pricing!N79</f>
        <v>0</v>
      </c>
      <c r="H89" s="187">
        <f>Pricing!F79</f>
        <v>0</v>
      </c>
      <c r="I89" s="229">
        <f>Pricing!E79</f>
        <v>0</v>
      </c>
      <c r="J89" s="229">
        <f>Pricing!G79</f>
        <v>0</v>
      </c>
      <c r="K89" s="229">
        <f>Pricing!H79</f>
        <v>0</v>
      </c>
      <c r="L89" s="229">
        <f>Pricing!I79</f>
        <v>0</v>
      </c>
      <c r="M89" s="188">
        <f t="shared" si="2"/>
        <v>0</v>
      </c>
      <c r="N89" s="189">
        <f>'Cost Calculation'!AS83</f>
        <v>0</v>
      </c>
      <c r="O89" s="95"/>
    </row>
    <row r="90" spans="2:15" s="94" customFormat="1" ht="49.9" hidden="1" customHeight="1" thickTop="1" thickBot="1">
      <c r="B90" s="410">
        <f>Pricing!A80</f>
        <v>77</v>
      </c>
      <c r="C90" s="411"/>
      <c r="D90" s="187">
        <f>Pricing!B80</f>
        <v>0</v>
      </c>
      <c r="E90" s="187">
        <f>Pricing!C80</f>
        <v>0</v>
      </c>
      <c r="F90" s="187">
        <f>Pricing!D80</f>
        <v>0</v>
      </c>
      <c r="G90" s="187">
        <f>Pricing!N80</f>
        <v>0</v>
      </c>
      <c r="H90" s="187">
        <f>Pricing!F80</f>
        <v>0</v>
      </c>
      <c r="I90" s="229">
        <f>Pricing!E80</f>
        <v>0</v>
      </c>
      <c r="J90" s="229">
        <f>Pricing!G80</f>
        <v>0</v>
      </c>
      <c r="K90" s="229">
        <f>Pricing!H80</f>
        <v>0</v>
      </c>
      <c r="L90" s="229">
        <f>Pricing!I80</f>
        <v>0</v>
      </c>
      <c r="M90" s="188">
        <f t="shared" si="2"/>
        <v>0</v>
      </c>
      <c r="N90" s="189">
        <f>'Cost Calculation'!AS84</f>
        <v>0</v>
      </c>
      <c r="O90" s="95"/>
    </row>
    <row r="91" spans="2:15" s="94" customFormat="1" ht="49.9" hidden="1" customHeight="1" thickTop="1" thickBot="1">
      <c r="B91" s="410">
        <f>Pricing!A81</f>
        <v>78</v>
      </c>
      <c r="C91" s="411"/>
      <c r="D91" s="187">
        <f>Pricing!B81</f>
        <v>0</v>
      </c>
      <c r="E91" s="187">
        <f>Pricing!C81</f>
        <v>0</v>
      </c>
      <c r="F91" s="187">
        <f>Pricing!D81</f>
        <v>0</v>
      </c>
      <c r="G91" s="187">
        <f>Pricing!N81</f>
        <v>0</v>
      </c>
      <c r="H91" s="187">
        <f>Pricing!F81</f>
        <v>0</v>
      </c>
      <c r="I91" s="229">
        <f>Pricing!E81</f>
        <v>0</v>
      </c>
      <c r="J91" s="229">
        <f>Pricing!G81</f>
        <v>0</v>
      </c>
      <c r="K91" s="229">
        <f>Pricing!H81</f>
        <v>0</v>
      </c>
      <c r="L91" s="229">
        <f>Pricing!I81</f>
        <v>0</v>
      </c>
      <c r="M91" s="188">
        <f t="shared" ref="M91:M113" si="3">J91*K91*L91/1000000</f>
        <v>0</v>
      </c>
      <c r="N91" s="189">
        <f>'Cost Calculation'!AS85</f>
        <v>0</v>
      </c>
      <c r="O91" s="95"/>
    </row>
    <row r="92" spans="2:15" s="94" customFormat="1" ht="49.9" hidden="1" customHeight="1" thickTop="1" thickBot="1">
      <c r="B92" s="410">
        <f>Pricing!A82</f>
        <v>79</v>
      </c>
      <c r="C92" s="411"/>
      <c r="D92" s="187">
        <f>Pricing!B82</f>
        <v>0</v>
      </c>
      <c r="E92" s="187">
        <f>Pricing!C82</f>
        <v>0</v>
      </c>
      <c r="F92" s="187">
        <f>Pricing!D82</f>
        <v>0</v>
      </c>
      <c r="G92" s="187">
        <f>Pricing!N82</f>
        <v>0</v>
      </c>
      <c r="H92" s="187">
        <f>Pricing!F82</f>
        <v>0</v>
      </c>
      <c r="I92" s="229">
        <f>Pricing!E82</f>
        <v>0</v>
      </c>
      <c r="J92" s="229">
        <f>Pricing!G82</f>
        <v>0</v>
      </c>
      <c r="K92" s="229">
        <f>Pricing!H82</f>
        <v>0</v>
      </c>
      <c r="L92" s="229">
        <f>Pricing!I82</f>
        <v>0</v>
      </c>
      <c r="M92" s="188">
        <f t="shared" si="3"/>
        <v>0</v>
      </c>
      <c r="N92" s="189">
        <f>'Cost Calculation'!AS86</f>
        <v>0</v>
      </c>
      <c r="O92" s="95"/>
    </row>
    <row r="93" spans="2:15" s="94" customFormat="1" ht="49.9" hidden="1" customHeight="1" thickTop="1" thickBot="1">
      <c r="B93" s="410">
        <f>Pricing!A83</f>
        <v>80</v>
      </c>
      <c r="C93" s="411"/>
      <c r="D93" s="187">
        <f>Pricing!B83</f>
        <v>0</v>
      </c>
      <c r="E93" s="187">
        <f>Pricing!C83</f>
        <v>0</v>
      </c>
      <c r="F93" s="187">
        <f>Pricing!D83</f>
        <v>0</v>
      </c>
      <c r="G93" s="187">
        <f>Pricing!N83</f>
        <v>0</v>
      </c>
      <c r="H93" s="187">
        <f>Pricing!F83</f>
        <v>0</v>
      </c>
      <c r="I93" s="229">
        <f>Pricing!E83</f>
        <v>0</v>
      </c>
      <c r="J93" s="229">
        <f>Pricing!G83</f>
        <v>0</v>
      </c>
      <c r="K93" s="229">
        <f>Pricing!H83</f>
        <v>0</v>
      </c>
      <c r="L93" s="229">
        <f>Pricing!I83</f>
        <v>0</v>
      </c>
      <c r="M93" s="188">
        <f t="shared" si="3"/>
        <v>0</v>
      </c>
      <c r="N93" s="189">
        <f>'Cost Calculation'!AS87</f>
        <v>0</v>
      </c>
      <c r="O93" s="95"/>
    </row>
    <row r="94" spans="2:15" s="94" customFormat="1" ht="49.9" hidden="1" customHeight="1" thickTop="1" thickBot="1">
      <c r="B94" s="410">
        <f>Pricing!A84</f>
        <v>81</v>
      </c>
      <c r="C94" s="411"/>
      <c r="D94" s="187">
        <f>Pricing!B84</f>
        <v>0</v>
      </c>
      <c r="E94" s="187">
        <f>Pricing!C84</f>
        <v>0</v>
      </c>
      <c r="F94" s="187">
        <f>Pricing!D84</f>
        <v>0</v>
      </c>
      <c r="G94" s="187">
        <f>Pricing!N84</f>
        <v>0</v>
      </c>
      <c r="H94" s="187">
        <f>Pricing!F84</f>
        <v>0</v>
      </c>
      <c r="I94" s="229">
        <f>Pricing!E84</f>
        <v>0</v>
      </c>
      <c r="J94" s="229">
        <f>Pricing!G84</f>
        <v>0</v>
      </c>
      <c r="K94" s="229">
        <f>Pricing!H84</f>
        <v>0</v>
      </c>
      <c r="L94" s="229">
        <f>Pricing!I84</f>
        <v>0</v>
      </c>
      <c r="M94" s="188">
        <f t="shared" si="3"/>
        <v>0</v>
      </c>
      <c r="N94" s="189">
        <f>'Cost Calculation'!AS88</f>
        <v>0</v>
      </c>
      <c r="O94" s="95"/>
    </row>
    <row r="95" spans="2:15" s="94" customFormat="1" ht="49.9" hidden="1" customHeight="1" thickTop="1" thickBot="1">
      <c r="B95" s="410">
        <f>Pricing!A85</f>
        <v>82</v>
      </c>
      <c r="C95" s="411"/>
      <c r="D95" s="187">
        <f>Pricing!B85</f>
        <v>0</v>
      </c>
      <c r="E95" s="187">
        <f>Pricing!C85</f>
        <v>0</v>
      </c>
      <c r="F95" s="187">
        <f>Pricing!D85</f>
        <v>0</v>
      </c>
      <c r="G95" s="187">
        <f>Pricing!N85</f>
        <v>0</v>
      </c>
      <c r="H95" s="187">
        <f>Pricing!F85</f>
        <v>0</v>
      </c>
      <c r="I95" s="229">
        <f>Pricing!E85</f>
        <v>0</v>
      </c>
      <c r="J95" s="229">
        <f>Pricing!G85</f>
        <v>0</v>
      </c>
      <c r="K95" s="229">
        <f>Pricing!H85</f>
        <v>0</v>
      </c>
      <c r="L95" s="229">
        <f>Pricing!I85</f>
        <v>0</v>
      </c>
      <c r="M95" s="188">
        <f t="shared" si="3"/>
        <v>0</v>
      </c>
      <c r="N95" s="189">
        <f>'Cost Calculation'!AS89</f>
        <v>0</v>
      </c>
      <c r="O95" s="95"/>
    </row>
    <row r="96" spans="2:15" s="94" customFormat="1" ht="49.9" hidden="1" customHeight="1" thickTop="1" thickBot="1">
      <c r="B96" s="410">
        <f>Pricing!A86</f>
        <v>83</v>
      </c>
      <c r="C96" s="411"/>
      <c r="D96" s="187">
        <f>Pricing!B86</f>
        <v>0</v>
      </c>
      <c r="E96" s="187">
        <f>Pricing!C86</f>
        <v>0</v>
      </c>
      <c r="F96" s="187">
        <f>Pricing!D86</f>
        <v>0</v>
      </c>
      <c r="G96" s="187">
        <f>Pricing!N86</f>
        <v>0</v>
      </c>
      <c r="H96" s="187">
        <f>Pricing!F86</f>
        <v>0</v>
      </c>
      <c r="I96" s="229">
        <f>Pricing!E86</f>
        <v>0</v>
      </c>
      <c r="J96" s="229">
        <f>Pricing!G86</f>
        <v>0</v>
      </c>
      <c r="K96" s="229">
        <f>Pricing!H86</f>
        <v>0</v>
      </c>
      <c r="L96" s="229">
        <f>Pricing!I86</f>
        <v>0</v>
      </c>
      <c r="M96" s="188">
        <f t="shared" si="3"/>
        <v>0</v>
      </c>
      <c r="N96" s="189">
        <f>'Cost Calculation'!AS90</f>
        <v>0</v>
      </c>
      <c r="O96" s="95"/>
    </row>
    <row r="97" spans="2:15" s="94" customFormat="1" ht="49.9" hidden="1" customHeight="1" thickTop="1" thickBot="1">
      <c r="B97" s="410">
        <f>Pricing!A87</f>
        <v>84</v>
      </c>
      <c r="C97" s="411"/>
      <c r="D97" s="187">
        <f>Pricing!B87</f>
        <v>0</v>
      </c>
      <c r="E97" s="187">
        <f>Pricing!C87</f>
        <v>0</v>
      </c>
      <c r="F97" s="187">
        <f>Pricing!D87</f>
        <v>0</v>
      </c>
      <c r="G97" s="187">
        <f>Pricing!N87</f>
        <v>0</v>
      </c>
      <c r="H97" s="187">
        <f>Pricing!F87</f>
        <v>0</v>
      </c>
      <c r="I97" s="229">
        <f>Pricing!E87</f>
        <v>0</v>
      </c>
      <c r="J97" s="229">
        <f>Pricing!G87</f>
        <v>0</v>
      </c>
      <c r="K97" s="229">
        <f>Pricing!H87</f>
        <v>0</v>
      </c>
      <c r="L97" s="229">
        <f>Pricing!I87</f>
        <v>0</v>
      </c>
      <c r="M97" s="188">
        <f t="shared" si="3"/>
        <v>0</v>
      </c>
      <c r="N97" s="189">
        <f>'Cost Calculation'!AS91</f>
        <v>0</v>
      </c>
      <c r="O97" s="95"/>
    </row>
    <row r="98" spans="2:15" s="94" customFormat="1" ht="49.9" hidden="1" customHeight="1" thickTop="1" thickBot="1">
      <c r="B98" s="410">
        <f>Pricing!A88</f>
        <v>85</v>
      </c>
      <c r="C98" s="411"/>
      <c r="D98" s="187">
        <f>Pricing!B88</f>
        <v>0</v>
      </c>
      <c r="E98" s="187">
        <f>Pricing!C88</f>
        <v>0</v>
      </c>
      <c r="F98" s="187">
        <f>Pricing!D88</f>
        <v>0</v>
      </c>
      <c r="G98" s="187">
        <f>Pricing!N88</f>
        <v>0</v>
      </c>
      <c r="H98" s="187">
        <f>Pricing!F88</f>
        <v>0</v>
      </c>
      <c r="I98" s="229">
        <f>Pricing!E88</f>
        <v>0</v>
      </c>
      <c r="J98" s="229">
        <f>Pricing!G88</f>
        <v>0</v>
      </c>
      <c r="K98" s="229">
        <f>Pricing!H88</f>
        <v>0</v>
      </c>
      <c r="L98" s="229">
        <f>Pricing!I88</f>
        <v>0</v>
      </c>
      <c r="M98" s="188">
        <f t="shared" si="3"/>
        <v>0</v>
      </c>
      <c r="N98" s="189">
        <f>'Cost Calculation'!AS92</f>
        <v>0</v>
      </c>
      <c r="O98" s="95"/>
    </row>
    <row r="99" spans="2:15" s="94" customFormat="1" ht="49.9" hidden="1" customHeight="1" thickTop="1" thickBot="1">
      <c r="B99" s="410">
        <f>Pricing!A89</f>
        <v>86</v>
      </c>
      <c r="C99" s="411"/>
      <c r="D99" s="187">
        <f>Pricing!B89</f>
        <v>0</v>
      </c>
      <c r="E99" s="187">
        <f>Pricing!C89</f>
        <v>0</v>
      </c>
      <c r="F99" s="187">
        <f>Pricing!D89</f>
        <v>0</v>
      </c>
      <c r="G99" s="187">
        <f>Pricing!N89</f>
        <v>0</v>
      </c>
      <c r="H99" s="187">
        <f>Pricing!F89</f>
        <v>0</v>
      </c>
      <c r="I99" s="229">
        <f>Pricing!E89</f>
        <v>0</v>
      </c>
      <c r="J99" s="229">
        <f>Pricing!G89</f>
        <v>0</v>
      </c>
      <c r="K99" s="229">
        <f>Pricing!H89</f>
        <v>0</v>
      </c>
      <c r="L99" s="229">
        <f>Pricing!I89</f>
        <v>0</v>
      </c>
      <c r="M99" s="188">
        <f t="shared" si="3"/>
        <v>0</v>
      </c>
      <c r="N99" s="189">
        <f>'Cost Calculation'!AS93</f>
        <v>0</v>
      </c>
      <c r="O99" s="95"/>
    </row>
    <row r="100" spans="2:15" s="94" customFormat="1" ht="49.9" hidden="1" customHeight="1" thickTop="1" thickBot="1">
      <c r="B100" s="410">
        <f>Pricing!A90</f>
        <v>87</v>
      </c>
      <c r="C100" s="411"/>
      <c r="D100" s="187">
        <f>Pricing!B90</f>
        <v>0</v>
      </c>
      <c r="E100" s="187">
        <f>Pricing!C90</f>
        <v>0</v>
      </c>
      <c r="F100" s="187">
        <f>Pricing!D90</f>
        <v>0</v>
      </c>
      <c r="G100" s="187">
        <f>Pricing!N90</f>
        <v>0</v>
      </c>
      <c r="H100" s="187">
        <f>Pricing!F90</f>
        <v>0</v>
      </c>
      <c r="I100" s="229">
        <f>Pricing!E90</f>
        <v>0</v>
      </c>
      <c r="J100" s="229">
        <f>Pricing!G90</f>
        <v>0</v>
      </c>
      <c r="K100" s="229">
        <f>Pricing!H90</f>
        <v>0</v>
      </c>
      <c r="L100" s="229">
        <f>Pricing!I90</f>
        <v>0</v>
      </c>
      <c r="M100" s="188">
        <f t="shared" si="3"/>
        <v>0</v>
      </c>
      <c r="N100" s="189">
        <f>'Cost Calculation'!AS94</f>
        <v>0</v>
      </c>
      <c r="O100" s="95"/>
    </row>
    <row r="101" spans="2:15" s="94" customFormat="1" ht="49.9" hidden="1" customHeight="1" thickTop="1" thickBot="1">
      <c r="B101" s="410">
        <f>Pricing!A91</f>
        <v>88</v>
      </c>
      <c r="C101" s="411"/>
      <c r="D101" s="187">
        <f>Pricing!B91</f>
        <v>0</v>
      </c>
      <c r="E101" s="187">
        <f>Pricing!C91</f>
        <v>0</v>
      </c>
      <c r="F101" s="187">
        <f>Pricing!D91</f>
        <v>0</v>
      </c>
      <c r="G101" s="187">
        <f>Pricing!N91</f>
        <v>0</v>
      </c>
      <c r="H101" s="187">
        <f>Pricing!F91</f>
        <v>0</v>
      </c>
      <c r="I101" s="229">
        <f>Pricing!E91</f>
        <v>0</v>
      </c>
      <c r="J101" s="229">
        <f>Pricing!G91</f>
        <v>0</v>
      </c>
      <c r="K101" s="229">
        <f>Pricing!H91</f>
        <v>0</v>
      </c>
      <c r="L101" s="229">
        <f>Pricing!I91</f>
        <v>0</v>
      </c>
      <c r="M101" s="188">
        <f t="shared" si="3"/>
        <v>0</v>
      </c>
      <c r="N101" s="189">
        <f>'Cost Calculation'!AS95</f>
        <v>0</v>
      </c>
      <c r="O101" s="95"/>
    </row>
    <row r="102" spans="2:15" s="94" customFormat="1" ht="49.9" hidden="1" customHeight="1" thickTop="1" thickBot="1">
      <c r="B102" s="410">
        <f>Pricing!A92</f>
        <v>89</v>
      </c>
      <c r="C102" s="411"/>
      <c r="D102" s="187">
        <f>Pricing!B92</f>
        <v>0</v>
      </c>
      <c r="E102" s="187">
        <f>Pricing!C92</f>
        <v>0</v>
      </c>
      <c r="F102" s="187">
        <f>Pricing!D92</f>
        <v>0</v>
      </c>
      <c r="G102" s="187">
        <f>Pricing!N92</f>
        <v>0</v>
      </c>
      <c r="H102" s="187">
        <f>Pricing!F92</f>
        <v>0</v>
      </c>
      <c r="I102" s="229">
        <f>Pricing!E92</f>
        <v>0</v>
      </c>
      <c r="J102" s="229">
        <f>Pricing!G92</f>
        <v>0</v>
      </c>
      <c r="K102" s="229">
        <f>Pricing!H92</f>
        <v>0</v>
      </c>
      <c r="L102" s="229">
        <f>Pricing!I92</f>
        <v>0</v>
      </c>
      <c r="M102" s="188">
        <f t="shared" si="3"/>
        <v>0</v>
      </c>
      <c r="N102" s="189">
        <f>'Cost Calculation'!AS96</f>
        <v>0</v>
      </c>
      <c r="O102" s="95"/>
    </row>
    <row r="103" spans="2:15" s="94" customFormat="1" ht="49.9" hidden="1" customHeight="1" thickTop="1" thickBot="1">
      <c r="B103" s="410">
        <f>Pricing!A93</f>
        <v>90</v>
      </c>
      <c r="C103" s="411"/>
      <c r="D103" s="187">
        <f>Pricing!B93</f>
        <v>0</v>
      </c>
      <c r="E103" s="187">
        <f>Pricing!C93</f>
        <v>0</v>
      </c>
      <c r="F103" s="187">
        <f>Pricing!D93</f>
        <v>0</v>
      </c>
      <c r="G103" s="187">
        <f>Pricing!N93</f>
        <v>0</v>
      </c>
      <c r="H103" s="187">
        <f>Pricing!F93</f>
        <v>0</v>
      </c>
      <c r="I103" s="229">
        <f>Pricing!E93</f>
        <v>0</v>
      </c>
      <c r="J103" s="229">
        <f>Pricing!G93</f>
        <v>0</v>
      </c>
      <c r="K103" s="229">
        <f>Pricing!H93</f>
        <v>0</v>
      </c>
      <c r="L103" s="229">
        <f>Pricing!I93</f>
        <v>0</v>
      </c>
      <c r="M103" s="188">
        <f t="shared" si="3"/>
        <v>0</v>
      </c>
      <c r="N103" s="189">
        <f>'Cost Calculation'!AS97</f>
        <v>0</v>
      </c>
      <c r="O103" s="95"/>
    </row>
    <row r="104" spans="2:15" s="94" customFormat="1" ht="49.9" hidden="1" customHeight="1" thickTop="1" thickBot="1">
      <c r="B104" s="410">
        <f>Pricing!A94</f>
        <v>91</v>
      </c>
      <c r="C104" s="411"/>
      <c r="D104" s="187">
        <f>Pricing!B94</f>
        <v>0</v>
      </c>
      <c r="E104" s="187">
        <f>Pricing!C94</f>
        <v>0</v>
      </c>
      <c r="F104" s="187">
        <f>Pricing!D94</f>
        <v>0</v>
      </c>
      <c r="G104" s="187">
        <f>Pricing!N94</f>
        <v>0</v>
      </c>
      <c r="H104" s="187">
        <f>Pricing!F94</f>
        <v>0</v>
      </c>
      <c r="I104" s="229">
        <f>Pricing!E94</f>
        <v>0</v>
      </c>
      <c r="J104" s="229">
        <f>Pricing!G94</f>
        <v>0</v>
      </c>
      <c r="K104" s="229">
        <f>Pricing!H94</f>
        <v>0</v>
      </c>
      <c r="L104" s="229">
        <f>Pricing!I94</f>
        <v>0</v>
      </c>
      <c r="M104" s="188">
        <f t="shared" si="3"/>
        <v>0</v>
      </c>
      <c r="N104" s="189">
        <f>'Cost Calculation'!AS98</f>
        <v>0</v>
      </c>
      <c r="O104" s="95"/>
    </row>
    <row r="105" spans="2:15" s="94" customFormat="1" ht="49.9" hidden="1" customHeight="1" thickTop="1" thickBot="1">
      <c r="B105" s="410">
        <f>Pricing!A95</f>
        <v>92</v>
      </c>
      <c r="C105" s="411"/>
      <c r="D105" s="187">
        <f>Pricing!B95</f>
        <v>0</v>
      </c>
      <c r="E105" s="187">
        <f>Pricing!C95</f>
        <v>0</v>
      </c>
      <c r="F105" s="187">
        <f>Pricing!D95</f>
        <v>0</v>
      </c>
      <c r="G105" s="187">
        <f>Pricing!N95</f>
        <v>0</v>
      </c>
      <c r="H105" s="187">
        <f>Pricing!F95</f>
        <v>0</v>
      </c>
      <c r="I105" s="229">
        <f>Pricing!E95</f>
        <v>0</v>
      </c>
      <c r="J105" s="229">
        <f>Pricing!G95</f>
        <v>0</v>
      </c>
      <c r="K105" s="229">
        <f>Pricing!H95</f>
        <v>0</v>
      </c>
      <c r="L105" s="229">
        <f>Pricing!I95</f>
        <v>0</v>
      </c>
      <c r="M105" s="188">
        <f t="shared" si="3"/>
        <v>0</v>
      </c>
      <c r="N105" s="189">
        <f>'Cost Calculation'!AS99</f>
        <v>0</v>
      </c>
      <c r="O105" s="95"/>
    </row>
    <row r="106" spans="2:15" s="94" customFormat="1" ht="49.9" hidden="1" customHeight="1" thickTop="1" thickBot="1">
      <c r="B106" s="410">
        <f>Pricing!A96</f>
        <v>93</v>
      </c>
      <c r="C106" s="411"/>
      <c r="D106" s="187">
        <f>Pricing!B96</f>
        <v>0</v>
      </c>
      <c r="E106" s="187">
        <f>Pricing!C96</f>
        <v>0</v>
      </c>
      <c r="F106" s="187">
        <f>Pricing!D96</f>
        <v>0</v>
      </c>
      <c r="G106" s="187">
        <f>Pricing!N96</f>
        <v>0</v>
      </c>
      <c r="H106" s="187">
        <f>Pricing!F96</f>
        <v>0</v>
      </c>
      <c r="I106" s="229">
        <f>Pricing!E96</f>
        <v>0</v>
      </c>
      <c r="J106" s="229">
        <f>Pricing!G96</f>
        <v>0</v>
      </c>
      <c r="K106" s="229">
        <f>Pricing!H96</f>
        <v>0</v>
      </c>
      <c r="L106" s="229">
        <f>Pricing!I96</f>
        <v>0</v>
      </c>
      <c r="M106" s="188">
        <f t="shared" si="3"/>
        <v>0</v>
      </c>
      <c r="N106" s="189">
        <f>'Cost Calculation'!AS100</f>
        <v>0</v>
      </c>
      <c r="O106" s="95"/>
    </row>
    <row r="107" spans="2:15" s="94" customFormat="1" ht="49.9" hidden="1" customHeight="1" thickTop="1" thickBot="1">
      <c r="B107" s="410">
        <f>Pricing!A97</f>
        <v>94</v>
      </c>
      <c r="C107" s="411"/>
      <c r="D107" s="187">
        <f>Pricing!B97</f>
        <v>0</v>
      </c>
      <c r="E107" s="187">
        <f>Pricing!C97</f>
        <v>0</v>
      </c>
      <c r="F107" s="187">
        <f>Pricing!D97</f>
        <v>0</v>
      </c>
      <c r="G107" s="187">
        <f>Pricing!N97</f>
        <v>0</v>
      </c>
      <c r="H107" s="187">
        <f>Pricing!F97</f>
        <v>0</v>
      </c>
      <c r="I107" s="229">
        <f>Pricing!E97</f>
        <v>0</v>
      </c>
      <c r="J107" s="229">
        <f>Pricing!G97</f>
        <v>0</v>
      </c>
      <c r="K107" s="229">
        <f>Pricing!H97</f>
        <v>0</v>
      </c>
      <c r="L107" s="229">
        <f>Pricing!I97</f>
        <v>0</v>
      </c>
      <c r="M107" s="188">
        <f t="shared" si="3"/>
        <v>0</v>
      </c>
      <c r="N107" s="189">
        <f>'Cost Calculation'!AS101</f>
        <v>0</v>
      </c>
      <c r="O107" s="95"/>
    </row>
    <row r="108" spans="2:15" s="94" customFormat="1" ht="49.9" hidden="1" customHeight="1" thickTop="1" thickBot="1">
      <c r="B108" s="410">
        <f>Pricing!A98</f>
        <v>95</v>
      </c>
      <c r="C108" s="411"/>
      <c r="D108" s="187">
        <f>Pricing!B98</f>
        <v>0</v>
      </c>
      <c r="E108" s="187">
        <f>Pricing!C98</f>
        <v>0</v>
      </c>
      <c r="F108" s="187">
        <f>Pricing!D98</f>
        <v>0</v>
      </c>
      <c r="G108" s="187">
        <f>Pricing!N98</f>
        <v>0</v>
      </c>
      <c r="H108" s="187">
        <f>Pricing!F98</f>
        <v>0</v>
      </c>
      <c r="I108" s="229">
        <f>Pricing!E98</f>
        <v>0</v>
      </c>
      <c r="J108" s="229">
        <f>Pricing!G98</f>
        <v>0</v>
      </c>
      <c r="K108" s="229">
        <f>Pricing!H98</f>
        <v>0</v>
      </c>
      <c r="L108" s="229">
        <f>Pricing!I98</f>
        <v>0</v>
      </c>
      <c r="M108" s="188">
        <f t="shared" si="3"/>
        <v>0</v>
      </c>
      <c r="N108" s="189">
        <f>'Cost Calculation'!AS102</f>
        <v>0</v>
      </c>
      <c r="O108" s="95"/>
    </row>
    <row r="109" spans="2:15" s="94" customFormat="1" ht="49.9" hidden="1" customHeight="1" thickTop="1" thickBot="1">
      <c r="B109" s="410">
        <f>Pricing!A99</f>
        <v>96</v>
      </c>
      <c r="C109" s="411"/>
      <c r="D109" s="187">
        <f>Pricing!B99</f>
        <v>0</v>
      </c>
      <c r="E109" s="187">
        <f>Pricing!C99</f>
        <v>0</v>
      </c>
      <c r="F109" s="187">
        <f>Pricing!D99</f>
        <v>0</v>
      </c>
      <c r="G109" s="187">
        <f>Pricing!N99</f>
        <v>0</v>
      </c>
      <c r="H109" s="187">
        <f>Pricing!F99</f>
        <v>0</v>
      </c>
      <c r="I109" s="229">
        <f>Pricing!E99</f>
        <v>0</v>
      </c>
      <c r="J109" s="229">
        <f>Pricing!G99</f>
        <v>0</v>
      </c>
      <c r="K109" s="229">
        <f>Pricing!H99</f>
        <v>0</v>
      </c>
      <c r="L109" s="229">
        <f>Pricing!I99</f>
        <v>0</v>
      </c>
      <c r="M109" s="188">
        <f t="shared" si="3"/>
        <v>0</v>
      </c>
      <c r="N109" s="189">
        <f>'Cost Calculation'!AS103</f>
        <v>0</v>
      </c>
      <c r="O109" s="95"/>
    </row>
    <row r="110" spans="2:15" s="94" customFormat="1" ht="49.9" hidden="1" customHeight="1" thickTop="1" thickBot="1">
      <c r="B110" s="410">
        <f>Pricing!A100</f>
        <v>97</v>
      </c>
      <c r="C110" s="411"/>
      <c r="D110" s="187">
        <f>Pricing!B100</f>
        <v>0</v>
      </c>
      <c r="E110" s="187">
        <f>Pricing!C100</f>
        <v>0</v>
      </c>
      <c r="F110" s="187">
        <f>Pricing!D100</f>
        <v>0</v>
      </c>
      <c r="G110" s="187">
        <f>Pricing!N100</f>
        <v>0</v>
      </c>
      <c r="H110" s="187">
        <f>Pricing!F100</f>
        <v>0</v>
      </c>
      <c r="I110" s="229">
        <f>Pricing!E100</f>
        <v>0</v>
      </c>
      <c r="J110" s="229">
        <f>Pricing!G100</f>
        <v>0</v>
      </c>
      <c r="K110" s="229">
        <f>Pricing!H100</f>
        <v>0</v>
      </c>
      <c r="L110" s="229">
        <f>Pricing!I100</f>
        <v>0</v>
      </c>
      <c r="M110" s="188">
        <f t="shared" si="3"/>
        <v>0</v>
      </c>
      <c r="N110" s="189">
        <f>'Cost Calculation'!AS104</f>
        <v>0</v>
      </c>
      <c r="O110" s="95"/>
    </row>
    <row r="111" spans="2:15" s="94" customFormat="1" ht="49.9" hidden="1" customHeight="1" thickTop="1" thickBot="1">
      <c r="B111" s="410">
        <f>Pricing!A101</f>
        <v>98</v>
      </c>
      <c r="C111" s="411"/>
      <c r="D111" s="187">
        <f>Pricing!B101</f>
        <v>0</v>
      </c>
      <c r="E111" s="187">
        <f>Pricing!C101</f>
        <v>0</v>
      </c>
      <c r="F111" s="187">
        <f>Pricing!D101</f>
        <v>0</v>
      </c>
      <c r="G111" s="187">
        <f>Pricing!N101</f>
        <v>0</v>
      </c>
      <c r="H111" s="187">
        <f>Pricing!F101</f>
        <v>0</v>
      </c>
      <c r="I111" s="229">
        <f>Pricing!E101</f>
        <v>0</v>
      </c>
      <c r="J111" s="229">
        <f>Pricing!G101</f>
        <v>0</v>
      </c>
      <c r="K111" s="229">
        <f>Pricing!H101</f>
        <v>0</v>
      </c>
      <c r="L111" s="229">
        <f>Pricing!I101</f>
        <v>0</v>
      </c>
      <c r="M111" s="188">
        <f t="shared" si="3"/>
        <v>0</v>
      </c>
      <c r="N111" s="189">
        <f>'Cost Calculation'!AS105</f>
        <v>0</v>
      </c>
      <c r="O111" s="95"/>
    </row>
    <row r="112" spans="2:15" s="94" customFormat="1" ht="49.9" hidden="1" customHeight="1" thickTop="1" thickBot="1">
      <c r="B112" s="410">
        <f>Pricing!A102</f>
        <v>99</v>
      </c>
      <c r="C112" s="411"/>
      <c r="D112" s="229">
        <f>Pricing!B102</f>
        <v>0</v>
      </c>
      <c r="E112" s="187">
        <f>Pricing!C102</f>
        <v>0</v>
      </c>
      <c r="F112" s="187">
        <f>Pricing!D102</f>
        <v>0</v>
      </c>
      <c r="G112" s="187">
        <f>Pricing!N102</f>
        <v>0</v>
      </c>
      <c r="H112" s="187">
        <f>Pricing!F102</f>
        <v>0</v>
      </c>
      <c r="I112" s="229">
        <f>Pricing!E102</f>
        <v>0</v>
      </c>
      <c r="J112" s="229">
        <f>Pricing!G102</f>
        <v>0</v>
      </c>
      <c r="K112" s="229">
        <f>Pricing!H102</f>
        <v>0</v>
      </c>
      <c r="L112" s="229">
        <f>Pricing!I102</f>
        <v>0</v>
      </c>
      <c r="M112" s="188">
        <f t="shared" si="3"/>
        <v>0</v>
      </c>
      <c r="N112" s="189">
        <f>'Cost Calculation'!AS106</f>
        <v>0</v>
      </c>
      <c r="O112" s="95"/>
    </row>
    <row r="113" spans="2:15" s="94" customFormat="1" ht="49.9" hidden="1" customHeight="1" thickTop="1" thickBot="1">
      <c r="B113" s="410">
        <f>Pricing!A103</f>
        <v>100</v>
      </c>
      <c r="C113" s="411"/>
      <c r="D113" s="229">
        <f>Pricing!B103</f>
        <v>0</v>
      </c>
      <c r="E113" s="187">
        <f>Pricing!C103</f>
        <v>0</v>
      </c>
      <c r="F113" s="187">
        <f>Pricing!D103</f>
        <v>0</v>
      </c>
      <c r="G113" s="187">
        <f>Pricing!N103</f>
        <v>0</v>
      </c>
      <c r="H113" s="187">
        <f>Pricing!F103</f>
        <v>0</v>
      </c>
      <c r="I113" s="229">
        <f>Pricing!E103</f>
        <v>0</v>
      </c>
      <c r="J113" s="229">
        <f>Pricing!G103</f>
        <v>0</v>
      </c>
      <c r="K113" s="229">
        <f>Pricing!H103</f>
        <v>0</v>
      </c>
      <c r="L113" s="229">
        <f>Pricing!I103</f>
        <v>0</v>
      </c>
      <c r="M113" s="188">
        <f t="shared" si="3"/>
        <v>0</v>
      </c>
      <c r="N113" s="189">
        <f>'Cost Calculation'!AS107</f>
        <v>0</v>
      </c>
      <c r="O113" s="95"/>
    </row>
    <row r="114" spans="2:15" s="94" customFormat="1" ht="39.75" customHeight="1" thickTop="1" thickBot="1">
      <c r="B114" s="503"/>
      <c r="C114" s="504"/>
      <c r="D114" s="504"/>
      <c r="E114" s="504"/>
      <c r="F114" s="504"/>
      <c r="G114" s="504"/>
      <c r="H114" s="504"/>
      <c r="I114" s="504"/>
      <c r="J114" s="504"/>
      <c r="K114" s="505"/>
      <c r="L114" s="190">
        <f>SUM(L14:L113)</f>
        <v>3</v>
      </c>
      <c r="M114" s="191">
        <f>SUM(M14:M113)</f>
        <v>22.538212000000001</v>
      </c>
      <c r="N114" s="186"/>
      <c r="O114" s="95"/>
    </row>
    <row r="115" spans="2:15" s="94" customFormat="1" ht="30" customHeight="1" thickTop="1" thickBot="1">
      <c r="B115" s="506" t="s">
        <v>173</v>
      </c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8"/>
      <c r="N115" s="192">
        <f>ROUND(SUM(N14:N113),0.1)</f>
        <v>730148</v>
      </c>
      <c r="O115" s="95">
        <f>N115/SUM(M114)</f>
        <v>32396.003729133437</v>
      </c>
    </row>
    <row r="116" spans="2:15" s="94" customFormat="1" ht="30" customHeight="1" thickTop="1" thickBot="1">
      <c r="B116" s="506" t="s">
        <v>111</v>
      </c>
      <c r="C116" s="507"/>
      <c r="D116" s="507"/>
      <c r="E116" s="507"/>
      <c r="F116" s="507"/>
      <c r="G116" s="507"/>
      <c r="H116" s="507"/>
      <c r="I116" s="507"/>
      <c r="J116" s="507"/>
      <c r="K116" s="507"/>
      <c r="L116" s="507"/>
      <c r="M116" s="508"/>
      <c r="N116" s="192">
        <f>ROUND(N115*18%,0.1)</f>
        <v>131427</v>
      </c>
      <c r="O116" s="95">
        <f>N116/SUM(M114)</f>
        <v>5831.2966441171102</v>
      </c>
    </row>
    <row r="117" spans="2:15" s="94" customFormat="1" ht="30" customHeight="1" thickTop="1" thickBot="1">
      <c r="B117" s="506" t="s">
        <v>174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8"/>
      <c r="N117" s="192">
        <f>ROUND(SUM(N115:N116),0.1)</f>
        <v>861575</v>
      </c>
      <c r="O117" s="95">
        <f>N117/SUM(M114)</f>
        <v>38227.300373250546</v>
      </c>
    </row>
    <row r="118" spans="2:15" s="94" customFormat="1" ht="20.25" thickTop="1" thickBot="1">
      <c r="B118" s="180"/>
      <c r="C118" s="181"/>
      <c r="D118" s="182"/>
      <c r="E118" s="182"/>
      <c r="F118" s="182"/>
      <c r="G118" s="182"/>
      <c r="H118" s="182"/>
      <c r="I118" s="182"/>
      <c r="J118" s="183"/>
      <c r="K118" s="183"/>
      <c r="L118" s="183"/>
      <c r="M118" s="183"/>
      <c r="N118" s="184"/>
      <c r="O118" s="95">
        <f>O115/10.764</f>
        <v>3009.662182193742</v>
      </c>
    </row>
    <row r="119" spans="2:15" s="139" customFormat="1" ht="30" customHeight="1" thickTop="1">
      <c r="B119" s="477" t="s">
        <v>226</v>
      </c>
      <c r="C119" s="478"/>
      <c r="D119" s="478"/>
      <c r="E119" s="478"/>
      <c r="F119" s="478"/>
      <c r="G119" s="478"/>
      <c r="H119" s="478"/>
      <c r="I119" s="478"/>
      <c r="J119" s="478"/>
      <c r="K119" s="478"/>
      <c r="L119" s="478"/>
      <c r="M119" s="478"/>
      <c r="N119" s="479"/>
      <c r="O119" s="138"/>
    </row>
    <row r="120" spans="2:15" s="93" customFormat="1" ht="24.95" customHeight="1">
      <c r="B120" s="412">
        <v>1</v>
      </c>
      <c r="C120" s="413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5"/>
    </row>
    <row r="121" spans="2:15" s="139" customFormat="1" ht="30" customHeight="1">
      <c r="B121" s="444" t="s">
        <v>199</v>
      </c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138"/>
    </row>
    <row r="122" spans="2:15" s="93" customFormat="1" ht="24.95" customHeight="1">
      <c r="B122" s="412">
        <v>1</v>
      </c>
      <c r="C122" s="413"/>
      <c r="D122" s="414" t="s">
        <v>362</v>
      </c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12">
        <v>2</v>
      </c>
      <c r="C123" s="413"/>
      <c r="D123" s="414" t="s">
        <v>427</v>
      </c>
      <c r="E123" s="414"/>
      <c r="F123" s="414"/>
      <c r="G123" s="414"/>
      <c r="H123" s="414"/>
      <c r="I123" s="414"/>
      <c r="J123" s="414"/>
      <c r="K123" s="414"/>
      <c r="L123" s="414"/>
      <c r="M123" s="414"/>
      <c r="N123" s="415"/>
    </row>
    <row r="124" spans="2:15" s="139" customFormat="1" ht="30" customHeight="1">
      <c r="B124" s="444" t="s">
        <v>140</v>
      </c>
      <c r="C124" s="445"/>
      <c r="D124" s="445"/>
      <c r="E124" s="445"/>
      <c r="F124" s="445"/>
      <c r="G124" s="445"/>
      <c r="H124" s="445"/>
      <c r="I124" s="445"/>
      <c r="J124" s="445"/>
      <c r="K124" s="445"/>
      <c r="L124" s="445"/>
      <c r="M124" s="445"/>
      <c r="N124" s="446"/>
      <c r="O124" s="138"/>
    </row>
    <row r="125" spans="2:15" s="93" customFormat="1" ht="24.95" customHeight="1">
      <c r="B125" s="412">
        <v>1</v>
      </c>
      <c r="C125" s="413"/>
      <c r="D125" s="414" t="s">
        <v>353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378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139" customFormat="1" ht="30" customHeight="1">
      <c r="B127" s="430" t="s">
        <v>141</v>
      </c>
      <c r="C127" s="431"/>
      <c r="D127" s="431"/>
      <c r="E127" s="431"/>
      <c r="F127" s="431"/>
      <c r="G127" s="431"/>
      <c r="H127" s="431"/>
      <c r="I127" s="431"/>
      <c r="J127" s="431"/>
      <c r="K127" s="431"/>
      <c r="L127" s="431"/>
      <c r="M127" s="431"/>
      <c r="N127" s="432"/>
    </row>
    <row r="128" spans="2:15" s="93" customFormat="1" ht="24.95" customHeight="1">
      <c r="B128" s="412">
        <v>1</v>
      </c>
      <c r="C128" s="413"/>
      <c r="D128" s="414" t="s">
        <v>142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2</v>
      </c>
      <c r="C129" s="413"/>
      <c r="D129" s="414" t="s">
        <v>143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3</v>
      </c>
      <c r="C130" s="413"/>
      <c r="D130" s="414" t="s">
        <v>144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30" t="s">
        <v>145</v>
      </c>
      <c r="C131" s="431"/>
      <c r="D131" s="431"/>
      <c r="E131" s="431"/>
      <c r="F131" s="431"/>
      <c r="G131" s="431"/>
      <c r="H131" s="431"/>
      <c r="I131" s="431"/>
      <c r="J131" s="431"/>
      <c r="K131" s="431"/>
      <c r="L131" s="431"/>
      <c r="M131" s="431"/>
      <c r="N131" s="432"/>
    </row>
    <row r="132" spans="2:14" s="139" customFormat="1" ht="30" customHeight="1">
      <c r="B132" s="433" t="s">
        <v>146</v>
      </c>
      <c r="C132" s="434"/>
      <c r="D132" s="434"/>
      <c r="E132" s="434"/>
      <c r="F132" s="434"/>
      <c r="G132" s="434"/>
      <c r="H132" s="434"/>
      <c r="I132" s="434"/>
      <c r="J132" s="434"/>
      <c r="K132" s="434"/>
      <c r="L132" s="434"/>
      <c r="M132" s="434"/>
      <c r="N132" s="435"/>
    </row>
    <row r="133" spans="2:14" s="93" customFormat="1" ht="24.95" customHeight="1">
      <c r="B133" s="412">
        <v>1</v>
      </c>
      <c r="C133" s="413"/>
      <c r="D133" s="414" t="s">
        <v>147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2</v>
      </c>
      <c r="C134" s="413"/>
      <c r="D134" s="414" t="s">
        <v>391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93" customFormat="1" ht="24.95" customHeight="1">
      <c r="B135" s="412">
        <v>3</v>
      </c>
      <c r="C135" s="413"/>
      <c r="D135" s="414" t="s">
        <v>148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4</v>
      </c>
      <c r="C136" s="413"/>
      <c r="D136" s="414" t="s">
        <v>149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5</v>
      </c>
      <c r="C137" s="413"/>
      <c r="D137" s="414" t="s">
        <v>150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6</v>
      </c>
      <c r="C138" s="413"/>
      <c r="D138" s="414" t="s">
        <v>151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140" customFormat="1" ht="30" customHeight="1">
      <c r="B139" s="430" t="s">
        <v>152</v>
      </c>
      <c r="C139" s="431"/>
      <c r="D139" s="431"/>
      <c r="E139" s="431"/>
      <c r="F139" s="431"/>
      <c r="G139" s="431"/>
      <c r="H139" s="431"/>
      <c r="I139" s="431"/>
      <c r="J139" s="431"/>
      <c r="K139" s="431"/>
      <c r="L139" s="431"/>
      <c r="M139" s="431"/>
      <c r="N139" s="432"/>
    </row>
    <row r="140" spans="2:14" s="93" customFormat="1" ht="24.95" customHeight="1">
      <c r="B140" s="412">
        <v>1</v>
      </c>
      <c r="C140" s="413"/>
      <c r="D140" s="414" t="s">
        <v>153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135" customHeight="1">
      <c r="B141" s="412">
        <v>2</v>
      </c>
      <c r="C141" s="413"/>
      <c r="D141" s="416" t="s">
        <v>410</v>
      </c>
      <c r="E141" s="417"/>
      <c r="F141" s="417"/>
      <c r="G141" s="417"/>
      <c r="H141" s="417"/>
      <c r="I141" s="417"/>
      <c r="J141" s="417"/>
      <c r="K141" s="417"/>
      <c r="L141" s="417"/>
      <c r="M141" s="417"/>
      <c r="N141" s="418"/>
    </row>
    <row r="142" spans="2:14" s="93" customFormat="1" ht="24.95" customHeight="1">
      <c r="B142" s="412">
        <v>3</v>
      </c>
      <c r="C142" s="413"/>
      <c r="D142" s="414" t="s">
        <v>154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24.95" customHeight="1">
      <c r="B143" s="412">
        <v>4</v>
      </c>
      <c r="C143" s="413"/>
      <c r="D143" s="414" t="s">
        <v>155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140" customFormat="1" ht="30" customHeight="1">
      <c r="B144" s="430" t="s">
        <v>156</v>
      </c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2"/>
    </row>
    <row r="145" spans="2:14" s="93" customFormat="1" ht="24.95" customHeight="1">
      <c r="B145" s="412">
        <v>1</v>
      </c>
      <c r="C145" s="413"/>
      <c r="D145" s="414" t="s">
        <v>157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55.9" customHeight="1">
      <c r="B146" s="412">
        <v>2</v>
      </c>
      <c r="C146" s="413"/>
      <c r="D146" s="416" t="s">
        <v>158</v>
      </c>
      <c r="E146" s="417"/>
      <c r="F146" s="417"/>
      <c r="G146" s="417"/>
      <c r="H146" s="417"/>
      <c r="I146" s="417"/>
      <c r="J146" s="417"/>
      <c r="K146" s="417"/>
      <c r="L146" s="417"/>
      <c r="M146" s="417"/>
      <c r="N146" s="418"/>
    </row>
    <row r="147" spans="2:14" s="140" customFormat="1" ht="30" customHeight="1">
      <c r="B147" s="430" t="s">
        <v>159</v>
      </c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2"/>
    </row>
    <row r="148" spans="2:14" s="93" customFormat="1" ht="24.95" customHeight="1">
      <c r="B148" s="412">
        <v>1</v>
      </c>
      <c r="C148" s="413"/>
      <c r="D148" s="436" t="s">
        <v>160</v>
      </c>
      <c r="E148" s="436"/>
      <c r="F148" s="436"/>
      <c r="G148" s="436"/>
      <c r="H148" s="436"/>
      <c r="I148" s="436"/>
      <c r="J148" s="436"/>
      <c r="K148" s="436"/>
      <c r="L148" s="436"/>
      <c r="M148" s="436"/>
      <c r="N148" s="437"/>
    </row>
    <row r="149" spans="2:14" s="93" customFormat="1" ht="24.95" customHeight="1">
      <c r="B149" s="412">
        <v>2</v>
      </c>
      <c r="C149" s="413"/>
      <c r="D149" s="436" t="s">
        <v>161</v>
      </c>
      <c r="E149" s="436"/>
      <c r="F149" s="436"/>
      <c r="G149" s="436"/>
      <c r="H149" s="436"/>
      <c r="I149" s="436"/>
      <c r="J149" s="436"/>
      <c r="K149" s="436"/>
      <c r="L149" s="436"/>
      <c r="M149" s="436"/>
      <c r="N149" s="437"/>
    </row>
    <row r="150" spans="2:14" s="93" customFormat="1" ht="49.9" customHeight="1">
      <c r="B150" s="412">
        <v>3</v>
      </c>
      <c r="C150" s="413"/>
      <c r="D150" s="441" t="s">
        <v>162</v>
      </c>
      <c r="E150" s="442"/>
      <c r="F150" s="442"/>
      <c r="G150" s="442"/>
      <c r="H150" s="442"/>
      <c r="I150" s="442"/>
      <c r="J150" s="442"/>
      <c r="K150" s="442"/>
      <c r="L150" s="442"/>
      <c r="M150" s="442"/>
      <c r="N150" s="443"/>
    </row>
    <row r="151" spans="2:14" s="93" customFormat="1" ht="24.95" customHeight="1">
      <c r="B151" s="412">
        <v>4</v>
      </c>
      <c r="C151" s="413"/>
      <c r="D151" s="436" t="s">
        <v>163</v>
      </c>
      <c r="E151" s="436"/>
      <c r="F151" s="436"/>
      <c r="G151" s="436"/>
      <c r="H151" s="436"/>
      <c r="I151" s="436"/>
      <c r="J151" s="436"/>
      <c r="K151" s="436"/>
      <c r="L151" s="436"/>
      <c r="M151" s="436"/>
      <c r="N151" s="437"/>
    </row>
    <row r="152" spans="2:14" s="140" customFormat="1" ht="30" customHeight="1">
      <c r="B152" s="430" t="s">
        <v>164</v>
      </c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2"/>
    </row>
    <row r="153" spans="2:14" s="93" customFormat="1" ht="24.95" customHeight="1">
      <c r="B153" s="412">
        <v>1</v>
      </c>
      <c r="C153" s="413"/>
      <c r="D153" s="436" t="s">
        <v>165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93" customFormat="1" ht="24.95" customHeight="1">
      <c r="B154" s="412">
        <v>2</v>
      </c>
      <c r="C154" s="413"/>
      <c r="D154" s="436" t="s">
        <v>166</v>
      </c>
      <c r="E154" s="436"/>
      <c r="F154" s="436"/>
      <c r="G154" s="436"/>
      <c r="H154" s="436"/>
      <c r="I154" s="436"/>
      <c r="J154" s="436"/>
      <c r="K154" s="436"/>
      <c r="L154" s="436"/>
      <c r="M154" s="436"/>
      <c r="N154" s="437"/>
    </row>
    <row r="155" spans="2:14" s="93" customFormat="1" ht="24.95" customHeight="1">
      <c r="B155" s="412">
        <v>3</v>
      </c>
      <c r="C155" s="413"/>
      <c r="D155" s="436" t="s">
        <v>167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93" customFormat="1" ht="24.95" customHeight="1">
      <c r="B156" s="412">
        <v>4</v>
      </c>
      <c r="C156" s="413"/>
      <c r="D156" s="436" t="s">
        <v>390</v>
      </c>
      <c r="E156" s="436"/>
      <c r="F156" s="436"/>
      <c r="G156" s="436"/>
      <c r="H156" s="436"/>
      <c r="I156" s="436"/>
      <c r="J156" s="436"/>
      <c r="K156" s="436"/>
      <c r="L156" s="436"/>
      <c r="M156" s="436"/>
      <c r="N156" s="437"/>
    </row>
    <row r="157" spans="2:14" s="93" customFormat="1" ht="24.95" customHeight="1">
      <c r="B157" s="438" t="s">
        <v>229</v>
      </c>
      <c r="C157" s="439"/>
      <c r="D157" s="439"/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38" t="s">
        <v>230</v>
      </c>
      <c r="C158" s="439"/>
      <c r="D158" s="439"/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41.25" customHeight="1">
      <c r="B159" s="459"/>
      <c r="C159" s="460"/>
      <c r="D159" s="460"/>
      <c r="E159" s="460"/>
      <c r="F159" s="460"/>
      <c r="G159" s="460"/>
      <c r="H159" s="460"/>
      <c r="I159" s="460"/>
      <c r="J159" s="460"/>
      <c r="K159" s="460"/>
      <c r="L159" s="460"/>
      <c r="M159" s="460"/>
      <c r="N159" s="461"/>
    </row>
    <row r="160" spans="2:14" s="93" customFormat="1" ht="39.950000000000003" customHeight="1">
      <c r="B160" s="462"/>
      <c r="C160" s="463"/>
      <c r="D160" s="463"/>
      <c r="E160" s="463"/>
      <c r="F160" s="463"/>
      <c r="G160" s="463"/>
      <c r="H160" s="463"/>
      <c r="I160" s="463"/>
      <c r="J160" s="463"/>
      <c r="K160" s="463"/>
      <c r="L160" s="463"/>
      <c r="M160" s="463"/>
      <c r="N160" s="464"/>
    </row>
    <row r="161" spans="2:14" s="93" customFormat="1" ht="41.25" customHeight="1">
      <c r="B161" s="462"/>
      <c r="C161" s="463"/>
      <c r="D161" s="463"/>
      <c r="E161" s="463"/>
      <c r="F161" s="463"/>
      <c r="G161" s="463"/>
      <c r="H161" s="463"/>
      <c r="I161" s="463"/>
      <c r="J161" s="463"/>
      <c r="K161" s="463"/>
      <c r="L161" s="463"/>
      <c r="M161" s="463"/>
      <c r="N161" s="464"/>
    </row>
    <row r="162" spans="2:14" s="93" customFormat="1" ht="39.950000000000003" customHeight="1" thickBot="1">
      <c r="B162" s="465"/>
      <c r="C162" s="466"/>
      <c r="D162" s="466"/>
      <c r="E162" s="466"/>
      <c r="F162" s="466"/>
      <c r="G162" s="466"/>
      <c r="H162" s="466"/>
      <c r="I162" s="466"/>
      <c r="J162" s="466"/>
      <c r="K162" s="466"/>
      <c r="L162" s="466"/>
      <c r="M162" s="466"/>
      <c r="N162" s="467"/>
    </row>
    <row r="163" spans="2:14" s="93" customFormat="1" ht="30" customHeight="1" thickTop="1">
      <c r="B163" s="449" t="s">
        <v>110</v>
      </c>
      <c r="C163" s="450"/>
      <c r="D163" s="450"/>
      <c r="E163" s="453"/>
      <c r="F163" s="454"/>
      <c r="G163" s="454"/>
      <c r="H163" s="454"/>
      <c r="I163" s="454"/>
      <c r="J163" s="454"/>
      <c r="K163" s="454"/>
      <c r="L163" s="455"/>
      <c r="M163" s="450" t="s">
        <v>197</v>
      </c>
      <c r="N163" s="451"/>
    </row>
    <row r="164" spans="2:14" s="93" customFormat="1" ht="33" customHeight="1" thickBot="1">
      <c r="B164" s="452" t="s">
        <v>107</v>
      </c>
      <c r="C164" s="447"/>
      <c r="D164" s="447"/>
      <c r="E164" s="456"/>
      <c r="F164" s="457"/>
      <c r="G164" s="457"/>
      <c r="H164" s="457"/>
      <c r="I164" s="457"/>
      <c r="J164" s="457"/>
      <c r="K164" s="457"/>
      <c r="L164" s="458"/>
      <c r="M164" s="447" t="s">
        <v>108</v>
      </c>
      <c r="N164" s="448"/>
    </row>
    <row r="165" spans="2:14" s="93" customFormat="1" ht="19.5" thickTop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</sheetData>
  <mergeCells count="213">
    <mergeCell ref="B126:C126"/>
    <mergeCell ref="D126:N126"/>
    <mergeCell ref="B18:C18"/>
    <mergeCell ref="B19:C19"/>
    <mergeCell ref="B20:C20"/>
    <mergeCell ref="B21:C21"/>
    <mergeCell ref="H12:H13"/>
    <mergeCell ref="I12:I13"/>
    <mergeCell ref="B22:C22"/>
    <mergeCell ref="B114:K114"/>
    <mergeCell ref="B115:M115"/>
    <mergeCell ref="B116:M116"/>
    <mergeCell ref="B117:M117"/>
    <mergeCell ref="B121:N1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9:E9"/>
    <mergeCell ref="B10:E10"/>
    <mergeCell ref="M10:N10"/>
    <mergeCell ref="M7:N7"/>
    <mergeCell ref="E12:E13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19:N119"/>
    <mergeCell ref="B120:C120"/>
    <mergeCell ref="D120:N120"/>
    <mergeCell ref="I8:J8"/>
    <mergeCell ref="G8:H8"/>
    <mergeCell ref="B12:C13"/>
    <mergeCell ref="B14:C14"/>
    <mergeCell ref="B15:C15"/>
    <mergeCell ref="B16:C16"/>
    <mergeCell ref="B17:C17"/>
    <mergeCell ref="G12:G13"/>
    <mergeCell ref="J12:J13"/>
    <mergeCell ref="D12:D13"/>
    <mergeCell ref="F12:F13"/>
    <mergeCell ref="K12:K13"/>
    <mergeCell ref="L12:L13"/>
    <mergeCell ref="M12:M13"/>
    <mergeCell ref="N12:N13"/>
    <mergeCell ref="B7:E7"/>
    <mergeCell ref="B8:E8"/>
    <mergeCell ref="M164:N164"/>
    <mergeCell ref="B163:D163"/>
    <mergeCell ref="M163:N163"/>
    <mergeCell ref="B164:D164"/>
    <mergeCell ref="B135:C135"/>
    <mergeCell ref="D135:N135"/>
    <mergeCell ref="B142:C142"/>
    <mergeCell ref="D142:N142"/>
    <mergeCell ref="B156:C156"/>
    <mergeCell ref="D156:N156"/>
    <mergeCell ref="B154:C154"/>
    <mergeCell ref="D154:N154"/>
    <mergeCell ref="B155:C155"/>
    <mergeCell ref="D155:N155"/>
    <mergeCell ref="B143:C143"/>
    <mergeCell ref="D143:N143"/>
    <mergeCell ref="E163:L163"/>
    <mergeCell ref="E164:L164"/>
    <mergeCell ref="B159:N162"/>
    <mergeCell ref="D148:N148"/>
    <mergeCell ref="B149:C149"/>
    <mergeCell ref="D149:N149"/>
    <mergeCell ref="B150:C150"/>
    <mergeCell ref="B148:C148"/>
    <mergeCell ref="B33:C33"/>
    <mergeCell ref="B34:C34"/>
    <mergeCell ref="B35:C35"/>
    <mergeCell ref="B36:C36"/>
    <mergeCell ref="B37:C37"/>
    <mergeCell ref="B38:C38"/>
    <mergeCell ref="B39:C39"/>
    <mergeCell ref="B40:C40"/>
    <mergeCell ref="B129:C129"/>
    <mergeCell ref="B127:N127"/>
    <mergeCell ref="B124:N124"/>
    <mergeCell ref="B74:C74"/>
    <mergeCell ref="B75:C75"/>
    <mergeCell ref="B76:C76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64:C64"/>
    <mergeCell ref="D129:N129"/>
    <mergeCell ref="D153:N153"/>
    <mergeCell ref="B153:C153"/>
    <mergeCell ref="B157:N157"/>
    <mergeCell ref="B158:N158"/>
    <mergeCell ref="B141:C141"/>
    <mergeCell ref="B136:C136"/>
    <mergeCell ref="D136:N136"/>
    <mergeCell ref="B137:C137"/>
    <mergeCell ref="D137:N137"/>
    <mergeCell ref="B138:C138"/>
    <mergeCell ref="D138:N138"/>
    <mergeCell ref="D150:N150"/>
    <mergeCell ref="B144:N144"/>
    <mergeCell ref="B147:N147"/>
    <mergeCell ref="B152:N152"/>
    <mergeCell ref="B151:C151"/>
    <mergeCell ref="D151:N151"/>
    <mergeCell ref="B145:C145"/>
    <mergeCell ref="D145:N145"/>
    <mergeCell ref="B146:C146"/>
    <mergeCell ref="D146:N146"/>
    <mergeCell ref="B133:C133"/>
    <mergeCell ref="D133:N133"/>
    <mergeCell ref="D141:N141"/>
    <mergeCell ref="B134:C134"/>
    <mergeCell ref="D134:N134"/>
    <mergeCell ref="B1:N5"/>
    <mergeCell ref="B11:N11"/>
    <mergeCell ref="F7:J7"/>
    <mergeCell ref="F9:J9"/>
    <mergeCell ref="B139:N139"/>
    <mergeCell ref="B140:C140"/>
    <mergeCell ref="D140:N140"/>
    <mergeCell ref="B131:N131"/>
    <mergeCell ref="B132:N132"/>
    <mergeCell ref="B125:C125"/>
    <mergeCell ref="D125:N125"/>
    <mergeCell ref="B130:C130"/>
    <mergeCell ref="D130:N130"/>
    <mergeCell ref="B128:C128"/>
    <mergeCell ref="D128:N128"/>
    <mergeCell ref="B41:C41"/>
    <mergeCell ref="B42:C42"/>
    <mergeCell ref="B43:C43"/>
    <mergeCell ref="B44:C44"/>
    <mergeCell ref="B45:C45"/>
    <mergeCell ref="B73:C73"/>
    <mergeCell ref="B65:C65"/>
    <mergeCell ref="B66:C66"/>
    <mergeCell ref="B67:C67"/>
    <mergeCell ref="B68:C68"/>
    <mergeCell ref="B69:C69"/>
    <mergeCell ref="B70:C70"/>
    <mergeCell ref="B71:C71"/>
    <mergeCell ref="B72:C72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112:C112"/>
    <mergeCell ref="B123:C123"/>
    <mergeCell ref="D123:N123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13:C11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22:C122"/>
    <mergeCell ref="D122:N12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18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366</v>
      </c>
      <c r="D2" s="306" t="str">
        <f>QUOTATION!M8</f>
        <v>R1</v>
      </c>
      <c r="E2" s="307">
        <f>QUOTATION!N8</f>
        <v>43712</v>
      </c>
      <c r="F2" s="513" t="s">
        <v>234</v>
      </c>
      <c r="G2" s="513"/>
    </row>
    <row r="3" spans="3:13">
      <c r="C3" s="297" t="s">
        <v>126</v>
      </c>
      <c r="D3" s="514" t="str">
        <f>QUOTATION!F7</f>
        <v>Hasiza</v>
      </c>
      <c r="E3" s="514"/>
      <c r="F3" s="517" t="s">
        <v>235</v>
      </c>
      <c r="G3" s="518">
        <f>QUOTATION!N8</f>
        <v>43712</v>
      </c>
    </row>
    <row r="4" spans="3:13">
      <c r="C4" s="297" t="s">
        <v>232</v>
      </c>
      <c r="D4" s="515" t="str">
        <f>QUOTATION!M6</f>
        <v>ABPL-DE-19.20-2178</v>
      </c>
      <c r="E4" s="515"/>
      <c r="F4" s="517"/>
      <c r="G4" s="519"/>
    </row>
    <row r="5" spans="3:13">
      <c r="C5" s="297" t="s">
        <v>127</v>
      </c>
      <c r="D5" s="514" t="str">
        <f>QUOTATION!F8</f>
        <v>Bangalore</v>
      </c>
      <c r="E5" s="514"/>
      <c r="F5" s="517"/>
      <c r="G5" s="519"/>
    </row>
    <row r="6" spans="3:13">
      <c r="C6" s="297" t="s">
        <v>168</v>
      </c>
      <c r="D6" s="514" t="str">
        <f>QUOTATION!F9</f>
        <v>Mr. Prashanth : 9591855724</v>
      </c>
      <c r="E6" s="514"/>
      <c r="F6" s="517"/>
      <c r="G6" s="519"/>
    </row>
    <row r="7" spans="3:13">
      <c r="C7" s="297" t="s">
        <v>365</v>
      </c>
      <c r="D7" s="514">
        <f>QUOTATION!M10</f>
        <v>0</v>
      </c>
      <c r="E7" s="514"/>
      <c r="F7" s="517"/>
      <c r="G7" s="519"/>
    </row>
    <row r="8" spans="3:13">
      <c r="C8" s="297" t="s">
        <v>169</v>
      </c>
      <c r="D8" s="514" t="str">
        <f>QUOTATION!F10</f>
        <v>Wood Effect</v>
      </c>
      <c r="E8" s="514"/>
      <c r="F8" s="517"/>
      <c r="G8" s="519"/>
    </row>
    <row r="9" spans="3:13">
      <c r="C9" s="297" t="s">
        <v>170</v>
      </c>
      <c r="D9" s="514" t="str">
        <f>QUOTATION!I10</f>
        <v>Black</v>
      </c>
      <c r="E9" s="514"/>
      <c r="F9" s="517"/>
      <c r="G9" s="519"/>
    </row>
    <row r="10" spans="3:13">
      <c r="C10" s="297" t="s">
        <v>172</v>
      </c>
      <c r="D10" s="514" t="str">
        <f>QUOTATION!I8</f>
        <v>1.5Kpa</v>
      </c>
      <c r="E10" s="514"/>
      <c r="F10" s="517"/>
      <c r="G10" s="519"/>
    </row>
    <row r="11" spans="3:13">
      <c r="C11" s="297" t="s">
        <v>231</v>
      </c>
      <c r="D11" s="514" t="str">
        <f>QUOTATION!M9</f>
        <v>Ranjan</v>
      </c>
      <c r="E11" s="514"/>
      <c r="F11" s="517"/>
      <c r="G11" s="519"/>
    </row>
    <row r="12" spans="3:13">
      <c r="C12" s="297" t="s">
        <v>233</v>
      </c>
      <c r="D12" s="516">
        <f>QUOTATION!M7</f>
        <v>43712</v>
      </c>
      <c r="E12" s="516"/>
      <c r="F12" s="517"/>
      <c r="G12" s="520"/>
    </row>
    <row r="13" spans="3:13">
      <c r="C13" s="193" t="s">
        <v>225</v>
      </c>
      <c r="D13" s="509" t="s">
        <v>221</v>
      </c>
      <c r="E13" s="510"/>
      <c r="F13" s="511" t="s">
        <v>222</v>
      </c>
      <c r="G13" s="512"/>
    </row>
    <row r="14" spans="3:13">
      <c r="C14" s="194" t="s">
        <v>223</v>
      </c>
      <c r="D14" s="296"/>
      <c r="E14" s="244">
        <f>Pricing!L104</f>
        <v>2556.1999999999998</v>
      </c>
      <c r="F14" s="205"/>
      <c r="G14" s="206">
        <f>E14</f>
        <v>2556.1999999999998</v>
      </c>
    </row>
    <row r="15" spans="3:13">
      <c r="C15" s="194" t="s">
        <v>224</v>
      </c>
      <c r="D15" s="296">
        <f>'Changable Values'!D4</f>
        <v>83</v>
      </c>
      <c r="E15" s="199">
        <f>E14*D15</f>
        <v>212164.59999999998</v>
      </c>
      <c r="F15" s="205"/>
      <c r="G15" s="207">
        <f>E15</f>
        <v>212164.59999999998</v>
      </c>
    </row>
    <row r="16" spans="3:13">
      <c r="C16" s="195" t="s">
        <v>97</v>
      </c>
      <c r="D16" s="200">
        <f>'Changable Values'!D5</f>
        <v>0.1</v>
      </c>
      <c r="E16" s="199">
        <f>E15*D16</f>
        <v>21216.46</v>
      </c>
      <c r="F16" s="208">
        <f>'Changable Values'!D5</f>
        <v>0.1</v>
      </c>
      <c r="G16" s="207">
        <f>G15*F16</f>
        <v>21216.46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25671.916599999997</v>
      </c>
      <c r="F17" s="208">
        <f>'Changable Values'!D6</f>
        <v>0.11</v>
      </c>
      <c r="G17" s="207">
        <f>SUM(G15:G16)*F17</f>
        <v>25671.916599999997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1295.2648829999998</v>
      </c>
      <c r="F18" s="208">
        <f>'Changable Values'!D7</f>
        <v>5.0000000000000001E-3</v>
      </c>
      <c r="G18" s="207">
        <f>SUM(G15:G17)*F18</f>
        <v>1295.2648829999998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2603.4824148299995</v>
      </c>
      <c r="F19" s="208">
        <f>'Changable Values'!D8</f>
        <v>0.01</v>
      </c>
      <c r="G19" s="207">
        <f>SUM(G15:G18)*F19</f>
        <v>2603.4824148299995</v>
      </c>
    </row>
    <row r="20" spans="3:7">
      <c r="C20" s="195" t="s">
        <v>99</v>
      </c>
      <c r="D20" s="201"/>
      <c r="E20" s="199">
        <f>SUM(E15:E19)</f>
        <v>262951.72389782994</v>
      </c>
      <c r="F20" s="208"/>
      <c r="G20" s="207">
        <f>SUM(G15:G19)</f>
        <v>262951.72389782994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3944.2758584674489</v>
      </c>
      <c r="F21" s="208">
        <f>'Changable Values'!D9</f>
        <v>1.4999999999999999E-2</v>
      </c>
      <c r="G21" s="207">
        <f>G20*F21</f>
        <v>3944.2758584674489</v>
      </c>
    </row>
    <row r="22" spans="3:7">
      <c r="C22" s="195" t="s">
        <v>182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218</v>
      </c>
      <c r="D23" s="198"/>
      <c r="E23" s="199">
        <f>'Cost Calculation'!AD109</f>
        <v>72052.677480000013</v>
      </c>
      <c r="F23" s="209"/>
      <c r="G23" s="207">
        <f t="shared" si="0"/>
        <v>72052.677480000013</v>
      </c>
    </row>
    <row r="24" spans="3:7">
      <c r="C24" s="195" t="s">
        <v>219</v>
      </c>
      <c r="D24" s="198"/>
      <c r="E24" s="199">
        <f>'Cost Calculation'!AH111</f>
        <v>6182.6013442622943</v>
      </c>
      <c r="F24" s="209"/>
      <c r="G24" s="207">
        <f t="shared" si="0"/>
        <v>6182.6013442622943</v>
      </c>
    </row>
    <row r="25" spans="3:7">
      <c r="C25" s="196" t="s">
        <v>227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228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24260.131396799996</v>
      </c>
      <c r="F27" s="209"/>
      <c r="G27" s="207">
        <f t="shared" si="0"/>
        <v>24260.131396799996</v>
      </c>
    </row>
    <row r="28" spans="3:7">
      <c r="C28" s="195" t="s">
        <v>88</v>
      </c>
      <c r="D28" s="198"/>
      <c r="E28" s="199">
        <f>'Cost Calculation'!AN109</f>
        <v>19408.105117439998</v>
      </c>
      <c r="F28" s="209"/>
      <c r="G28" s="207">
        <f t="shared" si="0"/>
        <v>19408.105117439998</v>
      </c>
    </row>
    <row r="29" spans="3:7">
      <c r="C29" s="293" t="s">
        <v>368</v>
      </c>
      <c r="D29" s="294"/>
      <c r="E29" s="295">
        <f>SUM(E20:E28)</f>
        <v>388799.51509479969</v>
      </c>
      <c r="F29" s="209"/>
      <c r="G29" s="207">
        <f>SUM(G20:G21,G24)</f>
        <v>273078.6011005597</v>
      </c>
    </row>
    <row r="30" spans="3:7">
      <c r="C30" s="293" t="s">
        <v>369</v>
      </c>
      <c r="D30" s="294"/>
      <c r="E30" s="295">
        <f>E29/E33</f>
        <v>1602.6274084652475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341348.25137569965</v>
      </c>
      <c r="F31" s="214">
        <f>'Changable Values'!D23</f>
        <v>1.25</v>
      </c>
      <c r="G31" s="207">
        <f>G29*F31</f>
        <v>341348.25137569965</v>
      </c>
    </row>
    <row r="32" spans="3:7">
      <c r="C32" s="290" t="s">
        <v>5</v>
      </c>
      <c r="D32" s="291"/>
      <c r="E32" s="292">
        <f>E31+E29</f>
        <v>730147.76647049934</v>
      </c>
      <c r="F32" s="205"/>
      <c r="G32" s="207">
        <f>SUM(G25:G31,G22:G23)</f>
        <v>730147.76647049934</v>
      </c>
    </row>
    <row r="33" spans="3:7">
      <c r="C33" s="300" t="s">
        <v>220</v>
      </c>
      <c r="D33" s="301"/>
      <c r="E33" s="308">
        <f>'Cost Calculation'!K109</f>
        <v>242.601313968</v>
      </c>
      <c r="F33" s="210"/>
      <c r="G33" s="211">
        <f>E33</f>
        <v>242.601313968</v>
      </c>
    </row>
    <row r="34" spans="3:7">
      <c r="C34" s="302" t="s">
        <v>9</v>
      </c>
      <c r="D34" s="303"/>
      <c r="E34" s="304">
        <f>QUOTATION!L114</f>
        <v>3</v>
      </c>
      <c r="F34" s="298"/>
      <c r="G34" s="299"/>
    </row>
    <row r="35" spans="3:7" ht="13.5" thickBot="1">
      <c r="C35" s="197" t="s">
        <v>367</v>
      </c>
      <c r="D35" s="203"/>
      <c r="E35" s="204">
        <f>E32/(E33)</f>
        <v>3009.6612195876587</v>
      </c>
      <c r="F35" s="212"/>
      <c r="G35" s="213">
        <f>G32/(G33)</f>
        <v>3009.6612195876587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2019-09-04T12:34:58Z</cp:lastPrinted>
  <dcterms:created xsi:type="dcterms:W3CDTF">2010-12-18T06:34:46Z</dcterms:created>
  <dcterms:modified xsi:type="dcterms:W3CDTF">2019-09-05T09:17:24Z</dcterms:modified>
</cp:coreProperties>
</file>