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Calculation'!$A$7:$WXA$107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Drawings!$C$2:$O$150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5" i="158" l="1"/>
  <c r="Q6" i="158"/>
  <c r="Q7" i="158"/>
  <c r="Q8" i="158"/>
  <c r="Q9" i="158"/>
  <c r="Q10" i="158"/>
  <c r="Q11" i="158"/>
  <c r="Q12" i="158"/>
  <c r="Q13" i="158"/>
  <c r="Q4" i="158"/>
  <c r="C8" i="167" l="1"/>
  <c r="N19" i="159" l="1"/>
  <c r="N18" i="159"/>
  <c r="N16" i="159"/>
  <c r="N14" i="159"/>
  <c r="N13" i="159"/>
  <c r="L19" i="159"/>
  <c r="L18" i="159"/>
  <c r="L16" i="159"/>
  <c r="L14" i="159"/>
  <c r="L13" i="159"/>
  <c r="N12" i="159"/>
  <c r="L12" i="159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A3" i="169"/>
  <c r="A4" i="169"/>
  <c r="A5" i="169"/>
  <c r="A6" i="169"/>
  <c r="A7" i="169"/>
  <c r="A9" i="169"/>
  <c r="A10" i="169"/>
  <c r="A11" i="169"/>
  <c r="A12" i="169"/>
  <c r="A13" i="169"/>
  <c r="A1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AH55" i="159" s="1"/>
  <c r="I54" i="159"/>
  <c r="J50" i="158"/>
  <c r="F54" i="159"/>
  <c r="I53" i="159"/>
  <c r="F53" i="159"/>
  <c r="I52" i="159"/>
  <c r="J48" i="158"/>
  <c r="F52" i="159"/>
  <c r="AH52" i="159" s="1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AH31" i="159" s="1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38" i="160" l="1"/>
  <c r="M36" i="160"/>
  <c r="M50" i="160"/>
  <c r="M41" i="160"/>
  <c r="M35" i="160"/>
  <c r="M37" i="160"/>
  <c r="M25" i="160"/>
  <c r="M49" i="160"/>
  <c r="M43" i="160"/>
  <c r="AH48" i="159"/>
  <c r="AH49" i="159"/>
  <c r="AH18" i="159"/>
  <c r="AH23" i="159"/>
  <c r="AH26" i="159"/>
  <c r="AH34" i="159"/>
  <c r="AH39" i="159"/>
  <c r="AH42" i="159"/>
  <c r="AH37" i="159"/>
  <c r="AH56" i="159"/>
  <c r="AH21" i="159"/>
  <c r="AH24" i="159"/>
  <c r="AH29" i="159"/>
  <c r="AH32" i="159"/>
  <c r="AH40" i="159"/>
  <c r="AH45" i="159"/>
  <c r="AH50" i="159"/>
  <c r="AH53" i="159"/>
  <c r="M45" i="160"/>
  <c r="AH47" i="159"/>
  <c r="AH22" i="159"/>
  <c r="AH27" i="159"/>
  <c r="AH30" i="159"/>
  <c r="AH35" i="159"/>
  <c r="AH38" i="159"/>
  <c r="AH43" i="159"/>
  <c r="AH46" i="159"/>
  <c r="AH54" i="159"/>
  <c r="AH57" i="159"/>
  <c r="M40" i="160"/>
  <c r="AH51" i="159"/>
  <c r="AH25" i="159"/>
  <c r="AH28" i="159"/>
  <c r="AH33" i="159"/>
  <c r="AH36" i="159"/>
  <c r="AH41" i="159"/>
  <c r="AH44" i="159"/>
  <c r="M34" i="160"/>
  <c r="AH20" i="159"/>
  <c r="AH19" i="159"/>
  <c r="M26" i="160"/>
  <c r="AH17" i="159"/>
  <c r="AH16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R89" i="159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38" i="159"/>
  <c r="AU38" i="159" s="1"/>
  <c r="AZ38" i="159" s="1"/>
  <c r="N19" i="160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<sst xmlns="http://schemas.openxmlformats.org/spreadsheetml/2006/main" count="1998" uniqueCount="457">
  <si>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</si>
  <si>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</si>
  <si>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</si>
  <si>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</si>
  <si>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</si>
  <si>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</si>
  <si>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</si>
  <si>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</si>
  <si>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</si>
  <si>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</si>
  <si>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</si>
  <si>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</si>
  <si>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</si>
  <si>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</si>
  <si>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</si>
  <si>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</si>
  <si>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</si>
  <si>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</si>
  <si>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</si>
  <si>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</si>
  <si>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</si>
  <si>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</si>
  <si>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</si>
  <si>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</si>
  <si>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</si>
  <si>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</si>
  <si>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</si>
  <si>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</si>
  <si>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</si>
  <si>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</si>
  <si>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</si>
  <si>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</si>
  <si>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</si>
  <si>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</si>
  <si>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</si>
  <si>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</si>
  <si>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</si>
  <si>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</si>
  <si>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</si>
  <si>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</si>
  <si>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</si>
  <si>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</si>
  <si>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</si>
  <si>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</si>
  <si>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</si>
  <si>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</si>
  <si>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</si>
  <si>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</si>
  <si>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</si>
  <si>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</si>
  <si>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</si>
  <si>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</si>
  <si>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</si>
  <si>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</si>
  <si>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</si>
  <si>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</si>
  <si>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</si>
  <si>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</si>
  <si>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</si>
  <si>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</si>
  <si>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</si>
  <si>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</si>
  <si>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</si>
  <si>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</si>
  <si>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</si>
  <si>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</si>
  <si>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</si>
  <si>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</si>
  <si>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</si>
  <si>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</si>
  <si>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</si>
  <si>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</si>
  <si>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</si>
  <si>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</si>
  <si>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</si>
  <si>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</si>
  <si>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</si>
  <si>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</si>
  <si>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</si>
  <si>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</si>
  <si>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</si>
  <si>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</si>
  <si>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</si>
  <si>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</si>
  <si>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</si>
  <si>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</si>
  <si>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</si>
  <si>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</si>
  <si>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</si>
  <si>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</si>
  <si>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</si>
  <si>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</si>
  <si>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</si>
  <si>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</si>
  <si>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</si>
  <si>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</si>
  <si>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</si>
  <si>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</si>
  <si>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</si>
  <si>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</si>
  <si>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</si>
  <si>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</si>
  <si>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</si>
  <si>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</si>
  <si>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</si>
  <si>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</si>
  <si>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</si>
  <si>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</si>
  <si>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</si>
  <si>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</si>
  <si>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</si>
  <si>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</si>
  <si>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</si>
  <si>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</si>
  <si>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</si>
  <si>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</si>
  <si>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</si>
  <si>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</si>
  <si>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</si>
  <si>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</si>
  <si>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</si>
  <si>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</si>
  <si>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</si>
  <si>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</si>
  <si>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</si>
  <si>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</si>
  <si>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</si>
  <si>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</si>
  <si>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</si>
  <si>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</si>
  <si>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</si>
  <si>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</si>
  <si>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</si>
  <si>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</si>
  <si>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</si>
  <si>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</si>
  <si>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</si>
  <si>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</si>
  <si>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</si>
  <si>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</si>
  <si>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</si>
  <si>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</si>
  <si>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</si>
  <si>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</si>
  <si>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</si>
  <si>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</si>
  <si>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</si>
  <si>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</si>
  <si>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</si>
  <si>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</si>
  <si>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</si>
  <si>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</si>
  <si>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</si>
  <si>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</si>
  <si>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</si>
  <si>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</si>
  <si>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</si>
  <si>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</si>
  <si>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</si>
  <si>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</si>
  <si>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</si>
  <si>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</si>
  <si>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</si>
  <si>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</si>
  <si>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</si>
  <si>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</si>
  <si>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</si>
  <si>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</si>
  <si>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</si>
  <si>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</si>
  <si>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</si>
  <si>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</si>
  <si>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</si>
  <si>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</si>
  <si>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</si>
  <si>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</si>
  <si>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</si>
  <si>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</si>
  <si>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</si>
  <si>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</si>
  <si>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</si>
  <si>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</si>
  <si>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</si>
  <si>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</si>
  <si>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</si>
  <si>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</si>
  <si>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</si>
  <si>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</si>
  <si>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</si>
  <si>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</si>
  <si>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</si>
  <si>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</si>
  <si>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</si>
  <si>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</si>
  <si>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</si>
  <si>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</si>
  <si>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</si>
  <si>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</si>
  <si>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</si>
  <si>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</si>
  <si>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</si>
  <si>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</si>
  <si>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</si>
  <si>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</si>
  <si>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</si>
  <si>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</si>
  <si>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</si>
  <si>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</si>
  <si>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</si>
  <si>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</si>
  <si>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</si>
  <si>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</si>
  <si>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</si>
  <si>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</si>
  <si>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</si>
  <si>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</si>
  <si>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</si>
  <si>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</si>
  <si>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</si>
  <si>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</si>
  <si>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</si>
  <si>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</si>
  <si>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</si>
  <si>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</si>
  <si>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</si>
  <si>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</si>
  <si>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</si>
  <si>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</si>
  <si>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</si>
  <si>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</si>
  <si>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</si>
  <si>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</si>
  <si>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</si>
  <si>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</si>
  <si>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</si>
  <si>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</si>
  <si>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</si>
  <si>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</si>
  <si>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</si>
  <si>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</si>
  <si>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</si>
  <si>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</si>
  <si>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</si>
  <si>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</si>
  <si>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</si>
  <si>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</si>
  <si>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</si>
  <si>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</si>
  <si>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</si>
  <si>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</si>
  <si>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</si>
  <si>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</si>
  <si>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</si>
  <si>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</si>
  <si>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</si>
  <si>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</si>
  <si>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</si>
  <si>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</si>
  <si>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</si>
  <si>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</si>
  <si>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</si>
  <si>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</si>
  <si>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</si>
  <si>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</si>
  <si>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</si>
  <si>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</si>
  <si>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</si>
  <si>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</si>
  <si>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</si>
  <si>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</si>
  <si>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</si>
  <si>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</si>
  <si>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</si>
  <si>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</si>
  <si>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</si>
  <si>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</si>
  <si>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</si>
  <si>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</si>
  <si>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</si>
  <si>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</si>
  <si>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</si>
  <si>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</si>
  <si>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</si>
  <si>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</si>
  <si>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</si>
  <si>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</si>
  <si>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</si>
  <si>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</si>
  <si>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</si>
  <si>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</si>
  <si>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</si>
  <si>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</si>
  <si>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</si>
  <si>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</si>
  <si>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</si>
  <si>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</si>
  <si>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</si>
  <si>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</si>
  <si>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</si>
  <si>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</si>
  <si>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</si>
  <si>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</si>
  <si>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</si>
  <si>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</si>
  <si>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</si>
  <si>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</si>
  <si>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</si>
  <si>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</si>
  <si>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</si>
  <si>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</si>
  <si>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</si>
  <si>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</si>
  <si>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</si>
  <si>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</si>
  <si>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</si>
  <si>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</si>
  <si>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</si>
  <si>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</si>
  <si>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</si>
  <si>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</si>
  <si>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</si>
  <si>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</si>
  <si>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</si>
  <si>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</si>
  <si>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</si>
  <si>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</si>
  <si>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</si>
  <si>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</si>
  <si>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</si>
  <si>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</si>
  <si>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</si>
  <si>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</si>
  <si>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</si>
  <si>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</si>
  <si>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</si>
  <si>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</si>
  <si>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</si>
  <si>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</si>
  <si>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</si>
  <si>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</si>
  <si>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</si>
  <si>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</si>
  <si>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</si>
  <si>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</si>
  <si>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</si>
  <si>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</si>
  <si>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</si>
  <si>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</si>
  <si>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</si>
  <si>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</si>
  <si>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</si>
  <si>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</si>
  <si>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</si>
  <si>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</si>
  <si>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</si>
  <si>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</si>
  <si>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</si>
  <si>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</si>
  <si>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</si>
  <si>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</si>
  <si>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</si>
  <si>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</si>
  <si>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</si>
  <si>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</si>
  <si>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</si>
  <si>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</si>
  <si>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</si>
  <si>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</si>
  <si>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</si>
  <si>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</si>
  <si>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</si>
  <si>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</si>
  <si>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</si>
  <si>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</si>
  <si>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</si>
  <si>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</si>
  <si>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</si>
  <si>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</si>
  <si>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</si>
  <si>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</si>
  <si>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</si>
  <si>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</si>
  <si>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</si>
  <si>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</si>
  <si>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</si>
  <si>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</si>
  <si>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</si>
  <si>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</si>
  <si>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</si>
  <si>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</si>
  <si>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</si>
  <si>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</si>
  <si>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</si>
  <si>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</si>
  <si>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</si>
  <si>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</si>
  <si>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</si>
  <si>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</si>
  <si>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</si>
  <si>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</si>
  <si>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</si>
  <si>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</si>
  <si>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</si>
  <si>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</si>
  <si>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</si>
  <si>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</si>
  <si>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</si>
  <si>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</si>
  <si>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</si>
  <si>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</si>
  <si>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</si>
  <si>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</si>
  <si>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</si>
  <si>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</si>
  <si>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</si>
  <si>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</si>
  <si>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</si>
  <si>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</si>
  <si>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</si>
  <si>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</si>
  <si>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Veeraprakash Residence</t>
  </si>
  <si>
    <t>Hyderabad</t>
  </si>
  <si>
    <t>Anodized</t>
  </si>
  <si>
    <t>Vinod Bachala</t>
  </si>
  <si>
    <t>SD</t>
  </si>
  <si>
    <t>NO</t>
  </si>
  <si>
    <t>NA</t>
  </si>
  <si>
    <t>SD1</t>
  </si>
  <si>
    <t>SD2</t>
  </si>
  <si>
    <t>SD3</t>
  </si>
  <si>
    <t>W1</t>
  </si>
  <si>
    <t>W2</t>
  </si>
  <si>
    <t>W3</t>
  </si>
  <si>
    <t>W4</t>
  </si>
  <si>
    <t>KW</t>
  </si>
  <si>
    <t>W5</t>
  </si>
  <si>
    <t>M15000</t>
  </si>
  <si>
    <t>SINGLE DOOR WITH INTERNAL RAILING</t>
  </si>
  <si>
    <t>W6</t>
  </si>
  <si>
    <t>V</t>
  </si>
  <si>
    <t>TOP HUNG WINDOW WITH BOTTOM FIXED</t>
  </si>
  <si>
    <t>6MM (F)</t>
  </si>
  <si>
    <t>10mm :- 10mm Clear Toughened Glass</t>
  </si>
  <si>
    <t>12mm :- 12mm Clear Toughened Glass</t>
  </si>
  <si>
    <t>6mm (F) :- 6mm Frosted Toughened Glass</t>
  </si>
  <si>
    <t>R1</t>
  </si>
  <si>
    <t>3 TRACK 4 SHUTTER SLIDING DOOR</t>
  </si>
  <si>
    <t>SS</t>
  </si>
  <si>
    <t>3 TRACK 2 SHUTTER SLIDING DOOR</t>
  </si>
  <si>
    <t>3 TRACK 4 SHUTTER SLIDING DOOR WITH INTERNAL RAILING</t>
  </si>
  <si>
    <t>24MM &amp; 12MM</t>
  </si>
  <si>
    <t>3 TRACK 2 SHUTTER SLIDING WINDOW</t>
  </si>
  <si>
    <t>3 TRACK 2 SHUTTER SLIDING DOOR WITH INTERNAL RAILING</t>
  </si>
  <si>
    <t>10MM &amp; 12MM</t>
  </si>
  <si>
    <t>24mm :- 6mm Clear Toughened Glass + 12mm Spacer + 6mm Clear Toughened Glass</t>
  </si>
  <si>
    <t>ABPL-DE-19.20-2179-OP-2</t>
  </si>
  <si>
    <t>S350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</si>
</sst>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1444337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662609</xdr:colOff>
      <xdr:row>118</xdr:row>
      <xdr:rowOff>115957</xdr:rowOff>
    </xdr:from>
    <xdr:to>
      <xdr:col>5</xdr:col>
      <xdr:colOff>1863588</xdr:colOff>
      <xdr:row>126</xdr:row>
      <xdr:rowOff>253798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9" y="34720696"/>
          <a:ext cx="1200979" cy="265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803413</xdr:colOff>
      <xdr:row>123</xdr:row>
      <xdr:rowOff>198782</xdr:rowOff>
    </xdr:from>
    <xdr:to>
      <xdr:col>5</xdr:col>
      <xdr:colOff>1573696</xdr:colOff>
      <xdr:row>123</xdr:row>
      <xdr:rowOff>198782</xdr:rowOff>
    </xdr:to>
    <xdr:cxnSp macro="">
      <xdr:nvCxnSpPr>
        <xdr:cNvPr id="28" name="Straight Connector 27"/>
        <xdr:cNvCxnSpPr/>
      </xdr:nvCxnSpPr>
      <xdr:spPr>
        <a:xfrm>
          <a:off x="3851413" y="36377217"/>
          <a:ext cx="77028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828260</xdr:colOff>
      <xdr:row>129</xdr:row>
      <xdr:rowOff>49696</xdr:rowOff>
    </xdr:from>
    <xdr:to>
      <xdr:col>5</xdr:col>
      <xdr:colOff>1664804</xdr:colOff>
      <xdr:row>137</xdr:row>
      <xdr:rowOff>274693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260" y="37967479"/>
          <a:ext cx="836544" cy="2742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977348</xdr:colOff>
      <xdr:row>134</xdr:row>
      <xdr:rowOff>265044</xdr:rowOff>
    </xdr:from>
    <xdr:to>
      <xdr:col>5</xdr:col>
      <xdr:colOff>1350065</xdr:colOff>
      <xdr:row>134</xdr:row>
      <xdr:rowOff>265044</xdr:rowOff>
    </xdr:to>
    <xdr:cxnSp macro="">
      <xdr:nvCxnSpPr>
        <xdr:cNvPr id="30" name="Straight Connector 29"/>
        <xdr:cNvCxnSpPr/>
      </xdr:nvCxnSpPr>
      <xdr:spPr>
        <a:xfrm>
          <a:off x="4025348" y="39756522"/>
          <a:ext cx="3727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472108</xdr:colOff>
      <xdr:row>141</xdr:row>
      <xdr:rowOff>16564</xdr:rowOff>
    </xdr:from>
    <xdr:to>
      <xdr:col>5</xdr:col>
      <xdr:colOff>1722782</xdr:colOff>
      <xdr:row>147</xdr:row>
      <xdr:rowOff>247442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108" y="41562129"/>
          <a:ext cx="1250674" cy="2119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91107</xdr:colOff>
      <xdr:row>8</xdr:row>
      <xdr:rowOff>41414</xdr:rowOff>
    </xdr:from>
    <xdr:to>
      <xdr:col>8</xdr:col>
      <xdr:colOff>422411</xdr:colOff>
      <xdr:row>16</xdr:row>
      <xdr:rowOff>284691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368" y="1515718"/>
          <a:ext cx="3660913" cy="2761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8279</xdr:colOff>
      <xdr:row>19</xdr:row>
      <xdr:rowOff>57980</xdr:rowOff>
    </xdr:from>
    <xdr:to>
      <xdr:col>9</xdr:col>
      <xdr:colOff>33127</xdr:colOff>
      <xdr:row>27</xdr:row>
      <xdr:rowOff>267859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540" y="4845328"/>
          <a:ext cx="3942522" cy="2727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256761</xdr:colOff>
      <xdr:row>30</xdr:row>
      <xdr:rowOff>82821</xdr:rowOff>
    </xdr:from>
    <xdr:to>
      <xdr:col>8</xdr:col>
      <xdr:colOff>331305</xdr:colOff>
      <xdr:row>38</xdr:row>
      <xdr:rowOff>239849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022" y="8183212"/>
          <a:ext cx="3404153" cy="2674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554934</xdr:colOff>
      <xdr:row>41</xdr:row>
      <xdr:rowOff>57977</xdr:rowOff>
    </xdr:from>
    <xdr:to>
      <xdr:col>7</xdr:col>
      <xdr:colOff>140804</xdr:colOff>
      <xdr:row>49</xdr:row>
      <xdr:rowOff>266147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" y="11471412"/>
          <a:ext cx="2650435" cy="2726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8282</xdr:colOff>
      <xdr:row>52</xdr:row>
      <xdr:rowOff>115956</xdr:rowOff>
    </xdr:from>
    <xdr:to>
      <xdr:col>10</xdr:col>
      <xdr:colOff>49696</xdr:colOff>
      <xdr:row>60</xdr:row>
      <xdr:rowOff>219135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478" y="14842434"/>
          <a:ext cx="5135218" cy="2621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289891</xdr:colOff>
      <xdr:row>63</xdr:row>
      <xdr:rowOff>107673</xdr:rowOff>
    </xdr:from>
    <xdr:to>
      <xdr:col>9</xdr:col>
      <xdr:colOff>182218</xdr:colOff>
      <xdr:row>71</xdr:row>
      <xdr:rowOff>243301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087" y="18147195"/>
          <a:ext cx="4398066" cy="2653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190498</xdr:colOff>
      <xdr:row>74</xdr:row>
      <xdr:rowOff>66261</xdr:rowOff>
    </xdr:from>
    <xdr:to>
      <xdr:col>8</xdr:col>
      <xdr:colOff>248476</xdr:colOff>
      <xdr:row>82</xdr:row>
      <xdr:rowOff>234084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2759" y="21418826"/>
          <a:ext cx="3387587" cy="26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91108</xdr:colOff>
      <xdr:row>85</xdr:row>
      <xdr:rowOff>132522</xdr:rowOff>
    </xdr:from>
    <xdr:to>
      <xdr:col>5</xdr:col>
      <xdr:colOff>1822174</xdr:colOff>
      <xdr:row>93</xdr:row>
      <xdr:rowOff>224942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108" y="24798131"/>
          <a:ext cx="1731066" cy="261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124238</xdr:colOff>
      <xdr:row>96</xdr:row>
      <xdr:rowOff>57978</xdr:rowOff>
    </xdr:from>
    <xdr:to>
      <xdr:col>5</xdr:col>
      <xdr:colOff>1673086</xdr:colOff>
      <xdr:row>104</xdr:row>
      <xdr:rowOff>276156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8" y="28036630"/>
          <a:ext cx="1548848" cy="2736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</xdr:colOff>
      <xdr:row>107</xdr:row>
      <xdr:rowOff>49695</xdr:rowOff>
    </xdr:from>
    <xdr:to>
      <xdr:col>6</xdr:col>
      <xdr:colOff>74544</xdr:colOff>
      <xdr:row>115</xdr:row>
      <xdr:rowOff>241928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282" y="31341391"/>
          <a:ext cx="2045805" cy="2710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124239</xdr:colOff>
      <xdr:row>56</xdr:row>
      <xdr:rowOff>173935</xdr:rowOff>
    </xdr:from>
    <xdr:to>
      <xdr:col>9</xdr:col>
      <xdr:colOff>389282</xdr:colOff>
      <xdr:row>56</xdr:row>
      <xdr:rowOff>173935</xdr:rowOff>
    </xdr:to>
    <xdr:cxnSp macro="">
      <xdr:nvCxnSpPr>
        <xdr:cNvPr id="9" name="Straight Connector 8"/>
        <xdr:cNvCxnSpPr/>
      </xdr:nvCxnSpPr>
      <xdr:spPr>
        <a:xfrm>
          <a:off x="1888435" y="16159370"/>
          <a:ext cx="477078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389282</xdr:colOff>
      <xdr:row>67</xdr:row>
      <xdr:rowOff>157369</xdr:rowOff>
    </xdr:from>
    <xdr:to>
      <xdr:col>8</xdr:col>
      <xdr:colOff>513521</xdr:colOff>
      <xdr:row>67</xdr:row>
      <xdr:rowOff>157369</xdr:rowOff>
    </xdr:to>
    <xdr:cxnSp macro="">
      <xdr:nvCxnSpPr>
        <xdr:cNvPr id="41" name="Straight Connector 40"/>
        <xdr:cNvCxnSpPr/>
      </xdr:nvCxnSpPr>
      <xdr:spPr>
        <a:xfrm>
          <a:off x="2153478" y="19455847"/>
          <a:ext cx="40419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298172</xdr:colOff>
      <xdr:row>78</xdr:row>
      <xdr:rowOff>190500</xdr:rowOff>
    </xdr:from>
    <xdr:to>
      <xdr:col>8</xdr:col>
      <xdr:colOff>0</xdr:colOff>
      <xdr:row>78</xdr:row>
      <xdr:rowOff>190500</xdr:rowOff>
    </xdr:to>
    <xdr:cxnSp macro="">
      <xdr:nvCxnSpPr>
        <xdr:cNvPr id="42" name="Straight Connector 41"/>
        <xdr:cNvCxnSpPr/>
      </xdr:nvCxnSpPr>
      <xdr:spPr>
        <a:xfrm>
          <a:off x="2650433" y="22802022"/>
          <a:ext cx="303143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231912</xdr:colOff>
      <xdr:row>100</xdr:row>
      <xdr:rowOff>198782</xdr:rowOff>
    </xdr:from>
    <xdr:to>
      <xdr:col>5</xdr:col>
      <xdr:colOff>1408043</xdr:colOff>
      <xdr:row>100</xdr:row>
      <xdr:rowOff>198782</xdr:rowOff>
    </xdr:to>
    <xdr:cxnSp macro="">
      <xdr:nvCxnSpPr>
        <xdr:cNvPr id="43" name="Straight Connector 42"/>
        <xdr:cNvCxnSpPr/>
      </xdr:nvCxnSpPr>
      <xdr:spPr>
        <a:xfrm>
          <a:off x="3279912" y="29436391"/>
          <a:ext cx="117613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9" sqref="C9:K1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  <c r="O1" s="541"/>
      <c r="P1" s="541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ABPL-DE-19.20-2179-OP-2</v>
      </c>
      <c r="O2" s="537"/>
      <c r="P2" s="219" t="s">
        <v>256</v>
      </c>
    </row>
    <row r="3" spans="2:16">
      <c r="B3" s="218"/>
      <c r="C3" s="535" t="s">
        <v>126</v>
      </c>
      <c r="D3" s="535"/>
      <c r="E3" s="535"/>
      <c r="F3" s="537" t="str">
        <f>QUOTATION!F7</f>
        <v>Mr. Veeraprakash Residence</v>
      </c>
      <c r="G3" s="537"/>
      <c r="H3" s="537"/>
      <c r="I3" s="537"/>
      <c r="J3" s="537"/>
      <c r="K3" s="537"/>
      <c r="L3" s="537"/>
      <c r="M3" s="284" t="s">
        <v>104</v>
      </c>
      <c r="N3" s="542">
        <f>QUOTATION!M7</f>
        <v>43712</v>
      </c>
      <c r="O3" s="543"/>
      <c r="P3" s="219" t="s">
        <v>255</v>
      </c>
    </row>
    <row r="4" spans="2:16">
      <c r="B4" s="218"/>
      <c r="C4" s="535" t="s">
        <v>127</v>
      </c>
      <c r="D4" s="535"/>
      <c r="E4" s="535"/>
      <c r="F4" s="285" t="str">
        <f>QUOTATION!F8</f>
        <v>Hyderabad</v>
      </c>
      <c r="G4" s="535"/>
      <c r="H4" s="535"/>
      <c r="I4" s="538" t="s">
        <v>179</v>
      </c>
      <c r="J4" s="538"/>
      <c r="K4" s="537" t="str">
        <f>QUOTATION!I8</f>
        <v>1.5Kpa</v>
      </c>
      <c r="L4" s="537"/>
      <c r="M4" s="284" t="s">
        <v>105</v>
      </c>
      <c r="N4" s="286" t="str">
        <f>QUOTATION!M8</f>
        <v>R1</v>
      </c>
      <c r="O4" s="287">
        <f>QUOTATION!N8</f>
        <v>43732</v>
      </c>
    </row>
    <row r="5" spans="2:16">
      <c r="B5" s="218"/>
      <c r="C5" s="535" t="s">
        <v>168</v>
      </c>
      <c r="D5" s="535"/>
      <c r="E5" s="535"/>
      <c r="F5" s="537" t="str">
        <f>QUOTATION!F9</f>
        <v>Ms. Prathyusha : 8008103067</v>
      </c>
      <c r="G5" s="537"/>
      <c r="H5" s="537"/>
      <c r="I5" s="537"/>
      <c r="J5" s="537"/>
      <c r="K5" s="537"/>
      <c r="L5" s="537"/>
      <c r="M5" s="284" t="s">
        <v>178</v>
      </c>
      <c r="N5" s="537" t="str">
        <f>QUOTATION!M9</f>
        <v>Nikhil</v>
      </c>
      <c r="O5" s="537"/>
    </row>
    <row r="6" spans="2:16">
      <c r="B6" s="218"/>
      <c r="C6" s="535" t="s">
        <v>176</v>
      </c>
      <c r="D6" s="535"/>
      <c r="E6" s="535"/>
      <c r="F6" s="285" t="str">
        <f>QUOTATION!F10</f>
        <v>Anodized</v>
      </c>
      <c r="G6" s="535"/>
      <c r="H6" s="535"/>
      <c r="I6" s="538" t="s">
        <v>177</v>
      </c>
      <c r="J6" s="538"/>
      <c r="K6" s="537" t="str">
        <f>QUOTATION!I10</f>
        <v>Silver</v>
      </c>
      <c r="L6" s="537"/>
      <c r="M6" s="320" t="s">
        <v>372</v>
      </c>
      <c r="N6" s="544" t="str">
        <f>'BD Team'!J5</f>
        <v>Vinod Bachala</v>
      </c>
      <c r="O6" s="545"/>
    </row>
    <row r="7" spans="2:16">
      <c r="C7" s="533"/>
      <c r="D7" s="533"/>
      <c r="E7" s="533"/>
      <c r="F7" s="533"/>
      <c r="G7" s="533"/>
      <c r="H7" s="533"/>
      <c r="I7" s="533"/>
      <c r="J7" s="533"/>
      <c r="K7" s="533"/>
      <c r="L7" s="533"/>
      <c r="M7" s="533"/>
      <c r="N7" s="533"/>
      <c r="O7" s="533"/>
    </row>
    <row r="8" spans="2:16" ht="25.15" customHeight="1">
      <c r="C8" s="534" t="s">
        <v>253</v>
      </c>
      <c r="D8" s="535"/>
      <c r="E8" s="286" t="str">
        <f>'BD Team'!B9</f>
        <v>SD</v>
      </c>
      <c r="F8" s="288" t="s">
        <v>254</v>
      </c>
      <c r="G8" s="537" t="str">
        <f>'BD Team'!D9</f>
        <v>3 TRACK 4 SHUTTER SLIDING DOOR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4" t="s">
        <v>127</v>
      </c>
      <c r="M9" s="535"/>
      <c r="N9" s="540" t="str">
        <f>'BD Team'!G9</f>
        <v>NA</v>
      </c>
      <c r="O9" s="540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4" t="s">
        <v>246</v>
      </c>
      <c r="M10" s="535"/>
      <c r="N10" s="537" t="str">
        <f>$F$6</f>
        <v>Anodized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4" t="s">
        <v>177</v>
      </c>
      <c r="M11" s="535"/>
      <c r="N11" s="537" t="str">
        <f>$K$6</f>
        <v>Silver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4" t="s">
        <v>247</v>
      </c>
      <c r="M12" s="535"/>
      <c r="N12" s="546" t="s">
        <v>255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4" t="s">
        <v>248</v>
      </c>
      <c r="M13" s="535"/>
      <c r="N13" s="537" t="str">
        <f>CONCATENATE('BD Team'!H9," X ",'BD Team'!I9)</f>
        <v>4880 X 3050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4" t="s">
        <v>249</v>
      </c>
      <c r="M14" s="535"/>
      <c r="N14" s="536">
        <f>'BD Team'!J9</f>
        <v>2</v>
      </c>
      <c r="O14" s="536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4" t="s">
        <v>250</v>
      </c>
      <c r="M15" s="535"/>
      <c r="N15" s="537" t="str">
        <f>'BD Team'!C9</f>
        <v>S350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4" t="s">
        <v>251</v>
      </c>
      <c r="M16" s="535"/>
      <c r="N16" s="537" t="str">
        <f>'BD Team'!E9</f>
        <v>24MM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4" t="s">
        <v>252</v>
      </c>
      <c r="M17" s="535"/>
      <c r="N17" s="537" t="str">
        <f>'BD Team'!F9</f>
        <v>SS</v>
      </c>
      <c r="O17" s="537"/>
    </row>
    <row r="18" spans="3:15"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</row>
    <row r="19" spans="3:15" ht="25.15" customHeight="1">
      <c r="C19" s="534" t="s">
        <v>253</v>
      </c>
      <c r="D19" s="535"/>
      <c r="E19" s="286" t="str">
        <f>'BD Team'!B10</f>
        <v>SD1</v>
      </c>
      <c r="F19" s="288" t="s">
        <v>254</v>
      </c>
      <c r="G19" s="537" t="str">
        <f>'BD Team'!D10</f>
        <v>3 TRACK 4 SHUTTER SLIDING DOOR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4" t="s">
        <v>127</v>
      </c>
      <c r="M20" s="535"/>
      <c r="N20" s="540" t="str">
        <f>'BD Team'!G10</f>
        <v>NA</v>
      </c>
      <c r="O20" s="540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4" t="s">
        <v>246</v>
      </c>
      <c r="M21" s="535"/>
      <c r="N21" s="537" t="str">
        <f>$F$6</f>
        <v>Anodized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4" t="s">
        <v>177</v>
      </c>
      <c r="M22" s="535"/>
      <c r="N22" s="537" t="str">
        <f>$K$6</f>
        <v>Silver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4" t="s">
        <v>247</v>
      </c>
      <c r="M23" s="535"/>
      <c r="N23" s="540" t="s">
        <v>255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4" t="s">
        <v>248</v>
      </c>
      <c r="M24" s="535"/>
      <c r="N24" s="537" t="str">
        <f>CONCATENATE('BD Team'!H10," X ",'BD Team'!I10)</f>
        <v>4880 X 2745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4" t="s">
        <v>249</v>
      </c>
      <c r="M25" s="535"/>
      <c r="N25" s="536">
        <f>'BD Team'!J10</f>
        <v>1</v>
      </c>
      <c r="O25" s="536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4" t="s">
        <v>250</v>
      </c>
      <c r="M26" s="535"/>
      <c r="N26" s="537" t="str">
        <f>'BD Team'!C10</f>
        <v>S350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4" t="s">
        <v>251</v>
      </c>
      <c r="M27" s="535"/>
      <c r="N27" s="537" t="str">
        <f>'BD Team'!E10</f>
        <v>24MM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4" t="s">
        <v>252</v>
      </c>
      <c r="M28" s="535"/>
      <c r="N28" s="537" t="str">
        <f>'BD Team'!F10</f>
        <v>SS</v>
      </c>
      <c r="O28" s="537"/>
    </row>
    <row r="29" spans="3:15"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</row>
    <row r="30" spans="3:15" ht="25.15" customHeight="1">
      <c r="C30" s="534" t="s">
        <v>253</v>
      </c>
      <c r="D30" s="535"/>
      <c r="E30" s="286" t="str">
        <f>'BD Team'!B11</f>
        <v>SD2</v>
      </c>
      <c r="F30" s="288" t="s">
        <v>254</v>
      </c>
      <c r="G30" s="537" t="str">
        <f>'BD Team'!D11</f>
        <v>3 TRACK 4 SHUTTER SLIDING DOOR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4" t="s">
        <v>127</v>
      </c>
      <c r="M31" s="535"/>
      <c r="N31" s="540" t="str">
        <f>'BD Team'!G11</f>
        <v>NA</v>
      </c>
      <c r="O31" s="540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4" t="s">
        <v>246</v>
      </c>
      <c r="M32" s="535"/>
      <c r="N32" s="537" t="str">
        <f>$F$6</f>
        <v>Anodized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4" t="s">
        <v>177</v>
      </c>
      <c r="M33" s="535"/>
      <c r="N33" s="537" t="str">
        <f>$K$6</f>
        <v>Silver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4" t="s">
        <v>247</v>
      </c>
      <c r="M34" s="535"/>
      <c r="N34" s="540" t="s">
        <v>255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4" t="s">
        <v>248</v>
      </c>
      <c r="M35" s="535"/>
      <c r="N35" s="537" t="str">
        <f>CONCATENATE('BD Team'!H11," X ",'BD Team'!I11)</f>
        <v>4270 X 2745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4" t="s">
        <v>249</v>
      </c>
      <c r="M36" s="535"/>
      <c r="N36" s="536">
        <f>'BD Team'!J11</f>
        <v>1</v>
      </c>
      <c r="O36" s="536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4" t="s">
        <v>250</v>
      </c>
      <c r="M37" s="535"/>
      <c r="N37" s="537" t="str">
        <f>'BD Team'!C11</f>
        <v>S350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4" t="s">
        <v>251</v>
      </c>
      <c r="M38" s="535"/>
      <c r="N38" s="537" t="str">
        <f>'BD Team'!E11</f>
        <v>24MM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4" t="s">
        <v>252</v>
      </c>
      <c r="M39" s="535"/>
      <c r="N39" s="537" t="str">
        <f>'BD Team'!F11</f>
        <v>SS</v>
      </c>
      <c r="O39" s="537"/>
    </row>
    <row r="40" spans="3:15">
      <c r="C40" s="533"/>
      <c r="D40" s="533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</row>
    <row r="41" spans="3:15" ht="25.15" customHeight="1">
      <c r="C41" s="534" t="s">
        <v>253</v>
      </c>
      <c r="D41" s="535"/>
      <c r="E41" s="286" t="str">
        <f>'BD Team'!B12</f>
        <v>SD3</v>
      </c>
      <c r="F41" s="288" t="s">
        <v>254</v>
      </c>
      <c r="G41" s="537" t="str">
        <f>'BD Team'!D12</f>
        <v>3 TRACK 2 SHUTTER SLIDING DOOR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4" t="s">
        <v>127</v>
      </c>
      <c r="M42" s="535"/>
      <c r="N42" s="540" t="str">
        <f>'BD Team'!G12</f>
        <v>NA</v>
      </c>
      <c r="O42" s="540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4" t="s">
        <v>246</v>
      </c>
      <c r="M43" s="535"/>
      <c r="N43" s="537" t="str">
        <f>$F$6</f>
        <v>Anodized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4" t="s">
        <v>177</v>
      </c>
      <c r="M44" s="535"/>
      <c r="N44" s="537" t="str">
        <f>$K$6</f>
        <v>Silver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4" t="s">
        <v>247</v>
      </c>
      <c r="M45" s="535"/>
      <c r="N45" s="540" t="s">
        <v>255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4" t="s">
        <v>248</v>
      </c>
      <c r="M46" s="535"/>
      <c r="N46" s="537" t="str">
        <f>CONCATENATE('BD Team'!H12," X ",'BD Team'!I12)</f>
        <v>3202 X 2745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4" t="s">
        <v>249</v>
      </c>
      <c r="M47" s="535"/>
      <c r="N47" s="536">
        <f>'BD Team'!J12</f>
        <v>1</v>
      </c>
      <c r="O47" s="536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4" t="s">
        <v>250</v>
      </c>
      <c r="M48" s="535"/>
      <c r="N48" s="537" t="str">
        <f>'BD Team'!C12</f>
        <v>S350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4" t="s">
        <v>251</v>
      </c>
      <c r="M49" s="535"/>
      <c r="N49" s="537" t="str">
        <f>'BD Team'!E12</f>
        <v>24MM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4" t="s">
        <v>252</v>
      </c>
      <c r="M50" s="535"/>
      <c r="N50" s="537" t="str">
        <f>'BD Team'!F12</f>
        <v>SS</v>
      </c>
      <c r="O50" s="537"/>
    </row>
    <row r="51" spans="3:15">
      <c r="C51" s="533"/>
      <c r="D51" s="533"/>
      <c r="E51" s="533"/>
      <c r="F51" s="533"/>
      <c r="G51" s="533"/>
      <c r="H51" s="533"/>
      <c r="I51" s="533"/>
      <c r="J51" s="533"/>
      <c r="K51" s="533"/>
      <c r="L51" s="533"/>
      <c r="M51" s="533"/>
      <c r="N51" s="533"/>
      <c r="O51" s="533"/>
    </row>
    <row r="52" spans="3:15" ht="25.15" customHeight="1">
      <c r="C52" s="534" t="s">
        <v>253</v>
      </c>
      <c r="D52" s="535"/>
      <c r="E52" s="286" t="str">
        <f>'BD Team'!B13</f>
        <v>W</v>
      </c>
      <c r="F52" s="288" t="s">
        <v>254</v>
      </c>
      <c r="G52" s="537" t="str">
        <f>'BD Team'!D13</f>
        <v>3 TRACK 4 SHUTTER SLIDING DOOR WITH INTERNAL RAILING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4" t="s">
        <v>127</v>
      </c>
      <c r="M53" s="535"/>
      <c r="N53" s="540" t="str">
        <f>'BD Team'!G13</f>
        <v>NA</v>
      </c>
      <c r="O53" s="540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4" t="s">
        <v>246</v>
      </c>
      <c r="M54" s="535"/>
      <c r="N54" s="537" t="str">
        <f>$F$6</f>
        <v>Anodized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4" t="s">
        <v>177</v>
      </c>
      <c r="M55" s="535"/>
      <c r="N55" s="537" t="str">
        <f>$K$6</f>
        <v>Silver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4" t="s">
        <v>247</v>
      </c>
      <c r="M56" s="535"/>
      <c r="N56" s="540" t="s">
        <v>255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4" t="s">
        <v>248</v>
      </c>
      <c r="M57" s="535"/>
      <c r="N57" s="537" t="str">
        <f>CONCATENATE('BD Team'!H13," X ",'BD Team'!I13)</f>
        <v>5795 X 2286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4" t="s">
        <v>249</v>
      </c>
      <c r="M58" s="535"/>
      <c r="N58" s="536">
        <f>'BD Team'!J13</f>
        <v>1</v>
      </c>
      <c r="O58" s="536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4" t="s">
        <v>250</v>
      </c>
      <c r="M59" s="535"/>
      <c r="N59" s="537" t="str">
        <f>'BD Team'!C13</f>
        <v>S350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4" t="s">
        <v>251</v>
      </c>
      <c r="M60" s="535"/>
      <c r="N60" s="537" t="str">
        <f>'BD Team'!E13</f>
        <v>24MM &amp; 12MM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4" t="s">
        <v>252</v>
      </c>
      <c r="M61" s="535"/>
      <c r="N61" s="537" t="str">
        <f>'BD Team'!F13</f>
        <v>SS</v>
      </c>
      <c r="O61" s="537"/>
    </row>
    <row r="62" spans="3:15">
      <c r="C62" s="533"/>
      <c r="D62" s="533"/>
      <c r="E62" s="533"/>
      <c r="F62" s="533"/>
      <c r="G62" s="533"/>
      <c r="H62" s="533"/>
      <c r="I62" s="533"/>
      <c r="J62" s="533"/>
      <c r="K62" s="533"/>
      <c r="L62" s="533"/>
      <c r="M62" s="533"/>
      <c r="N62" s="533"/>
      <c r="O62" s="533"/>
    </row>
    <row r="63" spans="3:15" ht="25.15" customHeight="1">
      <c r="C63" s="534" t="s">
        <v>253</v>
      </c>
      <c r="D63" s="535"/>
      <c r="E63" s="286" t="str">
        <f>'BD Team'!B14</f>
        <v>W1</v>
      </c>
      <c r="F63" s="288" t="s">
        <v>254</v>
      </c>
      <c r="G63" s="537" t="str">
        <f>'BD Team'!D14</f>
        <v>3 TRACK 4 SHUTTER SLIDING DOOR WITH INTERNAL RAILING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4" t="s">
        <v>127</v>
      </c>
      <c r="M64" s="535"/>
      <c r="N64" s="540" t="str">
        <f>'BD Team'!G14</f>
        <v>NA</v>
      </c>
      <c r="O64" s="540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4" t="s">
        <v>246</v>
      </c>
      <c r="M65" s="535"/>
      <c r="N65" s="537" t="str">
        <f>$F$6</f>
        <v>Anodized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4" t="s">
        <v>177</v>
      </c>
      <c r="M66" s="535"/>
      <c r="N66" s="537" t="str">
        <f>$K$6</f>
        <v>Silver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4" t="s">
        <v>247</v>
      </c>
      <c r="M67" s="535"/>
      <c r="N67" s="540" t="s">
        <v>255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4" t="s">
        <v>248</v>
      </c>
      <c r="M68" s="535"/>
      <c r="N68" s="537" t="str">
        <f>CONCATENATE('BD Team'!H14," X ",'BD Team'!I14)</f>
        <v>4880 X 2286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4" t="s">
        <v>249</v>
      </c>
      <c r="M69" s="535"/>
      <c r="N69" s="536">
        <f>'BD Team'!J14</f>
        <v>3</v>
      </c>
      <c r="O69" s="536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4" t="s">
        <v>250</v>
      </c>
      <c r="M70" s="535"/>
      <c r="N70" s="537" t="str">
        <f>'BD Team'!C14</f>
        <v>S350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4" t="s">
        <v>251</v>
      </c>
      <c r="M71" s="535"/>
      <c r="N71" s="537" t="str">
        <f>'BD Team'!E14</f>
        <v>24MM &amp; 12MM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4" t="s">
        <v>252</v>
      </c>
      <c r="M72" s="535"/>
      <c r="N72" s="537" t="str">
        <f>'BD Team'!F14</f>
        <v>SS</v>
      </c>
      <c r="O72" s="537"/>
    </row>
    <row r="73" spans="3:15">
      <c r="C73" s="533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</row>
    <row r="74" spans="3:15" ht="25.15" customHeight="1">
      <c r="C74" s="534" t="s">
        <v>253</v>
      </c>
      <c r="D74" s="535"/>
      <c r="E74" s="286" t="str">
        <f>'BD Team'!B15</f>
        <v>W2</v>
      </c>
      <c r="F74" s="288" t="s">
        <v>254</v>
      </c>
      <c r="G74" s="537" t="str">
        <f>'BD Team'!D15</f>
        <v>3 TRACK 4 SHUTTER SLIDING DOOR WITH INTERNAL RAILING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4" t="s">
        <v>127</v>
      </c>
      <c r="M75" s="535"/>
      <c r="N75" s="540" t="str">
        <f>'BD Team'!G15</f>
        <v>NA</v>
      </c>
      <c r="O75" s="540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4" t="s">
        <v>246</v>
      </c>
      <c r="M76" s="535"/>
      <c r="N76" s="537" t="str">
        <f>$F$6</f>
        <v>Anodized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4" t="s">
        <v>177</v>
      </c>
      <c r="M77" s="535"/>
      <c r="N77" s="537" t="str">
        <f>$K$6</f>
        <v>Silver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4" t="s">
        <v>247</v>
      </c>
      <c r="M78" s="535"/>
      <c r="N78" s="540" t="s">
        <v>255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4" t="s">
        <v>248</v>
      </c>
      <c r="M79" s="535"/>
      <c r="N79" s="537" t="str">
        <f>CONCATENATE('BD Team'!H15," X ",'BD Team'!I15)</f>
        <v>3660 X 2286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4" t="s">
        <v>249</v>
      </c>
      <c r="M80" s="535"/>
      <c r="N80" s="536">
        <f>'BD Team'!J15</f>
        <v>1</v>
      </c>
      <c r="O80" s="536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4" t="s">
        <v>250</v>
      </c>
      <c r="M81" s="535"/>
      <c r="N81" s="537" t="str">
        <f>'BD Team'!C15</f>
        <v>S350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4" t="s">
        <v>251</v>
      </c>
      <c r="M82" s="535"/>
      <c r="N82" s="537" t="str">
        <f>'BD Team'!E15</f>
        <v>24MM &amp; 12MM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4" t="s">
        <v>252</v>
      </c>
      <c r="M83" s="535"/>
      <c r="N83" s="537" t="str">
        <f>'BD Team'!F15</f>
        <v>SS</v>
      </c>
      <c r="O83" s="537"/>
    </row>
    <row r="84" spans="3:15">
      <c r="C84" s="533"/>
      <c r="D84" s="533"/>
      <c r="E84" s="533"/>
      <c r="F84" s="533"/>
      <c r="G84" s="533"/>
      <c r="H84" s="533"/>
      <c r="I84" s="533"/>
      <c r="J84" s="533"/>
      <c r="K84" s="533"/>
      <c r="L84" s="533"/>
      <c r="M84" s="533"/>
      <c r="N84" s="533"/>
      <c r="O84" s="533"/>
    </row>
    <row r="85" spans="3:15" ht="25.15" customHeight="1">
      <c r="C85" s="534" t="s">
        <v>253</v>
      </c>
      <c r="D85" s="535"/>
      <c r="E85" s="286" t="str">
        <f>'BD Team'!B16</f>
        <v>W3</v>
      </c>
      <c r="F85" s="288" t="s">
        <v>254</v>
      </c>
      <c r="G85" s="537" t="str">
        <f>'BD Team'!D16</f>
        <v>3 TRACK 2 SHUTTER SLIDING WINDOW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4" t="s">
        <v>127</v>
      </c>
      <c r="M86" s="535"/>
      <c r="N86" s="540" t="str">
        <f>'BD Team'!G16</f>
        <v>NA</v>
      </c>
      <c r="O86" s="540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4" t="s">
        <v>246</v>
      </c>
      <c r="M87" s="535"/>
      <c r="N87" s="537" t="str">
        <f>$F$6</f>
        <v>Anodized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4" t="s">
        <v>177</v>
      </c>
      <c r="M88" s="535"/>
      <c r="N88" s="537" t="str">
        <f>$K$6</f>
        <v>Silver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4" t="s">
        <v>247</v>
      </c>
      <c r="M89" s="535"/>
      <c r="N89" s="540" t="s">
        <v>255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4" t="s">
        <v>248</v>
      </c>
      <c r="M90" s="535"/>
      <c r="N90" s="537" t="str">
        <f>CONCATENATE('BD Team'!H16," X ",'BD Team'!I16)</f>
        <v>1525 X 1830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4" t="s">
        <v>249</v>
      </c>
      <c r="M91" s="535"/>
      <c r="N91" s="536">
        <f>'BD Team'!J16</f>
        <v>2</v>
      </c>
      <c r="O91" s="536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4" t="s">
        <v>250</v>
      </c>
      <c r="M92" s="535"/>
      <c r="N92" s="537" t="str">
        <f>'BD Team'!C16</f>
        <v>S350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4" t="s">
        <v>251</v>
      </c>
      <c r="M93" s="535"/>
      <c r="N93" s="537" t="str">
        <f>'BD Team'!E16</f>
        <v>24MM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4" t="s">
        <v>252</v>
      </c>
      <c r="M94" s="535"/>
      <c r="N94" s="537" t="str">
        <f>'BD Team'!F16</f>
        <v>SS</v>
      </c>
      <c r="O94" s="537"/>
    </row>
    <row r="95" spans="3:15">
      <c r="C95" s="533"/>
      <c r="D95" s="533"/>
      <c r="E95" s="533"/>
      <c r="F95" s="533"/>
      <c r="G95" s="533"/>
      <c r="H95" s="533"/>
      <c r="I95" s="533"/>
      <c r="J95" s="533"/>
      <c r="K95" s="533"/>
      <c r="L95" s="533"/>
      <c r="M95" s="533"/>
      <c r="N95" s="533"/>
      <c r="O95" s="533"/>
    </row>
    <row r="96" spans="3:15" ht="25.15" customHeight="1">
      <c r="C96" s="534" t="s">
        <v>253</v>
      </c>
      <c r="D96" s="535"/>
      <c r="E96" s="286" t="str">
        <f>'BD Team'!B17</f>
        <v>W4</v>
      </c>
      <c r="F96" s="288" t="s">
        <v>254</v>
      </c>
      <c r="G96" s="537" t="str">
        <f>'BD Team'!D17</f>
        <v>3 TRACK 2 SHUTTER SLIDING DOOR WITH INTERNAL RAILING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4" t="s">
        <v>127</v>
      </c>
      <c r="M97" s="535"/>
      <c r="N97" s="540" t="str">
        <f>'BD Team'!G17</f>
        <v>NA</v>
      </c>
      <c r="O97" s="540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4" t="s">
        <v>246</v>
      </c>
      <c r="M98" s="535"/>
      <c r="N98" s="537" t="str">
        <f>$F$6</f>
        <v>Anodized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4" t="s">
        <v>177</v>
      </c>
      <c r="M99" s="535"/>
      <c r="N99" s="537" t="str">
        <f>$K$6</f>
        <v>Silver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4" t="s">
        <v>247</v>
      </c>
      <c r="M100" s="535"/>
      <c r="N100" s="540" t="s">
        <v>255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4" t="s">
        <v>248</v>
      </c>
      <c r="M101" s="535"/>
      <c r="N101" s="537" t="str">
        <f>CONCATENATE('BD Team'!H17," X ",'BD Team'!I17)</f>
        <v>1525 X 2286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4" t="s">
        <v>249</v>
      </c>
      <c r="M102" s="535"/>
      <c r="N102" s="536">
        <f>'BD Team'!J17</f>
        <v>4</v>
      </c>
      <c r="O102" s="536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4" t="s">
        <v>250</v>
      </c>
      <c r="M103" s="535"/>
      <c r="N103" s="537" t="str">
        <f>'BD Team'!C17</f>
        <v>S350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4" t="s">
        <v>251</v>
      </c>
      <c r="M104" s="535"/>
      <c r="N104" s="537" t="str">
        <f>'BD Team'!E17</f>
        <v>24MM &amp; 12MM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4" t="s">
        <v>252</v>
      </c>
      <c r="M105" s="535"/>
      <c r="N105" s="537" t="str">
        <f>'BD Team'!F17</f>
        <v>SS</v>
      </c>
      <c r="O105" s="537"/>
    </row>
    <row r="106" spans="3:15">
      <c r="C106" s="533"/>
      <c r="D106" s="533"/>
      <c r="E106" s="533"/>
      <c r="F106" s="533"/>
      <c r="G106" s="533"/>
      <c r="H106" s="533"/>
      <c r="I106" s="533"/>
      <c r="J106" s="533"/>
      <c r="K106" s="533"/>
      <c r="L106" s="533"/>
      <c r="M106" s="533"/>
      <c r="N106" s="533"/>
      <c r="O106" s="533"/>
    </row>
    <row r="107" spans="3:15" ht="25.15" customHeight="1">
      <c r="C107" s="534" t="s">
        <v>253</v>
      </c>
      <c r="D107" s="535"/>
      <c r="E107" s="286" t="str">
        <f>'BD Team'!B18</f>
        <v>KW</v>
      </c>
      <c r="F107" s="288" t="s">
        <v>254</v>
      </c>
      <c r="G107" s="537" t="str">
        <f>'BD Team'!D18</f>
        <v>3 TRACK 2 SHUTTER SLIDING WINDOW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4" t="s">
        <v>127</v>
      </c>
      <c r="M108" s="535"/>
      <c r="N108" s="540" t="str">
        <f>'BD Team'!G18</f>
        <v>NA</v>
      </c>
      <c r="O108" s="540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4" t="s">
        <v>246</v>
      </c>
      <c r="M109" s="535"/>
      <c r="N109" s="537" t="str">
        <f>$F$6</f>
        <v>Anodized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4" t="s">
        <v>177</v>
      </c>
      <c r="M110" s="535"/>
      <c r="N110" s="537" t="str">
        <f>$K$6</f>
        <v>Silver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4" t="s">
        <v>247</v>
      </c>
      <c r="M111" s="535"/>
      <c r="N111" s="540" t="s">
        <v>255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4" t="s">
        <v>248</v>
      </c>
      <c r="M112" s="535"/>
      <c r="N112" s="537" t="str">
        <f>CONCATENATE('BD Team'!H18," X ",'BD Team'!I18)</f>
        <v>1525 X 1525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4" t="s">
        <v>249</v>
      </c>
      <c r="M113" s="535"/>
      <c r="N113" s="536">
        <f>'BD Team'!J18</f>
        <v>2</v>
      </c>
      <c r="O113" s="536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4" t="s">
        <v>250</v>
      </c>
      <c r="M114" s="535"/>
      <c r="N114" s="537" t="str">
        <f>'BD Team'!C18</f>
        <v>S350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4" t="s">
        <v>251</v>
      </c>
      <c r="M115" s="535"/>
      <c r="N115" s="537" t="str">
        <f>'BD Team'!E18</f>
        <v>24MM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4" t="s">
        <v>252</v>
      </c>
      <c r="M116" s="535"/>
      <c r="N116" s="537" t="str">
        <f>'BD Team'!F18</f>
        <v>SS</v>
      </c>
      <c r="O116" s="537"/>
    </row>
    <row r="117" spans="3:15">
      <c r="C117" s="533"/>
      <c r="D117" s="533"/>
      <c r="E117" s="533"/>
      <c r="F117" s="533"/>
      <c r="G117" s="533"/>
      <c r="H117" s="533"/>
      <c r="I117" s="533"/>
      <c r="J117" s="533"/>
      <c r="K117" s="533"/>
      <c r="L117" s="533"/>
      <c r="M117" s="533"/>
      <c r="N117" s="533"/>
      <c r="O117" s="533"/>
    </row>
    <row r="118" spans="3:15" ht="25.15" customHeight="1">
      <c r="C118" s="534" t="s">
        <v>253</v>
      </c>
      <c r="D118" s="535"/>
      <c r="E118" s="286" t="str">
        <f>'BD Team'!B19</f>
        <v>W5</v>
      </c>
      <c r="F118" s="288" t="s">
        <v>254</v>
      </c>
      <c r="G118" s="537" t="str">
        <f>'BD Team'!D19</f>
        <v>SINGLE DOOR WITH INTERNAL RAILING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4" t="s">
        <v>127</v>
      </c>
      <c r="M119" s="535"/>
      <c r="N119" s="540" t="str">
        <f>'BD Team'!G19</f>
        <v>NA</v>
      </c>
      <c r="O119" s="540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4" t="s">
        <v>246</v>
      </c>
      <c r="M120" s="535"/>
      <c r="N120" s="537" t="str">
        <f>$F$6</f>
        <v>Anodized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4" t="s">
        <v>177</v>
      </c>
      <c r="M121" s="535"/>
      <c r="N121" s="537" t="str">
        <f>$K$6</f>
        <v>Silver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4" t="s">
        <v>247</v>
      </c>
      <c r="M122" s="535"/>
      <c r="N122" s="540" t="s">
        <v>255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4" t="s">
        <v>248</v>
      </c>
      <c r="M123" s="535"/>
      <c r="N123" s="537" t="str">
        <f>CONCATENATE('BD Team'!H19," X ",'BD Team'!I19)</f>
        <v>915 X 2286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4" t="s">
        <v>249</v>
      </c>
      <c r="M124" s="535"/>
      <c r="N124" s="536">
        <f>'BD Team'!J19</f>
        <v>3</v>
      </c>
      <c r="O124" s="536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4" t="s">
        <v>250</v>
      </c>
      <c r="M125" s="535"/>
      <c r="N125" s="537" t="str">
        <f>'BD Team'!C19</f>
        <v>M15000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4" t="s">
        <v>251</v>
      </c>
      <c r="M126" s="535"/>
      <c r="N126" s="537" t="str">
        <f>'BD Team'!E19</f>
        <v>10MM &amp; 12MM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4" t="s">
        <v>252</v>
      </c>
      <c r="M127" s="535"/>
      <c r="N127" s="537" t="str">
        <f>'BD Team'!F19</f>
        <v>NO</v>
      </c>
      <c r="O127" s="537"/>
    </row>
    <row r="128" spans="3:15">
      <c r="C128" s="533"/>
      <c r="D128" s="533"/>
      <c r="E128" s="533"/>
      <c r="F128" s="533"/>
      <c r="G128" s="533"/>
      <c r="H128" s="533"/>
      <c r="I128" s="533"/>
      <c r="J128" s="533"/>
      <c r="K128" s="533"/>
      <c r="L128" s="533"/>
      <c r="M128" s="533"/>
      <c r="N128" s="533"/>
      <c r="O128" s="533"/>
    </row>
    <row r="129" spans="3:15" ht="25.15" customHeight="1">
      <c r="C129" s="534" t="s">
        <v>253</v>
      </c>
      <c r="D129" s="535"/>
      <c r="E129" s="286" t="str">
        <f>'BD Team'!B20</f>
        <v>W6</v>
      </c>
      <c r="F129" s="288" t="s">
        <v>254</v>
      </c>
      <c r="G129" s="537" t="str">
        <f>'BD Team'!D20</f>
        <v>SINGLE DOOR WITH INTERNAL RAILING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4" t="s">
        <v>127</v>
      </c>
      <c r="M130" s="535"/>
      <c r="N130" s="540" t="str">
        <f>'BD Team'!G20</f>
        <v>NA</v>
      </c>
      <c r="O130" s="540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4" t="s">
        <v>246</v>
      </c>
      <c r="M131" s="535"/>
      <c r="N131" s="537" t="str">
        <f>$F$6</f>
        <v>Anodized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4" t="s">
        <v>177</v>
      </c>
      <c r="M132" s="535"/>
      <c r="N132" s="537" t="str">
        <f>$K$6</f>
        <v>Silver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4" t="s">
        <v>247</v>
      </c>
      <c r="M133" s="535"/>
      <c r="N133" s="540" t="s">
        <v>255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4" t="s">
        <v>248</v>
      </c>
      <c r="M134" s="535"/>
      <c r="N134" s="537" t="str">
        <f>CONCATENATE('BD Team'!H20," X ",'BD Team'!I20)</f>
        <v>534 X 2286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4" t="s">
        <v>249</v>
      </c>
      <c r="M135" s="535"/>
      <c r="N135" s="536">
        <f>'BD Team'!J20</f>
        <v>2</v>
      </c>
      <c r="O135" s="536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4" t="s">
        <v>250</v>
      </c>
      <c r="M136" s="535"/>
      <c r="N136" s="537" t="str">
        <f>'BD Team'!C20</f>
        <v>M15000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4" t="s">
        <v>251</v>
      </c>
      <c r="M137" s="535"/>
      <c r="N137" s="537" t="str">
        <f>'BD Team'!E20</f>
        <v>10MM &amp; 12MM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4" t="s">
        <v>252</v>
      </c>
      <c r="M138" s="535"/>
      <c r="N138" s="537" t="str">
        <f>'BD Team'!F20</f>
        <v>NO</v>
      </c>
      <c r="O138" s="537"/>
    </row>
    <row r="139" spans="3:15">
      <c r="C139" s="533"/>
      <c r="D139" s="533"/>
      <c r="E139" s="533"/>
      <c r="F139" s="533"/>
      <c r="G139" s="533"/>
      <c r="H139" s="533"/>
      <c r="I139" s="533"/>
      <c r="J139" s="533"/>
      <c r="K139" s="533"/>
      <c r="L139" s="533"/>
      <c r="M139" s="533"/>
      <c r="N139" s="533"/>
      <c r="O139" s="533"/>
    </row>
    <row r="140" spans="3:15" ht="25.15" customHeight="1">
      <c r="C140" s="534" t="s">
        <v>253</v>
      </c>
      <c r="D140" s="535"/>
      <c r="E140" s="286" t="str">
        <f>'BD Team'!B21</f>
        <v>V</v>
      </c>
      <c r="F140" s="288" t="s">
        <v>254</v>
      </c>
      <c r="G140" s="537" t="str">
        <f>'BD Team'!D21</f>
        <v>TOP HUNG WINDOW WITH BOTTOM FIXED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4" t="s">
        <v>127</v>
      </c>
      <c r="M141" s="535"/>
      <c r="N141" s="540" t="str">
        <f>'BD Team'!G21</f>
        <v>NA</v>
      </c>
      <c r="O141" s="540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4" t="s">
        <v>246</v>
      </c>
      <c r="M142" s="535"/>
      <c r="N142" s="537" t="str">
        <f>$F$6</f>
        <v>Anodized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4" t="s">
        <v>177</v>
      </c>
      <c r="M143" s="535"/>
      <c r="N143" s="537" t="str">
        <f>$K$6</f>
        <v>Silver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4" t="s">
        <v>247</v>
      </c>
      <c r="M144" s="535"/>
      <c r="N144" s="540" t="s">
        <v>255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4" t="s">
        <v>248</v>
      </c>
      <c r="M145" s="535"/>
      <c r="N145" s="537" t="str">
        <f>CONCATENATE('BD Team'!H21," X ",'BD Team'!I21)</f>
        <v>610 X 1525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4" t="s">
        <v>249</v>
      </c>
      <c r="M146" s="535"/>
      <c r="N146" s="536">
        <f>'BD Team'!J21</f>
        <v>1</v>
      </c>
      <c r="O146" s="536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4" t="s">
        <v>250</v>
      </c>
      <c r="M147" s="535"/>
      <c r="N147" s="537" t="str">
        <f>'BD Team'!C21</f>
        <v>M15000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4" t="s">
        <v>251</v>
      </c>
      <c r="M148" s="535"/>
      <c r="N148" s="537" t="str">
        <f>'BD Team'!E21</f>
        <v>6MM (F)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4" t="s">
        <v>252</v>
      </c>
      <c r="M149" s="535"/>
      <c r="N149" s="537" t="str">
        <f>'BD Team'!F21</f>
        <v>NO</v>
      </c>
      <c r="O149" s="537"/>
    </row>
    <row r="150" spans="3:15">
      <c r="C150" s="533"/>
      <c r="D150" s="533"/>
      <c r="E150" s="533"/>
      <c r="F150" s="533"/>
      <c r="G150" s="533"/>
      <c r="H150" s="533"/>
      <c r="I150" s="533"/>
      <c r="J150" s="533"/>
      <c r="K150" s="533"/>
      <c r="L150" s="533"/>
      <c r="M150" s="533"/>
      <c r="N150" s="533"/>
      <c r="O150" s="533"/>
    </row>
    <row r="151" spans="3:15" ht="25.15" customHeight="1">
      <c r="C151" s="534" t="s">
        <v>253</v>
      </c>
      <c r="D151" s="535"/>
      <c r="E151" s="286">
        <f>'BD Team'!B22</f>
        <v>0</v>
      </c>
      <c r="F151" s="288" t="s">
        <v>254</v>
      </c>
      <c r="G151" s="537">
        <f>'BD Team'!D22</f>
        <v>0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4" t="s">
        <v>127</v>
      </c>
      <c r="M152" s="535"/>
      <c r="N152" s="540">
        <f>'BD Team'!G22</f>
        <v>0</v>
      </c>
      <c r="O152" s="540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4" t="s">
        <v>246</v>
      </c>
      <c r="M153" s="535"/>
      <c r="N153" s="537" t="str">
        <f>$F$6</f>
        <v>Anodized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4" t="s">
        <v>177</v>
      </c>
      <c r="M154" s="535"/>
      <c r="N154" s="537" t="str">
        <f>$K$6</f>
        <v>Silver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4" t="s">
        <v>247</v>
      </c>
      <c r="M155" s="535"/>
      <c r="N155" s="540" t="s">
        <v>255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4" t="s">
        <v>248</v>
      </c>
      <c r="M156" s="535"/>
      <c r="N156" s="537" t="str">
        <f>CONCATENATE('BD Team'!H22," X ",'BD Team'!I22)</f>
        <v xml:space="preserve"> X 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4" t="s">
        <v>249</v>
      </c>
      <c r="M157" s="535"/>
      <c r="N157" s="536">
        <f>'BD Team'!J22</f>
        <v>0</v>
      </c>
      <c r="O157" s="536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4" t="s">
        <v>250</v>
      </c>
      <c r="M158" s="535"/>
      <c r="N158" s="537">
        <f>'BD Team'!C22</f>
        <v>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4" t="s">
        <v>251</v>
      </c>
      <c r="M159" s="535"/>
      <c r="N159" s="537">
        <f>'BD Team'!E22</f>
        <v>0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4" t="s">
        <v>252</v>
      </c>
      <c r="M160" s="535"/>
      <c r="N160" s="537">
        <f>'BD Team'!F22</f>
        <v>0</v>
      </c>
      <c r="O160" s="537"/>
    </row>
    <row r="161" spans="3:15">
      <c r="C161" s="533"/>
      <c r="D161" s="533"/>
      <c r="E161" s="533"/>
      <c r="F161" s="533"/>
      <c r="G161" s="533"/>
      <c r="H161" s="533"/>
      <c r="I161" s="533"/>
      <c r="J161" s="533"/>
      <c r="K161" s="533"/>
      <c r="L161" s="533"/>
      <c r="M161" s="533"/>
      <c r="N161" s="533"/>
      <c r="O161" s="533"/>
    </row>
    <row r="162" spans="3:15" ht="25.15" customHeight="1">
      <c r="C162" s="534" t="s">
        <v>253</v>
      </c>
      <c r="D162" s="535"/>
      <c r="E162" s="286">
        <f>'BD Team'!B23</f>
        <v>0</v>
      </c>
      <c r="F162" s="288" t="s">
        <v>254</v>
      </c>
      <c r="G162" s="537">
        <f>'BD Team'!D23</f>
        <v>0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4" t="s">
        <v>127</v>
      </c>
      <c r="M163" s="535"/>
      <c r="N163" s="540">
        <f>'BD Team'!G23</f>
        <v>0</v>
      </c>
      <c r="O163" s="540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4" t="s">
        <v>246</v>
      </c>
      <c r="M164" s="535"/>
      <c r="N164" s="537" t="str">
        <f>$F$6</f>
        <v>Anodized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4" t="s">
        <v>177</v>
      </c>
      <c r="M165" s="535"/>
      <c r="N165" s="537" t="str">
        <f>$K$6</f>
        <v>Silver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4" t="s">
        <v>247</v>
      </c>
      <c r="M166" s="535"/>
      <c r="N166" s="540" t="s">
        <v>255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4" t="s">
        <v>248</v>
      </c>
      <c r="M167" s="535"/>
      <c r="N167" s="537" t="str">
        <f>CONCATENATE('BD Team'!H23," X ",'BD Team'!I23)</f>
        <v xml:space="preserve"> X 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4" t="s">
        <v>249</v>
      </c>
      <c r="M168" s="535"/>
      <c r="N168" s="536">
        <f>'BD Team'!J23</f>
        <v>0</v>
      </c>
      <c r="O168" s="536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4" t="s">
        <v>250</v>
      </c>
      <c r="M169" s="535"/>
      <c r="N169" s="537">
        <f>'BD Team'!C23</f>
        <v>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4" t="s">
        <v>251</v>
      </c>
      <c r="M170" s="535"/>
      <c r="N170" s="537">
        <f>'BD Team'!E23</f>
        <v>0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4" t="s">
        <v>252</v>
      </c>
      <c r="M171" s="535"/>
      <c r="N171" s="537">
        <f>'BD Team'!F23</f>
        <v>0</v>
      </c>
      <c r="O171" s="537"/>
    </row>
    <row r="172" spans="3:15">
      <c r="C172" s="533"/>
      <c r="D172" s="533"/>
      <c r="E172" s="533"/>
      <c r="F172" s="533"/>
      <c r="G172" s="533"/>
      <c r="H172" s="533"/>
      <c r="I172" s="533"/>
      <c r="J172" s="533"/>
      <c r="K172" s="533"/>
      <c r="L172" s="533"/>
      <c r="M172" s="533"/>
      <c r="N172" s="533"/>
      <c r="O172" s="533"/>
    </row>
    <row r="173" spans="3:15" ht="25.15" customHeight="1">
      <c r="C173" s="534" t="s">
        <v>253</v>
      </c>
      <c r="D173" s="535"/>
      <c r="E173" s="286">
        <f>'BD Team'!B24</f>
        <v>0</v>
      </c>
      <c r="F173" s="288" t="s">
        <v>254</v>
      </c>
      <c r="G173" s="537">
        <f>'BD Team'!D24</f>
        <v>0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4" t="s">
        <v>127</v>
      </c>
      <c r="M174" s="535"/>
      <c r="N174" s="540">
        <f>'BD Team'!G24</f>
        <v>0</v>
      </c>
      <c r="O174" s="540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4" t="s">
        <v>246</v>
      </c>
      <c r="M175" s="535"/>
      <c r="N175" s="537" t="str">
        <f>$F$6</f>
        <v>Anodized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4" t="s">
        <v>177</v>
      </c>
      <c r="M176" s="535"/>
      <c r="N176" s="537" t="str">
        <f>$K$6</f>
        <v>Silver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4" t="s">
        <v>247</v>
      </c>
      <c r="M177" s="535"/>
      <c r="N177" s="540" t="s">
        <v>255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4" t="s">
        <v>248</v>
      </c>
      <c r="M178" s="535"/>
      <c r="N178" s="537" t="str">
        <f>CONCATENATE('BD Team'!H24," X ",'BD Team'!I24)</f>
        <v xml:space="preserve"> X 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4" t="s">
        <v>249</v>
      </c>
      <c r="M179" s="535"/>
      <c r="N179" s="536">
        <f>'BD Team'!J24</f>
        <v>0</v>
      </c>
      <c r="O179" s="536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4" t="s">
        <v>250</v>
      </c>
      <c r="M180" s="535"/>
      <c r="N180" s="537">
        <f>'BD Team'!C24</f>
        <v>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4" t="s">
        <v>251</v>
      </c>
      <c r="M181" s="535"/>
      <c r="N181" s="537">
        <f>'BD Team'!E24</f>
        <v>0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4" t="s">
        <v>252</v>
      </c>
      <c r="M182" s="535"/>
      <c r="N182" s="537">
        <f>'BD Team'!F24</f>
        <v>0</v>
      </c>
      <c r="O182" s="537"/>
    </row>
    <row r="183" spans="3:15">
      <c r="C183" s="533"/>
      <c r="D183" s="533"/>
      <c r="E183" s="533"/>
      <c r="F183" s="533"/>
      <c r="G183" s="533"/>
      <c r="H183" s="533"/>
      <c r="I183" s="533"/>
      <c r="J183" s="533"/>
      <c r="K183" s="533"/>
      <c r="L183" s="533"/>
      <c r="M183" s="533"/>
      <c r="N183" s="533"/>
      <c r="O183" s="533"/>
    </row>
    <row r="184" spans="3:15" ht="25.15" customHeight="1">
      <c r="C184" s="534" t="s">
        <v>253</v>
      </c>
      <c r="D184" s="535"/>
      <c r="E184" s="286">
        <f>'BD Team'!B25</f>
        <v>0</v>
      </c>
      <c r="F184" s="288" t="s">
        <v>254</v>
      </c>
      <c r="G184" s="537">
        <f>'BD Team'!D25</f>
        <v>0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4" t="s">
        <v>127</v>
      </c>
      <c r="M185" s="535"/>
      <c r="N185" s="540">
        <f>'BD Team'!G25</f>
        <v>0</v>
      </c>
      <c r="O185" s="540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4" t="s">
        <v>246</v>
      </c>
      <c r="M186" s="535"/>
      <c r="N186" s="537" t="str">
        <f>$F$6</f>
        <v>Anodized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4" t="s">
        <v>177</v>
      </c>
      <c r="M187" s="535"/>
      <c r="N187" s="537" t="str">
        <f>$K$6</f>
        <v>Silver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4" t="s">
        <v>247</v>
      </c>
      <c r="M188" s="535"/>
      <c r="N188" s="540" t="s">
        <v>255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4" t="s">
        <v>248</v>
      </c>
      <c r="M189" s="535"/>
      <c r="N189" s="537" t="str">
        <f>CONCATENATE('BD Team'!H25," X ",'BD Team'!I25)</f>
        <v xml:space="preserve"> X 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4" t="s">
        <v>249</v>
      </c>
      <c r="M190" s="535"/>
      <c r="N190" s="536">
        <f>'BD Team'!J25</f>
        <v>0</v>
      </c>
      <c r="O190" s="536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4" t="s">
        <v>250</v>
      </c>
      <c r="M191" s="535"/>
      <c r="N191" s="537">
        <f>'BD Team'!C25</f>
        <v>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4" t="s">
        <v>251</v>
      </c>
      <c r="M192" s="535"/>
      <c r="N192" s="537">
        <f>'BD Team'!E25</f>
        <v>0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4" t="s">
        <v>252</v>
      </c>
      <c r="M193" s="535"/>
      <c r="N193" s="537">
        <f>'BD Team'!F25</f>
        <v>0</v>
      </c>
      <c r="O193" s="537"/>
    </row>
    <row r="194" spans="3:15">
      <c r="C194" s="533"/>
      <c r="D194" s="533"/>
      <c r="E194" s="533"/>
      <c r="F194" s="533"/>
      <c r="G194" s="533"/>
      <c r="H194" s="533"/>
      <c r="I194" s="533"/>
      <c r="J194" s="533"/>
      <c r="K194" s="533"/>
      <c r="L194" s="533"/>
      <c r="M194" s="533"/>
      <c r="N194" s="533"/>
      <c r="O194" s="533"/>
    </row>
    <row r="195" spans="3:15" ht="25.15" customHeight="1">
      <c r="C195" s="534" t="s">
        <v>253</v>
      </c>
      <c r="D195" s="535"/>
      <c r="E195" s="286">
        <f>'BD Team'!B26</f>
        <v>0</v>
      </c>
      <c r="F195" s="288" t="s">
        <v>254</v>
      </c>
      <c r="G195" s="537">
        <f>'BD Team'!D26</f>
        <v>0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4" t="s">
        <v>127</v>
      </c>
      <c r="M196" s="535"/>
      <c r="N196" s="540">
        <f>'BD Team'!G26</f>
        <v>0</v>
      </c>
      <c r="O196" s="540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4" t="s">
        <v>246</v>
      </c>
      <c r="M197" s="535"/>
      <c r="N197" s="537" t="str">
        <f>$F$6</f>
        <v>Anodized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4" t="s">
        <v>177</v>
      </c>
      <c r="M198" s="535"/>
      <c r="N198" s="537" t="str">
        <f>$K$6</f>
        <v>Silver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4" t="s">
        <v>247</v>
      </c>
      <c r="M199" s="535"/>
      <c r="N199" s="540" t="s">
        <v>255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4" t="s">
        <v>248</v>
      </c>
      <c r="M200" s="535"/>
      <c r="N200" s="537" t="str">
        <f>CONCATENATE('BD Team'!H26," X ",'BD Team'!I26)</f>
        <v xml:space="preserve"> X 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4" t="s">
        <v>249</v>
      </c>
      <c r="M201" s="535"/>
      <c r="N201" s="536">
        <f>'BD Team'!J26</f>
        <v>0</v>
      </c>
      <c r="O201" s="536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4" t="s">
        <v>250</v>
      </c>
      <c r="M202" s="535"/>
      <c r="N202" s="537">
        <f>'BD Team'!C26</f>
        <v>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4" t="s">
        <v>251</v>
      </c>
      <c r="M203" s="535"/>
      <c r="N203" s="537">
        <f>'BD Team'!E26</f>
        <v>0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4" t="s">
        <v>252</v>
      </c>
      <c r="M204" s="535"/>
      <c r="N204" s="537">
        <f>'BD Team'!F26</f>
        <v>0</v>
      </c>
      <c r="O204" s="537"/>
    </row>
    <row r="205" spans="3:15">
      <c r="C205" s="533"/>
      <c r="D205" s="533"/>
      <c r="E205" s="533"/>
      <c r="F205" s="533"/>
      <c r="G205" s="533"/>
      <c r="H205" s="533"/>
      <c r="I205" s="533"/>
      <c r="J205" s="533"/>
      <c r="K205" s="533"/>
      <c r="L205" s="533"/>
      <c r="M205" s="533"/>
      <c r="N205" s="533"/>
      <c r="O205" s="533"/>
    </row>
    <row r="206" spans="3:15" ht="25.15" customHeight="1">
      <c r="C206" s="534" t="s">
        <v>253</v>
      </c>
      <c r="D206" s="535"/>
      <c r="E206" s="286">
        <f>'BD Team'!B27</f>
        <v>0</v>
      </c>
      <c r="F206" s="288" t="s">
        <v>254</v>
      </c>
      <c r="G206" s="537">
        <f>'BD Team'!D27</f>
        <v>0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4" t="s">
        <v>127</v>
      </c>
      <c r="M207" s="535"/>
      <c r="N207" s="540">
        <f>'BD Team'!G27</f>
        <v>0</v>
      </c>
      <c r="O207" s="540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4" t="s">
        <v>246</v>
      </c>
      <c r="M208" s="535"/>
      <c r="N208" s="537" t="str">
        <f>$F$6</f>
        <v>Anodized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4" t="s">
        <v>177</v>
      </c>
      <c r="M209" s="535"/>
      <c r="N209" s="537" t="str">
        <f>$K$6</f>
        <v>Silver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4" t="s">
        <v>247</v>
      </c>
      <c r="M210" s="535"/>
      <c r="N210" s="540" t="s">
        <v>255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4" t="s">
        <v>248</v>
      </c>
      <c r="M211" s="535"/>
      <c r="N211" s="537" t="str">
        <f>CONCATENATE('BD Team'!H27," X ",'BD Team'!I27)</f>
        <v xml:space="preserve"> X 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4" t="s">
        <v>249</v>
      </c>
      <c r="M212" s="535"/>
      <c r="N212" s="536">
        <f>'BD Team'!J27</f>
        <v>0</v>
      </c>
      <c r="O212" s="536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4" t="s">
        <v>250</v>
      </c>
      <c r="M213" s="535"/>
      <c r="N213" s="537">
        <f>'BD Team'!C27</f>
        <v>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4" t="s">
        <v>251</v>
      </c>
      <c r="M214" s="535"/>
      <c r="N214" s="537">
        <f>'BD Team'!E27</f>
        <v>0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4" t="s">
        <v>252</v>
      </c>
      <c r="M215" s="535"/>
      <c r="N215" s="537">
        <f>'BD Team'!F27</f>
        <v>0</v>
      </c>
      <c r="O215" s="537"/>
    </row>
    <row r="216" spans="3:15">
      <c r="C216" s="533"/>
      <c r="D216" s="533"/>
      <c r="E216" s="533"/>
      <c r="F216" s="533"/>
      <c r="G216" s="533"/>
      <c r="H216" s="533"/>
      <c r="I216" s="533"/>
      <c r="J216" s="533"/>
      <c r="K216" s="533"/>
      <c r="L216" s="533"/>
      <c r="M216" s="533"/>
      <c r="N216" s="533"/>
      <c r="O216" s="533"/>
    </row>
    <row r="217" spans="3:15" ht="25.15" customHeight="1">
      <c r="C217" s="534" t="s">
        <v>253</v>
      </c>
      <c r="D217" s="535"/>
      <c r="E217" s="286">
        <f>'BD Team'!B28</f>
        <v>0</v>
      </c>
      <c r="F217" s="288" t="s">
        <v>254</v>
      </c>
      <c r="G217" s="537">
        <f>'BD Team'!D28</f>
        <v>0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4" t="s">
        <v>127</v>
      </c>
      <c r="M218" s="535"/>
      <c r="N218" s="540">
        <f>'BD Team'!G28</f>
        <v>0</v>
      </c>
      <c r="O218" s="540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4" t="s">
        <v>246</v>
      </c>
      <c r="M219" s="535"/>
      <c r="N219" s="537" t="str">
        <f>$F$6</f>
        <v>Anodized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4" t="s">
        <v>177</v>
      </c>
      <c r="M220" s="535"/>
      <c r="N220" s="537" t="str">
        <f>$K$6</f>
        <v>Silver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4" t="s">
        <v>247</v>
      </c>
      <c r="M221" s="535"/>
      <c r="N221" s="540" t="s">
        <v>255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4" t="s">
        <v>248</v>
      </c>
      <c r="M222" s="535"/>
      <c r="N222" s="537" t="str">
        <f>CONCATENATE('BD Team'!H28," X ",'BD Team'!I28)</f>
        <v xml:space="preserve"> X 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4" t="s">
        <v>249</v>
      </c>
      <c r="M223" s="535"/>
      <c r="N223" s="536">
        <f>'BD Team'!J28</f>
        <v>0</v>
      </c>
      <c r="O223" s="536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4" t="s">
        <v>250</v>
      </c>
      <c r="M224" s="535"/>
      <c r="N224" s="537">
        <f>'BD Team'!C28</f>
        <v>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4" t="s">
        <v>251</v>
      </c>
      <c r="M225" s="535"/>
      <c r="N225" s="537">
        <f>'BD Team'!E28</f>
        <v>0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4" t="s">
        <v>252</v>
      </c>
      <c r="M226" s="535"/>
      <c r="N226" s="537">
        <f>'BD Team'!F28</f>
        <v>0</v>
      </c>
      <c r="O226" s="537"/>
    </row>
    <row r="227" spans="3:15">
      <c r="C227" s="533"/>
      <c r="D227" s="533"/>
      <c r="E227" s="533"/>
      <c r="F227" s="533"/>
      <c r="G227" s="533"/>
      <c r="H227" s="533"/>
      <c r="I227" s="533"/>
      <c r="J227" s="533"/>
      <c r="K227" s="533"/>
      <c r="L227" s="533"/>
      <c r="M227" s="533"/>
      <c r="N227" s="533"/>
      <c r="O227" s="533"/>
    </row>
    <row r="228" spans="3:15" ht="25.15" customHeight="1">
      <c r="C228" s="534" t="s">
        <v>253</v>
      </c>
      <c r="D228" s="535"/>
      <c r="E228" s="286">
        <f>'BD Team'!B29</f>
        <v>0</v>
      </c>
      <c r="F228" s="288" t="s">
        <v>254</v>
      </c>
      <c r="G228" s="537">
        <f>'BD Team'!D29</f>
        <v>0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4" t="s">
        <v>127</v>
      </c>
      <c r="M229" s="535"/>
      <c r="N229" s="540">
        <f>'BD Team'!G29</f>
        <v>0</v>
      </c>
      <c r="O229" s="540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4" t="s">
        <v>246</v>
      </c>
      <c r="M230" s="535"/>
      <c r="N230" s="537" t="str">
        <f>$F$6</f>
        <v>Anodized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4" t="s">
        <v>177</v>
      </c>
      <c r="M231" s="535"/>
      <c r="N231" s="537" t="str">
        <f>$K$6</f>
        <v>Silver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4" t="s">
        <v>247</v>
      </c>
      <c r="M232" s="535"/>
      <c r="N232" s="540" t="s">
        <v>255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4" t="s">
        <v>248</v>
      </c>
      <c r="M233" s="535"/>
      <c r="N233" s="537" t="str">
        <f>CONCATENATE('BD Team'!H29," X ",'BD Team'!I29)</f>
        <v xml:space="preserve"> X 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4" t="s">
        <v>249</v>
      </c>
      <c r="M234" s="535"/>
      <c r="N234" s="536">
        <f>'BD Team'!J29</f>
        <v>0</v>
      </c>
      <c r="O234" s="536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4" t="s">
        <v>250</v>
      </c>
      <c r="M235" s="535"/>
      <c r="N235" s="537">
        <f>'BD Team'!C29</f>
        <v>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4" t="s">
        <v>251</v>
      </c>
      <c r="M236" s="535"/>
      <c r="N236" s="537">
        <f>'BD Team'!E29</f>
        <v>0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4" t="s">
        <v>252</v>
      </c>
      <c r="M237" s="535"/>
      <c r="N237" s="537">
        <f>'BD Team'!F29</f>
        <v>0</v>
      </c>
      <c r="O237" s="537"/>
    </row>
    <row r="238" spans="3:15">
      <c r="C238" s="533"/>
      <c r="D238" s="533"/>
      <c r="E238" s="533"/>
      <c r="F238" s="533"/>
      <c r="G238" s="533"/>
      <c r="H238" s="533"/>
      <c r="I238" s="533"/>
      <c r="J238" s="533"/>
      <c r="K238" s="533"/>
      <c r="L238" s="533"/>
      <c r="M238" s="533"/>
      <c r="N238" s="533"/>
      <c r="O238" s="533"/>
    </row>
    <row r="239" spans="3:15" ht="25.15" customHeight="1">
      <c r="C239" s="534" t="s">
        <v>253</v>
      </c>
      <c r="D239" s="535"/>
      <c r="E239" s="286">
        <f>'BD Team'!B30</f>
        <v>0</v>
      </c>
      <c r="F239" s="288" t="s">
        <v>254</v>
      </c>
      <c r="G239" s="537">
        <f>'BD Team'!D30</f>
        <v>0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4" t="s">
        <v>127</v>
      </c>
      <c r="M240" s="535"/>
      <c r="N240" s="540">
        <f>'BD Team'!G30</f>
        <v>0</v>
      </c>
      <c r="O240" s="540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4" t="s">
        <v>246</v>
      </c>
      <c r="M241" s="535"/>
      <c r="N241" s="537" t="str">
        <f>$F$6</f>
        <v>Anodized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4" t="s">
        <v>177</v>
      </c>
      <c r="M242" s="535"/>
      <c r="N242" s="537" t="str">
        <f>$K$6</f>
        <v>Silver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4" t="s">
        <v>247</v>
      </c>
      <c r="M243" s="535"/>
      <c r="N243" s="540" t="s">
        <v>255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4" t="s">
        <v>248</v>
      </c>
      <c r="M244" s="535"/>
      <c r="N244" s="537" t="str">
        <f>CONCATENATE('BD Team'!H30," X ",'BD Team'!I30)</f>
        <v xml:space="preserve"> X 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4" t="s">
        <v>249</v>
      </c>
      <c r="M245" s="535"/>
      <c r="N245" s="536">
        <f>'BD Team'!J30</f>
        <v>0</v>
      </c>
      <c r="O245" s="536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4" t="s">
        <v>250</v>
      </c>
      <c r="M246" s="535"/>
      <c r="N246" s="537">
        <f>'BD Team'!C30</f>
        <v>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4" t="s">
        <v>251</v>
      </c>
      <c r="M247" s="535"/>
      <c r="N247" s="537">
        <f>'BD Team'!E30</f>
        <v>0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4" t="s">
        <v>252</v>
      </c>
      <c r="M248" s="535"/>
      <c r="N248" s="537">
        <f>'BD Team'!F30</f>
        <v>0</v>
      </c>
      <c r="O248" s="537"/>
    </row>
    <row r="249" spans="3:15">
      <c r="C249" s="533"/>
      <c r="D249" s="533"/>
      <c r="E249" s="533"/>
      <c r="F249" s="533"/>
      <c r="G249" s="533"/>
      <c r="H249" s="533"/>
      <c r="I249" s="533"/>
      <c r="J249" s="533"/>
      <c r="K249" s="533"/>
      <c r="L249" s="533"/>
      <c r="M249" s="533"/>
      <c r="N249" s="533"/>
      <c r="O249" s="533"/>
    </row>
    <row r="250" spans="3:15" ht="25.15" customHeight="1">
      <c r="C250" s="534" t="s">
        <v>253</v>
      </c>
      <c r="D250" s="535"/>
      <c r="E250" s="286">
        <f>'BD Team'!B31</f>
        <v>0</v>
      </c>
      <c r="F250" s="288" t="s">
        <v>254</v>
      </c>
      <c r="G250" s="537">
        <f>'BD Team'!D31</f>
        <v>0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4" t="s">
        <v>127</v>
      </c>
      <c r="M251" s="535"/>
      <c r="N251" s="540">
        <f>'BD Team'!G31</f>
        <v>0</v>
      </c>
      <c r="O251" s="540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4" t="s">
        <v>246</v>
      </c>
      <c r="M252" s="535"/>
      <c r="N252" s="537" t="str">
        <f>$F$6</f>
        <v>Anodized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4" t="s">
        <v>177</v>
      </c>
      <c r="M253" s="535"/>
      <c r="N253" s="537" t="str">
        <f>$K$6</f>
        <v>Silver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4" t="s">
        <v>247</v>
      </c>
      <c r="M254" s="535"/>
      <c r="N254" s="540" t="s">
        <v>255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4" t="s">
        <v>248</v>
      </c>
      <c r="M255" s="535"/>
      <c r="N255" s="537" t="str">
        <f>CONCATENATE('BD Team'!H31," X ",'BD Team'!I31)</f>
        <v xml:space="preserve"> X 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4" t="s">
        <v>249</v>
      </c>
      <c r="M256" s="535"/>
      <c r="N256" s="536">
        <f>'BD Team'!J31</f>
        <v>0</v>
      </c>
      <c r="O256" s="536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4" t="s">
        <v>250</v>
      </c>
      <c r="M257" s="535"/>
      <c r="N257" s="537">
        <f>'BD Team'!C31</f>
        <v>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4" t="s">
        <v>251</v>
      </c>
      <c r="M258" s="535"/>
      <c r="N258" s="537">
        <f>'BD Team'!E31</f>
        <v>0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4" t="s">
        <v>252</v>
      </c>
      <c r="M259" s="535"/>
      <c r="N259" s="537">
        <f>'BD Team'!F31</f>
        <v>0</v>
      </c>
      <c r="O259" s="537"/>
    </row>
    <row r="260" spans="3:15">
      <c r="C260" s="533"/>
      <c r="D260" s="533"/>
      <c r="E260" s="533"/>
      <c r="F260" s="533"/>
      <c r="G260" s="533"/>
      <c r="H260" s="533"/>
      <c r="I260" s="533"/>
      <c r="J260" s="533"/>
      <c r="K260" s="533"/>
      <c r="L260" s="533"/>
      <c r="M260" s="533"/>
      <c r="N260" s="533"/>
      <c r="O260" s="533"/>
    </row>
    <row r="261" spans="3:15" ht="25.15" customHeight="1">
      <c r="C261" s="534" t="s">
        <v>253</v>
      </c>
      <c r="D261" s="535"/>
      <c r="E261" s="286">
        <f>'BD Team'!B32</f>
        <v>0</v>
      </c>
      <c r="F261" s="288" t="s">
        <v>254</v>
      </c>
      <c r="G261" s="537">
        <f>'BD Team'!D32</f>
        <v>0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4" t="s">
        <v>127</v>
      </c>
      <c r="M262" s="535"/>
      <c r="N262" s="540">
        <f>'BD Team'!G32</f>
        <v>0</v>
      </c>
      <c r="O262" s="540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4" t="s">
        <v>246</v>
      </c>
      <c r="M263" s="535"/>
      <c r="N263" s="537" t="str">
        <f>$F$6</f>
        <v>Anodized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4" t="s">
        <v>177</v>
      </c>
      <c r="M264" s="535"/>
      <c r="N264" s="537" t="str">
        <f>$K$6</f>
        <v>Silver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4" t="s">
        <v>247</v>
      </c>
      <c r="M265" s="535"/>
      <c r="N265" s="540" t="s">
        <v>255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4" t="s">
        <v>248</v>
      </c>
      <c r="M266" s="535"/>
      <c r="N266" s="537" t="str">
        <f>CONCATENATE('BD Team'!H32," X ",'BD Team'!I32)</f>
        <v xml:space="preserve"> X 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4" t="s">
        <v>249</v>
      </c>
      <c r="M267" s="535"/>
      <c r="N267" s="536">
        <f>'BD Team'!J32</f>
        <v>0</v>
      </c>
      <c r="O267" s="536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4" t="s">
        <v>250</v>
      </c>
      <c r="M268" s="535"/>
      <c r="N268" s="537">
        <f>'BD Team'!C32</f>
        <v>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4" t="s">
        <v>251</v>
      </c>
      <c r="M269" s="535"/>
      <c r="N269" s="537">
        <f>'BD Team'!E32</f>
        <v>0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4" t="s">
        <v>252</v>
      </c>
      <c r="M270" s="535"/>
      <c r="N270" s="537">
        <f>'BD Team'!F32</f>
        <v>0</v>
      </c>
      <c r="O270" s="537"/>
    </row>
    <row r="271" spans="3:15">
      <c r="C271" s="533"/>
      <c r="D271" s="533"/>
      <c r="E271" s="533"/>
      <c r="F271" s="533"/>
      <c r="G271" s="533"/>
      <c r="H271" s="533"/>
      <c r="I271" s="533"/>
      <c r="J271" s="533"/>
      <c r="K271" s="533"/>
      <c r="L271" s="533"/>
      <c r="M271" s="533"/>
      <c r="N271" s="533"/>
      <c r="O271" s="533"/>
    </row>
    <row r="272" spans="3:15" ht="25.15" customHeight="1">
      <c r="C272" s="534" t="s">
        <v>253</v>
      </c>
      <c r="D272" s="535"/>
      <c r="E272" s="286">
        <f>'BD Team'!B33</f>
        <v>0</v>
      </c>
      <c r="F272" s="288" t="s">
        <v>254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4" t="s">
        <v>127</v>
      </c>
      <c r="M273" s="535"/>
      <c r="N273" s="540">
        <f>'BD Team'!G33</f>
        <v>0</v>
      </c>
      <c r="O273" s="540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4" t="s">
        <v>246</v>
      </c>
      <c r="M274" s="535"/>
      <c r="N274" s="537" t="str">
        <f>$F$6</f>
        <v>Anodized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4" t="s">
        <v>177</v>
      </c>
      <c r="M275" s="535"/>
      <c r="N275" s="537" t="str">
        <f>$K$6</f>
        <v>Silver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4" t="s">
        <v>247</v>
      </c>
      <c r="M276" s="535"/>
      <c r="N276" s="540" t="s">
        <v>255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4" t="s">
        <v>248</v>
      </c>
      <c r="M277" s="535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4" t="s">
        <v>249</v>
      </c>
      <c r="M278" s="535"/>
      <c r="N278" s="536">
        <f>'BD Team'!J33</f>
        <v>0</v>
      </c>
      <c r="O278" s="536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4" t="s">
        <v>250</v>
      </c>
      <c r="M279" s="535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4" t="s">
        <v>251</v>
      </c>
      <c r="M280" s="535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4" t="s">
        <v>252</v>
      </c>
      <c r="M281" s="535"/>
      <c r="N281" s="537">
        <f>'BD Team'!F33</f>
        <v>0</v>
      </c>
      <c r="O281" s="537"/>
    </row>
    <row r="282" spans="3:15">
      <c r="C282" s="533"/>
      <c r="D282" s="533"/>
      <c r="E282" s="533"/>
      <c r="F282" s="533"/>
      <c r="G282" s="533"/>
      <c r="H282" s="533"/>
      <c r="I282" s="533"/>
      <c r="J282" s="533"/>
      <c r="K282" s="533"/>
      <c r="L282" s="533"/>
      <c r="M282" s="533"/>
      <c r="N282" s="533"/>
      <c r="O282" s="533"/>
    </row>
    <row r="283" spans="3:15" ht="25.15" customHeight="1">
      <c r="C283" s="534" t="s">
        <v>253</v>
      </c>
      <c r="D283" s="535"/>
      <c r="E283" s="286">
        <f>'BD Team'!B34</f>
        <v>0</v>
      </c>
      <c r="F283" s="288" t="s">
        <v>254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4" t="s">
        <v>127</v>
      </c>
      <c r="M284" s="535"/>
      <c r="N284" s="540">
        <f>'BD Team'!G34</f>
        <v>0</v>
      </c>
      <c r="O284" s="540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4" t="s">
        <v>246</v>
      </c>
      <c r="M285" s="535"/>
      <c r="N285" s="537" t="str">
        <f>$F$6</f>
        <v>Anodized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4" t="s">
        <v>177</v>
      </c>
      <c r="M286" s="535"/>
      <c r="N286" s="537" t="str">
        <f>$K$6</f>
        <v>Silver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4" t="s">
        <v>247</v>
      </c>
      <c r="M287" s="535"/>
      <c r="N287" s="540" t="s">
        <v>255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4" t="s">
        <v>248</v>
      </c>
      <c r="M288" s="535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4" t="s">
        <v>249</v>
      </c>
      <c r="M289" s="535"/>
      <c r="N289" s="536">
        <f>'BD Team'!J34</f>
        <v>0</v>
      </c>
      <c r="O289" s="536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4" t="s">
        <v>250</v>
      </c>
      <c r="M290" s="535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4" t="s">
        <v>251</v>
      </c>
      <c r="M291" s="535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4" t="s">
        <v>252</v>
      </c>
      <c r="M292" s="535"/>
      <c r="N292" s="537">
        <f>'BD Team'!F34</f>
        <v>0</v>
      </c>
      <c r="O292" s="537"/>
    </row>
    <row r="293" spans="3:15">
      <c r="C293" s="533"/>
      <c r="D293" s="533"/>
      <c r="E293" s="533"/>
      <c r="F293" s="533"/>
      <c r="G293" s="533"/>
      <c r="H293" s="533"/>
      <c r="I293" s="533"/>
      <c r="J293" s="533"/>
      <c r="K293" s="533"/>
      <c r="L293" s="533"/>
      <c r="M293" s="533"/>
      <c r="N293" s="533"/>
      <c r="O293" s="533"/>
    </row>
    <row r="294" spans="3:15" ht="25.15" customHeight="1">
      <c r="C294" s="534" t="s">
        <v>253</v>
      </c>
      <c r="D294" s="535"/>
      <c r="E294" s="286">
        <f>'BD Team'!B35</f>
        <v>0</v>
      </c>
      <c r="F294" s="288" t="s">
        <v>254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4" t="s">
        <v>127</v>
      </c>
      <c r="M295" s="535"/>
      <c r="N295" s="540">
        <f>'BD Team'!G35</f>
        <v>0</v>
      </c>
      <c r="O295" s="540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4" t="s">
        <v>246</v>
      </c>
      <c r="M296" s="535"/>
      <c r="N296" s="537" t="str">
        <f>$F$6</f>
        <v>Anodized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4" t="s">
        <v>177</v>
      </c>
      <c r="M297" s="535"/>
      <c r="N297" s="537" t="str">
        <f>$K$6</f>
        <v>Silver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4" t="s">
        <v>247</v>
      </c>
      <c r="M298" s="535"/>
      <c r="N298" s="540" t="s">
        <v>255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4" t="s">
        <v>248</v>
      </c>
      <c r="M299" s="535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4" t="s">
        <v>249</v>
      </c>
      <c r="M300" s="535"/>
      <c r="N300" s="536">
        <f>'BD Team'!J35</f>
        <v>0</v>
      </c>
      <c r="O300" s="536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4" t="s">
        <v>250</v>
      </c>
      <c r="M301" s="535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4" t="s">
        <v>251</v>
      </c>
      <c r="M302" s="535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4" t="s">
        <v>252</v>
      </c>
      <c r="M303" s="535"/>
      <c r="N303" s="537">
        <f>'BD Team'!F35</f>
        <v>0</v>
      </c>
      <c r="O303" s="537"/>
    </row>
    <row r="304" spans="3:15">
      <c r="C304" s="533"/>
      <c r="D304" s="533"/>
      <c r="E304" s="533"/>
      <c r="F304" s="533"/>
      <c r="G304" s="533"/>
      <c r="H304" s="533"/>
      <c r="I304" s="533"/>
      <c r="J304" s="533"/>
      <c r="K304" s="533"/>
      <c r="L304" s="533"/>
      <c r="M304" s="533"/>
      <c r="N304" s="533"/>
      <c r="O304" s="533"/>
    </row>
    <row r="305" spans="3:15" ht="25.15" customHeight="1">
      <c r="C305" s="534" t="s">
        <v>253</v>
      </c>
      <c r="D305" s="535"/>
      <c r="E305" s="286">
        <f>'BD Team'!B36</f>
        <v>0</v>
      </c>
      <c r="F305" s="288" t="s">
        <v>254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4" t="s">
        <v>127</v>
      </c>
      <c r="M306" s="535"/>
      <c r="N306" s="540">
        <f>'BD Team'!G36</f>
        <v>0</v>
      </c>
      <c r="O306" s="540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4" t="s">
        <v>246</v>
      </c>
      <c r="M307" s="535"/>
      <c r="N307" s="537" t="str">
        <f>$F$6</f>
        <v>Anodized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4" t="s">
        <v>177</v>
      </c>
      <c r="M308" s="535"/>
      <c r="N308" s="537" t="str">
        <f>$K$6</f>
        <v>Silver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4" t="s">
        <v>247</v>
      </c>
      <c r="M309" s="535"/>
      <c r="N309" s="540" t="s">
        <v>255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4" t="s">
        <v>248</v>
      </c>
      <c r="M310" s="535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4" t="s">
        <v>249</v>
      </c>
      <c r="M311" s="535"/>
      <c r="N311" s="536">
        <f>'BD Team'!J36</f>
        <v>0</v>
      </c>
      <c r="O311" s="536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4" t="s">
        <v>250</v>
      </c>
      <c r="M312" s="535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4" t="s">
        <v>251</v>
      </c>
      <c r="M313" s="535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4" t="s">
        <v>252</v>
      </c>
      <c r="M314" s="535"/>
      <c r="N314" s="537">
        <f>'BD Team'!F36</f>
        <v>0</v>
      </c>
      <c r="O314" s="537"/>
    </row>
    <row r="315" spans="3:15">
      <c r="C315" s="533"/>
      <c r="D315" s="533"/>
      <c r="E315" s="533"/>
      <c r="F315" s="533"/>
      <c r="G315" s="533"/>
      <c r="H315" s="533"/>
      <c r="I315" s="533"/>
      <c r="J315" s="533"/>
      <c r="K315" s="533"/>
      <c r="L315" s="533"/>
      <c r="M315" s="533"/>
      <c r="N315" s="533"/>
      <c r="O315" s="533"/>
    </row>
    <row r="316" spans="3:15" ht="25.15" customHeight="1">
      <c r="C316" s="534" t="s">
        <v>253</v>
      </c>
      <c r="D316" s="535"/>
      <c r="E316" s="286">
        <f>'BD Team'!B37</f>
        <v>0</v>
      </c>
      <c r="F316" s="288" t="s">
        <v>254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4" t="s">
        <v>127</v>
      </c>
      <c r="M317" s="535"/>
      <c r="N317" s="540">
        <f>'BD Team'!G37</f>
        <v>0</v>
      </c>
      <c r="O317" s="540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4" t="s">
        <v>246</v>
      </c>
      <c r="M318" s="535"/>
      <c r="N318" s="537" t="str">
        <f>$F$6</f>
        <v>Anodized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4" t="s">
        <v>177</v>
      </c>
      <c r="M319" s="535"/>
      <c r="N319" s="537" t="str">
        <f>$K$6</f>
        <v>Silver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4" t="s">
        <v>247</v>
      </c>
      <c r="M320" s="535"/>
      <c r="N320" s="540" t="s">
        <v>255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4" t="s">
        <v>248</v>
      </c>
      <c r="M321" s="535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4" t="s">
        <v>249</v>
      </c>
      <c r="M322" s="535"/>
      <c r="N322" s="536">
        <f>'BD Team'!J37</f>
        <v>0</v>
      </c>
      <c r="O322" s="536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4" t="s">
        <v>250</v>
      </c>
      <c r="M323" s="535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4" t="s">
        <v>251</v>
      </c>
      <c r="M324" s="535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4" t="s">
        <v>252</v>
      </c>
      <c r="M325" s="535"/>
      <c r="N325" s="537">
        <f>'BD Team'!F37</f>
        <v>0</v>
      </c>
      <c r="O325" s="537"/>
    </row>
    <row r="326" spans="3:15">
      <c r="C326" s="533"/>
      <c r="D326" s="533"/>
      <c r="E326" s="533"/>
      <c r="F326" s="533"/>
      <c r="G326" s="533"/>
      <c r="H326" s="533"/>
      <c r="I326" s="533"/>
      <c r="J326" s="533"/>
      <c r="K326" s="533"/>
      <c r="L326" s="533"/>
      <c r="M326" s="533"/>
      <c r="N326" s="533"/>
      <c r="O326" s="533"/>
    </row>
    <row r="327" spans="3:15" ht="25.15" customHeight="1">
      <c r="C327" s="534" t="s">
        <v>253</v>
      </c>
      <c r="D327" s="535"/>
      <c r="E327" s="286">
        <f>'BD Team'!B38</f>
        <v>0</v>
      </c>
      <c r="F327" s="288" t="s">
        <v>254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4" t="s">
        <v>127</v>
      </c>
      <c r="M328" s="535"/>
      <c r="N328" s="540">
        <f>'BD Team'!G38</f>
        <v>0</v>
      </c>
      <c r="O328" s="540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4" t="s">
        <v>246</v>
      </c>
      <c r="M329" s="535"/>
      <c r="N329" s="537" t="str">
        <f>$F$6</f>
        <v>Anodized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4" t="s">
        <v>177</v>
      </c>
      <c r="M330" s="535"/>
      <c r="N330" s="537" t="str">
        <f>$K$6</f>
        <v>Silver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4" t="s">
        <v>247</v>
      </c>
      <c r="M331" s="535"/>
      <c r="N331" s="540" t="s">
        <v>255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4" t="s">
        <v>248</v>
      </c>
      <c r="M332" s="535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4" t="s">
        <v>249</v>
      </c>
      <c r="M333" s="535"/>
      <c r="N333" s="536">
        <f>'BD Team'!J38</f>
        <v>0</v>
      </c>
      <c r="O333" s="536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4" t="s">
        <v>250</v>
      </c>
      <c r="M334" s="535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4" t="s">
        <v>251</v>
      </c>
      <c r="M335" s="535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4" t="s">
        <v>252</v>
      </c>
      <c r="M336" s="535"/>
      <c r="N336" s="537">
        <f>'BD Team'!F38</f>
        <v>0</v>
      </c>
      <c r="O336" s="537"/>
    </row>
    <row r="337" spans="3:15">
      <c r="C337" s="533"/>
      <c r="D337" s="533"/>
      <c r="E337" s="533"/>
      <c r="F337" s="533"/>
      <c r="G337" s="533"/>
      <c r="H337" s="533"/>
      <c r="I337" s="533"/>
      <c r="J337" s="533"/>
      <c r="K337" s="533"/>
      <c r="L337" s="533"/>
      <c r="M337" s="533"/>
      <c r="N337" s="533"/>
      <c r="O337" s="533"/>
    </row>
    <row r="338" spans="3:15" ht="25.15" customHeight="1">
      <c r="C338" s="534" t="s">
        <v>253</v>
      </c>
      <c r="D338" s="535"/>
      <c r="E338" s="286">
        <f>'BD Team'!B39</f>
        <v>0</v>
      </c>
      <c r="F338" s="288" t="s">
        <v>254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4" t="s">
        <v>127</v>
      </c>
      <c r="M339" s="535"/>
      <c r="N339" s="540">
        <f>'BD Team'!G39</f>
        <v>0</v>
      </c>
      <c r="O339" s="540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4" t="s">
        <v>246</v>
      </c>
      <c r="M340" s="535"/>
      <c r="N340" s="537" t="str">
        <f>$F$6</f>
        <v>Anodized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4" t="s">
        <v>177</v>
      </c>
      <c r="M341" s="535"/>
      <c r="N341" s="537" t="str">
        <f>$K$6</f>
        <v>Silver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4" t="s">
        <v>247</v>
      </c>
      <c r="M342" s="535"/>
      <c r="N342" s="540" t="s">
        <v>255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4" t="s">
        <v>248</v>
      </c>
      <c r="M343" s="535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4" t="s">
        <v>249</v>
      </c>
      <c r="M344" s="535"/>
      <c r="N344" s="536">
        <f>'BD Team'!J39</f>
        <v>0</v>
      </c>
      <c r="O344" s="536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4" t="s">
        <v>250</v>
      </c>
      <c r="M345" s="535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4" t="s">
        <v>251</v>
      </c>
      <c r="M346" s="535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4" t="s">
        <v>252</v>
      </c>
      <c r="M347" s="535"/>
      <c r="N347" s="537">
        <f>'BD Team'!F39</f>
        <v>0</v>
      </c>
      <c r="O347" s="537"/>
    </row>
    <row r="348" spans="3:15">
      <c r="C348" s="533"/>
      <c r="D348" s="533"/>
      <c r="E348" s="533"/>
      <c r="F348" s="533"/>
      <c r="G348" s="533"/>
      <c r="H348" s="533"/>
      <c r="I348" s="533"/>
      <c r="J348" s="533"/>
      <c r="K348" s="533"/>
      <c r="L348" s="533"/>
      <c r="M348" s="533"/>
      <c r="N348" s="533"/>
      <c r="O348" s="533"/>
    </row>
    <row r="349" spans="3:15" ht="25.15" customHeight="1">
      <c r="C349" s="534" t="s">
        <v>253</v>
      </c>
      <c r="D349" s="535"/>
      <c r="E349" s="286">
        <f>'BD Team'!B40</f>
        <v>0</v>
      </c>
      <c r="F349" s="288" t="s">
        <v>254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4" t="s">
        <v>127</v>
      </c>
      <c r="M350" s="535"/>
      <c r="N350" s="540">
        <f>'BD Team'!G40</f>
        <v>0</v>
      </c>
      <c r="O350" s="540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4" t="s">
        <v>246</v>
      </c>
      <c r="M351" s="535"/>
      <c r="N351" s="537" t="str">
        <f>$F$6</f>
        <v>Anodized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4" t="s">
        <v>177</v>
      </c>
      <c r="M352" s="535"/>
      <c r="N352" s="537" t="str">
        <f>$K$6</f>
        <v>Silver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4" t="s">
        <v>247</v>
      </c>
      <c r="M353" s="535"/>
      <c r="N353" s="540" t="s">
        <v>255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4" t="s">
        <v>248</v>
      </c>
      <c r="M354" s="535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4" t="s">
        <v>249</v>
      </c>
      <c r="M355" s="535"/>
      <c r="N355" s="536">
        <f>'BD Team'!J40</f>
        <v>0</v>
      </c>
      <c r="O355" s="536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4" t="s">
        <v>250</v>
      </c>
      <c r="M356" s="535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4" t="s">
        <v>251</v>
      </c>
      <c r="M357" s="535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4" t="s">
        <v>252</v>
      </c>
      <c r="M358" s="535"/>
      <c r="N358" s="537">
        <f>'BD Team'!F40</f>
        <v>0</v>
      </c>
      <c r="O358" s="537"/>
    </row>
    <row r="359" spans="3:15">
      <c r="C359" s="533"/>
      <c r="D359" s="533"/>
      <c r="E359" s="533"/>
      <c r="F359" s="533"/>
      <c r="G359" s="533"/>
      <c r="H359" s="533"/>
      <c r="I359" s="533"/>
      <c r="J359" s="533"/>
      <c r="K359" s="533"/>
      <c r="L359" s="533"/>
      <c r="M359" s="533"/>
      <c r="N359" s="533"/>
      <c r="O359" s="533"/>
    </row>
    <row r="360" spans="3:15" ht="25.15" customHeight="1">
      <c r="C360" s="534" t="s">
        <v>253</v>
      </c>
      <c r="D360" s="535"/>
      <c r="E360" s="286">
        <f>'BD Team'!B41</f>
        <v>0</v>
      </c>
      <c r="F360" s="288" t="s">
        <v>254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4" t="s">
        <v>127</v>
      </c>
      <c r="M361" s="535"/>
      <c r="N361" s="540">
        <f>'BD Team'!G41</f>
        <v>0</v>
      </c>
      <c r="O361" s="540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4" t="s">
        <v>246</v>
      </c>
      <c r="M362" s="535"/>
      <c r="N362" s="537" t="str">
        <f>$F$6</f>
        <v>Anodized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4" t="s">
        <v>177</v>
      </c>
      <c r="M363" s="535"/>
      <c r="N363" s="537" t="str">
        <f>$K$6</f>
        <v>Silver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4" t="s">
        <v>247</v>
      </c>
      <c r="M364" s="535"/>
      <c r="N364" s="540" t="s">
        <v>255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4" t="s">
        <v>248</v>
      </c>
      <c r="M365" s="535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4" t="s">
        <v>249</v>
      </c>
      <c r="M366" s="535"/>
      <c r="N366" s="536">
        <f>'BD Team'!J41</f>
        <v>0</v>
      </c>
      <c r="O366" s="536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4" t="s">
        <v>250</v>
      </c>
      <c r="M367" s="535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4" t="s">
        <v>251</v>
      </c>
      <c r="M368" s="535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4" t="s">
        <v>252</v>
      </c>
      <c r="M369" s="535"/>
      <c r="N369" s="537">
        <f>'BD Team'!F41</f>
        <v>0</v>
      </c>
      <c r="O369" s="537"/>
    </row>
    <row r="370" spans="3:15">
      <c r="C370" s="533"/>
      <c r="D370" s="533"/>
      <c r="E370" s="533"/>
      <c r="F370" s="533"/>
      <c r="G370" s="533"/>
      <c r="H370" s="533"/>
      <c r="I370" s="533"/>
      <c r="J370" s="533"/>
      <c r="K370" s="533"/>
      <c r="L370" s="533"/>
      <c r="M370" s="533"/>
      <c r="N370" s="533"/>
      <c r="O370" s="533"/>
    </row>
    <row r="371" spans="3:15" ht="25.15" customHeight="1">
      <c r="C371" s="534" t="s">
        <v>253</v>
      </c>
      <c r="D371" s="535"/>
      <c r="E371" s="286">
        <f>'BD Team'!B42</f>
        <v>0</v>
      </c>
      <c r="F371" s="288" t="s">
        <v>254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4" t="s">
        <v>127</v>
      </c>
      <c r="M372" s="535"/>
      <c r="N372" s="540">
        <f>'BD Team'!G42</f>
        <v>0</v>
      </c>
      <c r="O372" s="540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4" t="s">
        <v>246</v>
      </c>
      <c r="M373" s="535"/>
      <c r="N373" s="537" t="str">
        <f>$F$6</f>
        <v>Anodized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4" t="s">
        <v>177</v>
      </c>
      <c r="M374" s="535"/>
      <c r="N374" s="537" t="str">
        <f>$K$6</f>
        <v>Silver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4" t="s">
        <v>247</v>
      </c>
      <c r="M375" s="535"/>
      <c r="N375" s="540" t="s">
        <v>255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4" t="s">
        <v>248</v>
      </c>
      <c r="M376" s="535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4" t="s">
        <v>249</v>
      </c>
      <c r="M377" s="535"/>
      <c r="N377" s="536">
        <f>'BD Team'!J42</f>
        <v>0</v>
      </c>
      <c r="O377" s="536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4" t="s">
        <v>250</v>
      </c>
      <c r="M378" s="535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4" t="s">
        <v>251</v>
      </c>
      <c r="M379" s="535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4" t="s">
        <v>252</v>
      </c>
      <c r="M380" s="535"/>
      <c r="N380" s="537">
        <f>'BD Team'!F42</f>
        <v>0</v>
      </c>
      <c r="O380" s="537"/>
    </row>
    <row r="381" spans="3:15">
      <c r="C381" s="533"/>
      <c r="D381" s="533"/>
      <c r="E381" s="533"/>
      <c r="F381" s="533"/>
      <c r="G381" s="533"/>
      <c r="H381" s="533"/>
      <c r="I381" s="533"/>
      <c r="J381" s="533"/>
      <c r="K381" s="533"/>
      <c r="L381" s="533"/>
      <c r="M381" s="533"/>
      <c r="N381" s="533"/>
      <c r="O381" s="533"/>
    </row>
    <row r="382" spans="3:15" ht="25.15" customHeight="1">
      <c r="C382" s="534" t="s">
        <v>253</v>
      </c>
      <c r="D382" s="535"/>
      <c r="E382" s="286">
        <f>'BD Team'!B43</f>
        <v>0</v>
      </c>
      <c r="F382" s="288" t="s">
        <v>254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4" t="s">
        <v>127</v>
      </c>
      <c r="M383" s="535"/>
      <c r="N383" s="540">
        <f>'BD Team'!G43</f>
        <v>0</v>
      </c>
      <c r="O383" s="540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4" t="s">
        <v>246</v>
      </c>
      <c r="M384" s="535"/>
      <c r="N384" s="537" t="str">
        <f>$F$6</f>
        <v>Anodized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4" t="s">
        <v>177</v>
      </c>
      <c r="M385" s="535"/>
      <c r="N385" s="537" t="str">
        <f>$K$6</f>
        <v>Silver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4" t="s">
        <v>247</v>
      </c>
      <c r="M386" s="535"/>
      <c r="N386" s="540" t="s">
        <v>255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4" t="s">
        <v>248</v>
      </c>
      <c r="M387" s="535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4" t="s">
        <v>249</v>
      </c>
      <c r="M388" s="535"/>
      <c r="N388" s="536">
        <f>'BD Team'!J43</f>
        <v>0</v>
      </c>
      <c r="O388" s="536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4" t="s">
        <v>250</v>
      </c>
      <c r="M389" s="535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4" t="s">
        <v>251</v>
      </c>
      <c r="M390" s="535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4" t="s">
        <v>252</v>
      </c>
      <c r="M391" s="535"/>
      <c r="N391" s="537">
        <f>'BD Team'!F43</f>
        <v>0</v>
      </c>
      <c r="O391" s="537"/>
    </row>
    <row r="392" spans="3:15">
      <c r="C392" s="533"/>
      <c r="D392" s="533"/>
      <c r="E392" s="533"/>
      <c r="F392" s="533"/>
      <c r="G392" s="533"/>
      <c r="H392" s="533"/>
      <c r="I392" s="533"/>
      <c r="J392" s="533"/>
      <c r="K392" s="533"/>
      <c r="L392" s="533"/>
      <c r="M392" s="533"/>
      <c r="N392" s="533"/>
      <c r="O392" s="533"/>
    </row>
    <row r="393" spans="3:15" ht="25.15" customHeight="1">
      <c r="C393" s="534" t="s">
        <v>253</v>
      </c>
      <c r="D393" s="535"/>
      <c r="E393" s="286">
        <f>'BD Team'!B44</f>
        <v>0</v>
      </c>
      <c r="F393" s="288" t="s">
        <v>254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4" t="s">
        <v>127</v>
      </c>
      <c r="M394" s="535"/>
      <c r="N394" s="540">
        <f>'BD Team'!G44</f>
        <v>0</v>
      </c>
      <c r="O394" s="540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4" t="s">
        <v>246</v>
      </c>
      <c r="M395" s="535"/>
      <c r="N395" s="537" t="str">
        <f>$F$6</f>
        <v>Anodized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4" t="s">
        <v>177</v>
      </c>
      <c r="M396" s="535"/>
      <c r="N396" s="537" t="str">
        <f>$K$6</f>
        <v>Silver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4" t="s">
        <v>247</v>
      </c>
      <c r="M397" s="535"/>
      <c r="N397" s="540" t="s">
        <v>255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4" t="s">
        <v>248</v>
      </c>
      <c r="M398" s="535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4" t="s">
        <v>249</v>
      </c>
      <c r="M399" s="535"/>
      <c r="N399" s="536">
        <f>'BD Team'!J44</f>
        <v>0</v>
      </c>
      <c r="O399" s="536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4" t="s">
        <v>250</v>
      </c>
      <c r="M400" s="535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4" t="s">
        <v>251</v>
      </c>
      <c r="M401" s="535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4" t="s">
        <v>252</v>
      </c>
      <c r="M402" s="535"/>
      <c r="N402" s="537">
        <f>'BD Team'!F44</f>
        <v>0</v>
      </c>
      <c r="O402" s="537"/>
    </row>
    <row r="403" spans="3:15">
      <c r="C403" s="533"/>
      <c r="D403" s="533"/>
      <c r="E403" s="533"/>
      <c r="F403" s="533"/>
      <c r="G403" s="533"/>
      <c r="H403" s="533"/>
      <c r="I403" s="533"/>
      <c r="J403" s="533"/>
      <c r="K403" s="533"/>
      <c r="L403" s="533"/>
      <c r="M403" s="533"/>
      <c r="N403" s="533"/>
      <c r="O403" s="533"/>
    </row>
    <row r="404" spans="3:15" ht="25.15" customHeight="1">
      <c r="C404" s="534" t="s">
        <v>253</v>
      </c>
      <c r="D404" s="535"/>
      <c r="E404" s="286">
        <f>'BD Team'!B45</f>
        <v>0</v>
      </c>
      <c r="F404" s="288" t="s">
        <v>254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4" t="s">
        <v>127</v>
      </c>
      <c r="M405" s="535"/>
      <c r="N405" s="540">
        <f>'BD Team'!G45</f>
        <v>0</v>
      </c>
      <c r="O405" s="540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4" t="s">
        <v>246</v>
      </c>
      <c r="M406" s="535"/>
      <c r="N406" s="537" t="str">
        <f>$F$6</f>
        <v>Anodized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4" t="s">
        <v>177</v>
      </c>
      <c r="M407" s="535"/>
      <c r="N407" s="537" t="str">
        <f>$K$6</f>
        <v>Silver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4" t="s">
        <v>247</v>
      </c>
      <c r="M408" s="535"/>
      <c r="N408" s="540" t="s">
        <v>255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4" t="s">
        <v>248</v>
      </c>
      <c r="M409" s="535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4" t="s">
        <v>249</v>
      </c>
      <c r="M410" s="535"/>
      <c r="N410" s="536">
        <f>'BD Team'!J45</f>
        <v>0</v>
      </c>
      <c r="O410" s="536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4" t="s">
        <v>250</v>
      </c>
      <c r="M411" s="535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4" t="s">
        <v>251</v>
      </c>
      <c r="M412" s="535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4" t="s">
        <v>252</v>
      </c>
      <c r="M413" s="535"/>
      <c r="N413" s="537">
        <f>'BD Team'!F45</f>
        <v>0</v>
      </c>
      <c r="O413" s="537"/>
    </row>
    <row r="414" spans="3:15">
      <c r="C414" s="533"/>
      <c r="D414" s="533"/>
      <c r="E414" s="533"/>
      <c r="F414" s="533"/>
      <c r="G414" s="533"/>
      <c r="H414" s="533"/>
      <c r="I414" s="533"/>
      <c r="J414" s="533"/>
      <c r="K414" s="533"/>
      <c r="L414" s="533"/>
      <c r="M414" s="533"/>
      <c r="N414" s="533"/>
      <c r="O414" s="533"/>
    </row>
    <row r="415" spans="3:15" ht="25.15" customHeight="1">
      <c r="C415" s="534" t="s">
        <v>253</v>
      </c>
      <c r="D415" s="535"/>
      <c r="E415" s="286">
        <f>'BD Team'!B46</f>
        <v>0</v>
      </c>
      <c r="F415" s="288" t="s">
        <v>254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4" t="s">
        <v>127</v>
      </c>
      <c r="M416" s="535"/>
      <c r="N416" s="540">
        <f>'BD Team'!G46</f>
        <v>0</v>
      </c>
      <c r="O416" s="540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4" t="s">
        <v>246</v>
      </c>
      <c r="M417" s="535"/>
      <c r="N417" s="537" t="str">
        <f>$F$6</f>
        <v>Anodized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4" t="s">
        <v>177</v>
      </c>
      <c r="M418" s="535"/>
      <c r="N418" s="537" t="str">
        <f>$K$6</f>
        <v>Silver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4" t="s">
        <v>247</v>
      </c>
      <c r="M419" s="535"/>
      <c r="N419" s="540" t="s">
        <v>255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4" t="s">
        <v>248</v>
      </c>
      <c r="M420" s="535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4" t="s">
        <v>249</v>
      </c>
      <c r="M421" s="535"/>
      <c r="N421" s="536">
        <f>'BD Team'!J46</f>
        <v>0</v>
      </c>
      <c r="O421" s="536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4" t="s">
        <v>250</v>
      </c>
      <c r="M422" s="535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4" t="s">
        <v>251</v>
      </c>
      <c r="M423" s="535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4" t="s">
        <v>252</v>
      </c>
      <c r="M424" s="535"/>
      <c r="N424" s="537">
        <f>'BD Team'!F46</f>
        <v>0</v>
      </c>
      <c r="O424" s="537"/>
    </row>
    <row r="425" spans="3:15">
      <c r="C425" s="533"/>
      <c r="D425" s="533"/>
      <c r="E425" s="533"/>
      <c r="F425" s="533"/>
      <c r="G425" s="533"/>
      <c r="H425" s="533"/>
      <c r="I425" s="533"/>
      <c r="J425" s="533"/>
      <c r="K425" s="533"/>
      <c r="L425" s="533"/>
      <c r="M425" s="533"/>
      <c r="N425" s="533"/>
      <c r="O425" s="533"/>
    </row>
    <row r="426" spans="3:15" ht="25.15" customHeight="1">
      <c r="C426" s="534" t="s">
        <v>253</v>
      </c>
      <c r="D426" s="535"/>
      <c r="E426" s="286">
        <f>'BD Team'!B47</f>
        <v>0</v>
      </c>
      <c r="F426" s="288" t="s">
        <v>254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4" t="s">
        <v>127</v>
      </c>
      <c r="M427" s="535"/>
      <c r="N427" s="540">
        <f>'BD Team'!G47</f>
        <v>0</v>
      </c>
      <c r="O427" s="540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4" t="s">
        <v>246</v>
      </c>
      <c r="M428" s="535"/>
      <c r="N428" s="537" t="str">
        <f>$F$6</f>
        <v>Anodized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4" t="s">
        <v>177</v>
      </c>
      <c r="M429" s="535"/>
      <c r="N429" s="537" t="str">
        <f>$K$6</f>
        <v>Silver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4" t="s">
        <v>247</v>
      </c>
      <c r="M430" s="535"/>
      <c r="N430" s="540" t="s">
        <v>255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4" t="s">
        <v>248</v>
      </c>
      <c r="M431" s="535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4" t="s">
        <v>249</v>
      </c>
      <c r="M432" s="535"/>
      <c r="N432" s="536">
        <f>'BD Team'!J47</f>
        <v>0</v>
      </c>
      <c r="O432" s="536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4" t="s">
        <v>250</v>
      </c>
      <c r="M433" s="535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4" t="s">
        <v>251</v>
      </c>
      <c r="M434" s="535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4" t="s">
        <v>252</v>
      </c>
      <c r="M435" s="535"/>
      <c r="N435" s="537">
        <f>'BD Team'!F47</f>
        <v>0</v>
      </c>
      <c r="O435" s="537"/>
    </row>
    <row r="436" spans="3:15">
      <c r="C436" s="533"/>
      <c r="D436" s="533"/>
      <c r="E436" s="533"/>
      <c r="F436" s="533"/>
      <c r="G436" s="533"/>
      <c r="H436" s="533"/>
      <c r="I436" s="533"/>
      <c r="J436" s="533"/>
      <c r="K436" s="533"/>
      <c r="L436" s="533"/>
      <c r="M436" s="533"/>
      <c r="N436" s="533"/>
      <c r="O436" s="533"/>
    </row>
    <row r="437" spans="3:15" ht="25.15" customHeight="1">
      <c r="C437" s="534" t="s">
        <v>253</v>
      </c>
      <c r="D437" s="535"/>
      <c r="E437" s="286">
        <f>'BD Team'!B48</f>
        <v>0</v>
      </c>
      <c r="F437" s="288" t="s">
        <v>254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4" t="s">
        <v>127</v>
      </c>
      <c r="M438" s="535"/>
      <c r="N438" s="540">
        <f>'BD Team'!G48</f>
        <v>0</v>
      </c>
      <c r="O438" s="540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4" t="s">
        <v>246</v>
      </c>
      <c r="M439" s="535"/>
      <c r="N439" s="537" t="str">
        <f>$F$6</f>
        <v>Anodized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4" t="s">
        <v>177</v>
      </c>
      <c r="M440" s="535"/>
      <c r="N440" s="537" t="str">
        <f>$K$6</f>
        <v>Silver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4" t="s">
        <v>247</v>
      </c>
      <c r="M441" s="535"/>
      <c r="N441" s="540" t="s">
        <v>255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4" t="s">
        <v>248</v>
      </c>
      <c r="M442" s="535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4" t="s">
        <v>249</v>
      </c>
      <c r="M443" s="535"/>
      <c r="N443" s="536">
        <f>'BD Team'!J48</f>
        <v>0</v>
      </c>
      <c r="O443" s="536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4" t="s">
        <v>250</v>
      </c>
      <c r="M444" s="535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4" t="s">
        <v>251</v>
      </c>
      <c r="M445" s="535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4" t="s">
        <v>252</v>
      </c>
      <c r="M446" s="535"/>
      <c r="N446" s="537">
        <f>'BD Team'!F48</f>
        <v>0</v>
      </c>
      <c r="O446" s="537"/>
    </row>
    <row r="447" spans="3:15">
      <c r="C447" s="533"/>
      <c r="D447" s="533"/>
      <c r="E447" s="533"/>
      <c r="F447" s="533"/>
      <c r="G447" s="533"/>
      <c r="H447" s="533"/>
      <c r="I447" s="533"/>
      <c r="J447" s="533"/>
      <c r="K447" s="533"/>
      <c r="L447" s="533"/>
      <c r="M447" s="533"/>
      <c r="N447" s="533"/>
      <c r="O447" s="533"/>
    </row>
    <row r="448" spans="3:15" ht="25.15" customHeight="1">
      <c r="C448" s="534" t="s">
        <v>253</v>
      </c>
      <c r="D448" s="535"/>
      <c r="E448" s="286">
        <f>'BD Team'!B49</f>
        <v>0</v>
      </c>
      <c r="F448" s="288" t="s">
        <v>254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4" t="s">
        <v>127</v>
      </c>
      <c r="M449" s="535"/>
      <c r="N449" s="540">
        <f>'BD Team'!G49</f>
        <v>0</v>
      </c>
      <c r="O449" s="540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4" t="s">
        <v>246</v>
      </c>
      <c r="M450" s="535"/>
      <c r="N450" s="537" t="str">
        <f>$F$6</f>
        <v>Anodized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4" t="s">
        <v>177</v>
      </c>
      <c r="M451" s="535"/>
      <c r="N451" s="537" t="str">
        <f>$K$6</f>
        <v>Silver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4" t="s">
        <v>247</v>
      </c>
      <c r="M452" s="535"/>
      <c r="N452" s="540" t="s">
        <v>255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4" t="s">
        <v>248</v>
      </c>
      <c r="M453" s="535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4" t="s">
        <v>249</v>
      </c>
      <c r="M454" s="535"/>
      <c r="N454" s="536">
        <f>'BD Team'!J49</f>
        <v>0</v>
      </c>
      <c r="O454" s="536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4" t="s">
        <v>250</v>
      </c>
      <c r="M455" s="535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4" t="s">
        <v>251</v>
      </c>
      <c r="M456" s="535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4" t="s">
        <v>252</v>
      </c>
      <c r="M457" s="535"/>
      <c r="N457" s="537">
        <f>'BD Team'!F49</f>
        <v>0</v>
      </c>
      <c r="O457" s="537"/>
    </row>
    <row r="458" spans="3:15">
      <c r="C458" s="533"/>
      <c r="D458" s="533"/>
      <c r="E458" s="533"/>
      <c r="F458" s="533"/>
      <c r="G458" s="533"/>
      <c r="H458" s="533"/>
      <c r="I458" s="533"/>
      <c r="J458" s="533"/>
      <c r="K458" s="533"/>
      <c r="L458" s="533"/>
      <c r="M458" s="533"/>
      <c r="N458" s="533"/>
      <c r="O458" s="533"/>
    </row>
    <row r="459" spans="3:15" ht="25.15" customHeight="1">
      <c r="C459" s="534" t="s">
        <v>253</v>
      </c>
      <c r="D459" s="535"/>
      <c r="E459" s="286">
        <f>'BD Team'!B50</f>
        <v>0</v>
      </c>
      <c r="F459" s="288" t="s">
        <v>254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4" t="s">
        <v>127</v>
      </c>
      <c r="M460" s="535"/>
      <c r="N460" s="540">
        <f>'BD Team'!G50</f>
        <v>0</v>
      </c>
      <c r="O460" s="540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4" t="s">
        <v>246</v>
      </c>
      <c r="M461" s="535"/>
      <c r="N461" s="537" t="str">
        <f>$F$6</f>
        <v>Anodized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4" t="s">
        <v>177</v>
      </c>
      <c r="M462" s="535"/>
      <c r="N462" s="537" t="str">
        <f>$K$6</f>
        <v>Silver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4" t="s">
        <v>247</v>
      </c>
      <c r="M463" s="535"/>
      <c r="N463" s="540" t="s">
        <v>255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4" t="s">
        <v>248</v>
      </c>
      <c r="M464" s="535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4" t="s">
        <v>249</v>
      </c>
      <c r="M465" s="535"/>
      <c r="N465" s="536">
        <f>'BD Team'!J50</f>
        <v>0</v>
      </c>
      <c r="O465" s="536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4" t="s">
        <v>250</v>
      </c>
      <c r="M466" s="535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4" t="s">
        <v>251</v>
      </c>
      <c r="M467" s="535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4" t="s">
        <v>252</v>
      </c>
      <c r="M468" s="535"/>
      <c r="N468" s="537">
        <f>'BD Team'!F50</f>
        <v>0</v>
      </c>
      <c r="O468" s="537"/>
    </row>
    <row r="469" spans="3:15">
      <c r="C469" s="533"/>
      <c r="D469" s="533"/>
      <c r="E469" s="533"/>
      <c r="F469" s="533"/>
      <c r="G469" s="533"/>
      <c r="H469" s="533"/>
      <c r="I469" s="533"/>
      <c r="J469" s="533"/>
      <c r="K469" s="533"/>
      <c r="L469" s="533"/>
      <c r="M469" s="533"/>
      <c r="N469" s="533"/>
      <c r="O469" s="533"/>
    </row>
    <row r="470" spans="3:15" ht="25.15" customHeight="1">
      <c r="C470" s="534" t="s">
        <v>253</v>
      </c>
      <c r="D470" s="535"/>
      <c r="E470" s="286">
        <f>'BD Team'!B51</f>
        <v>0</v>
      </c>
      <c r="F470" s="288" t="s">
        <v>254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4" t="s">
        <v>127</v>
      </c>
      <c r="M471" s="535"/>
      <c r="N471" s="540">
        <f>'BD Team'!G51</f>
        <v>0</v>
      </c>
      <c r="O471" s="540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4" t="s">
        <v>246</v>
      </c>
      <c r="M472" s="535"/>
      <c r="N472" s="537" t="str">
        <f>$F$6</f>
        <v>Anodized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4" t="s">
        <v>177</v>
      </c>
      <c r="M473" s="535"/>
      <c r="N473" s="537" t="str">
        <f>$K$6</f>
        <v>Silver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4" t="s">
        <v>247</v>
      </c>
      <c r="M474" s="535"/>
      <c r="N474" s="540" t="s">
        <v>255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4" t="s">
        <v>248</v>
      </c>
      <c r="M475" s="535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4" t="s">
        <v>249</v>
      </c>
      <c r="M476" s="535"/>
      <c r="N476" s="536">
        <f>'BD Team'!J51</f>
        <v>0</v>
      </c>
      <c r="O476" s="536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4" t="s">
        <v>250</v>
      </c>
      <c r="M477" s="535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4" t="s">
        <v>251</v>
      </c>
      <c r="M478" s="535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4" t="s">
        <v>252</v>
      </c>
      <c r="M479" s="535"/>
      <c r="N479" s="537">
        <f>'BD Team'!F51</f>
        <v>0</v>
      </c>
      <c r="O479" s="537"/>
    </row>
    <row r="480" spans="3:15">
      <c r="C480" s="533"/>
      <c r="D480" s="533"/>
      <c r="E480" s="533"/>
      <c r="F480" s="533"/>
      <c r="G480" s="533"/>
      <c r="H480" s="533"/>
      <c r="I480" s="533"/>
      <c r="J480" s="533"/>
      <c r="K480" s="533"/>
      <c r="L480" s="533"/>
      <c r="M480" s="533"/>
      <c r="N480" s="533"/>
      <c r="O480" s="533"/>
    </row>
    <row r="481" spans="3:15" ht="25.15" customHeight="1">
      <c r="C481" s="534" t="s">
        <v>253</v>
      </c>
      <c r="D481" s="535"/>
      <c r="E481" s="286">
        <f>'BD Team'!B52</f>
        <v>0</v>
      </c>
      <c r="F481" s="288" t="s">
        <v>254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4" t="s">
        <v>127</v>
      </c>
      <c r="M482" s="535"/>
      <c r="N482" s="540">
        <f>'BD Team'!G52</f>
        <v>0</v>
      </c>
      <c r="O482" s="540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4" t="s">
        <v>246</v>
      </c>
      <c r="M483" s="535"/>
      <c r="N483" s="537" t="str">
        <f>$F$6</f>
        <v>Anodized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4" t="s">
        <v>177</v>
      </c>
      <c r="M484" s="535"/>
      <c r="N484" s="537" t="str">
        <f>$K$6</f>
        <v>Silver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4" t="s">
        <v>247</v>
      </c>
      <c r="M485" s="535"/>
      <c r="N485" s="540" t="s">
        <v>255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4" t="s">
        <v>248</v>
      </c>
      <c r="M486" s="535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4" t="s">
        <v>249</v>
      </c>
      <c r="M487" s="535"/>
      <c r="N487" s="536">
        <f>'BD Team'!J52</f>
        <v>0</v>
      </c>
      <c r="O487" s="536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4" t="s">
        <v>250</v>
      </c>
      <c r="M488" s="535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4" t="s">
        <v>251</v>
      </c>
      <c r="M489" s="535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4" t="s">
        <v>252</v>
      </c>
      <c r="M490" s="535"/>
      <c r="N490" s="537">
        <f>'BD Team'!F52</f>
        <v>0</v>
      </c>
      <c r="O490" s="537"/>
    </row>
    <row r="491" spans="3:15">
      <c r="C491" s="533"/>
      <c r="D491" s="533"/>
      <c r="E491" s="533"/>
      <c r="F491" s="533"/>
      <c r="G491" s="533"/>
      <c r="H491" s="533"/>
      <c r="I491" s="533"/>
      <c r="J491" s="533"/>
      <c r="K491" s="533"/>
      <c r="L491" s="533"/>
      <c r="M491" s="533"/>
      <c r="N491" s="533"/>
      <c r="O491" s="533"/>
    </row>
    <row r="492" spans="3:15" ht="25.15" customHeight="1">
      <c r="C492" s="534" t="s">
        <v>253</v>
      </c>
      <c r="D492" s="535"/>
      <c r="E492" s="286">
        <f>'BD Team'!B53</f>
        <v>0</v>
      </c>
      <c r="F492" s="288" t="s">
        <v>254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4" t="s">
        <v>127</v>
      </c>
      <c r="M493" s="535"/>
      <c r="N493" s="540">
        <f>'BD Team'!G53</f>
        <v>0</v>
      </c>
      <c r="O493" s="540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4" t="s">
        <v>246</v>
      </c>
      <c r="M494" s="535"/>
      <c r="N494" s="537" t="str">
        <f>$F$6</f>
        <v>Anodized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4" t="s">
        <v>177</v>
      </c>
      <c r="M495" s="535"/>
      <c r="N495" s="537" t="str">
        <f>$K$6</f>
        <v>Silver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4" t="s">
        <v>247</v>
      </c>
      <c r="M496" s="535"/>
      <c r="N496" s="540" t="s">
        <v>255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4" t="s">
        <v>248</v>
      </c>
      <c r="M497" s="535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4" t="s">
        <v>249</v>
      </c>
      <c r="M498" s="535"/>
      <c r="N498" s="536">
        <f>'BD Team'!J53</f>
        <v>0</v>
      </c>
      <c r="O498" s="536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4" t="s">
        <v>250</v>
      </c>
      <c r="M499" s="535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4" t="s">
        <v>251</v>
      </c>
      <c r="M500" s="535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4" t="s">
        <v>252</v>
      </c>
      <c r="M501" s="535"/>
      <c r="N501" s="537">
        <f>'BD Team'!F53</f>
        <v>0</v>
      </c>
      <c r="O501" s="537"/>
    </row>
    <row r="502" spans="3:15">
      <c r="C502" s="533"/>
      <c r="D502" s="533"/>
      <c r="E502" s="533"/>
      <c r="F502" s="533"/>
      <c r="G502" s="533"/>
      <c r="H502" s="533"/>
      <c r="I502" s="533"/>
      <c r="J502" s="533"/>
      <c r="K502" s="533"/>
      <c r="L502" s="533"/>
      <c r="M502" s="533"/>
      <c r="N502" s="533"/>
      <c r="O502" s="533"/>
    </row>
    <row r="503" spans="3:15" ht="25.15" customHeight="1">
      <c r="C503" s="534" t="s">
        <v>253</v>
      </c>
      <c r="D503" s="535"/>
      <c r="E503" s="286">
        <f>'BD Team'!B54</f>
        <v>0</v>
      </c>
      <c r="F503" s="288" t="s">
        <v>254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4" t="s">
        <v>127</v>
      </c>
      <c r="M504" s="535"/>
      <c r="N504" s="540">
        <f>'BD Team'!G54</f>
        <v>0</v>
      </c>
      <c r="O504" s="540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4" t="s">
        <v>246</v>
      </c>
      <c r="M505" s="535"/>
      <c r="N505" s="537" t="str">
        <f>$F$6</f>
        <v>Anodized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4" t="s">
        <v>177</v>
      </c>
      <c r="M506" s="535"/>
      <c r="N506" s="537" t="str">
        <f>$K$6</f>
        <v>Silver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4" t="s">
        <v>247</v>
      </c>
      <c r="M507" s="535"/>
      <c r="N507" s="540" t="s">
        <v>255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4" t="s">
        <v>248</v>
      </c>
      <c r="M508" s="535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4" t="s">
        <v>249</v>
      </c>
      <c r="M509" s="535"/>
      <c r="N509" s="536">
        <f>'BD Team'!J54</f>
        <v>0</v>
      </c>
      <c r="O509" s="536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4" t="s">
        <v>250</v>
      </c>
      <c r="M510" s="535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4" t="s">
        <v>251</v>
      </c>
      <c r="M511" s="535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4" t="s">
        <v>252</v>
      </c>
      <c r="M512" s="535"/>
      <c r="N512" s="537">
        <f>'BD Team'!F54</f>
        <v>0</v>
      </c>
      <c r="O512" s="537"/>
    </row>
    <row r="513" spans="3:15">
      <c r="C513" s="533"/>
      <c r="D513" s="533"/>
      <c r="E513" s="533"/>
      <c r="F513" s="533"/>
      <c r="G513" s="533"/>
      <c r="H513" s="533"/>
      <c r="I513" s="533"/>
      <c r="J513" s="533"/>
      <c r="K513" s="533"/>
      <c r="L513" s="533"/>
      <c r="M513" s="533"/>
      <c r="N513" s="533"/>
      <c r="O513" s="533"/>
    </row>
    <row r="514" spans="3:15" ht="25.15" customHeight="1">
      <c r="C514" s="534" t="s">
        <v>253</v>
      </c>
      <c r="D514" s="535"/>
      <c r="E514" s="286">
        <f>'BD Team'!B55</f>
        <v>0</v>
      </c>
      <c r="F514" s="288" t="s">
        <v>254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4" t="s">
        <v>127</v>
      </c>
      <c r="M515" s="535"/>
      <c r="N515" s="540">
        <f>'BD Team'!G55</f>
        <v>0</v>
      </c>
      <c r="O515" s="540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4" t="s">
        <v>246</v>
      </c>
      <c r="M516" s="535"/>
      <c r="N516" s="537" t="str">
        <f>$F$6</f>
        <v>Anodized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4" t="s">
        <v>177</v>
      </c>
      <c r="M517" s="535"/>
      <c r="N517" s="537" t="str">
        <f>$K$6</f>
        <v>Silver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4" t="s">
        <v>247</v>
      </c>
      <c r="M518" s="535"/>
      <c r="N518" s="540" t="s">
        <v>255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4" t="s">
        <v>248</v>
      </c>
      <c r="M519" s="535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4" t="s">
        <v>249</v>
      </c>
      <c r="M520" s="535"/>
      <c r="N520" s="536">
        <f>'BD Team'!J55</f>
        <v>0</v>
      </c>
      <c r="O520" s="536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4" t="s">
        <v>250</v>
      </c>
      <c r="M521" s="535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4" t="s">
        <v>251</v>
      </c>
      <c r="M522" s="535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4" t="s">
        <v>252</v>
      </c>
      <c r="M523" s="535"/>
      <c r="N523" s="537">
        <f>'BD Team'!F55</f>
        <v>0</v>
      </c>
      <c r="O523" s="537"/>
    </row>
    <row r="524" spans="3:15">
      <c r="C524" s="533"/>
      <c r="D524" s="533"/>
      <c r="E524" s="533"/>
      <c r="F524" s="533"/>
      <c r="G524" s="533"/>
      <c r="H524" s="533"/>
      <c r="I524" s="533"/>
      <c r="J524" s="533"/>
      <c r="K524" s="533"/>
      <c r="L524" s="533"/>
      <c r="M524" s="533"/>
      <c r="N524" s="533"/>
      <c r="O524" s="533"/>
    </row>
    <row r="525" spans="3:15" ht="25.15" customHeight="1">
      <c r="C525" s="534" t="s">
        <v>253</v>
      </c>
      <c r="D525" s="535"/>
      <c r="E525" s="286">
        <f>'BD Team'!B56</f>
        <v>0</v>
      </c>
      <c r="F525" s="288" t="s">
        <v>254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4" t="s">
        <v>127</v>
      </c>
      <c r="M526" s="535"/>
      <c r="N526" s="540">
        <f>'BD Team'!G56</f>
        <v>0</v>
      </c>
      <c r="O526" s="540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4" t="s">
        <v>246</v>
      </c>
      <c r="M527" s="535"/>
      <c r="N527" s="537" t="str">
        <f>$F$6</f>
        <v>Anodized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4" t="s">
        <v>177</v>
      </c>
      <c r="M528" s="535"/>
      <c r="N528" s="537" t="str">
        <f>$K$6</f>
        <v>Silver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4" t="s">
        <v>247</v>
      </c>
      <c r="M529" s="535"/>
      <c r="N529" s="540" t="s">
        <v>255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4" t="s">
        <v>248</v>
      </c>
      <c r="M530" s="535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4" t="s">
        <v>249</v>
      </c>
      <c r="M531" s="535"/>
      <c r="N531" s="536">
        <f>'BD Team'!J56</f>
        <v>0</v>
      </c>
      <c r="O531" s="536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4" t="s">
        <v>250</v>
      </c>
      <c r="M532" s="535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4" t="s">
        <v>251</v>
      </c>
      <c r="M533" s="535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4" t="s">
        <v>252</v>
      </c>
      <c r="M534" s="535"/>
      <c r="N534" s="537">
        <f>'BD Team'!F56</f>
        <v>0</v>
      </c>
      <c r="O534" s="537"/>
    </row>
    <row r="535" spans="3:15">
      <c r="C535" s="533"/>
      <c r="D535" s="533"/>
      <c r="E535" s="533"/>
      <c r="F535" s="533"/>
      <c r="G535" s="533"/>
      <c r="H535" s="533"/>
      <c r="I535" s="533"/>
      <c r="J535" s="533"/>
      <c r="K535" s="533"/>
      <c r="L535" s="533"/>
      <c r="M535" s="533"/>
      <c r="N535" s="533"/>
      <c r="O535" s="533"/>
    </row>
    <row r="536" spans="3:15" ht="25.15" customHeight="1">
      <c r="C536" s="534" t="s">
        <v>253</v>
      </c>
      <c r="D536" s="535"/>
      <c r="E536" s="286">
        <f>'BD Team'!B57</f>
        <v>0</v>
      </c>
      <c r="F536" s="288" t="s">
        <v>254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4" t="s">
        <v>127</v>
      </c>
      <c r="M537" s="535"/>
      <c r="N537" s="540">
        <f>'BD Team'!G57</f>
        <v>0</v>
      </c>
      <c r="O537" s="540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4" t="s">
        <v>246</v>
      </c>
      <c r="M538" s="535"/>
      <c r="N538" s="537" t="str">
        <f>$F$6</f>
        <v>Anodized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4" t="s">
        <v>177</v>
      </c>
      <c r="M539" s="535"/>
      <c r="N539" s="537" t="str">
        <f>$K$6</f>
        <v>Silver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4" t="s">
        <v>247</v>
      </c>
      <c r="M540" s="535"/>
      <c r="N540" s="540" t="s">
        <v>255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4" t="s">
        <v>248</v>
      </c>
      <c r="M541" s="535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4" t="s">
        <v>249</v>
      </c>
      <c r="M542" s="535"/>
      <c r="N542" s="536">
        <f>'BD Team'!J57</f>
        <v>0</v>
      </c>
      <c r="O542" s="536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4" t="s">
        <v>250</v>
      </c>
      <c r="M543" s="535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4" t="s">
        <v>251</v>
      </c>
      <c r="M544" s="535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4" t="s">
        <v>252</v>
      </c>
      <c r="M545" s="535"/>
      <c r="N545" s="537">
        <f>'BD Team'!F57</f>
        <v>0</v>
      </c>
      <c r="O545" s="537"/>
    </row>
    <row r="546" spans="3:15">
      <c r="C546" s="533"/>
      <c r="D546" s="533"/>
      <c r="E546" s="533"/>
      <c r="F546" s="533"/>
      <c r="G546" s="533"/>
      <c r="H546" s="533"/>
      <c r="I546" s="533"/>
      <c r="J546" s="533"/>
      <c r="K546" s="533"/>
      <c r="L546" s="533"/>
      <c r="M546" s="533"/>
      <c r="N546" s="533"/>
      <c r="O546" s="533"/>
    </row>
    <row r="547" spans="3:15" ht="25.15" customHeight="1">
      <c r="C547" s="534" t="s">
        <v>253</v>
      </c>
      <c r="D547" s="535"/>
      <c r="E547" s="286">
        <f>'BD Team'!B58</f>
        <v>0</v>
      </c>
      <c r="F547" s="288" t="s">
        <v>254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4" t="s">
        <v>127</v>
      </c>
      <c r="M548" s="535"/>
      <c r="N548" s="540">
        <f>'BD Team'!G58</f>
        <v>0</v>
      </c>
      <c r="O548" s="540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4" t="s">
        <v>246</v>
      </c>
      <c r="M549" s="535"/>
      <c r="N549" s="537" t="str">
        <f>$F$6</f>
        <v>Anodized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4" t="s">
        <v>177</v>
      </c>
      <c r="M550" s="535"/>
      <c r="N550" s="537" t="str">
        <f>$K$6</f>
        <v>Silver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4" t="s">
        <v>247</v>
      </c>
      <c r="M551" s="535"/>
      <c r="N551" s="540" t="s">
        <v>255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4" t="s">
        <v>248</v>
      </c>
      <c r="M552" s="535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4" t="s">
        <v>249</v>
      </c>
      <c r="M553" s="535"/>
      <c r="N553" s="536">
        <f>'BD Team'!J58</f>
        <v>0</v>
      </c>
      <c r="O553" s="536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4" t="s">
        <v>250</v>
      </c>
      <c r="M554" s="535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4" t="s">
        <v>251</v>
      </c>
      <c r="M555" s="535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4" t="s">
        <v>252</v>
      </c>
      <c r="M556" s="535"/>
      <c r="N556" s="537">
        <f>'BD Team'!F58</f>
        <v>0</v>
      </c>
      <c r="O556" s="537"/>
    </row>
    <row r="557" spans="3:15">
      <c r="C557" s="533"/>
      <c r="D557" s="533"/>
      <c r="E557" s="533"/>
      <c r="F557" s="533"/>
      <c r="G557" s="533"/>
      <c r="H557" s="533"/>
      <c r="I557" s="533"/>
      <c r="J557" s="533"/>
      <c r="K557" s="533"/>
      <c r="L557" s="533"/>
      <c r="M557" s="533"/>
      <c r="N557" s="533"/>
      <c r="O557" s="533"/>
    </row>
    <row r="558" spans="3:15" ht="25.15" customHeight="1">
      <c r="C558" s="534" t="s">
        <v>253</v>
      </c>
      <c r="D558" s="535"/>
      <c r="E558" s="289">
        <f>'BD Team'!B59</f>
        <v>0</v>
      </c>
      <c r="F558" s="288" t="s">
        <v>254</v>
      </c>
      <c r="G558" s="536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4" t="s">
        <v>127</v>
      </c>
      <c r="M559" s="535"/>
      <c r="N559" s="539">
        <f>'BD Team'!G59</f>
        <v>0</v>
      </c>
      <c r="O559" s="540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4" t="s">
        <v>246</v>
      </c>
      <c r="M560" s="535"/>
      <c r="N560" s="537" t="str">
        <f>$F$6</f>
        <v>Anodized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4" t="s">
        <v>177</v>
      </c>
      <c r="M561" s="535"/>
      <c r="N561" s="537" t="str">
        <f>$K$6</f>
        <v>Silver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4" t="s">
        <v>247</v>
      </c>
      <c r="M562" s="535"/>
      <c r="N562" s="540" t="s">
        <v>255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4" t="s">
        <v>248</v>
      </c>
      <c r="M563" s="535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4" t="s">
        <v>249</v>
      </c>
      <c r="M564" s="535"/>
      <c r="N564" s="536">
        <f>'BD Team'!J59</f>
        <v>0</v>
      </c>
      <c r="O564" s="536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4" t="s">
        <v>250</v>
      </c>
      <c r="M565" s="535"/>
      <c r="N565" s="536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4" t="s">
        <v>251</v>
      </c>
      <c r="M566" s="535"/>
      <c r="N566" s="536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4" t="s">
        <v>252</v>
      </c>
      <c r="M567" s="535"/>
      <c r="N567" s="536">
        <f>'BD Team'!F59</f>
        <v>0</v>
      </c>
      <c r="O567" s="537"/>
    </row>
    <row r="568" spans="3:15">
      <c r="C568" s="533"/>
      <c r="D568" s="533"/>
      <c r="E568" s="533"/>
      <c r="F568" s="533"/>
      <c r="G568" s="533"/>
      <c r="H568" s="533"/>
      <c r="I568" s="533"/>
      <c r="J568" s="533"/>
      <c r="K568" s="533"/>
      <c r="L568" s="533"/>
      <c r="M568" s="533"/>
      <c r="N568" s="533"/>
      <c r="O568" s="533"/>
    </row>
    <row r="569" spans="3:15" ht="25.15" customHeight="1">
      <c r="C569" s="534" t="s">
        <v>253</v>
      </c>
      <c r="D569" s="535"/>
      <c r="E569" s="289">
        <f>'BD Team'!B60</f>
        <v>0</v>
      </c>
      <c r="F569" s="288" t="s">
        <v>254</v>
      </c>
      <c r="G569" s="536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4" t="s">
        <v>127</v>
      </c>
      <c r="M570" s="535"/>
      <c r="N570" s="539">
        <f>'BD Team'!G60</f>
        <v>0</v>
      </c>
      <c r="O570" s="540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4" t="s">
        <v>246</v>
      </c>
      <c r="M571" s="535"/>
      <c r="N571" s="537" t="str">
        <f>$F$6</f>
        <v>Anodized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4" t="s">
        <v>177</v>
      </c>
      <c r="M572" s="535"/>
      <c r="N572" s="537" t="str">
        <f>$K$6</f>
        <v>Silver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4" t="s">
        <v>247</v>
      </c>
      <c r="M573" s="535"/>
      <c r="N573" s="540" t="s">
        <v>255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4" t="s">
        <v>248</v>
      </c>
      <c r="M574" s="535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4" t="s">
        <v>249</v>
      </c>
      <c r="M575" s="535"/>
      <c r="N575" s="536">
        <f>'BD Team'!J60</f>
        <v>0</v>
      </c>
      <c r="O575" s="536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4" t="s">
        <v>250</v>
      </c>
      <c r="M576" s="535"/>
      <c r="N576" s="536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4" t="s">
        <v>251</v>
      </c>
      <c r="M577" s="535"/>
      <c r="N577" s="536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4" t="s">
        <v>252</v>
      </c>
      <c r="M578" s="535"/>
      <c r="N578" s="536">
        <f>'BD Team'!F60</f>
        <v>0</v>
      </c>
      <c r="O578" s="537"/>
    </row>
    <row r="579" spans="3:15">
      <c r="C579" s="533"/>
      <c r="D579" s="533"/>
      <c r="E579" s="533"/>
      <c r="F579" s="533"/>
      <c r="G579" s="533"/>
      <c r="H579" s="533"/>
      <c r="I579" s="533"/>
      <c r="J579" s="533"/>
      <c r="K579" s="533"/>
      <c r="L579" s="533"/>
      <c r="M579" s="533"/>
      <c r="N579" s="533"/>
      <c r="O579" s="533"/>
    </row>
    <row r="580" spans="3:15" ht="25.15" customHeight="1">
      <c r="C580" s="534" t="s">
        <v>253</v>
      </c>
      <c r="D580" s="535"/>
      <c r="E580" s="289">
        <f>'BD Team'!B61</f>
        <v>0</v>
      </c>
      <c r="F580" s="288" t="s">
        <v>254</v>
      </c>
      <c r="G580" s="536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4" t="s">
        <v>127</v>
      </c>
      <c r="M581" s="535"/>
      <c r="N581" s="539">
        <f>'BD Team'!G61</f>
        <v>0</v>
      </c>
      <c r="O581" s="540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4" t="s">
        <v>246</v>
      </c>
      <c r="M582" s="535"/>
      <c r="N582" s="537" t="str">
        <f>$F$6</f>
        <v>Anodized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4" t="s">
        <v>177</v>
      </c>
      <c r="M583" s="535"/>
      <c r="N583" s="537" t="str">
        <f>$K$6</f>
        <v>Silver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4" t="s">
        <v>247</v>
      </c>
      <c r="M584" s="535"/>
      <c r="N584" s="540" t="s">
        <v>255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4" t="s">
        <v>248</v>
      </c>
      <c r="M585" s="535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4" t="s">
        <v>249</v>
      </c>
      <c r="M586" s="535"/>
      <c r="N586" s="536">
        <f>'BD Team'!J61</f>
        <v>0</v>
      </c>
      <c r="O586" s="536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4" t="s">
        <v>250</v>
      </c>
      <c r="M587" s="535"/>
      <c r="N587" s="536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4" t="s">
        <v>251</v>
      </c>
      <c r="M588" s="535"/>
      <c r="N588" s="536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4" t="s">
        <v>252</v>
      </c>
      <c r="M589" s="535"/>
      <c r="N589" s="536">
        <f>'BD Team'!F61</f>
        <v>0</v>
      </c>
      <c r="O589" s="537"/>
    </row>
    <row r="590" spans="3:15">
      <c r="C590" s="533"/>
      <c r="D590" s="533"/>
      <c r="E590" s="533"/>
      <c r="F590" s="533"/>
      <c r="G590" s="533"/>
      <c r="H590" s="533"/>
      <c r="I590" s="533"/>
      <c r="J590" s="533"/>
      <c r="K590" s="533"/>
      <c r="L590" s="533"/>
      <c r="M590" s="533"/>
      <c r="N590" s="533"/>
      <c r="O590" s="533"/>
    </row>
    <row r="591" spans="3:15" ht="25.15" customHeight="1">
      <c r="C591" s="534" t="s">
        <v>253</v>
      </c>
      <c r="D591" s="535"/>
      <c r="E591" s="289">
        <f>'BD Team'!B62</f>
        <v>0</v>
      </c>
      <c r="F591" s="288" t="s">
        <v>254</v>
      </c>
      <c r="G591" s="536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4" t="s">
        <v>127</v>
      </c>
      <c r="M592" s="535"/>
      <c r="N592" s="539">
        <f>'BD Team'!G62</f>
        <v>0</v>
      </c>
      <c r="O592" s="540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4" t="s">
        <v>246</v>
      </c>
      <c r="M593" s="535"/>
      <c r="N593" s="537" t="str">
        <f>$F$6</f>
        <v>Anodized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4" t="s">
        <v>177</v>
      </c>
      <c r="M594" s="535"/>
      <c r="N594" s="537" t="str">
        <f>$K$6</f>
        <v>Silver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4" t="s">
        <v>247</v>
      </c>
      <c r="M595" s="535"/>
      <c r="N595" s="540" t="s">
        <v>255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4" t="s">
        <v>248</v>
      </c>
      <c r="M596" s="535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4" t="s">
        <v>249</v>
      </c>
      <c r="M597" s="535"/>
      <c r="N597" s="536">
        <f>'BD Team'!J62</f>
        <v>0</v>
      </c>
      <c r="O597" s="536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4" t="s">
        <v>250</v>
      </c>
      <c r="M598" s="535"/>
      <c r="N598" s="536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4" t="s">
        <v>251</v>
      </c>
      <c r="M599" s="535"/>
      <c r="N599" s="536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4" t="s">
        <v>252</v>
      </c>
      <c r="M600" s="535"/>
      <c r="N600" s="536">
        <f>'BD Team'!F62</f>
        <v>0</v>
      </c>
      <c r="O600" s="537"/>
    </row>
    <row r="601" spans="3:15">
      <c r="C601" s="533"/>
      <c r="D601" s="533"/>
      <c r="E601" s="533"/>
      <c r="F601" s="533"/>
      <c r="G601" s="533"/>
      <c r="H601" s="533"/>
      <c r="I601" s="533"/>
      <c r="J601" s="533"/>
      <c r="K601" s="533"/>
      <c r="L601" s="533"/>
      <c r="M601" s="533"/>
      <c r="N601" s="533"/>
      <c r="O601" s="533"/>
    </row>
    <row r="602" spans="3:15" ht="25.15" customHeight="1">
      <c r="C602" s="534" t="s">
        <v>253</v>
      </c>
      <c r="D602" s="535"/>
      <c r="E602" s="289">
        <f>'BD Team'!B63</f>
        <v>0</v>
      </c>
      <c r="F602" s="288" t="s">
        <v>254</v>
      </c>
      <c r="G602" s="536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4" t="s">
        <v>127</v>
      </c>
      <c r="M603" s="535"/>
      <c r="N603" s="539">
        <f>'BD Team'!G63</f>
        <v>0</v>
      </c>
      <c r="O603" s="540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4" t="s">
        <v>246</v>
      </c>
      <c r="M604" s="535"/>
      <c r="N604" s="537" t="str">
        <f>$F$6</f>
        <v>Anodized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4" t="s">
        <v>177</v>
      </c>
      <c r="M605" s="535"/>
      <c r="N605" s="537" t="str">
        <f>$K$6</f>
        <v>Silver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4" t="s">
        <v>247</v>
      </c>
      <c r="M606" s="535"/>
      <c r="N606" s="540" t="s">
        <v>255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4" t="s">
        <v>248</v>
      </c>
      <c r="M607" s="535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4" t="s">
        <v>249</v>
      </c>
      <c r="M608" s="535"/>
      <c r="N608" s="536">
        <f>'BD Team'!J63</f>
        <v>0</v>
      </c>
      <c r="O608" s="536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4" t="s">
        <v>250</v>
      </c>
      <c r="M609" s="535"/>
      <c r="N609" s="536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4" t="s">
        <v>251</v>
      </c>
      <c r="M610" s="535"/>
      <c r="N610" s="536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4" t="s">
        <v>252</v>
      </c>
      <c r="M611" s="535"/>
      <c r="N611" s="536">
        <f>'BD Team'!F63</f>
        <v>0</v>
      </c>
      <c r="O611" s="537"/>
    </row>
    <row r="612" spans="3:15">
      <c r="C612" s="533"/>
      <c r="D612" s="533"/>
      <c r="E612" s="533"/>
      <c r="F612" s="533"/>
      <c r="G612" s="533"/>
      <c r="H612" s="533"/>
      <c r="I612" s="533"/>
      <c r="J612" s="533"/>
      <c r="K612" s="533"/>
      <c r="L612" s="533"/>
      <c r="M612" s="533"/>
      <c r="N612" s="533"/>
      <c r="O612" s="533"/>
    </row>
    <row r="613" spans="3:15" ht="25.15" customHeight="1">
      <c r="C613" s="534" t="s">
        <v>253</v>
      </c>
      <c r="D613" s="535"/>
      <c r="E613" s="289">
        <f>'BD Team'!B64</f>
        <v>0</v>
      </c>
      <c r="F613" s="288" t="s">
        <v>254</v>
      </c>
      <c r="G613" s="536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4" t="s">
        <v>127</v>
      </c>
      <c r="M614" s="535"/>
      <c r="N614" s="539">
        <f>'BD Team'!G64</f>
        <v>0</v>
      </c>
      <c r="O614" s="540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4" t="s">
        <v>246</v>
      </c>
      <c r="M615" s="535"/>
      <c r="N615" s="537" t="str">
        <f>$F$6</f>
        <v>Anodized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4" t="s">
        <v>177</v>
      </c>
      <c r="M616" s="535"/>
      <c r="N616" s="537" t="str">
        <f>$K$6</f>
        <v>Silver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4" t="s">
        <v>247</v>
      </c>
      <c r="M617" s="535"/>
      <c r="N617" s="540" t="s">
        <v>255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4" t="s">
        <v>248</v>
      </c>
      <c r="M618" s="535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4" t="s">
        <v>249</v>
      </c>
      <c r="M619" s="535"/>
      <c r="N619" s="536">
        <f>'BD Team'!J64</f>
        <v>0</v>
      </c>
      <c r="O619" s="536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4" t="s">
        <v>250</v>
      </c>
      <c r="M620" s="535"/>
      <c r="N620" s="536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4" t="s">
        <v>251</v>
      </c>
      <c r="M621" s="535"/>
      <c r="N621" s="536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4" t="s">
        <v>252</v>
      </c>
      <c r="M622" s="535"/>
      <c r="N622" s="536">
        <f>'BD Team'!F64</f>
        <v>0</v>
      </c>
      <c r="O622" s="537"/>
    </row>
    <row r="623" spans="3:15">
      <c r="C623" s="533"/>
      <c r="D623" s="533"/>
      <c r="E623" s="533"/>
      <c r="F623" s="533"/>
      <c r="G623" s="533"/>
      <c r="H623" s="533"/>
      <c r="I623" s="533"/>
      <c r="J623" s="533"/>
      <c r="K623" s="533"/>
      <c r="L623" s="533"/>
      <c r="M623" s="533"/>
      <c r="N623" s="533"/>
      <c r="O623" s="533"/>
    </row>
    <row r="624" spans="3:15" ht="25.15" customHeight="1">
      <c r="C624" s="534" t="s">
        <v>253</v>
      </c>
      <c r="D624" s="535"/>
      <c r="E624" s="289">
        <f>'BD Team'!B65</f>
        <v>0</v>
      </c>
      <c r="F624" s="288" t="s">
        <v>254</v>
      </c>
      <c r="G624" s="536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4" t="s">
        <v>127</v>
      </c>
      <c r="M625" s="535"/>
      <c r="N625" s="539">
        <f>'BD Team'!G65</f>
        <v>0</v>
      </c>
      <c r="O625" s="540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4" t="s">
        <v>246</v>
      </c>
      <c r="M626" s="535"/>
      <c r="N626" s="537" t="str">
        <f>$F$6</f>
        <v>Anodized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4" t="s">
        <v>177</v>
      </c>
      <c r="M627" s="535"/>
      <c r="N627" s="537" t="str">
        <f>$K$6</f>
        <v>Silver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4" t="s">
        <v>247</v>
      </c>
      <c r="M628" s="535"/>
      <c r="N628" s="540" t="s">
        <v>255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4" t="s">
        <v>248</v>
      </c>
      <c r="M629" s="535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4" t="s">
        <v>249</v>
      </c>
      <c r="M630" s="535"/>
      <c r="N630" s="536">
        <f>'BD Team'!J65</f>
        <v>0</v>
      </c>
      <c r="O630" s="536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4" t="s">
        <v>250</v>
      </c>
      <c r="M631" s="535"/>
      <c r="N631" s="536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4" t="s">
        <v>251</v>
      </c>
      <c r="M632" s="535"/>
      <c r="N632" s="536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4" t="s">
        <v>252</v>
      </c>
      <c r="M633" s="535"/>
      <c r="N633" s="536">
        <f>'BD Team'!F65</f>
        <v>0</v>
      </c>
      <c r="O633" s="537"/>
    </row>
    <row r="634" spans="3:15">
      <c r="C634" s="533"/>
      <c r="D634" s="533"/>
      <c r="E634" s="533"/>
      <c r="F634" s="533"/>
      <c r="G634" s="533"/>
      <c r="H634" s="533"/>
      <c r="I634" s="533"/>
      <c r="J634" s="533"/>
      <c r="K634" s="533"/>
      <c r="L634" s="533"/>
      <c r="M634" s="533"/>
      <c r="N634" s="533"/>
      <c r="O634" s="533"/>
    </row>
    <row r="635" spans="3:15" ht="25.15" customHeight="1">
      <c r="C635" s="534" t="s">
        <v>253</v>
      </c>
      <c r="D635" s="535"/>
      <c r="E635" s="289">
        <f>'BD Team'!B66</f>
        <v>0</v>
      </c>
      <c r="F635" s="288" t="s">
        <v>254</v>
      </c>
      <c r="G635" s="536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4" t="s">
        <v>127</v>
      </c>
      <c r="M636" s="535"/>
      <c r="N636" s="539">
        <f>'BD Team'!G66</f>
        <v>0</v>
      </c>
      <c r="O636" s="540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4" t="s">
        <v>246</v>
      </c>
      <c r="M637" s="535"/>
      <c r="N637" s="537" t="str">
        <f>$F$6</f>
        <v>Anodized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4" t="s">
        <v>177</v>
      </c>
      <c r="M638" s="535"/>
      <c r="N638" s="537" t="str">
        <f>$K$6</f>
        <v>Silver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4" t="s">
        <v>247</v>
      </c>
      <c r="M639" s="535"/>
      <c r="N639" s="540" t="s">
        <v>255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4" t="s">
        <v>248</v>
      </c>
      <c r="M640" s="535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4" t="s">
        <v>249</v>
      </c>
      <c r="M641" s="535"/>
      <c r="N641" s="536">
        <f>'BD Team'!J66</f>
        <v>0</v>
      </c>
      <c r="O641" s="536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4" t="s">
        <v>250</v>
      </c>
      <c r="M642" s="535"/>
      <c r="N642" s="536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4" t="s">
        <v>251</v>
      </c>
      <c r="M643" s="535"/>
      <c r="N643" s="536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4" t="s">
        <v>252</v>
      </c>
      <c r="M644" s="535"/>
      <c r="N644" s="536">
        <f>'BD Team'!F66</f>
        <v>0</v>
      </c>
      <c r="O644" s="537"/>
    </row>
    <row r="645" spans="3:15">
      <c r="C645" s="533"/>
      <c r="D645" s="533"/>
      <c r="E645" s="533"/>
      <c r="F645" s="533"/>
      <c r="G645" s="533"/>
      <c r="H645" s="533"/>
      <c r="I645" s="533"/>
      <c r="J645" s="533"/>
      <c r="K645" s="533"/>
      <c r="L645" s="533"/>
      <c r="M645" s="533"/>
      <c r="N645" s="533"/>
      <c r="O645" s="533"/>
    </row>
    <row r="646" spans="3:15" ht="25.15" customHeight="1">
      <c r="C646" s="534" t="s">
        <v>253</v>
      </c>
      <c r="D646" s="535"/>
      <c r="E646" s="289">
        <f>'BD Team'!B67</f>
        <v>0</v>
      </c>
      <c r="F646" s="288" t="s">
        <v>254</v>
      </c>
      <c r="G646" s="536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4" t="s">
        <v>127</v>
      </c>
      <c r="M647" s="535"/>
      <c r="N647" s="539">
        <f>'BD Team'!G67</f>
        <v>0</v>
      </c>
      <c r="O647" s="540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4" t="s">
        <v>246</v>
      </c>
      <c r="M648" s="535"/>
      <c r="N648" s="537" t="str">
        <f>$F$6</f>
        <v>Anodized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4" t="s">
        <v>177</v>
      </c>
      <c r="M649" s="535"/>
      <c r="N649" s="537" t="str">
        <f>$K$6</f>
        <v>Silver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4" t="s">
        <v>247</v>
      </c>
      <c r="M650" s="535"/>
      <c r="N650" s="540" t="s">
        <v>255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4" t="s">
        <v>248</v>
      </c>
      <c r="M651" s="535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4" t="s">
        <v>249</v>
      </c>
      <c r="M652" s="535"/>
      <c r="N652" s="536">
        <f>'BD Team'!J67</f>
        <v>0</v>
      </c>
      <c r="O652" s="536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4" t="s">
        <v>250</v>
      </c>
      <c r="M653" s="535"/>
      <c r="N653" s="536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4" t="s">
        <v>251</v>
      </c>
      <c r="M654" s="535"/>
      <c r="N654" s="536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4" t="s">
        <v>252</v>
      </c>
      <c r="M655" s="535"/>
      <c r="N655" s="536">
        <f>'BD Team'!F67</f>
        <v>0</v>
      </c>
      <c r="O655" s="537"/>
    </row>
    <row r="656" spans="3:15">
      <c r="C656" s="533"/>
      <c r="D656" s="533"/>
      <c r="E656" s="533"/>
      <c r="F656" s="533"/>
      <c r="G656" s="533"/>
      <c r="H656" s="533"/>
      <c r="I656" s="533"/>
      <c r="J656" s="533"/>
      <c r="K656" s="533"/>
      <c r="L656" s="533"/>
      <c r="M656" s="533"/>
      <c r="N656" s="533"/>
      <c r="O656" s="533"/>
    </row>
    <row r="657" spans="3:15" ht="25.15" customHeight="1">
      <c r="C657" s="534" t="s">
        <v>253</v>
      </c>
      <c r="D657" s="535"/>
      <c r="E657" s="289">
        <f>'BD Team'!B68</f>
        <v>0</v>
      </c>
      <c r="F657" s="288" t="s">
        <v>254</v>
      </c>
      <c r="G657" s="536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4" t="s">
        <v>127</v>
      </c>
      <c r="M658" s="535"/>
      <c r="N658" s="539">
        <f>'BD Team'!G68</f>
        <v>0</v>
      </c>
      <c r="O658" s="540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4" t="s">
        <v>246</v>
      </c>
      <c r="M659" s="535"/>
      <c r="N659" s="537" t="str">
        <f>$F$6</f>
        <v>Anodized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4" t="s">
        <v>177</v>
      </c>
      <c r="M660" s="535"/>
      <c r="N660" s="537" t="str">
        <f>$K$6</f>
        <v>Silver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4" t="s">
        <v>247</v>
      </c>
      <c r="M661" s="535"/>
      <c r="N661" s="540" t="s">
        <v>255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4" t="s">
        <v>248</v>
      </c>
      <c r="M662" s="535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4" t="s">
        <v>249</v>
      </c>
      <c r="M663" s="535"/>
      <c r="N663" s="536">
        <f>'BD Team'!J68</f>
        <v>0</v>
      </c>
      <c r="O663" s="536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4" t="s">
        <v>250</v>
      </c>
      <c r="M664" s="535"/>
      <c r="N664" s="536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4" t="s">
        <v>251</v>
      </c>
      <c r="M665" s="535"/>
      <c r="N665" s="536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4" t="s">
        <v>252</v>
      </c>
      <c r="M666" s="535"/>
      <c r="N666" s="536">
        <f>'BD Team'!F68</f>
        <v>0</v>
      </c>
      <c r="O666" s="537"/>
    </row>
    <row r="667" spans="3:15">
      <c r="C667" s="533"/>
      <c r="D667" s="533"/>
      <c r="E667" s="533"/>
      <c r="F667" s="533"/>
      <c r="G667" s="533"/>
      <c r="H667" s="533"/>
      <c r="I667" s="533"/>
      <c r="J667" s="533"/>
      <c r="K667" s="533"/>
      <c r="L667" s="533"/>
      <c r="M667" s="533"/>
      <c r="N667" s="533"/>
      <c r="O667" s="533"/>
    </row>
    <row r="668" spans="3:15" ht="25.15" customHeight="1">
      <c r="C668" s="534" t="s">
        <v>253</v>
      </c>
      <c r="D668" s="535"/>
      <c r="E668" s="289">
        <f>'BD Team'!B69</f>
        <v>0</v>
      </c>
      <c r="F668" s="288" t="s">
        <v>254</v>
      </c>
      <c r="G668" s="536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4" t="s">
        <v>127</v>
      </c>
      <c r="M669" s="535"/>
      <c r="N669" s="539">
        <f>'BD Team'!G69</f>
        <v>0</v>
      </c>
      <c r="O669" s="540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4" t="s">
        <v>246</v>
      </c>
      <c r="M670" s="535"/>
      <c r="N670" s="537" t="str">
        <f>$F$6</f>
        <v>Anodized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4" t="s">
        <v>177</v>
      </c>
      <c r="M671" s="535"/>
      <c r="N671" s="537" t="str">
        <f>$K$6</f>
        <v>Silver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4" t="s">
        <v>247</v>
      </c>
      <c r="M672" s="535"/>
      <c r="N672" s="540" t="s">
        <v>255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4" t="s">
        <v>248</v>
      </c>
      <c r="M673" s="535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4" t="s">
        <v>249</v>
      </c>
      <c r="M674" s="535"/>
      <c r="N674" s="536">
        <f>'BD Team'!J69</f>
        <v>0</v>
      </c>
      <c r="O674" s="536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4" t="s">
        <v>250</v>
      </c>
      <c r="M675" s="535"/>
      <c r="N675" s="536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4" t="s">
        <v>251</v>
      </c>
      <c r="M676" s="535"/>
      <c r="N676" s="536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4" t="s">
        <v>252</v>
      </c>
      <c r="M677" s="535"/>
      <c r="N677" s="536">
        <f>'BD Team'!F69</f>
        <v>0</v>
      </c>
      <c r="O677" s="537"/>
    </row>
    <row r="678" spans="3:15">
      <c r="C678" s="533"/>
      <c r="D678" s="533"/>
      <c r="E678" s="533"/>
      <c r="F678" s="533"/>
      <c r="G678" s="533"/>
      <c r="H678" s="533"/>
      <c r="I678" s="533"/>
      <c r="J678" s="533"/>
      <c r="K678" s="533"/>
      <c r="L678" s="533"/>
      <c r="M678" s="533"/>
      <c r="N678" s="533"/>
      <c r="O678" s="533"/>
    </row>
    <row r="679" spans="3:15" ht="25.15" customHeight="1">
      <c r="C679" s="534" t="s">
        <v>253</v>
      </c>
      <c r="D679" s="535"/>
      <c r="E679" s="289">
        <f>'BD Team'!B70</f>
        <v>0</v>
      </c>
      <c r="F679" s="288" t="s">
        <v>254</v>
      </c>
      <c r="G679" s="536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4" t="s">
        <v>127</v>
      </c>
      <c r="M680" s="535"/>
      <c r="N680" s="539">
        <f>'BD Team'!G70</f>
        <v>0</v>
      </c>
      <c r="O680" s="540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4" t="s">
        <v>246</v>
      </c>
      <c r="M681" s="535"/>
      <c r="N681" s="537" t="str">
        <f>$F$6</f>
        <v>Anodized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4" t="s">
        <v>177</v>
      </c>
      <c r="M682" s="535"/>
      <c r="N682" s="537" t="str">
        <f>$K$6</f>
        <v>Silver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4" t="s">
        <v>247</v>
      </c>
      <c r="M683" s="535"/>
      <c r="N683" s="540" t="s">
        <v>255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4" t="s">
        <v>248</v>
      </c>
      <c r="M684" s="535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4" t="s">
        <v>249</v>
      </c>
      <c r="M685" s="535"/>
      <c r="N685" s="536">
        <f>'BD Team'!J70</f>
        <v>0</v>
      </c>
      <c r="O685" s="536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4" t="s">
        <v>250</v>
      </c>
      <c r="M686" s="535"/>
      <c r="N686" s="536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4" t="s">
        <v>251</v>
      </c>
      <c r="M687" s="535"/>
      <c r="N687" s="536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4" t="s">
        <v>252</v>
      </c>
      <c r="M688" s="535"/>
      <c r="N688" s="536">
        <f>'BD Team'!F70</f>
        <v>0</v>
      </c>
      <c r="O688" s="537"/>
    </row>
    <row r="689" spans="3:15">
      <c r="C689" s="533"/>
      <c r="D689" s="533"/>
      <c r="E689" s="533"/>
      <c r="F689" s="533"/>
      <c r="G689" s="533"/>
      <c r="H689" s="533"/>
      <c r="I689" s="533"/>
      <c r="J689" s="533"/>
      <c r="K689" s="533"/>
      <c r="L689" s="533"/>
      <c r="M689" s="533"/>
      <c r="N689" s="533"/>
      <c r="O689" s="533"/>
    </row>
    <row r="690" spans="3:15" ht="25.15" customHeight="1">
      <c r="C690" s="534" t="s">
        <v>253</v>
      </c>
      <c r="D690" s="535"/>
      <c r="E690" s="289">
        <f>'BD Team'!B71</f>
        <v>0</v>
      </c>
      <c r="F690" s="288" t="s">
        <v>254</v>
      </c>
      <c r="G690" s="536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4" t="s">
        <v>127</v>
      </c>
      <c r="M691" s="535"/>
      <c r="N691" s="539">
        <f>'BD Team'!G71</f>
        <v>0</v>
      </c>
      <c r="O691" s="540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4" t="s">
        <v>246</v>
      </c>
      <c r="M692" s="535"/>
      <c r="N692" s="537" t="str">
        <f>$F$6</f>
        <v>Anodized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4" t="s">
        <v>177</v>
      </c>
      <c r="M693" s="535"/>
      <c r="N693" s="537" t="str">
        <f>$K$6</f>
        <v>Silver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4" t="s">
        <v>247</v>
      </c>
      <c r="M694" s="535"/>
      <c r="N694" s="540" t="s">
        <v>255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4" t="s">
        <v>248</v>
      </c>
      <c r="M695" s="535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4" t="s">
        <v>249</v>
      </c>
      <c r="M696" s="535"/>
      <c r="N696" s="536">
        <f>'BD Team'!J71</f>
        <v>0</v>
      </c>
      <c r="O696" s="536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4" t="s">
        <v>250</v>
      </c>
      <c r="M697" s="535"/>
      <c r="N697" s="536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4" t="s">
        <v>251</v>
      </c>
      <c r="M698" s="535"/>
      <c r="N698" s="536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4" t="s">
        <v>252</v>
      </c>
      <c r="M699" s="535"/>
      <c r="N699" s="536">
        <f>'BD Team'!F71</f>
        <v>0</v>
      </c>
      <c r="O699" s="537"/>
    </row>
    <row r="700" spans="3:15">
      <c r="C700" s="533"/>
      <c r="D700" s="533"/>
      <c r="E700" s="533"/>
      <c r="F700" s="533"/>
      <c r="G700" s="533"/>
      <c r="H700" s="533"/>
      <c r="I700" s="533"/>
      <c r="J700" s="533"/>
      <c r="K700" s="533"/>
      <c r="L700" s="533"/>
      <c r="M700" s="533"/>
      <c r="N700" s="533"/>
      <c r="O700" s="533"/>
    </row>
    <row r="701" spans="3:15" ht="25.15" customHeight="1">
      <c r="C701" s="534" t="s">
        <v>253</v>
      </c>
      <c r="D701" s="535"/>
      <c r="E701" s="289">
        <f>'BD Team'!B72</f>
        <v>0</v>
      </c>
      <c r="F701" s="288" t="s">
        <v>254</v>
      </c>
      <c r="G701" s="536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4" t="s">
        <v>127</v>
      </c>
      <c r="M702" s="535"/>
      <c r="N702" s="539">
        <f>'BD Team'!G72</f>
        <v>0</v>
      </c>
      <c r="O702" s="540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4" t="s">
        <v>246</v>
      </c>
      <c r="M703" s="535"/>
      <c r="N703" s="537" t="str">
        <f>$F$6</f>
        <v>Anodized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4" t="s">
        <v>177</v>
      </c>
      <c r="M704" s="535"/>
      <c r="N704" s="537" t="str">
        <f>$K$6</f>
        <v>Silver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4" t="s">
        <v>247</v>
      </c>
      <c r="M705" s="535"/>
      <c r="N705" s="540" t="s">
        <v>255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4" t="s">
        <v>248</v>
      </c>
      <c r="M706" s="535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4" t="s">
        <v>249</v>
      </c>
      <c r="M707" s="535"/>
      <c r="N707" s="536">
        <f>'BD Team'!J72</f>
        <v>0</v>
      </c>
      <c r="O707" s="536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4" t="s">
        <v>250</v>
      </c>
      <c r="M708" s="535"/>
      <c r="N708" s="536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4" t="s">
        <v>251</v>
      </c>
      <c r="M709" s="535"/>
      <c r="N709" s="536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4" t="s">
        <v>252</v>
      </c>
      <c r="M710" s="535"/>
      <c r="N710" s="536">
        <f>'BD Team'!F72</f>
        <v>0</v>
      </c>
      <c r="O710" s="537"/>
    </row>
    <row r="711" spans="3:15">
      <c r="C711" s="533"/>
      <c r="D711" s="533"/>
      <c r="E711" s="533"/>
      <c r="F711" s="533"/>
      <c r="G711" s="533"/>
      <c r="H711" s="533"/>
      <c r="I711" s="533"/>
      <c r="J711" s="533"/>
      <c r="K711" s="533"/>
      <c r="L711" s="533"/>
      <c r="M711" s="533"/>
      <c r="N711" s="533"/>
      <c r="O711" s="533"/>
    </row>
    <row r="712" spans="3:15" ht="25.15" customHeight="1">
      <c r="C712" s="534" t="s">
        <v>253</v>
      </c>
      <c r="D712" s="535"/>
      <c r="E712" s="289">
        <f>'BD Team'!B73</f>
        <v>0</v>
      </c>
      <c r="F712" s="288" t="s">
        <v>254</v>
      </c>
      <c r="G712" s="536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4" t="s">
        <v>127</v>
      </c>
      <c r="M713" s="535"/>
      <c r="N713" s="539">
        <f>'BD Team'!G73</f>
        <v>0</v>
      </c>
      <c r="O713" s="540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4" t="s">
        <v>246</v>
      </c>
      <c r="M714" s="535"/>
      <c r="N714" s="537" t="str">
        <f>$F$6</f>
        <v>Anodized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4" t="s">
        <v>177</v>
      </c>
      <c r="M715" s="535"/>
      <c r="N715" s="537" t="str">
        <f>$K$6</f>
        <v>Silver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4" t="s">
        <v>247</v>
      </c>
      <c r="M716" s="535"/>
      <c r="N716" s="540" t="s">
        <v>255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4" t="s">
        <v>248</v>
      </c>
      <c r="M717" s="535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4" t="s">
        <v>249</v>
      </c>
      <c r="M718" s="535"/>
      <c r="N718" s="536">
        <f>'BD Team'!J73</f>
        <v>0</v>
      </c>
      <c r="O718" s="536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4" t="s">
        <v>250</v>
      </c>
      <c r="M719" s="535"/>
      <c r="N719" s="536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4" t="s">
        <v>251</v>
      </c>
      <c r="M720" s="535"/>
      <c r="N720" s="536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4" t="s">
        <v>252</v>
      </c>
      <c r="M721" s="535"/>
      <c r="N721" s="536">
        <f>'BD Team'!F73</f>
        <v>0</v>
      </c>
      <c r="O721" s="537"/>
    </row>
    <row r="722" spans="3:15">
      <c r="C722" s="533"/>
      <c r="D722" s="533"/>
      <c r="E722" s="533"/>
      <c r="F722" s="533"/>
      <c r="G722" s="533"/>
      <c r="H722" s="533"/>
      <c r="I722" s="533"/>
      <c r="J722" s="533"/>
      <c r="K722" s="533"/>
      <c r="L722" s="533"/>
      <c r="M722" s="533"/>
      <c r="N722" s="533"/>
      <c r="O722" s="533"/>
    </row>
    <row r="723" spans="3:15" ht="25.15" customHeight="1">
      <c r="C723" s="534" t="s">
        <v>253</v>
      </c>
      <c r="D723" s="535"/>
      <c r="E723" s="289">
        <f>'BD Team'!B74</f>
        <v>0</v>
      </c>
      <c r="F723" s="288" t="s">
        <v>254</v>
      </c>
      <c r="G723" s="536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4" t="s">
        <v>127</v>
      </c>
      <c r="M724" s="535"/>
      <c r="N724" s="539">
        <f>'BD Team'!G74</f>
        <v>0</v>
      </c>
      <c r="O724" s="540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4" t="s">
        <v>246</v>
      </c>
      <c r="M725" s="535"/>
      <c r="N725" s="537" t="str">
        <f>$F$6</f>
        <v>Anodized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4" t="s">
        <v>177</v>
      </c>
      <c r="M726" s="535"/>
      <c r="N726" s="537" t="str">
        <f>$K$6</f>
        <v>Silver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4" t="s">
        <v>247</v>
      </c>
      <c r="M727" s="535"/>
      <c r="N727" s="540" t="s">
        <v>255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4" t="s">
        <v>248</v>
      </c>
      <c r="M728" s="535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4" t="s">
        <v>249</v>
      </c>
      <c r="M729" s="535"/>
      <c r="N729" s="536">
        <f>'BD Team'!J74</f>
        <v>0</v>
      </c>
      <c r="O729" s="536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4" t="s">
        <v>250</v>
      </c>
      <c r="M730" s="535"/>
      <c r="N730" s="536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4" t="s">
        <v>251</v>
      </c>
      <c r="M731" s="535"/>
      <c r="N731" s="536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4" t="s">
        <v>252</v>
      </c>
      <c r="M732" s="535"/>
      <c r="N732" s="536">
        <f>'BD Team'!F74</f>
        <v>0</v>
      </c>
      <c r="O732" s="537"/>
    </row>
    <row r="733" spans="3:15">
      <c r="C733" s="533"/>
      <c r="D733" s="533"/>
      <c r="E733" s="533"/>
      <c r="F733" s="533"/>
      <c r="G733" s="533"/>
      <c r="H733" s="533"/>
      <c r="I733" s="533"/>
      <c r="J733" s="533"/>
      <c r="K733" s="533"/>
      <c r="L733" s="533"/>
      <c r="M733" s="533"/>
      <c r="N733" s="533"/>
      <c r="O733" s="533"/>
    </row>
    <row r="734" spans="3:15" ht="25.15" customHeight="1">
      <c r="C734" s="534" t="s">
        <v>253</v>
      </c>
      <c r="D734" s="535"/>
      <c r="E734" s="289">
        <f>'BD Team'!B75</f>
        <v>0</v>
      </c>
      <c r="F734" s="288" t="s">
        <v>254</v>
      </c>
      <c r="G734" s="536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4" t="s">
        <v>127</v>
      </c>
      <c r="M735" s="535"/>
      <c r="N735" s="539">
        <f>'BD Team'!G75</f>
        <v>0</v>
      </c>
      <c r="O735" s="540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4" t="s">
        <v>246</v>
      </c>
      <c r="M736" s="535"/>
      <c r="N736" s="537" t="str">
        <f>$F$6</f>
        <v>Anodized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4" t="s">
        <v>177</v>
      </c>
      <c r="M737" s="535"/>
      <c r="N737" s="537" t="str">
        <f>$K$6</f>
        <v>Silver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4" t="s">
        <v>247</v>
      </c>
      <c r="M738" s="535"/>
      <c r="N738" s="540" t="s">
        <v>255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4" t="s">
        <v>248</v>
      </c>
      <c r="M739" s="535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4" t="s">
        <v>249</v>
      </c>
      <c r="M740" s="535"/>
      <c r="N740" s="536">
        <f>'BD Team'!J75</f>
        <v>0</v>
      </c>
      <c r="O740" s="536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4" t="s">
        <v>250</v>
      </c>
      <c r="M741" s="535"/>
      <c r="N741" s="536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4" t="s">
        <v>251</v>
      </c>
      <c r="M742" s="535"/>
      <c r="N742" s="536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4" t="s">
        <v>252</v>
      </c>
      <c r="M743" s="535"/>
      <c r="N743" s="536">
        <f>'BD Team'!F75</f>
        <v>0</v>
      </c>
      <c r="O743" s="537"/>
    </row>
    <row r="744" spans="3:15">
      <c r="C744" s="533"/>
      <c r="D744" s="533"/>
      <c r="E744" s="533"/>
      <c r="F744" s="533"/>
      <c r="G744" s="533"/>
      <c r="H744" s="533"/>
      <c r="I744" s="533"/>
      <c r="J744" s="533"/>
      <c r="K744" s="533"/>
      <c r="L744" s="533"/>
      <c r="M744" s="533"/>
      <c r="N744" s="533"/>
      <c r="O744" s="533"/>
    </row>
    <row r="745" spans="3:15" ht="25.15" customHeight="1">
      <c r="C745" s="534" t="s">
        <v>253</v>
      </c>
      <c r="D745" s="535"/>
      <c r="E745" s="289">
        <f>'BD Team'!B76</f>
        <v>0</v>
      </c>
      <c r="F745" s="288" t="s">
        <v>254</v>
      </c>
      <c r="G745" s="536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4" t="s">
        <v>127</v>
      </c>
      <c r="M746" s="535"/>
      <c r="N746" s="539">
        <f>'BD Team'!G76</f>
        <v>0</v>
      </c>
      <c r="O746" s="540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4" t="s">
        <v>246</v>
      </c>
      <c r="M747" s="535"/>
      <c r="N747" s="537" t="str">
        <f>$F$6</f>
        <v>Anodized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4" t="s">
        <v>177</v>
      </c>
      <c r="M748" s="535"/>
      <c r="N748" s="537" t="str">
        <f>$K$6</f>
        <v>Silver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4" t="s">
        <v>247</v>
      </c>
      <c r="M749" s="535"/>
      <c r="N749" s="540" t="s">
        <v>255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4" t="s">
        <v>248</v>
      </c>
      <c r="M750" s="535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4" t="s">
        <v>249</v>
      </c>
      <c r="M751" s="535"/>
      <c r="N751" s="536">
        <f>'BD Team'!J76</f>
        <v>0</v>
      </c>
      <c r="O751" s="536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4" t="s">
        <v>250</v>
      </c>
      <c r="M752" s="535"/>
      <c r="N752" s="536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4" t="s">
        <v>251</v>
      </c>
      <c r="M753" s="535"/>
      <c r="N753" s="536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4" t="s">
        <v>252</v>
      </c>
      <c r="M754" s="535"/>
      <c r="N754" s="536">
        <f>'BD Team'!F76</f>
        <v>0</v>
      </c>
      <c r="O754" s="537"/>
    </row>
    <row r="755" spans="3:15">
      <c r="C755" s="533"/>
      <c r="D755" s="533"/>
      <c r="E755" s="533"/>
      <c r="F755" s="533"/>
      <c r="G755" s="533"/>
      <c r="H755" s="533"/>
      <c r="I755" s="533"/>
      <c r="J755" s="533"/>
      <c r="K755" s="533"/>
      <c r="L755" s="533"/>
      <c r="M755" s="533"/>
      <c r="N755" s="533"/>
      <c r="O755" s="533"/>
    </row>
    <row r="756" spans="3:15" ht="25.15" customHeight="1">
      <c r="C756" s="534" t="s">
        <v>253</v>
      </c>
      <c r="D756" s="535"/>
      <c r="E756" s="289">
        <f>'BD Team'!B77</f>
        <v>0</v>
      </c>
      <c r="F756" s="288" t="s">
        <v>254</v>
      </c>
      <c r="G756" s="536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4" t="s">
        <v>127</v>
      </c>
      <c r="M757" s="535"/>
      <c r="N757" s="539">
        <f>'BD Team'!G77</f>
        <v>0</v>
      </c>
      <c r="O757" s="540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4" t="s">
        <v>246</v>
      </c>
      <c r="M758" s="535"/>
      <c r="N758" s="537" t="str">
        <f>$F$6</f>
        <v>Anodized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4" t="s">
        <v>177</v>
      </c>
      <c r="M759" s="535"/>
      <c r="N759" s="537" t="str">
        <f>$K$6</f>
        <v>Silver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4" t="s">
        <v>247</v>
      </c>
      <c r="M760" s="535"/>
      <c r="N760" s="540" t="s">
        <v>255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4" t="s">
        <v>248</v>
      </c>
      <c r="M761" s="535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4" t="s">
        <v>249</v>
      </c>
      <c r="M762" s="535"/>
      <c r="N762" s="536">
        <f>'BD Team'!J77</f>
        <v>0</v>
      </c>
      <c r="O762" s="536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4" t="s">
        <v>250</v>
      </c>
      <c r="M763" s="535"/>
      <c r="N763" s="536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4" t="s">
        <v>251</v>
      </c>
      <c r="M764" s="535"/>
      <c r="N764" s="536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4" t="s">
        <v>252</v>
      </c>
      <c r="M765" s="535"/>
      <c r="N765" s="536">
        <f>'BD Team'!F77</f>
        <v>0</v>
      </c>
      <c r="O765" s="537"/>
    </row>
    <row r="766" spans="3:15">
      <c r="C766" s="533"/>
      <c r="D766" s="533"/>
      <c r="E766" s="533"/>
      <c r="F766" s="533"/>
      <c r="G766" s="533"/>
      <c r="H766" s="533"/>
      <c r="I766" s="533"/>
      <c r="J766" s="533"/>
      <c r="K766" s="533"/>
      <c r="L766" s="533"/>
      <c r="M766" s="533"/>
      <c r="N766" s="533"/>
      <c r="O766" s="533"/>
    </row>
    <row r="767" spans="3:15" ht="25.15" customHeight="1">
      <c r="C767" s="534" t="s">
        <v>253</v>
      </c>
      <c r="D767" s="535"/>
      <c r="E767" s="289">
        <f>'BD Team'!B78</f>
        <v>0</v>
      </c>
      <c r="F767" s="288" t="s">
        <v>254</v>
      </c>
      <c r="G767" s="536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4" t="s">
        <v>127</v>
      </c>
      <c r="M768" s="535"/>
      <c r="N768" s="539">
        <f>'BD Team'!G78</f>
        <v>0</v>
      </c>
      <c r="O768" s="540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4" t="s">
        <v>246</v>
      </c>
      <c r="M769" s="535"/>
      <c r="N769" s="537" t="str">
        <f>$F$6</f>
        <v>Anodized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4" t="s">
        <v>177</v>
      </c>
      <c r="M770" s="535"/>
      <c r="N770" s="537" t="str">
        <f>$K$6</f>
        <v>Silver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4" t="s">
        <v>247</v>
      </c>
      <c r="M771" s="535"/>
      <c r="N771" s="540" t="s">
        <v>255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4" t="s">
        <v>248</v>
      </c>
      <c r="M772" s="535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4" t="s">
        <v>249</v>
      </c>
      <c r="M773" s="535"/>
      <c r="N773" s="536">
        <f>'BD Team'!J78</f>
        <v>0</v>
      </c>
      <c r="O773" s="536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4" t="s">
        <v>250</v>
      </c>
      <c r="M774" s="535"/>
      <c r="N774" s="536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4" t="s">
        <v>251</v>
      </c>
      <c r="M775" s="535"/>
      <c r="N775" s="536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4" t="s">
        <v>252</v>
      </c>
      <c r="M776" s="535"/>
      <c r="N776" s="536">
        <f>'BD Team'!F78</f>
        <v>0</v>
      </c>
      <c r="O776" s="537"/>
    </row>
    <row r="777" spans="3:15">
      <c r="C777" s="533"/>
      <c r="D777" s="533"/>
      <c r="E777" s="533"/>
      <c r="F777" s="533"/>
      <c r="G777" s="533"/>
      <c r="H777" s="533"/>
      <c r="I777" s="533"/>
      <c r="J777" s="533"/>
      <c r="K777" s="533"/>
      <c r="L777" s="533"/>
      <c r="M777" s="533"/>
      <c r="N777" s="533"/>
      <c r="O777" s="533"/>
    </row>
    <row r="778" spans="3:15" ht="25.15" customHeight="1">
      <c r="C778" s="534" t="s">
        <v>253</v>
      </c>
      <c r="D778" s="535"/>
      <c r="E778" s="289">
        <f>'BD Team'!B79</f>
        <v>0</v>
      </c>
      <c r="F778" s="288" t="s">
        <v>254</v>
      </c>
      <c r="G778" s="536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4" t="s">
        <v>127</v>
      </c>
      <c r="M779" s="535"/>
      <c r="N779" s="539">
        <f>'BD Team'!G79</f>
        <v>0</v>
      </c>
      <c r="O779" s="540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4" t="s">
        <v>246</v>
      </c>
      <c r="M780" s="535"/>
      <c r="N780" s="537" t="str">
        <f>$F$6</f>
        <v>Anodized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4" t="s">
        <v>177</v>
      </c>
      <c r="M781" s="535"/>
      <c r="N781" s="537" t="str">
        <f>$K$6</f>
        <v>Silver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4" t="s">
        <v>247</v>
      </c>
      <c r="M782" s="535"/>
      <c r="N782" s="540" t="s">
        <v>255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4" t="s">
        <v>248</v>
      </c>
      <c r="M783" s="535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4" t="s">
        <v>249</v>
      </c>
      <c r="M784" s="535"/>
      <c r="N784" s="536">
        <f>'BD Team'!J79</f>
        <v>0</v>
      </c>
      <c r="O784" s="536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4" t="s">
        <v>250</v>
      </c>
      <c r="M785" s="535"/>
      <c r="N785" s="536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4" t="s">
        <v>251</v>
      </c>
      <c r="M786" s="535"/>
      <c r="N786" s="536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4" t="s">
        <v>252</v>
      </c>
      <c r="M787" s="535"/>
      <c r="N787" s="536">
        <f>'BD Team'!F79</f>
        <v>0</v>
      </c>
      <c r="O787" s="537"/>
    </row>
    <row r="788" spans="3:15">
      <c r="C788" s="533"/>
      <c r="D788" s="533"/>
      <c r="E788" s="533"/>
      <c r="F788" s="533"/>
      <c r="G788" s="533"/>
      <c r="H788" s="533"/>
      <c r="I788" s="533"/>
      <c r="J788" s="533"/>
      <c r="K788" s="533"/>
      <c r="L788" s="533"/>
      <c r="M788" s="533"/>
      <c r="N788" s="533"/>
      <c r="O788" s="533"/>
    </row>
    <row r="789" spans="3:15" ht="25.15" customHeight="1">
      <c r="C789" s="534" t="s">
        <v>253</v>
      </c>
      <c r="D789" s="535"/>
      <c r="E789" s="289">
        <f>'BD Team'!B80</f>
        <v>0</v>
      </c>
      <c r="F789" s="288" t="s">
        <v>254</v>
      </c>
      <c r="G789" s="536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4" t="s">
        <v>127</v>
      </c>
      <c r="M790" s="535"/>
      <c r="N790" s="539">
        <f>'BD Team'!G80</f>
        <v>0</v>
      </c>
      <c r="O790" s="540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4" t="s">
        <v>246</v>
      </c>
      <c r="M791" s="535"/>
      <c r="N791" s="537" t="str">
        <f>$F$6</f>
        <v>Anodized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4" t="s">
        <v>177</v>
      </c>
      <c r="M792" s="535"/>
      <c r="N792" s="537" t="str">
        <f>$K$6</f>
        <v>Silver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4" t="s">
        <v>247</v>
      </c>
      <c r="M793" s="535"/>
      <c r="N793" s="540" t="s">
        <v>255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4" t="s">
        <v>248</v>
      </c>
      <c r="M794" s="535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4" t="s">
        <v>249</v>
      </c>
      <c r="M795" s="535"/>
      <c r="N795" s="536">
        <f>'BD Team'!J80</f>
        <v>0</v>
      </c>
      <c r="O795" s="536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4" t="s">
        <v>250</v>
      </c>
      <c r="M796" s="535"/>
      <c r="N796" s="536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4" t="s">
        <v>251</v>
      </c>
      <c r="M797" s="535"/>
      <c r="N797" s="536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4" t="s">
        <v>252</v>
      </c>
      <c r="M798" s="535"/>
      <c r="N798" s="536">
        <f>'BD Team'!F80</f>
        <v>0</v>
      </c>
      <c r="O798" s="537"/>
    </row>
    <row r="799" spans="3:15">
      <c r="C799" s="533"/>
      <c r="D799" s="533"/>
      <c r="E799" s="533"/>
      <c r="F799" s="533"/>
      <c r="G799" s="533"/>
      <c r="H799" s="533"/>
      <c r="I799" s="533"/>
      <c r="J799" s="533"/>
      <c r="K799" s="533"/>
      <c r="L799" s="533"/>
      <c r="M799" s="533"/>
      <c r="N799" s="533"/>
      <c r="O799" s="533"/>
    </row>
    <row r="800" spans="3:15" ht="25.15" customHeight="1">
      <c r="C800" s="534" t="s">
        <v>253</v>
      </c>
      <c r="D800" s="535"/>
      <c r="E800" s="289">
        <f>'BD Team'!B81</f>
        <v>0</v>
      </c>
      <c r="F800" s="288" t="s">
        <v>254</v>
      </c>
      <c r="G800" s="536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4" t="s">
        <v>127</v>
      </c>
      <c r="M801" s="535"/>
      <c r="N801" s="539">
        <f>'BD Team'!G81</f>
        <v>0</v>
      </c>
      <c r="O801" s="540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4" t="s">
        <v>246</v>
      </c>
      <c r="M802" s="535"/>
      <c r="N802" s="537" t="str">
        <f>$F$6</f>
        <v>Anodized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4" t="s">
        <v>177</v>
      </c>
      <c r="M803" s="535"/>
      <c r="N803" s="537" t="str">
        <f>$K$6</f>
        <v>Silver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4" t="s">
        <v>247</v>
      </c>
      <c r="M804" s="535"/>
      <c r="N804" s="540" t="s">
        <v>255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4" t="s">
        <v>248</v>
      </c>
      <c r="M805" s="535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4" t="s">
        <v>249</v>
      </c>
      <c r="M806" s="535"/>
      <c r="N806" s="536">
        <f>'BD Team'!J81</f>
        <v>0</v>
      </c>
      <c r="O806" s="536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4" t="s">
        <v>250</v>
      </c>
      <c r="M807" s="535"/>
      <c r="N807" s="536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4" t="s">
        <v>251</v>
      </c>
      <c r="M808" s="535"/>
      <c r="N808" s="536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4" t="s">
        <v>252</v>
      </c>
      <c r="M809" s="535"/>
      <c r="N809" s="536">
        <f>'BD Team'!F81</f>
        <v>0</v>
      </c>
      <c r="O809" s="537"/>
    </row>
    <row r="810" spans="3:15">
      <c r="C810" s="533"/>
      <c r="D810" s="533"/>
      <c r="E810" s="533"/>
      <c r="F810" s="533"/>
      <c r="G810" s="533"/>
      <c r="H810" s="533"/>
      <c r="I810" s="533"/>
      <c r="J810" s="533"/>
      <c r="K810" s="533"/>
      <c r="L810" s="533"/>
      <c r="M810" s="533"/>
      <c r="N810" s="533"/>
      <c r="O810" s="533"/>
    </row>
    <row r="811" spans="3:15" ht="25.15" customHeight="1">
      <c r="C811" s="534" t="s">
        <v>253</v>
      </c>
      <c r="D811" s="535"/>
      <c r="E811" s="289">
        <f>'BD Team'!B82</f>
        <v>0</v>
      </c>
      <c r="F811" s="288" t="s">
        <v>254</v>
      </c>
      <c r="G811" s="536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4" t="s">
        <v>127</v>
      </c>
      <c r="M812" s="535"/>
      <c r="N812" s="539">
        <f>'BD Team'!G82</f>
        <v>0</v>
      </c>
      <c r="O812" s="540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4" t="s">
        <v>246</v>
      </c>
      <c r="M813" s="535"/>
      <c r="N813" s="537" t="str">
        <f>$F$6</f>
        <v>Anodized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4" t="s">
        <v>177</v>
      </c>
      <c r="M814" s="535"/>
      <c r="N814" s="537" t="str">
        <f>$K$6</f>
        <v>Silver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4" t="s">
        <v>247</v>
      </c>
      <c r="M815" s="535"/>
      <c r="N815" s="540" t="s">
        <v>255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4" t="s">
        <v>248</v>
      </c>
      <c r="M816" s="535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4" t="s">
        <v>249</v>
      </c>
      <c r="M817" s="535"/>
      <c r="N817" s="536">
        <f>'BD Team'!J82</f>
        <v>0</v>
      </c>
      <c r="O817" s="536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4" t="s">
        <v>250</v>
      </c>
      <c r="M818" s="535"/>
      <c r="N818" s="536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4" t="s">
        <v>251</v>
      </c>
      <c r="M819" s="535"/>
      <c r="N819" s="536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4" t="s">
        <v>252</v>
      </c>
      <c r="M820" s="535"/>
      <c r="N820" s="536">
        <f>'BD Team'!F82</f>
        <v>0</v>
      </c>
      <c r="O820" s="537"/>
    </row>
    <row r="821" spans="3:15">
      <c r="C821" s="533"/>
      <c r="D821" s="533"/>
      <c r="E821" s="533"/>
      <c r="F821" s="533"/>
      <c r="G821" s="533"/>
      <c r="H821" s="533"/>
      <c r="I821" s="533"/>
      <c r="J821" s="533"/>
      <c r="K821" s="533"/>
      <c r="L821" s="533"/>
      <c r="M821" s="533"/>
      <c r="N821" s="533"/>
      <c r="O821" s="533"/>
    </row>
    <row r="822" spans="3:15" ht="25.15" customHeight="1">
      <c r="C822" s="534" t="s">
        <v>253</v>
      </c>
      <c r="D822" s="535"/>
      <c r="E822" s="289">
        <f>'BD Team'!B83</f>
        <v>0</v>
      </c>
      <c r="F822" s="288" t="s">
        <v>254</v>
      </c>
      <c r="G822" s="536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4" t="s">
        <v>127</v>
      </c>
      <c r="M823" s="535"/>
      <c r="N823" s="539">
        <f>'BD Team'!G83</f>
        <v>0</v>
      </c>
      <c r="O823" s="540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4" t="s">
        <v>246</v>
      </c>
      <c r="M824" s="535"/>
      <c r="N824" s="537" t="str">
        <f>$F$6</f>
        <v>Anodized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4" t="s">
        <v>177</v>
      </c>
      <c r="M825" s="535"/>
      <c r="N825" s="537" t="str">
        <f>$K$6</f>
        <v>Silver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4" t="s">
        <v>247</v>
      </c>
      <c r="M826" s="535"/>
      <c r="N826" s="540" t="s">
        <v>255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4" t="s">
        <v>248</v>
      </c>
      <c r="M827" s="535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4" t="s">
        <v>249</v>
      </c>
      <c r="M828" s="535"/>
      <c r="N828" s="536">
        <f>'BD Team'!J83</f>
        <v>0</v>
      </c>
      <c r="O828" s="536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4" t="s">
        <v>250</v>
      </c>
      <c r="M829" s="535"/>
      <c r="N829" s="536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4" t="s">
        <v>251</v>
      </c>
      <c r="M830" s="535"/>
      <c r="N830" s="536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4" t="s">
        <v>252</v>
      </c>
      <c r="M831" s="535"/>
      <c r="N831" s="536">
        <f>'BD Team'!F83</f>
        <v>0</v>
      </c>
      <c r="O831" s="537"/>
    </row>
    <row r="832" spans="3:15">
      <c r="C832" s="533"/>
      <c r="D832" s="533"/>
      <c r="E832" s="533"/>
      <c r="F832" s="533"/>
      <c r="G832" s="533"/>
      <c r="H832" s="533"/>
      <c r="I832" s="533"/>
      <c r="J832" s="533"/>
      <c r="K832" s="533"/>
      <c r="L832" s="533"/>
      <c r="M832" s="533"/>
      <c r="N832" s="533"/>
      <c r="O832" s="533"/>
    </row>
    <row r="833" spans="3:15" ht="25.15" customHeight="1">
      <c r="C833" s="534" t="s">
        <v>253</v>
      </c>
      <c r="D833" s="535"/>
      <c r="E833" s="289">
        <f>'BD Team'!B84</f>
        <v>0</v>
      </c>
      <c r="F833" s="288" t="s">
        <v>254</v>
      </c>
      <c r="G833" s="536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4" t="s">
        <v>127</v>
      </c>
      <c r="M834" s="535"/>
      <c r="N834" s="539">
        <f>'BD Team'!G84</f>
        <v>0</v>
      </c>
      <c r="O834" s="540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4" t="s">
        <v>246</v>
      </c>
      <c r="M835" s="535"/>
      <c r="N835" s="537" t="str">
        <f>$F$6</f>
        <v>Anodized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4" t="s">
        <v>177</v>
      </c>
      <c r="M836" s="535"/>
      <c r="N836" s="537" t="str">
        <f>$K$6</f>
        <v>Silver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4" t="s">
        <v>247</v>
      </c>
      <c r="M837" s="535"/>
      <c r="N837" s="540" t="s">
        <v>255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4" t="s">
        <v>248</v>
      </c>
      <c r="M838" s="535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4" t="s">
        <v>249</v>
      </c>
      <c r="M839" s="535"/>
      <c r="N839" s="536">
        <f>'BD Team'!J84</f>
        <v>0</v>
      </c>
      <c r="O839" s="536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4" t="s">
        <v>250</v>
      </c>
      <c r="M840" s="535"/>
      <c r="N840" s="536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4" t="s">
        <v>251</v>
      </c>
      <c r="M841" s="535"/>
      <c r="N841" s="536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4" t="s">
        <v>252</v>
      </c>
      <c r="M842" s="535"/>
      <c r="N842" s="536">
        <f>'BD Team'!F84</f>
        <v>0</v>
      </c>
      <c r="O842" s="537"/>
    </row>
    <row r="843" spans="3:15">
      <c r="C843" s="533"/>
      <c r="D843" s="533"/>
      <c r="E843" s="533"/>
      <c r="F843" s="533"/>
      <c r="G843" s="533"/>
      <c r="H843" s="533"/>
      <c r="I843" s="533"/>
      <c r="J843" s="533"/>
      <c r="K843" s="533"/>
      <c r="L843" s="533"/>
      <c r="M843" s="533"/>
      <c r="N843" s="533"/>
      <c r="O843" s="533"/>
    </row>
    <row r="844" spans="3:15" ht="25.15" customHeight="1">
      <c r="C844" s="534" t="s">
        <v>253</v>
      </c>
      <c r="D844" s="535"/>
      <c r="E844" s="289">
        <f>'BD Team'!B85</f>
        <v>0</v>
      </c>
      <c r="F844" s="288" t="s">
        <v>254</v>
      </c>
      <c r="G844" s="536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4" t="s">
        <v>127</v>
      </c>
      <c r="M845" s="535"/>
      <c r="N845" s="539">
        <f>'BD Team'!G85</f>
        <v>0</v>
      </c>
      <c r="O845" s="540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4" t="s">
        <v>246</v>
      </c>
      <c r="M846" s="535"/>
      <c r="N846" s="537" t="str">
        <f>$F$6</f>
        <v>Anodized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4" t="s">
        <v>177</v>
      </c>
      <c r="M847" s="535"/>
      <c r="N847" s="537" t="str">
        <f>$K$6</f>
        <v>Silver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4" t="s">
        <v>247</v>
      </c>
      <c r="M848" s="535"/>
      <c r="N848" s="540" t="s">
        <v>255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4" t="s">
        <v>248</v>
      </c>
      <c r="M849" s="535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4" t="s">
        <v>249</v>
      </c>
      <c r="M850" s="535"/>
      <c r="N850" s="536">
        <f>'BD Team'!J85</f>
        <v>0</v>
      </c>
      <c r="O850" s="536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4" t="s">
        <v>250</v>
      </c>
      <c r="M851" s="535"/>
      <c r="N851" s="536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4" t="s">
        <v>251</v>
      </c>
      <c r="M852" s="535"/>
      <c r="N852" s="536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4" t="s">
        <v>252</v>
      </c>
      <c r="M853" s="535"/>
      <c r="N853" s="536">
        <f>'BD Team'!F85</f>
        <v>0</v>
      </c>
      <c r="O853" s="537"/>
    </row>
    <row r="854" spans="3:15">
      <c r="C854" s="533"/>
      <c r="D854" s="533"/>
      <c r="E854" s="533"/>
      <c r="F854" s="533"/>
      <c r="G854" s="533"/>
      <c r="H854" s="533"/>
      <c r="I854" s="533"/>
      <c r="J854" s="533"/>
      <c r="K854" s="533"/>
      <c r="L854" s="533"/>
      <c r="M854" s="533"/>
      <c r="N854" s="533"/>
      <c r="O854" s="533"/>
    </row>
    <row r="855" spans="3:15" ht="25.15" customHeight="1">
      <c r="C855" s="534" t="s">
        <v>253</v>
      </c>
      <c r="D855" s="535"/>
      <c r="E855" s="289">
        <f>'BD Team'!B86</f>
        <v>0</v>
      </c>
      <c r="F855" s="288" t="s">
        <v>254</v>
      </c>
      <c r="G855" s="536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4" t="s">
        <v>127</v>
      </c>
      <c r="M856" s="535"/>
      <c r="N856" s="539">
        <f>'BD Team'!G86</f>
        <v>0</v>
      </c>
      <c r="O856" s="540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4" t="s">
        <v>246</v>
      </c>
      <c r="M857" s="535"/>
      <c r="N857" s="537" t="str">
        <f>$F$6</f>
        <v>Anodized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4" t="s">
        <v>177</v>
      </c>
      <c r="M858" s="535"/>
      <c r="N858" s="537" t="str">
        <f>$K$6</f>
        <v>Silver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4" t="s">
        <v>247</v>
      </c>
      <c r="M859" s="535"/>
      <c r="N859" s="540" t="s">
        <v>255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4" t="s">
        <v>248</v>
      </c>
      <c r="M860" s="535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4" t="s">
        <v>249</v>
      </c>
      <c r="M861" s="535"/>
      <c r="N861" s="536">
        <f>'BD Team'!J86</f>
        <v>0</v>
      </c>
      <c r="O861" s="536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4" t="s">
        <v>250</v>
      </c>
      <c r="M862" s="535"/>
      <c r="N862" s="536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4" t="s">
        <v>251</v>
      </c>
      <c r="M863" s="535"/>
      <c r="N863" s="536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4" t="s">
        <v>252</v>
      </c>
      <c r="M864" s="535"/>
      <c r="N864" s="536">
        <f>'BD Team'!F86</f>
        <v>0</v>
      </c>
      <c r="O864" s="537"/>
    </row>
    <row r="865" spans="3:15">
      <c r="C865" s="533"/>
      <c r="D865" s="533"/>
      <c r="E865" s="533"/>
      <c r="F865" s="533"/>
      <c r="G865" s="533"/>
      <c r="H865" s="533"/>
      <c r="I865" s="533"/>
      <c r="J865" s="533"/>
      <c r="K865" s="533"/>
      <c r="L865" s="533"/>
      <c r="M865" s="533"/>
      <c r="N865" s="533"/>
      <c r="O865" s="533"/>
    </row>
    <row r="866" spans="3:15" ht="25.15" customHeight="1">
      <c r="C866" s="534" t="s">
        <v>253</v>
      </c>
      <c r="D866" s="535"/>
      <c r="E866" s="289">
        <f>'BD Team'!B87</f>
        <v>0</v>
      </c>
      <c r="F866" s="288" t="s">
        <v>254</v>
      </c>
      <c r="G866" s="536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4" t="s">
        <v>127</v>
      </c>
      <c r="M867" s="535"/>
      <c r="N867" s="539">
        <f>'BD Team'!G87</f>
        <v>0</v>
      </c>
      <c r="O867" s="540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4" t="s">
        <v>246</v>
      </c>
      <c r="M868" s="535"/>
      <c r="N868" s="537" t="str">
        <f>$F$6</f>
        <v>Anodized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4" t="s">
        <v>177</v>
      </c>
      <c r="M869" s="535"/>
      <c r="N869" s="537" t="str">
        <f>$K$6</f>
        <v>Silver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4" t="s">
        <v>247</v>
      </c>
      <c r="M870" s="535"/>
      <c r="N870" s="540" t="s">
        <v>255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4" t="s">
        <v>248</v>
      </c>
      <c r="M871" s="535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4" t="s">
        <v>249</v>
      </c>
      <c r="M872" s="535"/>
      <c r="N872" s="536">
        <f>'BD Team'!J87</f>
        <v>0</v>
      </c>
      <c r="O872" s="536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4" t="s">
        <v>250</v>
      </c>
      <c r="M873" s="535"/>
      <c r="N873" s="536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4" t="s">
        <v>251</v>
      </c>
      <c r="M874" s="535"/>
      <c r="N874" s="536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4" t="s">
        <v>252</v>
      </c>
      <c r="M875" s="535"/>
      <c r="N875" s="536">
        <f>'BD Team'!F87</f>
        <v>0</v>
      </c>
      <c r="O875" s="537"/>
    </row>
    <row r="876" spans="3:15">
      <c r="C876" s="533"/>
      <c r="D876" s="533"/>
      <c r="E876" s="533"/>
      <c r="F876" s="533"/>
      <c r="G876" s="533"/>
      <c r="H876" s="533"/>
      <c r="I876" s="533"/>
      <c r="J876" s="533"/>
      <c r="K876" s="533"/>
      <c r="L876" s="533"/>
      <c r="M876" s="533"/>
      <c r="N876" s="533"/>
      <c r="O876" s="533"/>
    </row>
    <row r="877" spans="3:15" ht="25.15" customHeight="1">
      <c r="C877" s="534" t="s">
        <v>253</v>
      </c>
      <c r="D877" s="535"/>
      <c r="E877" s="289">
        <f>'BD Team'!B88</f>
        <v>0</v>
      </c>
      <c r="F877" s="288" t="s">
        <v>254</v>
      </c>
      <c r="G877" s="536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4" t="s">
        <v>127</v>
      </c>
      <c r="M878" s="535"/>
      <c r="N878" s="539">
        <f>'BD Team'!G88</f>
        <v>0</v>
      </c>
      <c r="O878" s="540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4" t="s">
        <v>246</v>
      </c>
      <c r="M879" s="535"/>
      <c r="N879" s="537" t="str">
        <f>$F$6</f>
        <v>Anodized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4" t="s">
        <v>177</v>
      </c>
      <c r="M880" s="535"/>
      <c r="N880" s="537" t="str">
        <f>$K$6</f>
        <v>Silver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4" t="s">
        <v>247</v>
      </c>
      <c r="M881" s="535"/>
      <c r="N881" s="540" t="s">
        <v>255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4" t="s">
        <v>248</v>
      </c>
      <c r="M882" s="535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4" t="s">
        <v>249</v>
      </c>
      <c r="M883" s="535"/>
      <c r="N883" s="536">
        <f>'BD Team'!J88</f>
        <v>0</v>
      </c>
      <c r="O883" s="536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4" t="s">
        <v>250</v>
      </c>
      <c r="M884" s="535"/>
      <c r="N884" s="536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4" t="s">
        <v>251</v>
      </c>
      <c r="M885" s="535"/>
      <c r="N885" s="536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4" t="s">
        <v>252</v>
      </c>
      <c r="M886" s="535"/>
      <c r="N886" s="536">
        <f>'BD Team'!F88</f>
        <v>0</v>
      </c>
      <c r="O886" s="537"/>
    </row>
    <row r="887" spans="3:15">
      <c r="C887" s="533"/>
      <c r="D887" s="533"/>
      <c r="E887" s="533"/>
      <c r="F887" s="533"/>
      <c r="G887" s="533"/>
      <c r="H887" s="533"/>
      <c r="I887" s="533"/>
      <c r="J887" s="533"/>
      <c r="K887" s="533"/>
      <c r="L887" s="533"/>
      <c r="M887" s="533"/>
      <c r="N887" s="533"/>
      <c r="O887" s="533"/>
    </row>
    <row r="888" spans="3:15" ht="25.15" customHeight="1">
      <c r="C888" s="534" t="s">
        <v>253</v>
      </c>
      <c r="D888" s="535"/>
      <c r="E888" s="289">
        <f>'BD Team'!B89</f>
        <v>0</v>
      </c>
      <c r="F888" s="288" t="s">
        <v>254</v>
      </c>
      <c r="G888" s="536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4" t="s">
        <v>127</v>
      </c>
      <c r="M889" s="535"/>
      <c r="N889" s="539">
        <f>'BD Team'!G89</f>
        <v>0</v>
      </c>
      <c r="O889" s="540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4" t="s">
        <v>246</v>
      </c>
      <c r="M890" s="535"/>
      <c r="N890" s="537" t="str">
        <f>$F$6</f>
        <v>Anodized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4" t="s">
        <v>177</v>
      </c>
      <c r="M891" s="535"/>
      <c r="N891" s="537" t="str">
        <f>$K$6</f>
        <v>Silver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4" t="s">
        <v>247</v>
      </c>
      <c r="M892" s="535"/>
      <c r="N892" s="540" t="s">
        <v>255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4" t="s">
        <v>248</v>
      </c>
      <c r="M893" s="535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4" t="s">
        <v>249</v>
      </c>
      <c r="M894" s="535"/>
      <c r="N894" s="536">
        <f>'BD Team'!J89</f>
        <v>0</v>
      </c>
      <c r="O894" s="536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4" t="s">
        <v>250</v>
      </c>
      <c r="M895" s="535"/>
      <c r="N895" s="536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4" t="s">
        <v>251</v>
      </c>
      <c r="M896" s="535"/>
      <c r="N896" s="536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4" t="s">
        <v>252</v>
      </c>
      <c r="M897" s="535"/>
      <c r="N897" s="536">
        <f>'BD Team'!F89</f>
        <v>0</v>
      </c>
      <c r="O897" s="537"/>
    </row>
    <row r="898" spans="3:15">
      <c r="C898" s="533"/>
      <c r="D898" s="533"/>
      <c r="E898" s="533"/>
      <c r="F898" s="533"/>
      <c r="G898" s="533"/>
      <c r="H898" s="533"/>
      <c r="I898" s="533"/>
      <c r="J898" s="533"/>
      <c r="K898" s="533"/>
      <c r="L898" s="533"/>
      <c r="M898" s="533"/>
      <c r="N898" s="533"/>
      <c r="O898" s="533"/>
    </row>
    <row r="899" spans="3:15" ht="25.15" customHeight="1">
      <c r="C899" s="534" t="s">
        <v>253</v>
      </c>
      <c r="D899" s="535"/>
      <c r="E899" s="289">
        <f>'BD Team'!B90</f>
        <v>0</v>
      </c>
      <c r="F899" s="288" t="s">
        <v>254</v>
      </c>
      <c r="G899" s="536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4" t="s">
        <v>127</v>
      </c>
      <c r="M900" s="535"/>
      <c r="N900" s="539">
        <f>'BD Team'!G90</f>
        <v>0</v>
      </c>
      <c r="O900" s="540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4" t="s">
        <v>246</v>
      </c>
      <c r="M901" s="535"/>
      <c r="N901" s="537" t="str">
        <f>$F$6</f>
        <v>Anodized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4" t="s">
        <v>177</v>
      </c>
      <c r="M902" s="535"/>
      <c r="N902" s="537" t="str">
        <f>$K$6</f>
        <v>Silver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4" t="s">
        <v>247</v>
      </c>
      <c r="M903" s="535"/>
      <c r="N903" s="540" t="s">
        <v>255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4" t="s">
        <v>248</v>
      </c>
      <c r="M904" s="535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4" t="s">
        <v>249</v>
      </c>
      <c r="M905" s="535"/>
      <c r="N905" s="536">
        <f>'BD Team'!J90</f>
        <v>0</v>
      </c>
      <c r="O905" s="536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4" t="s">
        <v>250</v>
      </c>
      <c r="M906" s="535"/>
      <c r="N906" s="536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4" t="s">
        <v>251</v>
      </c>
      <c r="M907" s="535"/>
      <c r="N907" s="536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4" t="s">
        <v>252</v>
      </c>
      <c r="M908" s="535"/>
      <c r="N908" s="536">
        <f>'BD Team'!F90</f>
        <v>0</v>
      </c>
      <c r="O908" s="537"/>
    </row>
    <row r="909" spans="3:15">
      <c r="C909" s="533"/>
      <c r="D909" s="533"/>
      <c r="E909" s="533"/>
      <c r="F909" s="533"/>
      <c r="G909" s="533"/>
      <c r="H909" s="533"/>
      <c r="I909" s="533"/>
      <c r="J909" s="533"/>
      <c r="K909" s="533"/>
      <c r="L909" s="533"/>
      <c r="M909" s="533"/>
      <c r="N909" s="533"/>
      <c r="O909" s="533"/>
    </row>
    <row r="910" spans="3:15" ht="25.15" customHeight="1">
      <c r="C910" s="534" t="s">
        <v>253</v>
      </c>
      <c r="D910" s="535"/>
      <c r="E910" s="289">
        <f>'BD Team'!B91</f>
        <v>0</v>
      </c>
      <c r="F910" s="288" t="s">
        <v>254</v>
      </c>
      <c r="G910" s="536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4" t="s">
        <v>127</v>
      </c>
      <c r="M911" s="535"/>
      <c r="N911" s="539">
        <f>'BD Team'!G91</f>
        <v>0</v>
      </c>
      <c r="O911" s="540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4" t="s">
        <v>246</v>
      </c>
      <c r="M912" s="535"/>
      <c r="N912" s="537" t="str">
        <f>$F$6</f>
        <v>Anodized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4" t="s">
        <v>177</v>
      </c>
      <c r="M913" s="535"/>
      <c r="N913" s="537" t="str">
        <f>$K$6</f>
        <v>Silver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4" t="s">
        <v>247</v>
      </c>
      <c r="M914" s="535"/>
      <c r="N914" s="540" t="s">
        <v>255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4" t="s">
        <v>248</v>
      </c>
      <c r="M915" s="535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4" t="s">
        <v>249</v>
      </c>
      <c r="M916" s="535"/>
      <c r="N916" s="536">
        <f>'BD Team'!J91</f>
        <v>0</v>
      </c>
      <c r="O916" s="536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4" t="s">
        <v>250</v>
      </c>
      <c r="M917" s="535"/>
      <c r="N917" s="536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4" t="s">
        <v>251</v>
      </c>
      <c r="M918" s="535"/>
      <c r="N918" s="536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4" t="s">
        <v>252</v>
      </c>
      <c r="M919" s="535"/>
      <c r="N919" s="536">
        <f>'BD Team'!F91</f>
        <v>0</v>
      </c>
      <c r="O919" s="537"/>
    </row>
    <row r="920" spans="3:15">
      <c r="C920" s="533"/>
      <c r="D920" s="533"/>
      <c r="E920" s="533"/>
      <c r="F920" s="533"/>
      <c r="G920" s="533"/>
      <c r="H920" s="533"/>
      <c r="I920" s="533"/>
      <c r="J920" s="533"/>
      <c r="K920" s="533"/>
      <c r="L920" s="533"/>
      <c r="M920" s="533"/>
      <c r="N920" s="533"/>
      <c r="O920" s="533"/>
    </row>
    <row r="921" spans="3:15" ht="25.15" customHeight="1">
      <c r="C921" s="534" t="s">
        <v>253</v>
      </c>
      <c r="D921" s="535"/>
      <c r="E921" s="289">
        <f>'BD Team'!B92</f>
        <v>0</v>
      </c>
      <c r="F921" s="288" t="s">
        <v>254</v>
      </c>
      <c r="G921" s="536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4" t="s">
        <v>127</v>
      </c>
      <c r="M922" s="535"/>
      <c r="N922" s="539">
        <f>'BD Team'!G92</f>
        <v>0</v>
      </c>
      <c r="O922" s="540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4" t="s">
        <v>246</v>
      </c>
      <c r="M923" s="535"/>
      <c r="N923" s="537" t="str">
        <f>$F$6</f>
        <v>Anodized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4" t="s">
        <v>177</v>
      </c>
      <c r="M924" s="535"/>
      <c r="N924" s="537" t="str">
        <f>$K$6</f>
        <v>Silver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4" t="s">
        <v>247</v>
      </c>
      <c r="M925" s="535"/>
      <c r="N925" s="540" t="s">
        <v>255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4" t="s">
        <v>248</v>
      </c>
      <c r="M926" s="535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4" t="s">
        <v>249</v>
      </c>
      <c r="M927" s="535"/>
      <c r="N927" s="536">
        <f>'BD Team'!J92</f>
        <v>0</v>
      </c>
      <c r="O927" s="536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4" t="s">
        <v>250</v>
      </c>
      <c r="M928" s="535"/>
      <c r="N928" s="536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4" t="s">
        <v>251</v>
      </c>
      <c r="M929" s="535"/>
      <c r="N929" s="536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4" t="s">
        <v>252</v>
      </c>
      <c r="M930" s="535"/>
      <c r="N930" s="536">
        <f>'BD Team'!F92</f>
        <v>0</v>
      </c>
      <c r="O930" s="537"/>
    </row>
    <row r="931" spans="3:15">
      <c r="C931" s="533"/>
      <c r="D931" s="533"/>
      <c r="E931" s="533"/>
      <c r="F931" s="533"/>
      <c r="G931" s="533"/>
      <c r="H931" s="533"/>
      <c r="I931" s="533"/>
      <c r="J931" s="533"/>
      <c r="K931" s="533"/>
      <c r="L931" s="533"/>
      <c r="M931" s="533"/>
      <c r="N931" s="533"/>
      <c r="O931" s="533"/>
    </row>
    <row r="932" spans="3:15" ht="25.15" customHeight="1">
      <c r="C932" s="534" t="s">
        <v>253</v>
      </c>
      <c r="D932" s="535"/>
      <c r="E932" s="289">
        <f>'BD Team'!B93</f>
        <v>0</v>
      </c>
      <c r="F932" s="288" t="s">
        <v>254</v>
      </c>
      <c r="G932" s="536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4" t="s">
        <v>127</v>
      </c>
      <c r="M933" s="535"/>
      <c r="N933" s="539">
        <f>'BD Team'!G93</f>
        <v>0</v>
      </c>
      <c r="O933" s="540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4" t="s">
        <v>246</v>
      </c>
      <c r="M934" s="535"/>
      <c r="N934" s="537" t="str">
        <f>$F$6</f>
        <v>Anodized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4" t="s">
        <v>177</v>
      </c>
      <c r="M935" s="535"/>
      <c r="N935" s="537" t="str">
        <f>$K$6</f>
        <v>Silver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4" t="s">
        <v>247</v>
      </c>
      <c r="M936" s="535"/>
      <c r="N936" s="540" t="s">
        <v>255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4" t="s">
        <v>248</v>
      </c>
      <c r="M937" s="535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4" t="s">
        <v>249</v>
      </c>
      <c r="M938" s="535"/>
      <c r="N938" s="536">
        <f>'BD Team'!J93</f>
        <v>0</v>
      </c>
      <c r="O938" s="536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4" t="s">
        <v>250</v>
      </c>
      <c r="M939" s="535"/>
      <c r="N939" s="536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4" t="s">
        <v>251</v>
      </c>
      <c r="M940" s="535"/>
      <c r="N940" s="536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4" t="s">
        <v>252</v>
      </c>
      <c r="M941" s="535"/>
      <c r="N941" s="536">
        <f>'BD Team'!F93</f>
        <v>0</v>
      </c>
      <c r="O941" s="537"/>
    </row>
    <row r="942" spans="3:15">
      <c r="C942" s="533"/>
      <c r="D942" s="533"/>
      <c r="E942" s="533"/>
      <c r="F942" s="533"/>
      <c r="G942" s="533"/>
      <c r="H942" s="533"/>
      <c r="I942" s="533"/>
      <c r="J942" s="533"/>
      <c r="K942" s="533"/>
      <c r="L942" s="533"/>
      <c r="M942" s="533"/>
      <c r="N942" s="533"/>
      <c r="O942" s="533"/>
    </row>
    <row r="943" spans="3:15" ht="25.15" customHeight="1">
      <c r="C943" s="534" t="s">
        <v>253</v>
      </c>
      <c r="D943" s="535"/>
      <c r="E943" s="289">
        <f>'BD Team'!B94</f>
        <v>0</v>
      </c>
      <c r="F943" s="288" t="s">
        <v>254</v>
      </c>
      <c r="G943" s="536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4" t="s">
        <v>127</v>
      </c>
      <c r="M944" s="535"/>
      <c r="N944" s="539">
        <f>'BD Team'!G94</f>
        <v>0</v>
      </c>
      <c r="O944" s="540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4" t="s">
        <v>246</v>
      </c>
      <c r="M945" s="535"/>
      <c r="N945" s="537" t="str">
        <f>$F$6</f>
        <v>Anodized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4" t="s">
        <v>177</v>
      </c>
      <c r="M946" s="535"/>
      <c r="N946" s="537" t="str">
        <f>$K$6</f>
        <v>Silver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4" t="s">
        <v>247</v>
      </c>
      <c r="M947" s="535"/>
      <c r="N947" s="540" t="s">
        <v>255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4" t="s">
        <v>248</v>
      </c>
      <c r="M948" s="535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4" t="s">
        <v>249</v>
      </c>
      <c r="M949" s="535"/>
      <c r="N949" s="536">
        <f>'BD Team'!J94</f>
        <v>0</v>
      </c>
      <c r="O949" s="536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4" t="s">
        <v>250</v>
      </c>
      <c r="M950" s="535"/>
      <c r="N950" s="536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4" t="s">
        <v>251</v>
      </c>
      <c r="M951" s="535"/>
      <c r="N951" s="536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4" t="s">
        <v>252</v>
      </c>
      <c r="M952" s="535"/>
      <c r="N952" s="536">
        <f>'BD Team'!F94</f>
        <v>0</v>
      </c>
      <c r="O952" s="537"/>
    </row>
    <row r="953" spans="3:15">
      <c r="C953" s="533"/>
      <c r="D953" s="533"/>
      <c r="E953" s="533"/>
      <c r="F953" s="533"/>
      <c r="G953" s="533"/>
      <c r="H953" s="533"/>
      <c r="I953" s="533"/>
      <c r="J953" s="533"/>
      <c r="K953" s="533"/>
      <c r="L953" s="533"/>
      <c r="M953" s="533"/>
      <c r="N953" s="533"/>
      <c r="O953" s="533"/>
    </row>
    <row r="954" spans="3:15" ht="25.15" customHeight="1">
      <c r="C954" s="534" t="s">
        <v>253</v>
      </c>
      <c r="D954" s="535"/>
      <c r="E954" s="289">
        <f>'BD Team'!B95</f>
        <v>0</v>
      </c>
      <c r="F954" s="288" t="s">
        <v>254</v>
      </c>
      <c r="G954" s="536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4" t="s">
        <v>127</v>
      </c>
      <c r="M955" s="535"/>
      <c r="N955" s="539">
        <f>'BD Team'!G95</f>
        <v>0</v>
      </c>
      <c r="O955" s="540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4" t="s">
        <v>246</v>
      </c>
      <c r="M956" s="535"/>
      <c r="N956" s="537" t="str">
        <f>$F$6</f>
        <v>Anodized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4" t="s">
        <v>177</v>
      </c>
      <c r="M957" s="535"/>
      <c r="N957" s="537" t="str">
        <f>$K$6</f>
        <v>Silver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4" t="s">
        <v>247</v>
      </c>
      <c r="M958" s="535"/>
      <c r="N958" s="540" t="s">
        <v>255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4" t="s">
        <v>248</v>
      </c>
      <c r="M959" s="535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4" t="s">
        <v>249</v>
      </c>
      <c r="M960" s="535"/>
      <c r="N960" s="536">
        <f>'BD Team'!J95</f>
        <v>0</v>
      </c>
      <c r="O960" s="536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4" t="s">
        <v>250</v>
      </c>
      <c r="M961" s="535"/>
      <c r="N961" s="536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4" t="s">
        <v>251</v>
      </c>
      <c r="M962" s="535"/>
      <c r="N962" s="536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4" t="s">
        <v>252</v>
      </c>
      <c r="M963" s="535"/>
      <c r="N963" s="536">
        <f>'BD Team'!F95</f>
        <v>0</v>
      </c>
      <c r="O963" s="537"/>
    </row>
    <row r="964" spans="3:15">
      <c r="C964" s="533"/>
      <c r="D964" s="533"/>
      <c r="E964" s="533"/>
      <c r="F964" s="533"/>
      <c r="G964" s="533"/>
      <c r="H964" s="533"/>
      <c r="I964" s="533"/>
      <c r="J964" s="533"/>
      <c r="K964" s="533"/>
      <c r="L964" s="533"/>
      <c r="M964" s="533"/>
      <c r="N964" s="533"/>
      <c r="O964" s="533"/>
    </row>
    <row r="965" spans="3:15" ht="25.15" customHeight="1">
      <c r="C965" s="534" t="s">
        <v>253</v>
      </c>
      <c r="D965" s="535"/>
      <c r="E965" s="289">
        <f>'BD Team'!B96</f>
        <v>0</v>
      </c>
      <c r="F965" s="288" t="s">
        <v>254</v>
      </c>
      <c r="G965" s="536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4" t="s">
        <v>127</v>
      </c>
      <c r="M966" s="535"/>
      <c r="N966" s="539">
        <f>'BD Team'!G96</f>
        <v>0</v>
      </c>
      <c r="O966" s="540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4" t="s">
        <v>246</v>
      </c>
      <c r="M967" s="535"/>
      <c r="N967" s="537" t="str">
        <f>$F$6</f>
        <v>Anodized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4" t="s">
        <v>177</v>
      </c>
      <c r="M968" s="535"/>
      <c r="N968" s="537" t="str">
        <f>$K$6</f>
        <v>Silver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4" t="s">
        <v>247</v>
      </c>
      <c r="M969" s="535"/>
      <c r="N969" s="540" t="s">
        <v>255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4" t="s">
        <v>248</v>
      </c>
      <c r="M970" s="535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4" t="s">
        <v>249</v>
      </c>
      <c r="M971" s="535"/>
      <c r="N971" s="536">
        <f>'BD Team'!J96</f>
        <v>0</v>
      </c>
      <c r="O971" s="536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4" t="s">
        <v>250</v>
      </c>
      <c r="M972" s="535"/>
      <c r="N972" s="536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4" t="s">
        <v>251</v>
      </c>
      <c r="M973" s="535"/>
      <c r="N973" s="536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4" t="s">
        <v>252</v>
      </c>
      <c r="M974" s="535"/>
      <c r="N974" s="536">
        <f>'BD Team'!F96</f>
        <v>0</v>
      </c>
      <c r="O974" s="537"/>
    </row>
    <row r="975" spans="3:15">
      <c r="C975" s="533"/>
      <c r="D975" s="533"/>
      <c r="E975" s="533"/>
      <c r="F975" s="533"/>
      <c r="G975" s="533"/>
      <c r="H975" s="533"/>
      <c r="I975" s="533"/>
      <c r="J975" s="533"/>
      <c r="K975" s="533"/>
      <c r="L975" s="533"/>
      <c r="M975" s="533"/>
      <c r="N975" s="533"/>
      <c r="O975" s="533"/>
    </row>
    <row r="976" spans="3:15" ht="25.15" customHeight="1">
      <c r="C976" s="534" t="s">
        <v>253</v>
      </c>
      <c r="D976" s="535"/>
      <c r="E976" s="289">
        <f>'BD Team'!B97</f>
        <v>0</v>
      </c>
      <c r="F976" s="288" t="s">
        <v>254</v>
      </c>
      <c r="G976" s="536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4" t="s">
        <v>127</v>
      </c>
      <c r="M977" s="535"/>
      <c r="N977" s="539">
        <f>'BD Team'!G97</f>
        <v>0</v>
      </c>
      <c r="O977" s="540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4" t="s">
        <v>246</v>
      </c>
      <c r="M978" s="535"/>
      <c r="N978" s="537" t="str">
        <f>$F$6</f>
        <v>Anodized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4" t="s">
        <v>177</v>
      </c>
      <c r="M979" s="535"/>
      <c r="N979" s="537" t="str">
        <f>$K$6</f>
        <v>Silver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4" t="s">
        <v>247</v>
      </c>
      <c r="M980" s="535"/>
      <c r="N980" s="540" t="s">
        <v>255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4" t="s">
        <v>248</v>
      </c>
      <c r="M981" s="535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4" t="s">
        <v>249</v>
      </c>
      <c r="M982" s="535"/>
      <c r="N982" s="536">
        <f>'BD Team'!J97</f>
        <v>0</v>
      </c>
      <c r="O982" s="536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4" t="s">
        <v>250</v>
      </c>
      <c r="M983" s="535"/>
      <c r="N983" s="536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4" t="s">
        <v>251</v>
      </c>
      <c r="M984" s="535"/>
      <c r="N984" s="536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4" t="s">
        <v>252</v>
      </c>
      <c r="M985" s="535"/>
      <c r="N985" s="536">
        <f>'BD Team'!F97</f>
        <v>0</v>
      </c>
      <c r="O985" s="537"/>
    </row>
    <row r="986" spans="3:15">
      <c r="C986" s="533"/>
      <c r="D986" s="533"/>
      <c r="E986" s="533"/>
      <c r="F986" s="533"/>
      <c r="G986" s="533"/>
      <c r="H986" s="533"/>
      <c r="I986" s="533"/>
      <c r="J986" s="533"/>
      <c r="K986" s="533"/>
      <c r="L986" s="533"/>
      <c r="M986" s="533"/>
      <c r="N986" s="533"/>
      <c r="O986" s="533"/>
    </row>
    <row r="987" spans="3:15" ht="25.15" customHeight="1">
      <c r="C987" s="534" t="s">
        <v>253</v>
      </c>
      <c r="D987" s="535"/>
      <c r="E987" s="289">
        <f>'BD Team'!B98</f>
        <v>0</v>
      </c>
      <c r="F987" s="288" t="s">
        <v>254</v>
      </c>
      <c r="G987" s="536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4" t="s">
        <v>127</v>
      </c>
      <c r="M988" s="535"/>
      <c r="N988" s="539">
        <f>'BD Team'!G98</f>
        <v>0</v>
      </c>
      <c r="O988" s="540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4" t="s">
        <v>246</v>
      </c>
      <c r="M989" s="535"/>
      <c r="N989" s="537" t="str">
        <f>$F$6</f>
        <v>Anodized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4" t="s">
        <v>177</v>
      </c>
      <c r="M990" s="535"/>
      <c r="N990" s="537" t="str">
        <f>$K$6</f>
        <v>Silver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4" t="s">
        <v>247</v>
      </c>
      <c r="M991" s="535"/>
      <c r="N991" s="540" t="s">
        <v>255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4" t="s">
        <v>248</v>
      </c>
      <c r="M992" s="535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4" t="s">
        <v>249</v>
      </c>
      <c r="M993" s="535"/>
      <c r="N993" s="536">
        <f>'BD Team'!J98</f>
        <v>0</v>
      </c>
      <c r="O993" s="536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4" t="s">
        <v>250</v>
      </c>
      <c r="M994" s="535"/>
      <c r="N994" s="536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4" t="s">
        <v>251</v>
      </c>
      <c r="M995" s="535"/>
      <c r="N995" s="536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4" t="s">
        <v>252</v>
      </c>
      <c r="M996" s="535"/>
      <c r="N996" s="536">
        <f>'BD Team'!F98</f>
        <v>0</v>
      </c>
      <c r="O996" s="537"/>
    </row>
    <row r="997" spans="3:15">
      <c r="C997" s="533"/>
      <c r="D997" s="533"/>
      <c r="E997" s="533"/>
      <c r="F997" s="533"/>
      <c r="G997" s="533"/>
      <c r="H997" s="533"/>
      <c r="I997" s="533"/>
      <c r="J997" s="533"/>
      <c r="K997" s="533"/>
      <c r="L997" s="533"/>
      <c r="M997" s="533"/>
      <c r="N997" s="533"/>
      <c r="O997" s="533"/>
    </row>
    <row r="998" spans="3:15" ht="25.15" customHeight="1">
      <c r="C998" s="534" t="s">
        <v>253</v>
      </c>
      <c r="D998" s="535"/>
      <c r="E998" s="289">
        <f>'BD Team'!B99</f>
        <v>0</v>
      </c>
      <c r="F998" s="288" t="s">
        <v>254</v>
      </c>
      <c r="G998" s="536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4" t="s">
        <v>127</v>
      </c>
      <c r="M999" s="535"/>
      <c r="N999" s="539">
        <f>'BD Team'!G99</f>
        <v>0</v>
      </c>
      <c r="O999" s="540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4" t="s">
        <v>246</v>
      </c>
      <c r="M1000" s="535"/>
      <c r="N1000" s="537" t="str">
        <f>$F$6</f>
        <v>Anodized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4" t="s">
        <v>177</v>
      </c>
      <c r="M1001" s="535"/>
      <c r="N1001" s="537" t="str">
        <f>$K$6</f>
        <v>Silver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4" t="s">
        <v>247</v>
      </c>
      <c r="M1002" s="535"/>
      <c r="N1002" s="540" t="s">
        <v>255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4" t="s">
        <v>248</v>
      </c>
      <c r="M1003" s="535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4" t="s">
        <v>249</v>
      </c>
      <c r="M1004" s="535"/>
      <c r="N1004" s="536">
        <f>'BD Team'!J99</f>
        <v>0</v>
      </c>
      <c r="O1004" s="536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4" t="s">
        <v>250</v>
      </c>
      <c r="M1005" s="535"/>
      <c r="N1005" s="536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4" t="s">
        <v>251</v>
      </c>
      <c r="M1006" s="535"/>
      <c r="N1006" s="536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4" t="s">
        <v>252</v>
      </c>
      <c r="M1007" s="535"/>
      <c r="N1007" s="536">
        <f>'BD Team'!F99</f>
        <v>0</v>
      </c>
      <c r="O1007" s="537"/>
    </row>
    <row r="1008" spans="3:15">
      <c r="C1008" s="533"/>
      <c r="D1008" s="533"/>
      <c r="E1008" s="533"/>
      <c r="F1008" s="533"/>
      <c r="G1008" s="533"/>
      <c r="H1008" s="533"/>
      <c r="I1008" s="533"/>
      <c r="J1008" s="533"/>
      <c r="K1008" s="533"/>
      <c r="L1008" s="533"/>
      <c r="M1008" s="533"/>
      <c r="N1008" s="533"/>
      <c r="O1008" s="533"/>
    </row>
    <row r="1009" spans="3:15" ht="25.15" customHeight="1">
      <c r="C1009" s="534" t="s">
        <v>253</v>
      </c>
      <c r="D1009" s="535"/>
      <c r="E1009" s="289">
        <f>'BD Team'!B100</f>
        <v>0</v>
      </c>
      <c r="F1009" s="288" t="s">
        <v>254</v>
      </c>
      <c r="G1009" s="536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4" t="s">
        <v>127</v>
      </c>
      <c r="M1010" s="535"/>
      <c r="N1010" s="539">
        <f>'BD Team'!G100</f>
        <v>0</v>
      </c>
      <c r="O1010" s="540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4" t="s">
        <v>246</v>
      </c>
      <c r="M1011" s="535"/>
      <c r="N1011" s="537" t="str">
        <f>$F$6</f>
        <v>Anodized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4" t="s">
        <v>177</v>
      </c>
      <c r="M1012" s="535"/>
      <c r="N1012" s="537" t="str">
        <f>$K$6</f>
        <v>Silver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4" t="s">
        <v>247</v>
      </c>
      <c r="M1013" s="535"/>
      <c r="N1013" s="540" t="s">
        <v>255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4" t="s">
        <v>248</v>
      </c>
      <c r="M1014" s="535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4" t="s">
        <v>249</v>
      </c>
      <c r="M1015" s="535"/>
      <c r="N1015" s="536">
        <f>'BD Team'!J100</f>
        <v>0</v>
      </c>
      <c r="O1015" s="536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4" t="s">
        <v>250</v>
      </c>
      <c r="M1016" s="535"/>
      <c r="N1016" s="536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4" t="s">
        <v>251</v>
      </c>
      <c r="M1017" s="535"/>
      <c r="N1017" s="536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4" t="s">
        <v>252</v>
      </c>
      <c r="M1018" s="535"/>
      <c r="N1018" s="536">
        <f>'BD Team'!F100</f>
        <v>0</v>
      </c>
      <c r="O1018" s="537"/>
    </row>
    <row r="1019" spans="3:15">
      <c r="C1019" s="533"/>
      <c r="D1019" s="533"/>
      <c r="E1019" s="533"/>
      <c r="F1019" s="533"/>
      <c r="G1019" s="533"/>
      <c r="H1019" s="533"/>
      <c r="I1019" s="533"/>
      <c r="J1019" s="533"/>
      <c r="K1019" s="533"/>
      <c r="L1019" s="533"/>
      <c r="M1019" s="533"/>
      <c r="N1019" s="533"/>
      <c r="O1019" s="533"/>
    </row>
    <row r="1020" spans="3:15" ht="25.15" customHeight="1">
      <c r="C1020" s="534" t="s">
        <v>253</v>
      </c>
      <c r="D1020" s="535"/>
      <c r="E1020" s="289">
        <f>'BD Team'!B101</f>
        <v>0</v>
      </c>
      <c r="F1020" s="288" t="s">
        <v>254</v>
      </c>
      <c r="G1020" s="536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4" t="s">
        <v>127</v>
      </c>
      <c r="M1021" s="535"/>
      <c r="N1021" s="539">
        <f>'BD Team'!G101</f>
        <v>0</v>
      </c>
      <c r="O1021" s="540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4" t="s">
        <v>246</v>
      </c>
      <c r="M1022" s="535"/>
      <c r="N1022" s="537" t="str">
        <f>$F$6</f>
        <v>Anodized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4" t="s">
        <v>177</v>
      </c>
      <c r="M1023" s="535"/>
      <c r="N1023" s="537" t="str">
        <f>$K$6</f>
        <v>Silver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4" t="s">
        <v>247</v>
      </c>
      <c r="M1024" s="535"/>
      <c r="N1024" s="540" t="s">
        <v>255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4" t="s">
        <v>248</v>
      </c>
      <c r="M1025" s="535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4" t="s">
        <v>249</v>
      </c>
      <c r="M1026" s="535"/>
      <c r="N1026" s="536">
        <f>'BD Team'!J101</f>
        <v>0</v>
      </c>
      <c r="O1026" s="536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4" t="s">
        <v>250</v>
      </c>
      <c r="M1027" s="535"/>
      <c r="N1027" s="536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4" t="s">
        <v>251</v>
      </c>
      <c r="M1028" s="535"/>
      <c r="N1028" s="536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4" t="s">
        <v>252</v>
      </c>
      <c r="M1029" s="535"/>
      <c r="N1029" s="536">
        <f>'BD Team'!F101</f>
        <v>0</v>
      </c>
      <c r="O1029" s="537"/>
    </row>
    <row r="1030" spans="3:15">
      <c r="C1030" s="533"/>
      <c r="D1030" s="533"/>
      <c r="E1030" s="533"/>
      <c r="F1030" s="533"/>
      <c r="G1030" s="533"/>
      <c r="H1030" s="533"/>
      <c r="I1030" s="533"/>
      <c r="J1030" s="533"/>
      <c r="K1030" s="533"/>
      <c r="L1030" s="533"/>
      <c r="M1030" s="533"/>
      <c r="N1030" s="533"/>
      <c r="O1030" s="533"/>
    </row>
    <row r="1031" spans="3:15" ht="25.15" customHeight="1">
      <c r="C1031" s="534" t="s">
        <v>253</v>
      </c>
      <c r="D1031" s="535"/>
      <c r="E1031" s="289">
        <f>'BD Team'!B102</f>
        <v>0</v>
      </c>
      <c r="F1031" s="288" t="s">
        <v>254</v>
      </c>
      <c r="G1031" s="536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4" t="s">
        <v>127</v>
      </c>
      <c r="M1032" s="535"/>
      <c r="N1032" s="539">
        <f>'BD Team'!G102</f>
        <v>0</v>
      </c>
      <c r="O1032" s="540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4" t="s">
        <v>246</v>
      </c>
      <c r="M1033" s="535"/>
      <c r="N1033" s="537" t="str">
        <f>$F$6</f>
        <v>Anodized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4" t="s">
        <v>177</v>
      </c>
      <c r="M1034" s="535"/>
      <c r="N1034" s="537" t="str">
        <f>$K$6</f>
        <v>Silver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4" t="s">
        <v>247</v>
      </c>
      <c r="M1035" s="535"/>
      <c r="N1035" s="540" t="s">
        <v>255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4" t="s">
        <v>248</v>
      </c>
      <c r="M1036" s="535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4" t="s">
        <v>249</v>
      </c>
      <c r="M1037" s="535"/>
      <c r="N1037" s="536">
        <f>'BD Team'!J102</f>
        <v>0</v>
      </c>
      <c r="O1037" s="536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4" t="s">
        <v>250</v>
      </c>
      <c r="M1038" s="535"/>
      <c r="N1038" s="536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4" t="s">
        <v>251</v>
      </c>
      <c r="M1039" s="535"/>
      <c r="N1039" s="536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4" t="s">
        <v>252</v>
      </c>
      <c r="M1040" s="535"/>
      <c r="N1040" s="536">
        <f>'BD Team'!F102</f>
        <v>0</v>
      </c>
      <c r="O1040" s="537"/>
    </row>
    <row r="1041" spans="3:15">
      <c r="C1041" s="533"/>
      <c r="D1041" s="533"/>
      <c r="E1041" s="533"/>
      <c r="F1041" s="533"/>
      <c r="G1041" s="533"/>
      <c r="H1041" s="533"/>
      <c r="I1041" s="533"/>
      <c r="J1041" s="533"/>
      <c r="K1041" s="533"/>
      <c r="L1041" s="533"/>
      <c r="M1041" s="533"/>
      <c r="N1041" s="533"/>
      <c r="O1041" s="533"/>
    </row>
    <row r="1042" spans="3:15" ht="25.15" customHeight="1">
      <c r="C1042" s="534" t="s">
        <v>253</v>
      </c>
      <c r="D1042" s="535"/>
      <c r="E1042" s="289">
        <f>'BD Team'!B103</f>
        <v>0</v>
      </c>
      <c r="F1042" s="288" t="s">
        <v>254</v>
      </c>
      <c r="G1042" s="536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4" t="s">
        <v>127</v>
      </c>
      <c r="M1043" s="535"/>
      <c r="N1043" s="539">
        <f>'BD Team'!G103</f>
        <v>0</v>
      </c>
      <c r="O1043" s="540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4" t="s">
        <v>246</v>
      </c>
      <c r="M1044" s="535"/>
      <c r="N1044" s="537" t="str">
        <f>$F$6</f>
        <v>Anodized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4" t="s">
        <v>177</v>
      </c>
      <c r="M1045" s="535"/>
      <c r="N1045" s="537" t="str">
        <f>$K$6</f>
        <v>Silver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4" t="s">
        <v>247</v>
      </c>
      <c r="M1046" s="535"/>
      <c r="N1046" s="540" t="s">
        <v>255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4" t="s">
        <v>248</v>
      </c>
      <c r="M1047" s="535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4" t="s">
        <v>249</v>
      </c>
      <c r="M1048" s="535"/>
      <c r="N1048" s="536">
        <f>'BD Team'!J103</f>
        <v>0</v>
      </c>
      <c r="O1048" s="536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4" t="s">
        <v>250</v>
      </c>
      <c r="M1049" s="535"/>
      <c r="N1049" s="536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4" t="s">
        <v>251</v>
      </c>
      <c r="M1050" s="535"/>
      <c r="N1050" s="536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4" t="s">
        <v>252</v>
      </c>
      <c r="M1051" s="535"/>
      <c r="N1051" s="536">
        <f>'BD Team'!F103</f>
        <v>0</v>
      </c>
      <c r="O1051" s="537"/>
    </row>
    <row r="1052" spans="3:15">
      <c r="C1052" s="533"/>
      <c r="D1052" s="533"/>
      <c r="E1052" s="533"/>
      <c r="F1052" s="533"/>
      <c r="G1052" s="533"/>
      <c r="H1052" s="533"/>
      <c r="I1052" s="533"/>
      <c r="J1052" s="533"/>
      <c r="K1052" s="533"/>
      <c r="L1052" s="533"/>
      <c r="M1052" s="533"/>
      <c r="N1052" s="533"/>
      <c r="O1052" s="533"/>
    </row>
    <row r="1053" spans="3:15" ht="25.15" customHeight="1">
      <c r="C1053" s="534" t="s">
        <v>253</v>
      </c>
      <c r="D1053" s="535"/>
      <c r="E1053" s="289">
        <f>'BD Team'!B104</f>
        <v>0</v>
      </c>
      <c r="F1053" s="288" t="s">
        <v>254</v>
      </c>
      <c r="G1053" s="536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4" t="s">
        <v>127</v>
      </c>
      <c r="M1054" s="535"/>
      <c r="N1054" s="539">
        <f>'BD Team'!G104</f>
        <v>0</v>
      </c>
      <c r="O1054" s="540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4" t="s">
        <v>246</v>
      </c>
      <c r="M1055" s="535"/>
      <c r="N1055" s="537" t="str">
        <f>$F$6</f>
        <v>Anodized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4" t="s">
        <v>177</v>
      </c>
      <c r="M1056" s="535"/>
      <c r="N1056" s="537" t="str">
        <f>$K$6</f>
        <v>Silver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4" t="s">
        <v>247</v>
      </c>
      <c r="M1057" s="535"/>
      <c r="N1057" s="540" t="s">
        <v>255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4" t="s">
        <v>248</v>
      </c>
      <c r="M1058" s="535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4" t="s">
        <v>249</v>
      </c>
      <c r="M1059" s="535"/>
      <c r="N1059" s="536">
        <f>'BD Team'!J104</f>
        <v>0</v>
      </c>
      <c r="O1059" s="536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4" t="s">
        <v>250</v>
      </c>
      <c r="M1060" s="535"/>
      <c r="N1060" s="536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4" t="s">
        <v>251</v>
      </c>
      <c r="M1061" s="535"/>
      <c r="N1061" s="536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4" t="s">
        <v>252</v>
      </c>
      <c r="M1062" s="535"/>
      <c r="N1062" s="536">
        <f>'BD Team'!F104</f>
        <v>0</v>
      </c>
      <c r="O1062" s="537"/>
    </row>
    <row r="1063" spans="3:15">
      <c r="C1063" s="533"/>
      <c r="D1063" s="533"/>
      <c r="E1063" s="533"/>
      <c r="F1063" s="533"/>
      <c r="G1063" s="533"/>
      <c r="H1063" s="533"/>
      <c r="I1063" s="533"/>
      <c r="J1063" s="533"/>
      <c r="K1063" s="533"/>
      <c r="L1063" s="533"/>
      <c r="M1063" s="533"/>
      <c r="N1063" s="533"/>
      <c r="O1063" s="533"/>
    </row>
    <row r="1064" spans="3:15" ht="25.15" customHeight="1">
      <c r="C1064" s="534" t="s">
        <v>253</v>
      </c>
      <c r="D1064" s="535"/>
      <c r="E1064" s="289">
        <f>'BD Team'!B105</f>
        <v>0</v>
      </c>
      <c r="F1064" s="288" t="s">
        <v>254</v>
      </c>
      <c r="G1064" s="536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4" t="s">
        <v>127</v>
      </c>
      <c r="M1065" s="535"/>
      <c r="N1065" s="539">
        <f>'BD Team'!G105</f>
        <v>0</v>
      </c>
      <c r="O1065" s="540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4" t="s">
        <v>246</v>
      </c>
      <c r="M1066" s="535"/>
      <c r="N1066" s="537" t="str">
        <f>$F$6</f>
        <v>Anodized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4" t="s">
        <v>177</v>
      </c>
      <c r="M1067" s="535"/>
      <c r="N1067" s="537" t="str">
        <f>$K$6</f>
        <v>Silver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4" t="s">
        <v>247</v>
      </c>
      <c r="M1068" s="535"/>
      <c r="N1068" s="540" t="s">
        <v>255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4" t="s">
        <v>248</v>
      </c>
      <c r="M1069" s="535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4" t="s">
        <v>249</v>
      </c>
      <c r="M1070" s="535"/>
      <c r="N1070" s="536">
        <f>'BD Team'!J105</f>
        <v>0</v>
      </c>
      <c r="O1070" s="536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4" t="s">
        <v>250</v>
      </c>
      <c r="M1071" s="535"/>
      <c r="N1071" s="536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4" t="s">
        <v>251</v>
      </c>
      <c r="M1072" s="535"/>
      <c r="N1072" s="536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4" t="s">
        <v>252</v>
      </c>
      <c r="M1073" s="535"/>
      <c r="N1073" s="536">
        <f>'BD Team'!F105</f>
        <v>0</v>
      </c>
      <c r="O1073" s="537"/>
    </row>
    <row r="1074" spans="3:15">
      <c r="C1074" s="533"/>
      <c r="D1074" s="533"/>
      <c r="E1074" s="533"/>
      <c r="F1074" s="533"/>
      <c r="G1074" s="533"/>
      <c r="H1074" s="533"/>
      <c r="I1074" s="533"/>
      <c r="J1074" s="533"/>
      <c r="K1074" s="533"/>
      <c r="L1074" s="533"/>
      <c r="M1074" s="533"/>
      <c r="N1074" s="533"/>
      <c r="O1074" s="533"/>
    </row>
    <row r="1075" spans="3:15" ht="25.15" customHeight="1">
      <c r="C1075" s="534" t="s">
        <v>253</v>
      </c>
      <c r="D1075" s="535"/>
      <c r="E1075" s="289">
        <f>'BD Team'!B106</f>
        <v>0</v>
      </c>
      <c r="F1075" s="288" t="s">
        <v>254</v>
      </c>
      <c r="G1075" s="536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4" t="s">
        <v>127</v>
      </c>
      <c r="M1076" s="535"/>
      <c r="N1076" s="539">
        <f>'BD Team'!G106</f>
        <v>0</v>
      </c>
      <c r="O1076" s="540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4" t="s">
        <v>246</v>
      </c>
      <c r="M1077" s="535"/>
      <c r="N1077" s="537" t="str">
        <f>$F$6</f>
        <v>Anodized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4" t="s">
        <v>177</v>
      </c>
      <c r="M1078" s="535"/>
      <c r="N1078" s="537" t="str">
        <f>$K$6</f>
        <v>Silver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4" t="s">
        <v>247</v>
      </c>
      <c r="M1079" s="535"/>
      <c r="N1079" s="540" t="s">
        <v>255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4" t="s">
        <v>248</v>
      </c>
      <c r="M1080" s="535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4" t="s">
        <v>249</v>
      </c>
      <c r="M1081" s="535"/>
      <c r="N1081" s="536">
        <f>'BD Team'!J106</f>
        <v>0</v>
      </c>
      <c r="O1081" s="536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4" t="s">
        <v>250</v>
      </c>
      <c r="M1082" s="535"/>
      <c r="N1082" s="536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4" t="s">
        <v>251</v>
      </c>
      <c r="M1083" s="535"/>
      <c r="N1083" s="536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4" t="s">
        <v>252</v>
      </c>
      <c r="M1084" s="535"/>
      <c r="N1084" s="536">
        <f>'BD Team'!F106</f>
        <v>0</v>
      </c>
      <c r="O1084" s="537"/>
    </row>
    <row r="1085" spans="3:15">
      <c r="C1085" s="533"/>
      <c r="D1085" s="533"/>
      <c r="E1085" s="533"/>
      <c r="F1085" s="533"/>
      <c r="G1085" s="533"/>
      <c r="H1085" s="533"/>
      <c r="I1085" s="533"/>
      <c r="J1085" s="533"/>
      <c r="K1085" s="533"/>
      <c r="L1085" s="533"/>
      <c r="M1085" s="533"/>
      <c r="N1085" s="533"/>
      <c r="O1085" s="533"/>
    </row>
    <row r="1086" spans="3:15" ht="25.15" customHeight="1">
      <c r="C1086" s="534" t="s">
        <v>253</v>
      </c>
      <c r="D1086" s="535"/>
      <c r="E1086" s="289">
        <f>'BD Team'!B107</f>
        <v>0</v>
      </c>
      <c r="F1086" s="288" t="s">
        <v>254</v>
      </c>
      <c r="G1086" s="536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4" t="s">
        <v>127</v>
      </c>
      <c r="M1087" s="535"/>
      <c r="N1087" s="539">
        <f>'BD Team'!G107</f>
        <v>0</v>
      </c>
      <c r="O1087" s="540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4" t="s">
        <v>246</v>
      </c>
      <c r="M1088" s="535"/>
      <c r="N1088" s="537" t="str">
        <f>$F$6</f>
        <v>Anodized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4" t="s">
        <v>177</v>
      </c>
      <c r="M1089" s="535"/>
      <c r="N1089" s="537" t="str">
        <f>$K$6</f>
        <v>Silver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4" t="s">
        <v>247</v>
      </c>
      <c r="M1090" s="535"/>
      <c r="N1090" s="540" t="s">
        <v>255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4" t="s">
        <v>248</v>
      </c>
      <c r="M1091" s="535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4" t="s">
        <v>249</v>
      </c>
      <c r="M1092" s="535"/>
      <c r="N1092" s="536">
        <f>'BD Team'!J107</f>
        <v>0</v>
      </c>
      <c r="O1092" s="536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4" t="s">
        <v>250</v>
      </c>
      <c r="M1093" s="535"/>
      <c r="N1093" s="536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4" t="s">
        <v>251</v>
      </c>
      <c r="M1094" s="535"/>
      <c r="N1094" s="536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4" t="s">
        <v>252</v>
      </c>
      <c r="M1095" s="535"/>
      <c r="N1095" s="536">
        <f>'BD Team'!F107</f>
        <v>0</v>
      </c>
      <c r="O1095" s="537"/>
    </row>
    <row r="1096" spans="3:15">
      <c r="C1096" s="533"/>
      <c r="D1096" s="533"/>
      <c r="E1096" s="533"/>
      <c r="F1096" s="533"/>
      <c r="G1096" s="533"/>
      <c r="H1096" s="533"/>
      <c r="I1096" s="533"/>
      <c r="J1096" s="533"/>
      <c r="K1096" s="533"/>
      <c r="L1096" s="533"/>
      <c r="M1096" s="533"/>
      <c r="N1096" s="533"/>
      <c r="O1096" s="533"/>
    </row>
    <row r="1097" spans="3:15" ht="25.15" customHeight="1">
      <c r="C1097" s="534" t="s">
        <v>253</v>
      </c>
      <c r="D1097" s="535"/>
      <c r="E1097" s="289">
        <f>'BD Team'!B108</f>
        <v>0</v>
      </c>
      <c r="F1097" s="288" t="s">
        <v>254</v>
      </c>
      <c r="G1097" s="536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4" t="s">
        <v>127</v>
      </c>
      <c r="M1098" s="535"/>
      <c r="N1098" s="539">
        <f>'BD Team'!G108</f>
        <v>0</v>
      </c>
      <c r="O1098" s="540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4" t="s">
        <v>246</v>
      </c>
      <c r="M1099" s="535"/>
      <c r="N1099" s="537" t="str">
        <f>$F$6</f>
        <v>Anodized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4" t="s">
        <v>177</v>
      </c>
      <c r="M1100" s="535"/>
      <c r="N1100" s="537" t="str">
        <f>$K$6</f>
        <v>Silver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4" t="s">
        <v>247</v>
      </c>
      <c r="M1101" s="535"/>
      <c r="N1101" s="540" t="s">
        <v>255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4" t="s">
        <v>248</v>
      </c>
      <c r="M1102" s="535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4" t="s">
        <v>249</v>
      </c>
      <c r="M1103" s="535"/>
      <c r="N1103" s="536">
        <f>'BD Team'!J108</f>
        <v>0</v>
      </c>
      <c r="O1103" s="536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4" t="s">
        <v>250</v>
      </c>
      <c r="M1104" s="535"/>
      <c r="N1104" s="536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4" t="s">
        <v>251</v>
      </c>
      <c r="M1105" s="535"/>
      <c r="N1105" s="536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4" t="s">
        <v>252</v>
      </c>
      <c r="M1106" s="535"/>
      <c r="N1106" s="536">
        <f>'BD Team'!F108</f>
        <v>0</v>
      </c>
      <c r="O1106" s="537"/>
    </row>
    <row r="1107" spans="3:15">
      <c r="C1107" s="533"/>
      <c r="D1107" s="533"/>
      <c r="E1107" s="533"/>
      <c r="F1107" s="533"/>
      <c r="G1107" s="533"/>
      <c r="H1107" s="533"/>
      <c r="I1107" s="533"/>
      <c r="J1107" s="533"/>
      <c r="K1107" s="533"/>
      <c r="L1107" s="533"/>
      <c r="M1107" s="533"/>
      <c r="N1107" s="533"/>
      <c r="O1107" s="533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262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783</v>
      </c>
    </row>
    <row r="5" spans="3:5">
      <c r="C5" s="236" t="s">
        <v>394</v>
      </c>
      <c r="D5" s="236" t="s">
        <v>392</v>
      </c>
      <c r="E5" s="309">
        <f>ROUND(Pricing!U104,0.1)/40</f>
        <v>23.475000000000001</v>
      </c>
    </row>
    <row r="6" spans="3:5">
      <c r="C6" s="236" t="s">
        <v>83</v>
      </c>
      <c r="D6" s="236" t="s">
        <v>391</v>
      </c>
      <c r="E6" s="309">
        <f>ROUND(Pricing!V104,0.1)</f>
        <v>49</v>
      </c>
    </row>
    <row r="7" spans="3:5">
      <c r="C7" s="236" t="s">
        <v>398</v>
      </c>
      <c r="D7" s="236" t="s">
        <v>390</v>
      </c>
      <c r="E7" s="309">
        <f>ROUND(Pricing!W104,0.1)</f>
        <v>783</v>
      </c>
    </row>
    <row r="8" spans="3:5">
      <c r="C8" s="236" t="s">
        <v>395</v>
      </c>
      <c r="D8" s="236" t="s">
        <v>390</v>
      </c>
      <c r="E8" s="309">
        <f>ROUND(Pricing!X104,0.1)</f>
        <v>1565</v>
      </c>
    </row>
    <row r="9" spans="3:5">
      <c r="C9" t="s">
        <v>222</v>
      </c>
      <c r="D9" s="236" t="s">
        <v>393</v>
      </c>
      <c r="E9" s="309">
        <f>ROUND(Pricing!Y104,0.1)</f>
        <v>470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4"/>
  <sheetViews>
    <sheetView workbookViewId="0">
      <selection activeCell="A15" sqref="A15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SD</v>
      </c>
      <c r="B2" s="318" t="str">
        <f>'BD Team'!C9</f>
        <v>S350</v>
      </c>
      <c r="C2" s="318" t="str">
        <f>'BD Team'!D9</f>
        <v>3 TRACK 4 SHUTTER SLIDING DOOR</v>
      </c>
      <c r="D2" s="318" t="str">
        <f>'BD Team'!E9</f>
        <v>24MM</v>
      </c>
      <c r="E2" s="318" t="str">
        <f>'BD Team'!G9</f>
        <v>NA</v>
      </c>
      <c r="F2" s="318" t="str">
        <f>'BD Team'!F9</f>
        <v>SS</v>
      </c>
      <c r="I2" s="318">
        <f>'BD Team'!H9</f>
        <v>4880</v>
      </c>
      <c r="J2" s="318">
        <f>'BD Team'!I9</f>
        <v>3050</v>
      </c>
      <c r="K2" s="318">
        <f>'BD Team'!J9</f>
        <v>2</v>
      </c>
      <c r="L2" s="319">
        <f>'BD Team'!K9</f>
        <v>1135.44</v>
      </c>
      <c r="M2" s="318">
        <f>Pricing!O4</f>
        <v>3005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SD1</v>
      </c>
      <c r="B3" s="318" t="str">
        <f>'BD Team'!C10</f>
        <v>S350</v>
      </c>
      <c r="C3" s="318" t="str">
        <f>'BD Team'!D10</f>
        <v>3 TRACK 4 SHUTTER SLIDING DOOR</v>
      </c>
      <c r="D3" s="318" t="str">
        <f>'BD Team'!E10</f>
        <v>24MM</v>
      </c>
      <c r="E3" s="318" t="str">
        <f>'BD Team'!G10</f>
        <v>NA</v>
      </c>
      <c r="F3" s="318" t="str">
        <f>'BD Team'!F10</f>
        <v>SS</v>
      </c>
      <c r="I3" s="318">
        <f>'BD Team'!H10</f>
        <v>4880</v>
      </c>
      <c r="J3" s="318">
        <f>'BD Team'!I10</f>
        <v>2745</v>
      </c>
      <c r="K3" s="318">
        <f>'BD Team'!J10</f>
        <v>1</v>
      </c>
      <c r="L3" s="319">
        <f>'BD Team'!K10</f>
        <v>1040</v>
      </c>
      <c r="M3" s="318">
        <f>Pricing!O5</f>
        <v>3005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SD2</v>
      </c>
      <c r="B4" s="318" t="str">
        <f>'BD Team'!C11</f>
        <v>S350</v>
      </c>
      <c r="C4" s="318" t="str">
        <f>'BD Team'!D11</f>
        <v>3 TRACK 4 SHUTTER SLIDING DOOR</v>
      </c>
      <c r="D4" s="318" t="str">
        <f>'BD Team'!E11</f>
        <v>24MM</v>
      </c>
      <c r="E4" s="318" t="str">
        <f>'BD Team'!G11</f>
        <v>NA</v>
      </c>
      <c r="F4" s="318" t="str">
        <f>'BD Team'!F11</f>
        <v>SS</v>
      </c>
      <c r="I4" s="318">
        <f>'BD Team'!H11</f>
        <v>4270</v>
      </c>
      <c r="J4" s="318">
        <f>'BD Team'!I11</f>
        <v>2745</v>
      </c>
      <c r="K4" s="318">
        <f>'BD Team'!J11</f>
        <v>1</v>
      </c>
      <c r="L4" s="319">
        <f>'BD Team'!K11</f>
        <v>995.93</v>
      </c>
      <c r="M4" s="318">
        <f>Pricing!O6</f>
        <v>3005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SD3</v>
      </c>
      <c r="B5" s="318" t="str">
        <f>'BD Team'!C12</f>
        <v>S350</v>
      </c>
      <c r="C5" s="318" t="str">
        <f>'BD Team'!D12</f>
        <v>3 TRACK 2 SHUTTER SLIDING DOOR</v>
      </c>
      <c r="D5" s="318" t="str">
        <f>'BD Team'!E12</f>
        <v>24MM</v>
      </c>
      <c r="E5" s="318" t="str">
        <f>'BD Team'!G12</f>
        <v>NA</v>
      </c>
      <c r="F5" s="318" t="str">
        <f>'BD Team'!F12</f>
        <v>SS</v>
      </c>
      <c r="I5" s="318">
        <f>'BD Team'!H12</f>
        <v>3202</v>
      </c>
      <c r="J5" s="318">
        <f>'BD Team'!I12</f>
        <v>2745</v>
      </c>
      <c r="K5" s="318">
        <f>'BD Team'!J12</f>
        <v>1</v>
      </c>
      <c r="L5" s="319">
        <f>'BD Team'!K12</f>
        <v>619.15</v>
      </c>
      <c r="M5" s="318">
        <f>Pricing!O7</f>
        <v>3005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</v>
      </c>
      <c r="B6" s="318" t="str">
        <f>'BD Team'!C13</f>
        <v>S350</v>
      </c>
      <c r="C6" s="318" t="str">
        <f>'BD Team'!D13</f>
        <v>3 TRACK 4 SHUTTER SLIDING DOOR WITH INTERNAL RAILING</v>
      </c>
      <c r="D6" s="318" t="str">
        <f>'BD Team'!E13</f>
        <v>24MM &amp; 12MM</v>
      </c>
      <c r="E6" s="318" t="str">
        <f>'BD Team'!G13</f>
        <v>NA</v>
      </c>
      <c r="F6" s="318" t="str">
        <f>'BD Team'!F13</f>
        <v>SS</v>
      </c>
      <c r="I6" s="318">
        <f>'BD Team'!H13</f>
        <v>5795</v>
      </c>
      <c r="J6" s="318">
        <f>'BD Team'!I13</f>
        <v>2286</v>
      </c>
      <c r="K6" s="318">
        <f>'BD Team'!J13</f>
        <v>1</v>
      </c>
      <c r="L6" s="319">
        <f>'BD Team'!K13</f>
        <v>1086.8599999999999</v>
      </c>
      <c r="M6" s="318">
        <f>Pricing!O8</f>
        <v>3005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5795</v>
      </c>
      <c r="R6" s="319">
        <f>'Cost Calculation'!M12</f>
        <v>1000</v>
      </c>
      <c r="S6" s="319">
        <f>'Cost Calculation'!N12</f>
        <v>1</v>
      </c>
      <c r="T6" s="318">
        <f>Pricing!P8</f>
        <v>1890</v>
      </c>
      <c r="U6" s="317">
        <f>'Cost Calculation'!AC12</f>
        <v>0</v>
      </c>
    </row>
    <row r="7" spans="1:21">
      <c r="A7" s="318" t="str">
        <f>'BD Team'!B14</f>
        <v>W1</v>
      </c>
      <c r="B7" s="318" t="str">
        <f>'BD Team'!C14</f>
        <v>S350</v>
      </c>
      <c r="C7" s="318" t="str">
        <f>'BD Team'!D14</f>
        <v>3 TRACK 4 SHUTTER SLIDING DOOR WITH INTERNAL RAILING</v>
      </c>
      <c r="D7" s="318" t="str">
        <f>'BD Team'!E14</f>
        <v>24MM &amp; 12MM</v>
      </c>
      <c r="E7" s="318" t="str">
        <f>'BD Team'!G14</f>
        <v>NA</v>
      </c>
      <c r="F7" s="318" t="str">
        <f>'BD Team'!F14</f>
        <v>SS</v>
      </c>
      <c r="I7" s="318">
        <f>'BD Team'!H14</f>
        <v>4880</v>
      </c>
      <c r="J7" s="318">
        <f>'BD Team'!I14</f>
        <v>2286</v>
      </c>
      <c r="K7" s="318">
        <f>'BD Team'!J14</f>
        <v>3</v>
      </c>
      <c r="L7" s="319">
        <f>'BD Team'!K14</f>
        <v>1020.28</v>
      </c>
      <c r="M7" s="318">
        <f>Pricing!O9</f>
        <v>3005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4880</v>
      </c>
      <c r="R7" s="319">
        <f>'Cost Calculation'!M13</f>
        <v>1000</v>
      </c>
      <c r="S7" s="319">
        <f>'Cost Calculation'!N13</f>
        <v>3</v>
      </c>
      <c r="T7" s="318">
        <f>Pricing!P9</f>
        <v>1890</v>
      </c>
      <c r="U7" s="317">
        <f>'Cost Calculation'!AC13</f>
        <v>0</v>
      </c>
    </row>
    <row r="8" spans="1:21">
      <c r="A8" s="318" t="str">
        <f>'BD Team'!B15</f>
        <v>W2</v>
      </c>
      <c r="B8" s="318" t="str">
        <f>'BD Team'!C15</f>
        <v>S350</v>
      </c>
      <c r="C8" s="318" t="str">
        <f>'BD Team'!D15</f>
        <v>3 TRACK 4 SHUTTER SLIDING DOOR WITH INTERNAL RAILING</v>
      </c>
      <c r="D8" s="318" t="str">
        <f>'BD Team'!E15</f>
        <v>24MM &amp; 12MM</v>
      </c>
      <c r="E8" s="318" t="str">
        <f>'BD Team'!G15</f>
        <v>NA</v>
      </c>
      <c r="F8" s="318" t="str">
        <f>'BD Team'!F15</f>
        <v>SS</v>
      </c>
      <c r="I8" s="318">
        <f>'BD Team'!H15</f>
        <v>3660</v>
      </c>
      <c r="J8" s="318">
        <f>'BD Team'!I15</f>
        <v>2286</v>
      </c>
      <c r="K8" s="318">
        <f>'BD Team'!J15</f>
        <v>1</v>
      </c>
      <c r="L8" s="319">
        <f>'BD Team'!K15</f>
        <v>838.18</v>
      </c>
      <c r="M8" s="318">
        <f>Pricing!O10</f>
        <v>3005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3660</v>
      </c>
      <c r="R8" s="319">
        <f>'Cost Calculation'!M14</f>
        <v>1000</v>
      </c>
      <c r="S8" s="319">
        <f>'Cost Calculation'!N14</f>
        <v>1</v>
      </c>
      <c r="T8" s="318">
        <f>Pricing!P10</f>
        <v>1890</v>
      </c>
      <c r="U8" s="317">
        <f>'Cost Calculation'!AC14</f>
        <v>0</v>
      </c>
    </row>
    <row r="9" spans="1:21">
      <c r="A9" s="318" t="str">
        <f>'BD Team'!B16</f>
        <v>W3</v>
      </c>
      <c r="B9" s="318" t="str">
        <f>'BD Team'!C16</f>
        <v>S350</v>
      </c>
      <c r="C9" s="318" t="str">
        <f>'BD Team'!D16</f>
        <v>3 TRACK 2 SHUTTER SLIDING WINDOW</v>
      </c>
      <c r="D9" s="318" t="str">
        <f>'BD Team'!E16</f>
        <v>24MM</v>
      </c>
      <c r="E9" s="318" t="str">
        <f>'BD Team'!G16</f>
        <v>NA</v>
      </c>
      <c r="F9" s="318" t="str">
        <f>'BD Team'!F16</f>
        <v>SS</v>
      </c>
      <c r="I9" s="318">
        <f>'BD Team'!H16</f>
        <v>1525</v>
      </c>
      <c r="J9" s="318">
        <f>'BD Team'!I16</f>
        <v>1830</v>
      </c>
      <c r="K9" s="318">
        <f>'BD Team'!J16</f>
        <v>2</v>
      </c>
      <c r="L9" s="319">
        <f>'BD Team'!K16</f>
        <v>366.59</v>
      </c>
      <c r="M9" s="318">
        <f>Pricing!O11</f>
        <v>3005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W4</v>
      </c>
      <c r="B10" s="318" t="str">
        <f>'BD Team'!C17</f>
        <v>S350</v>
      </c>
      <c r="C10" s="318" t="str">
        <f>'BD Team'!D17</f>
        <v>3 TRACK 2 SHUTTER SLIDING DOOR WITH INTERNAL RAILING</v>
      </c>
      <c r="D10" s="318" t="str">
        <f>'BD Team'!E17</f>
        <v>24MM &amp; 12MM</v>
      </c>
      <c r="E10" s="318" t="str">
        <f>'BD Team'!G17</f>
        <v>NA</v>
      </c>
      <c r="F10" s="318" t="str">
        <f>'BD Team'!F17</f>
        <v>SS</v>
      </c>
      <c r="I10" s="318">
        <f>'BD Team'!H17</f>
        <v>1525</v>
      </c>
      <c r="J10" s="318">
        <f>'BD Team'!I17</f>
        <v>2286</v>
      </c>
      <c r="K10" s="318">
        <f>'BD Team'!J17</f>
        <v>4</v>
      </c>
      <c r="L10" s="319">
        <f>'BD Team'!K17</f>
        <v>441.45</v>
      </c>
      <c r="M10" s="318">
        <f>Pricing!O12</f>
        <v>3005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1525</v>
      </c>
      <c r="R10" s="319">
        <f>'Cost Calculation'!M16</f>
        <v>1000</v>
      </c>
      <c r="S10" s="319">
        <f>'Cost Calculation'!N16</f>
        <v>4</v>
      </c>
      <c r="T10" s="318">
        <f>Pricing!P12</f>
        <v>1890</v>
      </c>
      <c r="U10" s="317">
        <f>'Cost Calculation'!AC16</f>
        <v>0</v>
      </c>
    </row>
    <row r="11" spans="1:21">
      <c r="A11" s="318" t="str">
        <f>'BD Team'!B18</f>
        <v>KW</v>
      </c>
      <c r="B11" s="318" t="str">
        <f>'BD Team'!C18</f>
        <v>S350</v>
      </c>
      <c r="C11" s="318" t="str">
        <f>'BD Team'!D18</f>
        <v>3 TRACK 2 SHUTTER SLIDING WINDOW</v>
      </c>
      <c r="D11" s="318" t="str">
        <f>'BD Team'!E18</f>
        <v>24MM</v>
      </c>
      <c r="E11" s="318" t="str">
        <f>'BD Team'!G18</f>
        <v>NA</v>
      </c>
      <c r="F11" s="318" t="str">
        <f>'BD Team'!F18</f>
        <v>SS</v>
      </c>
      <c r="I11" s="318">
        <f>'BD Team'!H18</f>
        <v>1525</v>
      </c>
      <c r="J11" s="318">
        <f>'BD Team'!I18</f>
        <v>1525</v>
      </c>
      <c r="K11" s="318">
        <f>'BD Team'!J18</f>
        <v>2</v>
      </c>
      <c r="L11" s="319">
        <f>'BD Team'!K18</f>
        <v>336.2</v>
      </c>
      <c r="M11" s="318">
        <f>Pricing!O13</f>
        <v>3005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W5</v>
      </c>
      <c r="B12" s="318" t="str">
        <f>'BD Team'!C19</f>
        <v>M15000</v>
      </c>
      <c r="C12" s="318" t="str">
        <f>'BD Team'!D19</f>
        <v>SINGLE DOOR WITH INTERNAL RAILING</v>
      </c>
      <c r="D12" s="318" t="str">
        <f>'BD Team'!E19</f>
        <v>10MM &amp; 12MM</v>
      </c>
      <c r="E12" s="318" t="str">
        <f>'BD Team'!G19</f>
        <v>NA</v>
      </c>
      <c r="F12" s="318" t="str">
        <f>'BD Team'!F19</f>
        <v>NO</v>
      </c>
      <c r="I12" s="318">
        <f>'BD Team'!H19</f>
        <v>915</v>
      </c>
      <c r="J12" s="318">
        <f>'BD Team'!I19</f>
        <v>2286</v>
      </c>
      <c r="K12" s="318">
        <f>'BD Team'!J19</f>
        <v>3</v>
      </c>
      <c r="L12" s="319">
        <f>'BD Team'!K19</f>
        <v>254.65</v>
      </c>
      <c r="M12" s="318">
        <f>Pricing!O14</f>
        <v>3005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915</v>
      </c>
      <c r="R12" s="319">
        <f>'Cost Calculation'!M18</f>
        <v>1000</v>
      </c>
      <c r="S12" s="319">
        <f>'Cost Calculation'!N18</f>
        <v>3</v>
      </c>
      <c r="T12" s="318">
        <f>Pricing!P14</f>
        <v>1890</v>
      </c>
      <c r="U12" s="317">
        <f>'Cost Calculation'!AC18</f>
        <v>0</v>
      </c>
    </row>
    <row r="13" spans="1:21">
      <c r="A13" s="318" t="str">
        <f>'BD Team'!B20</f>
        <v>W6</v>
      </c>
      <c r="B13" s="318" t="str">
        <f>'BD Team'!C20</f>
        <v>M15000</v>
      </c>
      <c r="C13" s="318" t="str">
        <f>'BD Team'!D20</f>
        <v>SINGLE DOOR WITH INTERNAL RAILING</v>
      </c>
      <c r="D13" s="318" t="str">
        <f>'BD Team'!E20</f>
        <v>10MM &amp; 12MM</v>
      </c>
      <c r="E13" s="318" t="str">
        <f>'BD Team'!G20</f>
        <v>NA</v>
      </c>
      <c r="F13" s="318" t="str">
        <f>'BD Team'!F20</f>
        <v>NO</v>
      </c>
      <c r="I13" s="318">
        <f>'BD Team'!H20</f>
        <v>534</v>
      </c>
      <c r="J13" s="318">
        <f>'BD Team'!I20</f>
        <v>2286</v>
      </c>
      <c r="K13" s="318">
        <f>'BD Team'!J20</f>
        <v>2</v>
      </c>
      <c r="L13" s="319">
        <f>'BD Team'!K20</f>
        <v>228.26</v>
      </c>
      <c r="M13" s="318">
        <f>Pricing!O15</f>
        <v>3005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534</v>
      </c>
      <c r="R13" s="319">
        <f>'Cost Calculation'!M19</f>
        <v>1000</v>
      </c>
      <c r="S13" s="319">
        <f>'Cost Calculation'!N19</f>
        <v>2</v>
      </c>
      <c r="T13" s="318">
        <f>Pricing!P15</f>
        <v>1890</v>
      </c>
      <c r="U13" s="317">
        <f>'Cost Calculation'!AC19</f>
        <v>0</v>
      </c>
    </row>
    <row r="14" spans="1:21">
      <c r="A14" s="318" t="str">
        <f>'BD Team'!B21</f>
        <v>V</v>
      </c>
      <c r="B14" s="318" t="str">
        <f>'BD Team'!C21</f>
        <v>M15000</v>
      </c>
      <c r="C14" s="318" t="str">
        <f>'BD Team'!D21</f>
        <v>TOP HUNG WINDOW WITH BOTTOM FIXED</v>
      </c>
      <c r="D14" s="318" t="str">
        <f>'BD Team'!E21</f>
        <v>6MM (F)</v>
      </c>
      <c r="E14" s="318" t="str">
        <f>'BD Team'!G21</f>
        <v>NA</v>
      </c>
      <c r="F14" s="318" t="str">
        <f>'BD Team'!F21</f>
        <v>NO</v>
      </c>
      <c r="I14" s="318">
        <f>'BD Team'!H21</f>
        <v>610</v>
      </c>
      <c r="J14" s="318">
        <f>'BD Team'!I21</f>
        <v>1525</v>
      </c>
      <c r="K14" s="318">
        <f>'BD Team'!J21</f>
        <v>1</v>
      </c>
      <c r="L14" s="319">
        <f>'BD Team'!K21</f>
        <v>407.96</v>
      </c>
      <c r="M14" s="318">
        <f>Pricing!O16</f>
        <v>2003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8" sqref="K1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64.42578125" style="156" bestFit="1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420</v>
      </c>
      <c r="F2" s="137"/>
      <c r="G2" s="163"/>
      <c r="H2" s="331" t="s">
        <v>184</v>
      </c>
      <c r="I2" s="332"/>
      <c r="J2" s="165" t="s">
        <v>455</v>
      </c>
      <c r="K2" s="167"/>
      <c r="L2" s="104" t="s">
        <v>207</v>
      </c>
      <c r="M2" s="104" t="s">
        <v>379</v>
      </c>
    </row>
    <row r="3" spans="1:13" s="104" customFormat="1">
      <c r="A3" s="330" t="s">
        <v>127</v>
      </c>
      <c r="B3" s="330"/>
      <c r="C3" s="330"/>
      <c r="D3" s="330"/>
      <c r="E3" s="162" t="s">
        <v>421</v>
      </c>
      <c r="F3" s="136" t="s">
        <v>182</v>
      </c>
      <c r="G3" s="162" t="s">
        <v>414</v>
      </c>
      <c r="H3" s="331" t="s">
        <v>185</v>
      </c>
      <c r="I3" s="332"/>
      <c r="J3" s="166">
        <v>43712</v>
      </c>
      <c r="K3" s="167"/>
      <c r="L3" s="104" t="s">
        <v>257</v>
      </c>
      <c r="M3" s="104" t="s">
        <v>380</v>
      </c>
    </row>
    <row r="4" spans="1:13" s="104" customFormat="1" ht="18">
      <c r="A4" s="330" t="s">
        <v>168</v>
      </c>
      <c r="B4" s="330"/>
      <c r="C4" s="330"/>
      <c r="D4" s="330"/>
      <c r="E4" s="162" t="s">
        <v>415</v>
      </c>
      <c r="F4" s="135"/>
      <c r="G4" s="164"/>
      <c r="H4" s="331" t="s">
        <v>186</v>
      </c>
      <c r="I4" s="332"/>
      <c r="J4" s="165" t="s">
        <v>379</v>
      </c>
      <c r="K4" s="167"/>
      <c r="L4" s="104" t="s">
        <v>258</v>
      </c>
      <c r="M4" s="104" t="s">
        <v>381</v>
      </c>
    </row>
    <row r="5" spans="1:13" s="104" customFormat="1">
      <c r="A5" s="330" t="s">
        <v>176</v>
      </c>
      <c r="B5" s="330"/>
      <c r="C5" s="330"/>
      <c r="D5" s="330"/>
      <c r="E5" s="162" t="s">
        <v>422</v>
      </c>
      <c r="F5" s="136" t="s">
        <v>183</v>
      </c>
      <c r="G5" s="162" t="s">
        <v>207</v>
      </c>
      <c r="H5" s="331" t="s">
        <v>373</v>
      </c>
      <c r="I5" s="332"/>
      <c r="J5" s="165" t="s">
        <v>423</v>
      </c>
      <c r="K5" s="167"/>
      <c r="L5" s="104" t="s">
        <v>259</v>
      </c>
      <c r="M5" s="104" t="s">
        <v>382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383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401</v>
      </c>
    </row>
    <row r="9" spans="1:13" ht="20.100000000000001" customHeight="1">
      <c r="A9" s="113">
        <v>1</v>
      </c>
      <c r="B9" s="113" t="s">
        <v>424</v>
      </c>
      <c r="C9" s="113" t="s">
        <v>456</v>
      </c>
      <c r="D9" s="113" t="s">
        <v>446</v>
      </c>
      <c r="E9" s="113" t="s">
        <v>263</v>
      </c>
      <c r="F9" s="113" t="s">
        <v>447</v>
      </c>
      <c r="G9" s="113" t="s">
        <v>426</v>
      </c>
      <c r="H9" s="113">
        <v>4880</v>
      </c>
      <c r="I9" s="113">
        <v>3050</v>
      </c>
      <c r="J9" s="113">
        <v>2</v>
      </c>
      <c r="K9" s="123">
        <v>1135.44</v>
      </c>
    </row>
    <row r="10" spans="1:13" ht="20.100000000000001" customHeight="1">
      <c r="A10" s="113">
        <v>2</v>
      </c>
      <c r="B10" s="113" t="s">
        <v>427</v>
      </c>
      <c r="C10" s="113" t="s">
        <v>456</v>
      </c>
      <c r="D10" s="113" t="s">
        <v>446</v>
      </c>
      <c r="E10" s="113" t="s">
        <v>263</v>
      </c>
      <c r="F10" s="113" t="s">
        <v>447</v>
      </c>
      <c r="G10" s="113" t="s">
        <v>426</v>
      </c>
      <c r="H10" s="113">
        <v>4880</v>
      </c>
      <c r="I10" s="113">
        <v>2745</v>
      </c>
      <c r="J10" s="113">
        <v>1</v>
      </c>
      <c r="K10" s="123">
        <v>1040</v>
      </c>
      <c r="L10" s="47" t="s">
        <v>282</v>
      </c>
    </row>
    <row r="11" spans="1:13" ht="20.100000000000001" customHeight="1">
      <c r="A11" s="113">
        <v>3</v>
      </c>
      <c r="B11" s="113" t="s">
        <v>428</v>
      </c>
      <c r="C11" s="113" t="s">
        <v>456</v>
      </c>
      <c r="D11" s="113" t="s">
        <v>446</v>
      </c>
      <c r="E11" s="113" t="s">
        <v>263</v>
      </c>
      <c r="F11" s="113" t="s">
        <v>447</v>
      </c>
      <c r="G11" s="113" t="s">
        <v>426</v>
      </c>
      <c r="H11" s="113">
        <v>4270</v>
      </c>
      <c r="I11" s="113">
        <v>2745</v>
      </c>
      <c r="J11" s="113">
        <v>1</v>
      </c>
      <c r="K11" s="123">
        <v>995.93</v>
      </c>
      <c r="L11" s="47" t="s">
        <v>281</v>
      </c>
    </row>
    <row r="12" spans="1:13" ht="20.100000000000001" customHeight="1">
      <c r="A12" s="113">
        <v>4</v>
      </c>
      <c r="B12" s="113" t="s">
        <v>429</v>
      </c>
      <c r="C12" s="113" t="s">
        <v>456</v>
      </c>
      <c r="D12" s="113" t="s">
        <v>448</v>
      </c>
      <c r="E12" s="113" t="s">
        <v>263</v>
      </c>
      <c r="F12" s="113" t="s">
        <v>447</v>
      </c>
      <c r="G12" s="113" t="s">
        <v>426</v>
      </c>
      <c r="H12" s="113">
        <v>3202</v>
      </c>
      <c r="I12" s="113">
        <v>2745</v>
      </c>
      <c r="J12" s="113">
        <v>1</v>
      </c>
      <c r="K12" s="123">
        <v>619.15</v>
      </c>
      <c r="L12" s="47" t="s">
        <v>364</v>
      </c>
    </row>
    <row r="13" spans="1:13" ht="20.100000000000001" customHeight="1">
      <c r="A13" s="113">
        <v>5</v>
      </c>
      <c r="B13" s="113" t="s">
        <v>32</v>
      </c>
      <c r="C13" s="113" t="s">
        <v>456</v>
      </c>
      <c r="D13" s="113" t="s">
        <v>449</v>
      </c>
      <c r="E13" s="113" t="s">
        <v>450</v>
      </c>
      <c r="F13" s="113" t="s">
        <v>447</v>
      </c>
      <c r="G13" s="113" t="s">
        <v>426</v>
      </c>
      <c r="H13" s="113">
        <v>5795</v>
      </c>
      <c r="I13" s="113">
        <v>2286</v>
      </c>
      <c r="J13" s="113">
        <v>1</v>
      </c>
      <c r="K13" s="123">
        <v>1086.8599999999999</v>
      </c>
      <c r="L13" s="47" t="s">
        <v>365</v>
      </c>
    </row>
    <row r="14" spans="1:13">
      <c r="A14" s="113">
        <v>6</v>
      </c>
      <c r="B14" s="113" t="s">
        <v>430</v>
      </c>
      <c r="C14" s="113" t="s">
        <v>456</v>
      </c>
      <c r="D14" s="113" t="s">
        <v>449</v>
      </c>
      <c r="E14" s="113" t="s">
        <v>450</v>
      </c>
      <c r="F14" s="113" t="s">
        <v>447</v>
      </c>
      <c r="G14" s="113" t="s">
        <v>426</v>
      </c>
      <c r="H14" s="113">
        <v>4880</v>
      </c>
      <c r="I14" s="113">
        <v>2286</v>
      </c>
      <c r="J14" s="113">
        <v>3</v>
      </c>
      <c r="K14" s="123">
        <v>1020.28</v>
      </c>
      <c r="L14" s="47" t="s">
        <v>366</v>
      </c>
    </row>
    <row r="15" spans="1:13" ht="20.100000000000001" customHeight="1">
      <c r="A15" s="113">
        <v>7</v>
      </c>
      <c r="B15" s="113" t="s">
        <v>431</v>
      </c>
      <c r="C15" s="113" t="s">
        <v>456</v>
      </c>
      <c r="D15" s="113" t="s">
        <v>449</v>
      </c>
      <c r="E15" s="113" t="s">
        <v>450</v>
      </c>
      <c r="F15" s="113" t="s">
        <v>447</v>
      </c>
      <c r="G15" s="113" t="s">
        <v>426</v>
      </c>
      <c r="H15" s="113">
        <v>3660</v>
      </c>
      <c r="I15" s="113">
        <v>2286</v>
      </c>
      <c r="J15" s="113">
        <v>1</v>
      </c>
      <c r="K15" s="123">
        <v>838.18</v>
      </c>
      <c r="L15" s="47" t="s">
        <v>367</v>
      </c>
    </row>
    <row r="16" spans="1:13" ht="20.100000000000001" customHeight="1">
      <c r="A16" s="113">
        <v>8</v>
      </c>
      <c r="B16" s="113" t="s">
        <v>432</v>
      </c>
      <c r="C16" s="113" t="s">
        <v>456</v>
      </c>
      <c r="D16" s="113" t="s">
        <v>451</v>
      </c>
      <c r="E16" s="113" t="s">
        <v>263</v>
      </c>
      <c r="F16" s="113" t="s">
        <v>447</v>
      </c>
      <c r="G16" s="113" t="s">
        <v>426</v>
      </c>
      <c r="H16" s="113">
        <v>1525</v>
      </c>
      <c r="I16" s="113">
        <v>1830</v>
      </c>
      <c r="J16" s="113">
        <v>2</v>
      </c>
      <c r="K16" s="123">
        <v>366.59</v>
      </c>
      <c r="L16" s="47" t="s">
        <v>368</v>
      </c>
    </row>
    <row r="17" spans="1:13" ht="20.100000000000001" customHeight="1">
      <c r="A17" s="113">
        <v>9</v>
      </c>
      <c r="B17" s="113" t="s">
        <v>433</v>
      </c>
      <c r="C17" s="113" t="s">
        <v>456</v>
      </c>
      <c r="D17" s="113" t="s">
        <v>452</v>
      </c>
      <c r="E17" s="113" t="s">
        <v>450</v>
      </c>
      <c r="F17" s="113" t="s">
        <v>447</v>
      </c>
      <c r="G17" s="113" t="s">
        <v>426</v>
      </c>
      <c r="H17" s="113">
        <v>1525</v>
      </c>
      <c r="I17" s="113">
        <v>2286</v>
      </c>
      <c r="J17" s="113">
        <v>4</v>
      </c>
      <c r="K17" s="123">
        <v>441.45</v>
      </c>
      <c r="L17" s="47" t="s">
        <v>369</v>
      </c>
    </row>
    <row r="18" spans="1:13" ht="20.100000000000001" customHeight="1">
      <c r="A18" s="113">
        <v>10</v>
      </c>
      <c r="B18" s="113" t="s">
        <v>434</v>
      </c>
      <c r="C18" s="113" t="s">
        <v>456</v>
      </c>
      <c r="D18" s="113" t="s">
        <v>451</v>
      </c>
      <c r="E18" s="113" t="s">
        <v>263</v>
      </c>
      <c r="F18" s="113" t="s">
        <v>447</v>
      </c>
      <c r="G18" s="113" t="s">
        <v>426</v>
      </c>
      <c r="H18" s="113">
        <v>1525</v>
      </c>
      <c r="I18" s="113">
        <v>1525</v>
      </c>
      <c r="J18" s="113">
        <v>2</v>
      </c>
      <c r="K18" s="123">
        <v>336.2</v>
      </c>
      <c r="L18" s="47" t="s">
        <v>370</v>
      </c>
    </row>
    <row r="19" spans="1:13" ht="20.100000000000001" customHeight="1">
      <c r="A19" s="113">
        <v>11</v>
      </c>
      <c r="B19" s="113" t="s">
        <v>435</v>
      </c>
      <c r="C19" s="113" t="s">
        <v>436</v>
      </c>
      <c r="D19" s="113" t="s">
        <v>437</v>
      </c>
      <c r="E19" s="113" t="s">
        <v>453</v>
      </c>
      <c r="F19" s="113" t="s">
        <v>425</v>
      </c>
      <c r="G19" s="113" t="s">
        <v>426</v>
      </c>
      <c r="H19" s="113">
        <v>915</v>
      </c>
      <c r="I19" s="113">
        <v>2286</v>
      </c>
      <c r="J19" s="113">
        <v>3</v>
      </c>
      <c r="K19" s="123">
        <v>254.65</v>
      </c>
      <c r="L19" s="47" t="s">
        <v>371</v>
      </c>
    </row>
    <row r="20" spans="1:13">
      <c r="A20" s="113">
        <v>12</v>
      </c>
      <c r="B20" s="113" t="s">
        <v>438</v>
      </c>
      <c r="C20" s="113" t="s">
        <v>436</v>
      </c>
      <c r="D20" s="113" t="s">
        <v>437</v>
      </c>
      <c r="E20" s="113" t="s">
        <v>453</v>
      </c>
      <c r="F20" s="113" t="s">
        <v>425</v>
      </c>
      <c r="G20" s="113" t="s">
        <v>426</v>
      </c>
      <c r="H20" s="113">
        <v>534</v>
      </c>
      <c r="I20" s="113">
        <v>2286</v>
      </c>
      <c r="J20" s="113">
        <v>2</v>
      </c>
      <c r="K20" s="123">
        <v>228.26</v>
      </c>
      <c r="L20" s="47" t="s">
        <v>384</v>
      </c>
    </row>
    <row r="21" spans="1:13" ht="20.100000000000001" customHeight="1">
      <c r="A21" s="113">
        <v>13</v>
      </c>
      <c r="B21" s="113" t="s">
        <v>439</v>
      </c>
      <c r="C21" s="113" t="s">
        <v>436</v>
      </c>
      <c r="D21" s="113" t="s">
        <v>440</v>
      </c>
      <c r="E21" s="113" t="s">
        <v>441</v>
      </c>
      <c r="F21" s="113" t="s">
        <v>425</v>
      </c>
      <c r="G21" s="113" t="s">
        <v>426</v>
      </c>
      <c r="H21" s="113">
        <v>610</v>
      </c>
      <c r="I21" s="113">
        <v>1525</v>
      </c>
      <c r="J21" s="113">
        <v>1</v>
      </c>
      <c r="K21" s="123">
        <v>407.96</v>
      </c>
      <c r="L21" s="47" t="s">
        <v>385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386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402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415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416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6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13" sqref="R1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397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SD</v>
      </c>
      <c r="C4" s="118" t="str">
        <f>'BD Team'!C9</f>
        <v>S350</v>
      </c>
      <c r="D4" s="118" t="str">
        <f>'BD Team'!D9</f>
        <v>3 TRACK 4 SHUTTER SLIDING DOOR</v>
      </c>
      <c r="E4" s="118" t="str">
        <f>'BD Team'!F9</f>
        <v>SS</v>
      </c>
      <c r="F4" s="121" t="str">
        <f>'BD Team'!G9</f>
        <v>NA</v>
      </c>
      <c r="G4" s="118">
        <f>'BD Team'!H9</f>
        <v>4880</v>
      </c>
      <c r="H4" s="118">
        <f>'BD Team'!I9</f>
        <v>3050</v>
      </c>
      <c r="I4" s="118">
        <f>'BD Team'!J9</f>
        <v>2</v>
      </c>
      <c r="J4" s="103">
        <f t="shared" ref="J4:J53" si="0">G4*H4*I4*10.764/1000000</f>
        <v>320.422752</v>
      </c>
      <c r="K4" s="172">
        <f>'BD Team'!K9</f>
        <v>1135.44</v>
      </c>
      <c r="L4" s="171">
        <f>K4*I4</f>
        <v>2270.88</v>
      </c>
      <c r="M4" s="170">
        <f>L4*'Changable Values'!$D$4</f>
        <v>188483.04</v>
      </c>
      <c r="N4" s="170" t="str">
        <f>'BD Team'!E9</f>
        <v>24MM</v>
      </c>
      <c r="O4" s="172">
        <v>3005</v>
      </c>
      <c r="P4" s="241"/>
      <c r="Q4" s="173">
        <f>50*10.764</f>
        <v>538.19999999999993</v>
      </c>
      <c r="R4" s="185"/>
      <c r="S4" s="312"/>
      <c r="T4" s="313">
        <f>(G4+H4)*I4*2/300</f>
        <v>105.73333333333333</v>
      </c>
      <c r="U4" s="313">
        <f>SUM(G4:H4)*I4*2*4/1000</f>
        <v>126.88</v>
      </c>
      <c r="V4" s="313">
        <f>SUM(G4:H4)*I4*5*5*4/(1000*240)</f>
        <v>6.6083333333333334</v>
      </c>
      <c r="W4" s="313">
        <f>T4</f>
        <v>105.73333333333333</v>
      </c>
      <c r="X4" s="313">
        <f>W4*2</f>
        <v>211.46666666666667</v>
      </c>
      <c r="Y4" s="313">
        <f>SUM(G4:H4)*I4*4/1000</f>
        <v>63.44</v>
      </c>
    </row>
    <row r="5" spans="1:25">
      <c r="A5" s="118">
        <f>'BD Team'!A10</f>
        <v>2</v>
      </c>
      <c r="B5" s="118" t="str">
        <f>'BD Team'!B10</f>
        <v>SD1</v>
      </c>
      <c r="C5" s="118" t="str">
        <f>'BD Team'!C10</f>
        <v>S350</v>
      </c>
      <c r="D5" s="118" t="str">
        <f>'BD Team'!D10</f>
        <v>3 TRACK 4 SHUTTER SLIDING DOOR</v>
      </c>
      <c r="E5" s="118" t="str">
        <f>'BD Team'!F10</f>
        <v>SS</v>
      </c>
      <c r="F5" s="121" t="str">
        <f>'BD Team'!G10</f>
        <v>NA</v>
      </c>
      <c r="G5" s="118">
        <f>'BD Team'!H10</f>
        <v>4880</v>
      </c>
      <c r="H5" s="118">
        <f>'BD Team'!I10</f>
        <v>2745</v>
      </c>
      <c r="I5" s="118">
        <f>'BD Team'!J10</f>
        <v>1</v>
      </c>
      <c r="J5" s="103">
        <f t="shared" si="0"/>
        <v>144.1902384</v>
      </c>
      <c r="K5" s="172">
        <f>'BD Team'!K10</f>
        <v>1040</v>
      </c>
      <c r="L5" s="171">
        <f t="shared" ref="L5:L53" si="1">K5*I5</f>
        <v>1040</v>
      </c>
      <c r="M5" s="170">
        <f>L5*'Changable Values'!$D$4</f>
        <v>86320</v>
      </c>
      <c r="N5" s="170" t="str">
        <f>'BD Team'!E10</f>
        <v>24MM</v>
      </c>
      <c r="O5" s="172">
        <v>3005</v>
      </c>
      <c r="P5" s="241"/>
      <c r="Q5" s="173">
        <f t="shared" ref="Q5:Q13" si="2">50*10.764</f>
        <v>538.19999999999993</v>
      </c>
      <c r="R5" s="185"/>
      <c r="S5" s="312"/>
      <c r="T5" s="313">
        <f t="shared" ref="T5:T68" si="3">(G5+H5)*I5*2/300</f>
        <v>50.833333333333336</v>
      </c>
      <c r="U5" s="313">
        <f t="shared" ref="U5:U68" si="4">SUM(G5:H5)*I5*2*4/1000</f>
        <v>61</v>
      </c>
      <c r="V5" s="313">
        <f t="shared" ref="V5:V68" si="5">SUM(G5:H5)*I5*5*5*4/(1000*240)</f>
        <v>3.1770833333333335</v>
      </c>
      <c r="W5" s="313">
        <f t="shared" ref="W5:W68" si="6">T5</f>
        <v>50.833333333333336</v>
      </c>
      <c r="X5" s="313">
        <f t="shared" ref="X5:X68" si="7">W5*2</f>
        <v>101.66666666666667</v>
      </c>
      <c r="Y5" s="313">
        <f t="shared" ref="Y5:Y68" si="8">SUM(G5:H5)*I5*4/1000</f>
        <v>30.5</v>
      </c>
    </row>
    <row r="6" spans="1:25">
      <c r="A6" s="118">
        <f>'BD Team'!A11</f>
        <v>3</v>
      </c>
      <c r="B6" s="118" t="str">
        <f>'BD Team'!B11</f>
        <v>SD2</v>
      </c>
      <c r="C6" s="118" t="str">
        <f>'BD Team'!C11</f>
        <v>S350</v>
      </c>
      <c r="D6" s="118" t="str">
        <f>'BD Team'!D11</f>
        <v>3 TRACK 4 SHUTTER SLIDING DOOR</v>
      </c>
      <c r="E6" s="118" t="str">
        <f>'BD Team'!F11</f>
        <v>SS</v>
      </c>
      <c r="F6" s="121" t="str">
        <f>'BD Team'!G11</f>
        <v>NA</v>
      </c>
      <c r="G6" s="118">
        <f>'BD Team'!H11</f>
        <v>4270</v>
      </c>
      <c r="H6" s="118">
        <f>'BD Team'!I11</f>
        <v>2745</v>
      </c>
      <c r="I6" s="118">
        <f>'BD Team'!J11</f>
        <v>1</v>
      </c>
      <c r="J6" s="103">
        <f t="shared" si="0"/>
        <v>126.1664586</v>
      </c>
      <c r="K6" s="172">
        <f>'BD Team'!K11</f>
        <v>995.93</v>
      </c>
      <c r="L6" s="171">
        <f t="shared" si="1"/>
        <v>995.93</v>
      </c>
      <c r="M6" s="170">
        <f>L6*'Changable Values'!$D$4</f>
        <v>82662.19</v>
      </c>
      <c r="N6" s="170" t="str">
        <f>'BD Team'!E11</f>
        <v>24MM</v>
      </c>
      <c r="O6" s="172">
        <v>3005</v>
      </c>
      <c r="P6" s="241"/>
      <c r="Q6" s="173">
        <f t="shared" si="2"/>
        <v>538.19999999999993</v>
      </c>
      <c r="R6" s="185"/>
      <c r="S6" s="312"/>
      <c r="T6" s="313">
        <f t="shared" si="3"/>
        <v>46.766666666666666</v>
      </c>
      <c r="U6" s="313">
        <f t="shared" si="4"/>
        <v>56.12</v>
      </c>
      <c r="V6" s="313">
        <f t="shared" si="5"/>
        <v>2.9229166666666666</v>
      </c>
      <c r="W6" s="313">
        <f t="shared" si="6"/>
        <v>46.766666666666666</v>
      </c>
      <c r="X6" s="313">
        <f t="shared" si="7"/>
        <v>93.533333333333331</v>
      </c>
      <c r="Y6" s="313">
        <f t="shared" si="8"/>
        <v>28.06</v>
      </c>
    </row>
    <row r="7" spans="1:25">
      <c r="A7" s="118">
        <f>'BD Team'!A12</f>
        <v>4</v>
      </c>
      <c r="B7" s="118" t="str">
        <f>'BD Team'!B12</f>
        <v>SD3</v>
      </c>
      <c r="C7" s="118" t="str">
        <f>'BD Team'!C12</f>
        <v>S350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NA</v>
      </c>
      <c r="G7" s="118">
        <f>'BD Team'!H12</f>
        <v>3202</v>
      </c>
      <c r="H7" s="118">
        <f>'BD Team'!I12</f>
        <v>2745</v>
      </c>
      <c r="I7" s="118">
        <f>'BD Team'!J12</f>
        <v>1</v>
      </c>
      <c r="J7" s="103">
        <f t="shared" si="0"/>
        <v>94.610070359999995</v>
      </c>
      <c r="K7" s="172">
        <f>'BD Team'!K12</f>
        <v>619.15</v>
      </c>
      <c r="L7" s="171">
        <f t="shared" si="1"/>
        <v>619.15</v>
      </c>
      <c r="M7" s="170">
        <f>L7*'Changable Values'!$D$4</f>
        <v>51389.45</v>
      </c>
      <c r="N7" s="170" t="str">
        <f>'BD Team'!E12</f>
        <v>24MM</v>
      </c>
      <c r="O7" s="172">
        <v>3005</v>
      </c>
      <c r="P7" s="241"/>
      <c r="Q7" s="173">
        <f t="shared" si="2"/>
        <v>538.19999999999993</v>
      </c>
      <c r="R7" s="185"/>
      <c r="S7" s="312"/>
      <c r="T7" s="313">
        <f t="shared" si="3"/>
        <v>39.646666666666668</v>
      </c>
      <c r="U7" s="313">
        <f t="shared" si="4"/>
        <v>47.576000000000001</v>
      </c>
      <c r="V7" s="313">
        <f t="shared" si="5"/>
        <v>2.4779166666666668</v>
      </c>
      <c r="W7" s="313">
        <f t="shared" si="6"/>
        <v>39.646666666666668</v>
      </c>
      <c r="X7" s="313">
        <f t="shared" si="7"/>
        <v>79.293333333333337</v>
      </c>
      <c r="Y7" s="313">
        <f t="shared" si="8"/>
        <v>23.788</v>
      </c>
    </row>
    <row r="8" spans="1:25">
      <c r="A8" s="118">
        <f>'BD Team'!A13</f>
        <v>5</v>
      </c>
      <c r="B8" s="118" t="str">
        <f>'BD Team'!B13</f>
        <v>W</v>
      </c>
      <c r="C8" s="118" t="str">
        <f>'BD Team'!C13</f>
        <v>S350</v>
      </c>
      <c r="D8" s="118" t="str">
        <f>'BD Team'!D13</f>
        <v>3 TRACK 4 SHUTTER SLIDING DOOR WITH INTERNAL RAILING</v>
      </c>
      <c r="E8" s="118" t="str">
        <f>'BD Team'!F13</f>
        <v>SS</v>
      </c>
      <c r="F8" s="121" t="str">
        <f>'BD Team'!G13</f>
        <v>NA</v>
      </c>
      <c r="G8" s="118">
        <f>'BD Team'!H13</f>
        <v>5795</v>
      </c>
      <c r="H8" s="118">
        <f>'BD Team'!I13</f>
        <v>2286</v>
      </c>
      <c r="I8" s="118">
        <f>'BD Team'!J13</f>
        <v>1</v>
      </c>
      <c r="J8" s="103">
        <f t="shared" si="0"/>
        <v>142.59469067999999</v>
      </c>
      <c r="K8" s="172">
        <f>'BD Team'!K13</f>
        <v>1086.8599999999999</v>
      </c>
      <c r="L8" s="171">
        <f t="shared" si="1"/>
        <v>1086.8599999999999</v>
      </c>
      <c r="M8" s="170">
        <f>L8*'Changable Values'!$D$4</f>
        <v>90209.37999999999</v>
      </c>
      <c r="N8" s="170" t="str">
        <f>'BD Team'!E13</f>
        <v>24MM &amp; 12MM</v>
      </c>
      <c r="O8" s="172">
        <v>3005</v>
      </c>
      <c r="P8" s="241">
        <v>1890</v>
      </c>
      <c r="Q8" s="173">
        <f t="shared" si="2"/>
        <v>538.19999999999993</v>
      </c>
      <c r="R8" s="185"/>
      <c r="S8" s="312"/>
      <c r="T8" s="313">
        <f t="shared" si="3"/>
        <v>53.873333333333335</v>
      </c>
      <c r="U8" s="313">
        <f t="shared" si="4"/>
        <v>64.647999999999996</v>
      </c>
      <c r="V8" s="313">
        <f t="shared" si="5"/>
        <v>3.3670833333333334</v>
      </c>
      <c r="W8" s="313">
        <f t="shared" si="6"/>
        <v>53.873333333333335</v>
      </c>
      <c r="X8" s="313">
        <f t="shared" si="7"/>
        <v>107.74666666666667</v>
      </c>
      <c r="Y8" s="313">
        <f t="shared" si="8"/>
        <v>32.323999999999998</v>
      </c>
    </row>
    <row r="9" spans="1:25">
      <c r="A9" s="118">
        <f>'BD Team'!A14</f>
        <v>6</v>
      </c>
      <c r="B9" s="118" t="str">
        <f>'BD Team'!B14</f>
        <v>W1</v>
      </c>
      <c r="C9" s="118" t="str">
        <f>'BD Team'!C14</f>
        <v>S350</v>
      </c>
      <c r="D9" s="118" t="str">
        <f>'BD Team'!D14</f>
        <v>3 TRACK 4 SHUTTER SLIDING DOOR WITH INTERNAL RAILING</v>
      </c>
      <c r="E9" s="118" t="str">
        <f>'BD Team'!F14</f>
        <v>SS</v>
      </c>
      <c r="F9" s="121" t="str">
        <f>'BD Team'!G14</f>
        <v>NA</v>
      </c>
      <c r="G9" s="118">
        <f>'BD Team'!H14</f>
        <v>4880</v>
      </c>
      <c r="H9" s="118">
        <f>'BD Team'!I14</f>
        <v>2286</v>
      </c>
      <c r="I9" s="118">
        <f>'BD Team'!J14</f>
        <v>3</v>
      </c>
      <c r="J9" s="103">
        <f t="shared" si="0"/>
        <v>360.23921855999998</v>
      </c>
      <c r="K9" s="172">
        <f>'BD Team'!K14</f>
        <v>1020.28</v>
      </c>
      <c r="L9" s="171">
        <f t="shared" si="1"/>
        <v>3060.84</v>
      </c>
      <c r="M9" s="170">
        <f>L9*'Changable Values'!$D$4</f>
        <v>254049.72</v>
      </c>
      <c r="N9" s="170" t="str">
        <f>'BD Team'!E14</f>
        <v>24MM &amp; 12MM</v>
      </c>
      <c r="O9" s="172">
        <v>3005</v>
      </c>
      <c r="P9" s="241">
        <v>1890</v>
      </c>
      <c r="Q9" s="173">
        <f t="shared" si="2"/>
        <v>538.19999999999993</v>
      </c>
      <c r="R9" s="185"/>
      <c r="S9" s="312"/>
      <c r="T9" s="313">
        <f t="shared" si="3"/>
        <v>143.32</v>
      </c>
      <c r="U9" s="313">
        <f t="shared" si="4"/>
        <v>171.98400000000001</v>
      </c>
      <c r="V9" s="313">
        <f t="shared" si="5"/>
        <v>8.9574999999999996</v>
      </c>
      <c r="W9" s="313">
        <f t="shared" si="6"/>
        <v>143.32</v>
      </c>
      <c r="X9" s="313">
        <f t="shared" si="7"/>
        <v>286.64</v>
      </c>
      <c r="Y9" s="313">
        <f t="shared" si="8"/>
        <v>85.992000000000004</v>
      </c>
    </row>
    <row r="10" spans="1:25">
      <c r="A10" s="118">
        <f>'BD Team'!A15</f>
        <v>7</v>
      </c>
      <c r="B10" s="118" t="str">
        <f>'BD Team'!B15</f>
        <v>W2</v>
      </c>
      <c r="C10" s="118" t="str">
        <f>'BD Team'!C15</f>
        <v>S350</v>
      </c>
      <c r="D10" s="118" t="str">
        <f>'BD Team'!D15</f>
        <v>3 TRACK 4 SHUTTER SLIDING DOOR WITH INTERNAL RAILING</v>
      </c>
      <c r="E10" s="118" t="str">
        <f>'BD Team'!F15</f>
        <v>SS</v>
      </c>
      <c r="F10" s="121" t="str">
        <f>'BD Team'!G15</f>
        <v>NA</v>
      </c>
      <c r="G10" s="118">
        <f>'BD Team'!H15</f>
        <v>3660</v>
      </c>
      <c r="H10" s="118">
        <f>'BD Team'!I15</f>
        <v>2286</v>
      </c>
      <c r="I10" s="118">
        <f>'BD Team'!J15</f>
        <v>1</v>
      </c>
      <c r="J10" s="103">
        <f t="shared" si="0"/>
        <v>90.059804639999996</v>
      </c>
      <c r="K10" s="172">
        <f>'BD Team'!K15</f>
        <v>838.18</v>
      </c>
      <c r="L10" s="171">
        <f t="shared" si="1"/>
        <v>838.18</v>
      </c>
      <c r="M10" s="170">
        <f>L10*'Changable Values'!$D$4</f>
        <v>69568.94</v>
      </c>
      <c r="N10" s="170" t="str">
        <f>'BD Team'!E15</f>
        <v>24MM &amp; 12MM</v>
      </c>
      <c r="O10" s="172">
        <v>3005</v>
      </c>
      <c r="P10" s="241">
        <v>1890</v>
      </c>
      <c r="Q10" s="173">
        <f t="shared" si="2"/>
        <v>538.19999999999993</v>
      </c>
      <c r="R10" s="185"/>
      <c r="S10" s="312"/>
      <c r="T10" s="313">
        <f t="shared" si="3"/>
        <v>39.64</v>
      </c>
      <c r="U10" s="313">
        <f t="shared" si="4"/>
        <v>47.567999999999998</v>
      </c>
      <c r="V10" s="313">
        <f t="shared" si="5"/>
        <v>2.4775</v>
      </c>
      <c r="W10" s="313">
        <f t="shared" si="6"/>
        <v>39.64</v>
      </c>
      <c r="X10" s="313">
        <f t="shared" si="7"/>
        <v>79.28</v>
      </c>
      <c r="Y10" s="313">
        <f t="shared" si="8"/>
        <v>23.783999999999999</v>
      </c>
    </row>
    <row r="11" spans="1:25">
      <c r="A11" s="118">
        <f>'BD Team'!A16</f>
        <v>8</v>
      </c>
      <c r="B11" s="118" t="str">
        <f>'BD Team'!B16</f>
        <v>W3</v>
      </c>
      <c r="C11" s="118" t="str">
        <f>'BD Team'!C16</f>
        <v>S350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NA</v>
      </c>
      <c r="G11" s="118">
        <f>'BD Team'!H16</f>
        <v>1525</v>
      </c>
      <c r="H11" s="118">
        <f>'BD Team'!I16</f>
        <v>1830</v>
      </c>
      <c r="I11" s="118">
        <f>'BD Team'!J16</f>
        <v>2</v>
      </c>
      <c r="J11" s="103">
        <f t="shared" si="0"/>
        <v>60.079265999999997</v>
      </c>
      <c r="K11" s="172">
        <f>'BD Team'!K16</f>
        <v>366.59</v>
      </c>
      <c r="L11" s="171">
        <f t="shared" si="1"/>
        <v>733.18</v>
      </c>
      <c r="M11" s="170">
        <f>L11*'Changable Values'!$D$4</f>
        <v>60853.939999999995</v>
      </c>
      <c r="N11" s="170" t="str">
        <f>'BD Team'!E16</f>
        <v>24MM</v>
      </c>
      <c r="O11" s="172">
        <v>3005</v>
      </c>
      <c r="P11" s="241"/>
      <c r="Q11" s="173">
        <f t="shared" si="2"/>
        <v>538.19999999999993</v>
      </c>
      <c r="R11" s="185"/>
      <c r="S11" s="312"/>
      <c r="T11" s="313">
        <f t="shared" si="3"/>
        <v>44.733333333333334</v>
      </c>
      <c r="U11" s="313">
        <f t="shared" si="4"/>
        <v>53.68</v>
      </c>
      <c r="V11" s="313">
        <f t="shared" si="5"/>
        <v>2.7958333333333334</v>
      </c>
      <c r="W11" s="313">
        <f t="shared" si="6"/>
        <v>44.733333333333334</v>
      </c>
      <c r="X11" s="313">
        <f t="shared" si="7"/>
        <v>89.466666666666669</v>
      </c>
      <c r="Y11" s="313">
        <f t="shared" si="8"/>
        <v>26.84</v>
      </c>
    </row>
    <row r="12" spans="1:25">
      <c r="A12" s="118">
        <f>'BD Team'!A17</f>
        <v>9</v>
      </c>
      <c r="B12" s="118" t="str">
        <f>'BD Team'!B17</f>
        <v>W4</v>
      </c>
      <c r="C12" s="118" t="str">
        <f>'BD Team'!C17</f>
        <v>S350</v>
      </c>
      <c r="D12" s="118" t="str">
        <f>'BD Team'!D17</f>
        <v>3 TRACK 2 SHUTTER SLIDING DOOR WITH INTERNAL RAILING</v>
      </c>
      <c r="E12" s="118" t="str">
        <f>'BD Team'!F17</f>
        <v>SS</v>
      </c>
      <c r="F12" s="121" t="str">
        <f>'BD Team'!G17</f>
        <v>NA</v>
      </c>
      <c r="G12" s="118">
        <f>'BD Team'!H17</f>
        <v>1525</v>
      </c>
      <c r="H12" s="118">
        <f>'BD Team'!I17</f>
        <v>2286</v>
      </c>
      <c r="I12" s="118">
        <f>'BD Team'!J17</f>
        <v>4</v>
      </c>
      <c r="J12" s="103">
        <f t="shared" si="0"/>
        <v>150.09967439999997</v>
      </c>
      <c r="K12" s="172">
        <f>'BD Team'!K17</f>
        <v>441.45</v>
      </c>
      <c r="L12" s="171">
        <f t="shared" si="1"/>
        <v>1765.8</v>
      </c>
      <c r="M12" s="170">
        <f>L12*'Changable Values'!$D$4</f>
        <v>146561.4</v>
      </c>
      <c r="N12" s="170" t="str">
        <f>'BD Team'!E17</f>
        <v>24MM &amp; 12MM</v>
      </c>
      <c r="O12" s="172">
        <v>3005</v>
      </c>
      <c r="P12" s="241">
        <v>1890</v>
      </c>
      <c r="Q12" s="173">
        <f t="shared" si="2"/>
        <v>538.19999999999993</v>
      </c>
      <c r="R12" s="185"/>
      <c r="S12" s="312"/>
      <c r="T12" s="313">
        <f t="shared" si="3"/>
        <v>101.62666666666667</v>
      </c>
      <c r="U12" s="313">
        <f t="shared" si="4"/>
        <v>121.952</v>
      </c>
      <c r="V12" s="313">
        <f t="shared" si="5"/>
        <v>6.3516666666666666</v>
      </c>
      <c r="W12" s="313">
        <f t="shared" si="6"/>
        <v>101.62666666666667</v>
      </c>
      <c r="X12" s="313">
        <f t="shared" si="7"/>
        <v>203.25333333333333</v>
      </c>
      <c r="Y12" s="313">
        <f t="shared" si="8"/>
        <v>60.975999999999999</v>
      </c>
    </row>
    <row r="13" spans="1:25">
      <c r="A13" s="118">
        <f>'BD Team'!A18</f>
        <v>10</v>
      </c>
      <c r="B13" s="118" t="str">
        <f>'BD Team'!B18</f>
        <v>KW</v>
      </c>
      <c r="C13" s="118" t="str">
        <f>'BD Team'!C18</f>
        <v>S350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NA</v>
      </c>
      <c r="G13" s="118">
        <f>'BD Team'!H18</f>
        <v>1525</v>
      </c>
      <c r="H13" s="118">
        <f>'BD Team'!I18</f>
        <v>1525</v>
      </c>
      <c r="I13" s="118">
        <f>'BD Team'!J18</f>
        <v>2</v>
      </c>
      <c r="J13" s="103">
        <f t="shared" si="0"/>
        <v>50.066054999999999</v>
      </c>
      <c r="K13" s="172">
        <f>'BD Team'!K18</f>
        <v>336.2</v>
      </c>
      <c r="L13" s="171">
        <f t="shared" si="1"/>
        <v>672.4</v>
      </c>
      <c r="M13" s="170">
        <f>L13*'Changable Values'!$D$4</f>
        <v>55809.2</v>
      </c>
      <c r="N13" s="170" t="str">
        <f>'BD Team'!E18</f>
        <v>24MM</v>
      </c>
      <c r="O13" s="172">
        <v>3005</v>
      </c>
      <c r="P13" s="241"/>
      <c r="Q13" s="173">
        <f t="shared" si="2"/>
        <v>538.19999999999993</v>
      </c>
      <c r="R13" s="185"/>
      <c r="S13" s="312"/>
      <c r="T13" s="313">
        <f t="shared" si="3"/>
        <v>40.666666666666664</v>
      </c>
      <c r="U13" s="313">
        <f t="shared" si="4"/>
        <v>48.8</v>
      </c>
      <c r="V13" s="313">
        <f t="shared" si="5"/>
        <v>2.5416666666666665</v>
      </c>
      <c r="W13" s="313">
        <f t="shared" si="6"/>
        <v>40.666666666666664</v>
      </c>
      <c r="X13" s="313">
        <f t="shared" si="7"/>
        <v>81.333333333333329</v>
      </c>
      <c r="Y13" s="313">
        <f t="shared" si="8"/>
        <v>24.4</v>
      </c>
    </row>
    <row r="14" spans="1:25">
      <c r="A14" s="118">
        <f>'BD Team'!A19</f>
        <v>11</v>
      </c>
      <c r="B14" s="118" t="str">
        <f>'BD Team'!B19</f>
        <v>W5</v>
      </c>
      <c r="C14" s="118" t="str">
        <f>'BD Team'!C19</f>
        <v>M15000</v>
      </c>
      <c r="D14" s="118" t="str">
        <f>'BD Team'!D19</f>
        <v>SINGLE DOOR WITH INTERNAL RAILING</v>
      </c>
      <c r="E14" s="118" t="str">
        <f>'BD Team'!F19</f>
        <v>NO</v>
      </c>
      <c r="F14" s="121" t="str">
        <f>'BD Team'!G19</f>
        <v>NA</v>
      </c>
      <c r="G14" s="118">
        <f>'BD Team'!H19</f>
        <v>915</v>
      </c>
      <c r="H14" s="118">
        <f>'BD Team'!I19</f>
        <v>2286</v>
      </c>
      <c r="I14" s="118">
        <f>'BD Team'!J19</f>
        <v>3</v>
      </c>
      <c r="J14" s="103">
        <f t="shared" si="0"/>
        <v>67.544853479999986</v>
      </c>
      <c r="K14" s="172">
        <f>'BD Team'!K19</f>
        <v>254.65</v>
      </c>
      <c r="L14" s="171">
        <f t="shared" si="1"/>
        <v>763.95</v>
      </c>
      <c r="M14" s="170">
        <f>L14*'Changable Values'!$D$4</f>
        <v>63407.850000000006</v>
      </c>
      <c r="N14" s="170" t="str">
        <f>'BD Team'!E19</f>
        <v>10MM &amp; 12MM</v>
      </c>
      <c r="O14" s="172">
        <v>3005</v>
      </c>
      <c r="P14" s="241">
        <v>1890</v>
      </c>
      <c r="Q14" s="173"/>
      <c r="R14" s="185"/>
      <c r="S14" s="312"/>
      <c r="T14" s="313">
        <f t="shared" si="3"/>
        <v>64.02</v>
      </c>
      <c r="U14" s="313">
        <f t="shared" si="4"/>
        <v>76.823999999999998</v>
      </c>
      <c r="V14" s="313">
        <f t="shared" si="5"/>
        <v>4.0012499999999998</v>
      </c>
      <c r="W14" s="313">
        <f t="shared" si="6"/>
        <v>64.02</v>
      </c>
      <c r="X14" s="313">
        <f t="shared" si="7"/>
        <v>128.04</v>
      </c>
      <c r="Y14" s="313">
        <f t="shared" si="8"/>
        <v>38.411999999999999</v>
      </c>
    </row>
    <row r="15" spans="1:25">
      <c r="A15" s="118">
        <f>'BD Team'!A20</f>
        <v>12</v>
      </c>
      <c r="B15" s="118" t="str">
        <f>'BD Team'!B20</f>
        <v>W6</v>
      </c>
      <c r="C15" s="118" t="str">
        <f>'BD Team'!C20</f>
        <v>M15000</v>
      </c>
      <c r="D15" s="118" t="str">
        <f>'BD Team'!D20</f>
        <v>SINGLE DOOR WITH INTERNAL RAILING</v>
      </c>
      <c r="E15" s="118" t="str">
        <f>'BD Team'!F20</f>
        <v>NO</v>
      </c>
      <c r="F15" s="121" t="str">
        <f>'BD Team'!G20</f>
        <v>NA</v>
      </c>
      <c r="G15" s="118">
        <f>'BD Team'!H20</f>
        <v>534</v>
      </c>
      <c r="H15" s="118">
        <f>'BD Team'!I20</f>
        <v>2286</v>
      </c>
      <c r="I15" s="118">
        <f>'BD Team'!J20</f>
        <v>2</v>
      </c>
      <c r="J15" s="103">
        <f t="shared" si="0"/>
        <v>26.279746272000001</v>
      </c>
      <c r="K15" s="172">
        <f>'BD Team'!K20</f>
        <v>228.26</v>
      </c>
      <c r="L15" s="171">
        <f t="shared" si="1"/>
        <v>456.52</v>
      </c>
      <c r="M15" s="170">
        <f>L15*'Changable Values'!$D$4</f>
        <v>37891.159999999996</v>
      </c>
      <c r="N15" s="170" t="str">
        <f>'BD Team'!E20</f>
        <v>10MM &amp; 12MM</v>
      </c>
      <c r="O15" s="172">
        <v>3005</v>
      </c>
      <c r="P15" s="241">
        <v>1890</v>
      </c>
      <c r="Q15" s="173"/>
      <c r="R15" s="185"/>
      <c r="S15" s="312"/>
      <c r="T15" s="313">
        <f t="shared" si="3"/>
        <v>37.6</v>
      </c>
      <c r="U15" s="313">
        <f t="shared" si="4"/>
        <v>45.12</v>
      </c>
      <c r="V15" s="313">
        <f t="shared" si="5"/>
        <v>2.35</v>
      </c>
      <c r="W15" s="313">
        <f t="shared" si="6"/>
        <v>37.6</v>
      </c>
      <c r="X15" s="313">
        <f t="shared" si="7"/>
        <v>75.2</v>
      </c>
      <c r="Y15" s="313">
        <f t="shared" si="8"/>
        <v>22.56</v>
      </c>
    </row>
    <row r="16" spans="1:25">
      <c r="A16" s="118">
        <f>'BD Team'!A21</f>
        <v>13</v>
      </c>
      <c r="B16" s="118" t="str">
        <f>'BD Team'!B21</f>
        <v>V</v>
      </c>
      <c r="C16" s="118" t="str">
        <f>'BD Team'!C21</f>
        <v>M15000</v>
      </c>
      <c r="D16" s="118" t="str">
        <f>'BD Team'!D21</f>
        <v>TOP HUNG WINDOW WITH BOTTOM FIXED</v>
      </c>
      <c r="E16" s="118" t="str">
        <f>'BD Team'!F21</f>
        <v>NO</v>
      </c>
      <c r="F16" s="121" t="str">
        <f>'BD Team'!G21</f>
        <v>NA</v>
      </c>
      <c r="G16" s="118">
        <f>'BD Team'!H21</f>
        <v>610</v>
      </c>
      <c r="H16" s="118">
        <f>'BD Team'!I21</f>
        <v>1525</v>
      </c>
      <c r="I16" s="118">
        <f>'BD Team'!J21</f>
        <v>1</v>
      </c>
      <c r="J16" s="103">
        <f t="shared" si="0"/>
        <v>10.013211</v>
      </c>
      <c r="K16" s="172">
        <f>'BD Team'!K21</f>
        <v>407.96</v>
      </c>
      <c r="L16" s="171">
        <f t="shared" si="1"/>
        <v>407.96</v>
      </c>
      <c r="M16" s="170">
        <f>L16*'Changable Values'!$D$4</f>
        <v>33860.68</v>
      </c>
      <c r="N16" s="170" t="str">
        <f>'BD Team'!E21</f>
        <v>6MM (F)</v>
      </c>
      <c r="O16" s="172">
        <v>2003</v>
      </c>
      <c r="P16" s="241"/>
      <c r="Q16" s="173"/>
      <c r="R16" s="185"/>
      <c r="S16" s="312"/>
      <c r="T16" s="313">
        <f t="shared" si="3"/>
        <v>14.233333333333333</v>
      </c>
      <c r="U16" s="313">
        <f t="shared" si="4"/>
        <v>17.079999999999998</v>
      </c>
      <c r="V16" s="313">
        <f t="shared" si="5"/>
        <v>0.88958333333333328</v>
      </c>
      <c r="W16" s="313">
        <f t="shared" si="6"/>
        <v>14.233333333333333</v>
      </c>
      <c r="X16" s="313">
        <f t="shared" si="7"/>
        <v>28.466666666666665</v>
      </c>
      <c r="Y16" s="313">
        <f t="shared" si="8"/>
        <v>8.5399999999999991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8770.9499999999989</v>
      </c>
      <c r="L104" s="168">
        <f>SUM(L4:L103)</f>
        <v>14711.65</v>
      </c>
      <c r="M104" s="168">
        <f>SUM(M4:M103)</f>
        <v>1221066.95</v>
      </c>
      <c r="T104" s="314">
        <f t="shared" ref="T104:Y104" si="17">SUM(T4:T103)</f>
        <v>782.69333333333327</v>
      </c>
      <c r="U104" s="314">
        <f t="shared" si="17"/>
        <v>939.23199999999997</v>
      </c>
      <c r="V104" s="314">
        <f t="shared" si="17"/>
        <v>48.918333333333329</v>
      </c>
      <c r="W104" s="314">
        <f t="shared" si="17"/>
        <v>782.69333333333327</v>
      </c>
      <c r="X104" s="314">
        <f t="shared" si="17"/>
        <v>1565.3866666666665</v>
      </c>
      <c r="Y104" s="314">
        <f t="shared" si="17"/>
        <v>469.61599999999999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81" sqref="C81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1889.874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N17" sqref="N17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2" width="10.42578125" style="49" bestFit="1" customWidth="1"/>
    <col min="13" max="13" width="10" style="49" bestFit="1" customWidth="1"/>
    <col min="14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4 SHUTTER SLIDING DOOR</v>
      </c>
      <c r="D8" s="131" t="str">
        <f>Pricing!B4</f>
        <v>SD</v>
      </c>
      <c r="E8" s="132" t="str">
        <f>Pricing!N4</f>
        <v>24MM</v>
      </c>
      <c r="F8" s="68">
        <f>Pricing!G4</f>
        <v>4880</v>
      </c>
      <c r="G8" s="68">
        <f>Pricing!H4</f>
        <v>3050</v>
      </c>
      <c r="H8" s="100">
        <f t="shared" ref="H8:H57" si="0">(F8*G8)/1000000</f>
        <v>14.884</v>
      </c>
      <c r="I8" s="70">
        <f>Pricing!I4</f>
        <v>2</v>
      </c>
      <c r="J8" s="69">
        <f t="shared" ref="J8" si="1">H8*I8</f>
        <v>29.768000000000001</v>
      </c>
      <c r="K8" s="71">
        <f t="shared" ref="K8" si="2">J8*10.764</f>
        <v>320.422752</v>
      </c>
      <c r="L8" s="69"/>
      <c r="M8" s="72"/>
      <c r="N8" s="72"/>
      <c r="O8" s="72">
        <f t="shared" ref="O8:O35" si="3">N8*M8*L8/1000000</f>
        <v>0</v>
      </c>
      <c r="P8" s="73">
        <f>Pricing!M4</f>
        <v>188483.04</v>
      </c>
      <c r="Q8" s="74">
        <f t="shared" ref="Q8:Q56" si="4">P8*$Q$6</f>
        <v>18848.304</v>
      </c>
      <c r="R8" s="74">
        <f t="shared" ref="R8:R56" si="5">(P8+Q8)*$R$6</f>
        <v>22806.447840000001</v>
      </c>
      <c r="S8" s="74">
        <f t="shared" ref="S8:S56" si="6">(P8+Q8+R8)*$S$6</f>
        <v>1150.6889592000002</v>
      </c>
      <c r="T8" s="74">
        <f t="shared" ref="T8:T56" si="7">(P8+Q8+R8+S8)*$T$6</f>
        <v>2312.8848079920003</v>
      </c>
      <c r="U8" s="72">
        <f t="shared" ref="U8:U56" si="8">SUM(P8:T8)</f>
        <v>233601.36560719201</v>
      </c>
      <c r="V8" s="74">
        <f t="shared" ref="V8:V56" si="9">U8*$V$6</f>
        <v>3504.0204841078798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89452.84</v>
      </c>
      <c r="AE8" s="76">
        <f>((((F8+G8)*2)/305)*I8*$AE$7)</f>
        <v>2600</v>
      </c>
      <c r="AF8" s="342">
        <f>(((((F8*4)+(G8*4))/1000)*$AF$6*$AG$6)/300)*I8*$AF$7</f>
        <v>2664.4800000000005</v>
      </c>
      <c r="AG8" s="343"/>
      <c r="AH8" s="76">
        <f>(((F8+G8))*I8/1000)*8*$AH$7</f>
        <v>95.16</v>
      </c>
      <c r="AI8" s="76">
        <f t="shared" ref="AI8:AI57" si="15">(((F8+G8)*2*I8)/1000)*2*$AI$7</f>
        <v>317.2</v>
      </c>
      <c r="AJ8" s="76">
        <f>J8*Pricing!Q4</f>
        <v>16021.137599999998</v>
      </c>
      <c r="AK8" s="76">
        <f>J8*Pricing!R4</f>
        <v>0</v>
      </c>
      <c r="AL8" s="76">
        <f t="shared" ref="AL8:AL39" si="16">J8*$AL$6</f>
        <v>32042.275199999996</v>
      </c>
      <c r="AM8" s="77">
        <f t="shared" ref="AM8:AM39" si="17">$AM$6*J8</f>
        <v>0</v>
      </c>
      <c r="AN8" s="76">
        <f t="shared" ref="AN8:AN39" si="18">$AN$6*J8</f>
        <v>25633.820159999996</v>
      </c>
      <c r="AO8" s="72">
        <f t="shared" ref="AO8:AO39" si="19">SUM(U8:V8)+SUM(AC8:AI8)-AD8</f>
        <v>242782.22609129988</v>
      </c>
      <c r="AP8" s="74">
        <f t="shared" ref="AP8:AP39" si="20">AO8*$AP$6</f>
        <v>303477.78261412482</v>
      </c>
      <c r="AQ8" s="74">
        <f t="shared" ref="AQ8:AQ56" si="21">(AO8+AP8)*$AQ$6</f>
        <v>0</v>
      </c>
      <c r="AR8" s="74">
        <f t="shared" ref="AR8:AR39" si="22">SUM(AO8:AQ8)/J8</f>
        <v>18350.578094108598</v>
      </c>
      <c r="AS8" s="72">
        <f t="shared" ref="AS8:AS39" si="23">SUM(AJ8:AQ8)+AD8+AB8</f>
        <v>709410.08166542463</v>
      </c>
      <c r="AT8" s="72">
        <f t="shared" ref="AT8:AT39" si="24">AS8/J8</f>
        <v>23831.298094108595</v>
      </c>
      <c r="AU8" s="78">
        <f t="shared" ref="AU8:AU56" si="25">AT8/10.764</f>
        <v>2213.9816140940725</v>
      </c>
      <c r="AV8" s="79">
        <f t="shared" ref="AV8:AV39" si="26">K8/$K$109</f>
        <v>0.1950982572183603</v>
      </c>
      <c r="AW8" s="80">
        <f t="shared" ref="AW8:AW39" si="27">(U8+V8)/(J8*10.764)</f>
        <v>739.97674825319484</v>
      </c>
      <c r="AX8" s="81">
        <f t="shared" ref="AX8:AX39" si="28">SUM(W8:AN8,AP8)/(J8*10.764)</f>
        <v>1474.0048658408775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4 SHUTTER SLIDING DOOR</v>
      </c>
      <c r="D9" s="131" t="str">
        <f>Pricing!B5</f>
        <v>SD1</v>
      </c>
      <c r="E9" s="132" t="str">
        <f>Pricing!N5</f>
        <v>24MM</v>
      </c>
      <c r="F9" s="68">
        <f>Pricing!G5</f>
        <v>4880</v>
      </c>
      <c r="G9" s="68">
        <f>Pricing!H5</f>
        <v>2745</v>
      </c>
      <c r="H9" s="100">
        <f t="shared" si="0"/>
        <v>13.3956</v>
      </c>
      <c r="I9" s="70">
        <f>Pricing!I5</f>
        <v>1</v>
      </c>
      <c r="J9" s="69">
        <f t="shared" ref="J9:J58" si="30">H9*I9</f>
        <v>13.3956</v>
      </c>
      <c r="K9" s="71">
        <f t="shared" ref="K9:K58" si="31">J9*10.764</f>
        <v>144.1902384</v>
      </c>
      <c r="L9" s="69"/>
      <c r="M9" s="72"/>
      <c r="N9" s="72"/>
      <c r="O9" s="72">
        <f t="shared" si="3"/>
        <v>0</v>
      </c>
      <c r="P9" s="73">
        <f>Pricing!M5</f>
        <v>86320</v>
      </c>
      <c r="Q9" s="74">
        <f t="shared" ref="Q9:Q14" si="32">P9*$Q$6</f>
        <v>8632</v>
      </c>
      <c r="R9" s="74">
        <f t="shared" ref="R9:R14" si="33">(P9+Q9)*$R$6</f>
        <v>10444.719999999999</v>
      </c>
      <c r="S9" s="74">
        <f t="shared" ref="S9:S14" si="34">(P9+Q9+R9)*$S$6</f>
        <v>526.98360000000002</v>
      </c>
      <c r="T9" s="74">
        <f t="shared" ref="T9:T14" si="35">(P9+Q9+R9+S9)*$T$6</f>
        <v>1059.237036</v>
      </c>
      <c r="U9" s="72">
        <f t="shared" ref="U9:U14" si="36">SUM(P9:T9)</f>
        <v>106982.94063600001</v>
      </c>
      <c r="V9" s="74">
        <f t="shared" ref="V9:V14" si="37">U9*$V$6</f>
        <v>1604.7441095400002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40253.777999999998</v>
      </c>
      <c r="AE9" s="76">
        <f t="shared" ref="AE9:AE57" si="43">((((F9+G9)*2)/305)*I9*$AE$7)</f>
        <v>1250</v>
      </c>
      <c r="AF9" s="342">
        <f t="shared" ref="AF9:AF57" si="44">(((((F9*4)+(G9*4))/1000)*$AF$6*$AG$6)/300)*I9*$AF$7</f>
        <v>1281</v>
      </c>
      <c r="AG9" s="343"/>
      <c r="AH9" s="76">
        <f t="shared" ref="AH9:AH72" si="45">(((F9+G9))*I9/1000)*8*$AH$7</f>
        <v>45.75</v>
      </c>
      <c r="AI9" s="76">
        <f t="shared" si="15"/>
        <v>152.5</v>
      </c>
      <c r="AJ9" s="76">
        <f>J9*Pricing!Q5</f>
        <v>7209.511919999999</v>
      </c>
      <c r="AK9" s="76">
        <f>J9*Pricing!R5</f>
        <v>0</v>
      </c>
      <c r="AL9" s="76">
        <f t="shared" si="16"/>
        <v>14419.023839999998</v>
      </c>
      <c r="AM9" s="77">
        <f t="shared" si="17"/>
        <v>0</v>
      </c>
      <c r="AN9" s="76">
        <f t="shared" si="18"/>
        <v>11535.219071999998</v>
      </c>
      <c r="AO9" s="72">
        <f t="shared" si="19"/>
        <v>111316.93474554003</v>
      </c>
      <c r="AP9" s="74">
        <f t="shared" si="20"/>
        <v>139146.16843192503</v>
      </c>
      <c r="AQ9" s="74">
        <f t="shared" ref="AQ9:AQ14" si="46">(AO9+AP9)*$AQ$6</f>
        <v>0</v>
      </c>
      <c r="AR9" s="74">
        <f t="shared" si="22"/>
        <v>18697.415806493555</v>
      </c>
      <c r="AS9" s="72">
        <f t="shared" si="23"/>
        <v>323880.63600946503</v>
      </c>
      <c r="AT9" s="72">
        <f t="shared" si="24"/>
        <v>24178.135806493552</v>
      </c>
      <c r="AU9" s="78">
        <f t="shared" ref="AU9:AU14" si="47">AT9/10.764</f>
        <v>2246.2036237916718</v>
      </c>
      <c r="AV9" s="79">
        <f t="shared" si="26"/>
        <v>8.7794215748262128E-2</v>
      </c>
      <c r="AW9" s="80">
        <f t="shared" si="27"/>
        <v>753.08624183216557</v>
      </c>
      <c r="AX9" s="81">
        <f t="shared" si="28"/>
        <v>1493.1173819595058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4 SHUTTER SLIDING DOOR</v>
      </c>
      <c r="D10" s="131" t="str">
        <f>Pricing!B6</f>
        <v>SD2</v>
      </c>
      <c r="E10" s="132" t="str">
        <f>Pricing!N6</f>
        <v>24MM</v>
      </c>
      <c r="F10" s="68">
        <f>Pricing!G6</f>
        <v>4270</v>
      </c>
      <c r="G10" s="68">
        <f>Pricing!H6</f>
        <v>2745</v>
      </c>
      <c r="H10" s="100">
        <f t="shared" si="0"/>
        <v>11.72115</v>
      </c>
      <c r="I10" s="70">
        <f>Pricing!I6</f>
        <v>1</v>
      </c>
      <c r="J10" s="69">
        <f t="shared" si="30"/>
        <v>11.72115</v>
      </c>
      <c r="K10" s="71">
        <f t="shared" si="31"/>
        <v>126.16645859999998</v>
      </c>
      <c r="L10" s="69"/>
      <c r="M10" s="72"/>
      <c r="N10" s="72"/>
      <c r="O10" s="72">
        <f t="shared" si="3"/>
        <v>0</v>
      </c>
      <c r="P10" s="73">
        <f>Pricing!M6</f>
        <v>82662.19</v>
      </c>
      <c r="Q10" s="74">
        <f t="shared" si="32"/>
        <v>8266.219000000001</v>
      </c>
      <c r="R10" s="74">
        <f t="shared" si="33"/>
        <v>10002.12499</v>
      </c>
      <c r="S10" s="74">
        <f t="shared" si="34"/>
        <v>504.65266995000002</v>
      </c>
      <c r="T10" s="74">
        <f t="shared" si="35"/>
        <v>1014.3518665994999</v>
      </c>
      <c r="U10" s="72">
        <f t="shared" si="36"/>
        <v>102449.5385265495</v>
      </c>
      <c r="V10" s="74">
        <f t="shared" si="37"/>
        <v>1536.7430778982425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35222.05575</v>
      </c>
      <c r="AE10" s="76">
        <f t="shared" si="43"/>
        <v>1150</v>
      </c>
      <c r="AF10" s="342">
        <f t="shared" si="44"/>
        <v>1178.5199999999998</v>
      </c>
      <c r="AG10" s="343"/>
      <c r="AH10" s="76">
        <f t="shared" si="45"/>
        <v>42.089999999999996</v>
      </c>
      <c r="AI10" s="76">
        <f t="shared" si="15"/>
        <v>140.29999999999998</v>
      </c>
      <c r="AJ10" s="76">
        <f>J10*Pricing!Q6</f>
        <v>6308.3229299999994</v>
      </c>
      <c r="AK10" s="76">
        <f>J10*Pricing!R6</f>
        <v>0</v>
      </c>
      <c r="AL10" s="76">
        <f t="shared" si="16"/>
        <v>12616.645859999999</v>
      </c>
      <c r="AM10" s="77">
        <f t="shared" si="17"/>
        <v>0</v>
      </c>
      <c r="AN10" s="76">
        <f t="shared" si="18"/>
        <v>10093.316687999999</v>
      </c>
      <c r="AO10" s="72">
        <f t="shared" si="19"/>
        <v>106497.19160444773</v>
      </c>
      <c r="AP10" s="74">
        <f t="shared" si="20"/>
        <v>133121.48950555967</v>
      </c>
      <c r="AQ10" s="74">
        <f t="shared" si="46"/>
        <v>0</v>
      </c>
      <c r="AR10" s="74">
        <f t="shared" si="22"/>
        <v>20443.274005537631</v>
      </c>
      <c r="AS10" s="72">
        <f t="shared" si="23"/>
        <v>303859.0223380074</v>
      </c>
      <c r="AT10" s="72">
        <f t="shared" si="24"/>
        <v>25923.994005537632</v>
      </c>
      <c r="AU10" s="78">
        <f t="shared" si="47"/>
        <v>2408.3978080209617</v>
      </c>
      <c r="AV10" s="79">
        <f t="shared" si="26"/>
        <v>7.6819938779729355E-2</v>
      </c>
      <c r="AW10" s="80">
        <f t="shared" si="27"/>
        <v>824.1990998108887</v>
      </c>
      <c r="AX10" s="81">
        <f t="shared" si="28"/>
        <v>1584.1987082100732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SD3</v>
      </c>
      <c r="E11" s="132" t="str">
        <f>Pricing!N7</f>
        <v>24MM</v>
      </c>
      <c r="F11" s="68">
        <f>Pricing!G7</f>
        <v>3202</v>
      </c>
      <c r="G11" s="68">
        <f>Pricing!H7</f>
        <v>2745</v>
      </c>
      <c r="H11" s="100">
        <f t="shared" si="0"/>
        <v>8.7894900000000007</v>
      </c>
      <c r="I11" s="70">
        <f>Pricing!I7</f>
        <v>1</v>
      </c>
      <c r="J11" s="69">
        <f t="shared" si="30"/>
        <v>8.7894900000000007</v>
      </c>
      <c r="K11" s="71">
        <f t="shared" si="31"/>
        <v>94.610070359999995</v>
      </c>
      <c r="L11" s="69"/>
      <c r="M11" s="72"/>
      <c r="N11" s="72"/>
      <c r="O11" s="72">
        <f t="shared" si="3"/>
        <v>0</v>
      </c>
      <c r="P11" s="73">
        <f>Pricing!M7</f>
        <v>51389.45</v>
      </c>
      <c r="Q11" s="74">
        <f t="shared" si="32"/>
        <v>5138.9449999999997</v>
      </c>
      <c r="R11" s="74">
        <f t="shared" si="33"/>
        <v>6218.12345</v>
      </c>
      <c r="S11" s="74">
        <f t="shared" si="34"/>
        <v>313.73259224999998</v>
      </c>
      <c r="T11" s="74">
        <f t="shared" si="35"/>
        <v>630.60251042250002</v>
      </c>
      <c r="U11" s="72">
        <f t="shared" si="36"/>
        <v>63690.853552672495</v>
      </c>
      <c r="V11" s="74">
        <f t="shared" si="37"/>
        <v>955.36280329008741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26412.417450000001</v>
      </c>
      <c r="AE11" s="76">
        <f t="shared" si="43"/>
        <v>974.91803278688531</v>
      </c>
      <c r="AF11" s="342">
        <f t="shared" si="44"/>
        <v>999.09600000000012</v>
      </c>
      <c r="AG11" s="343"/>
      <c r="AH11" s="76">
        <f t="shared" si="45"/>
        <v>35.682000000000002</v>
      </c>
      <c r="AI11" s="76">
        <f t="shared" si="15"/>
        <v>118.94</v>
      </c>
      <c r="AJ11" s="76">
        <f>J11*Pricing!Q7</f>
        <v>4730.5035179999995</v>
      </c>
      <c r="AK11" s="76">
        <f>J11*Pricing!R7</f>
        <v>0</v>
      </c>
      <c r="AL11" s="76">
        <f t="shared" si="16"/>
        <v>9461.0070359999991</v>
      </c>
      <c r="AM11" s="77">
        <f t="shared" si="17"/>
        <v>0</v>
      </c>
      <c r="AN11" s="76">
        <f t="shared" si="18"/>
        <v>7568.8056287999998</v>
      </c>
      <c r="AO11" s="72">
        <f t="shared" si="19"/>
        <v>66774.852388749481</v>
      </c>
      <c r="AP11" s="74">
        <f t="shared" si="20"/>
        <v>83468.565485936851</v>
      </c>
      <c r="AQ11" s="74">
        <f t="shared" si="46"/>
        <v>0</v>
      </c>
      <c r="AR11" s="74">
        <f t="shared" si="22"/>
        <v>17093.530782182621</v>
      </c>
      <c r="AS11" s="72">
        <f t="shared" si="23"/>
        <v>198416.15150748636</v>
      </c>
      <c r="AT11" s="72">
        <f t="shared" si="24"/>
        <v>22574.250782182622</v>
      </c>
      <c r="AU11" s="78">
        <f t="shared" si="47"/>
        <v>2097.1990693220573</v>
      </c>
      <c r="AV11" s="79">
        <f t="shared" si="26"/>
        <v>5.7605958775806418E-2</v>
      </c>
      <c r="AW11" s="80">
        <f t="shared" si="27"/>
        <v>683.29107155271947</v>
      </c>
      <c r="AX11" s="81">
        <f t="shared" si="28"/>
        <v>1413.9079977693375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4 SHUTTER SLIDING DOOR WITH INTERNAL RAILING</v>
      </c>
      <c r="D12" s="131" t="str">
        <f>Pricing!B8</f>
        <v>W</v>
      </c>
      <c r="E12" s="132" t="str">
        <f>Pricing!N8</f>
        <v>24MM &amp; 12MM</v>
      </c>
      <c r="F12" s="68">
        <f>Pricing!G8</f>
        <v>5795</v>
      </c>
      <c r="G12" s="68">
        <f>Pricing!H8</f>
        <v>2286</v>
      </c>
      <c r="H12" s="100">
        <f t="shared" si="0"/>
        <v>13.24737</v>
      </c>
      <c r="I12" s="70">
        <f>Pricing!I8</f>
        <v>1</v>
      </c>
      <c r="J12" s="69">
        <f t="shared" si="30"/>
        <v>13.24737</v>
      </c>
      <c r="K12" s="71">
        <f t="shared" si="31"/>
        <v>142.59469067999999</v>
      </c>
      <c r="L12" s="69">
        <f>F12</f>
        <v>5795</v>
      </c>
      <c r="M12" s="72">
        <v>1000</v>
      </c>
      <c r="N12" s="72">
        <f>I12</f>
        <v>1</v>
      </c>
      <c r="O12" s="72">
        <f t="shared" si="3"/>
        <v>5.7949999999999999</v>
      </c>
      <c r="P12" s="73">
        <f>Pricing!M8</f>
        <v>90209.37999999999</v>
      </c>
      <c r="Q12" s="74">
        <f t="shared" si="32"/>
        <v>9020.9380000000001</v>
      </c>
      <c r="R12" s="74">
        <f t="shared" si="33"/>
        <v>10915.334979999998</v>
      </c>
      <c r="S12" s="74">
        <f t="shared" si="34"/>
        <v>550.72826489999989</v>
      </c>
      <c r="T12" s="74">
        <f t="shared" si="35"/>
        <v>1106.9638124489998</v>
      </c>
      <c r="U12" s="72">
        <f t="shared" si="36"/>
        <v>111803.34505734898</v>
      </c>
      <c r="V12" s="74">
        <f t="shared" si="37"/>
        <v>1677.0501758602347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50760.896850000005</v>
      </c>
      <c r="AE12" s="76">
        <f t="shared" si="43"/>
        <v>1324.7540983606557</v>
      </c>
      <c r="AF12" s="342">
        <f t="shared" si="44"/>
        <v>1357.6079999999999</v>
      </c>
      <c r="AG12" s="343"/>
      <c r="AH12" s="76">
        <f t="shared" si="45"/>
        <v>48.485999999999997</v>
      </c>
      <c r="AI12" s="76">
        <f t="shared" si="15"/>
        <v>161.62</v>
      </c>
      <c r="AJ12" s="76">
        <f>J12*Pricing!Q8</f>
        <v>7129.7345339999993</v>
      </c>
      <c r="AK12" s="76">
        <f>J12*Pricing!R8</f>
        <v>0</v>
      </c>
      <c r="AL12" s="76">
        <f t="shared" si="16"/>
        <v>14259.469067999999</v>
      </c>
      <c r="AM12" s="77">
        <f t="shared" si="17"/>
        <v>0</v>
      </c>
      <c r="AN12" s="76">
        <f t="shared" si="18"/>
        <v>11407.575254399999</v>
      </c>
      <c r="AO12" s="72">
        <f t="shared" si="19"/>
        <v>116372.86333156987</v>
      </c>
      <c r="AP12" s="74">
        <f t="shared" si="20"/>
        <v>145466.07916446234</v>
      </c>
      <c r="AQ12" s="74">
        <f t="shared" si="46"/>
        <v>0</v>
      </c>
      <c r="AR12" s="74">
        <f t="shared" si="22"/>
        <v>19765.352858418857</v>
      </c>
      <c r="AS12" s="72">
        <f t="shared" si="23"/>
        <v>345396.61820243223</v>
      </c>
      <c r="AT12" s="72">
        <f t="shared" si="24"/>
        <v>26072.844511962165</v>
      </c>
      <c r="AU12" s="78">
        <f t="shared" si="47"/>
        <v>2422.2263574844078</v>
      </c>
      <c r="AV12" s="79">
        <f t="shared" si="26"/>
        <v>8.6822722377277256E-2</v>
      </c>
      <c r="AW12" s="80">
        <f t="shared" si="27"/>
        <v>795.82482834422763</v>
      </c>
      <c r="AX12" s="81">
        <f t="shared" si="28"/>
        <v>1626.4015291401802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4 SHUTTER SLIDING DOOR WITH INTERNAL RAILING</v>
      </c>
      <c r="D13" s="131" t="str">
        <f>Pricing!B9</f>
        <v>W1</v>
      </c>
      <c r="E13" s="132" t="str">
        <f>Pricing!N9</f>
        <v>24MM &amp; 12MM</v>
      </c>
      <c r="F13" s="68">
        <f>Pricing!G9</f>
        <v>4880</v>
      </c>
      <c r="G13" s="68">
        <f>Pricing!H9</f>
        <v>2286</v>
      </c>
      <c r="H13" s="100">
        <f t="shared" si="0"/>
        <v>11.15568</v>
      </c>
      <c r="I13" s="70">
        <f>Pricing!I9</f>
        <v>3</v>
      </c>
      <c r="J13" s="69">
        <f t="shared" si="30"/>
        <v>33.467039999999997</v>
      </c>
      <c r="K13" s="71">
        <f t="shared" si="31"/>
        <v>360.23921855999993</v>
      </c>
      <c r="L13" s="69">
        <f t="shared" ref="L13:L14" si="49">F13</f>
        <v>4880</v>
      </c>
      <c r="M13" s="72">
        <v>1000</v>
      </c>
      <c r="N13" s="72">
        <f t="shared" ref="N13:N14" si="50">I13</f>
        <v>3</v>
      </c>
      <c r="O13" s="72">
        <f t="shared" si="3"/>
        <v>14.64</v>
      </c>
      <c r="P13" s="73">
        <f>Pricing!M9</f>
        <v>254049.72</v>
      </c>
      <c r="Q13" s="74">
        <f t="shared" si="32"/>
        <v>25404.972000000002</v>
      </c>
      <c r="R13" s="74">
        <f t="shared" si="33"/>
        <v>30740.016119999997</v>
      </c>
      <c r="S13" s="74">
        <f t="shared" si="34"/>
        <v>1550.9735406</v>
      </c>
      <c r="T13" s="74">
        <f t="shared" si="35"/>
        <v>3117.4568166059994</v>
      </c>
      <c r="U13" s="72">
        <f t="shared" si="36"/>
        <v>314863.13847720594</v>
      </c>
      <c r="V13" s="74">
        <f t="shared" si="37"/>
        <v>4722.9470771580891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128238.0552</v>
      </c>
      <c r="AE13" s="76">
        <f t="shared" si="43"/>
        <v>3524.2622950819673</v>
      </c>
      <c r="AF13" s="342">
        <f t="shared" si="44"/>
        <v>3611.6640000000002</v>
      </c>
      <c r="AG13" s="343"/>
      <c r="AH13" s="76">
        <f t="shared" si="45"/>
        <v>128.988</v>
      </c>
      <c r="AI13" s="76">
        <f t="shared" si="15"/>
        <v>429.96000000000004</v>
      </c>
      <c r="AJ13" s="76">
        <f>J13*Pricing!Q9</f>
        <v>18011.960927999997</v>
      </c>
      <c r="AK13" s="76">
        <f>J13*Pricing!R9</f>
        <v>0</v>
      </c>
      <c r="AL13" s="76">
        <f t="shared" si="16"/>
        <v>36023.921855999994</v>
      </c>
      <c r="AM13" s="77">
        <f t="shared" si="17"/>
        <v>0</v>
      </c>
      <c r="AN13" s="76">
        <f t="shared" si="18"/>
        <v>28819.137484799994</v>
      </c>
      <c r="AO13" s="72">
        <f t="shared" si="19"/>
        <v>327280.95984944602</v>
      </c>
      <c r="AP13" s="74">
        <f t="shared" si="20"/>
        <v>409101.19981180754</v>
      </c>
      <c r="AQ13" s="74">
        <f t="shared" si="46"/>
        <v>0</v>
      </c>
      <c r="AR13" s="74">
        <f t="shared" si="22"/>
        <v>22003.20553180842</v>
      </c>
      <c r="AS13" s="72">
        <f t="shared" si="23"/>
        <v>947475.23513005348</v>
      </c>
      <c r="AT13" s="72">
        <f t="shared" si="24"/>
        <v>28310.697185351724</v>
      </c>
      <c r="AU13" s="78">
        <f t="shared" si="47"/>
        <v>2630.127943641</v>
      </c>
      <c r="AV13" s="79">
        <f t="shared" si="26"/>
        <v>0.21934161442680566</v>
      </c>
      <c r="AW13" s="80">
        <f t="shared" si="27"/>
        <v>887.1496191665625</v>
      </c>
      <c r="AX13" s="81">
        <f t="shared" si="28"/>
        <v>1742.9783244744378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4 SHUTTER SLIDING DOOR WITH INTERNAL RAILING</v>
      </c>
      <c r="D14" s="131" t="str">
        <f>Pricing!B10</f>
        <v>W2</v>
      </c>
      <c r="E14" s="132" t="str">
        <f>Pricing!N10</f>
        <v>24MM &amp; 12MM</v>
      </c>
      <c r="F14" s="68">
        <f>Pricing!G10</f>
        <v>3660</v>
      </c>
      <c r="G14" s="68">
        <f>Pricing!H10</f>
        <v>2286</v>
      </c>
      <c r="H14" s="100">
        <f t="shared" si="0"/>
        <v>8.3667599999999993</v>
      </c>
      <c r="I14" s="70">
        <f>Pricing!I10</f>
        <v>1</v>
      </c>
      <c r="J14" s="69">
        <f t="shared" si="30"/>
        <v>8.3667599999999993</v>
      </c>
      <c r="K14" s="71">
        <f t="shared" si="31"/>
        <v>90.059804639999982</v>
      </c>
      <c r="L14" s="69">
        <f t="shared" si="49"/>
        <v>3660</v>
      </c>
      <c r="M14" s="72">
        <v>1000</v>
      </c>
      <c r="N14" s="72">
        <f t="shared" si="50"/>
        <v>1</v>
      </c>
      <c r="O14" s="72">
        <f t="shared" si="3"/>
        <v>3.66</v>
      </c>
      <c r="P14" s="73">
        <f>Pricing!M10</f>
        <v>69568.94</v>
      </c>
      <c r="Q14" s="74">
        <f t="shared" si="32"/>
        <v>6956.8940000000002</v>
      </c>
      <c r="R14" s="74">
        <f t="shared" si="33"/>
        <v>8417.8417399999998</v>
      </c>
      <c r="S14" s="74">
        <f t="shared" si="34"/>
        <v>424.71837870000002</v>
      </c>
      <c r="T14" s="74">
        <f t="shared" si="35"/>
        <v>853.68394118700007</v>
      </c>
      <c r="U14" s="72">
        <f t="shared" si="36"/>
        <v>86222.078059887004</v>
      </c>
      <c r="V14" s="74">
        <f t="shared" si="37"/>
        <v>1293.3311708983051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32059.513800000001</v>
      </c>
      <c r="AE14" s="76">
        <f t="shared" si="43"/>
        <v>974.75409836065569</v>
      </c>
      <c r="AF14" s="342">
        <f t="shared" si="44"/>
        <v>998.92800000000011</v>
      </c>
      <c r="AG14" s="343"/>
      <c r="AH14" s="76">
        <f t="shared" si="45"/>
        <v>35.676000000000002</v>
      </c>
      <c r="AI14" s="76">
        <f t="shared" si="15"/>
        <v>118.91999999999999</v>
      </c>
      <c r="AJ14" s="76">
        <f>J14*Pricing!Q10</f>
        <v>4502.9902319999992</v>
      </c>
      <c r="AK14" s="76">
        <f>J14*Pricing!R10</f>
        <v>0</v>
      </c>
      <c r="AL14" s="76">
        <f t="shared" si="16"/>
        <v>9005.9804639999984</v>
      </c>
      <c r="AM14" s="77">
        <f t="shared" si="17"/>
        <v>0</v>
      </c>
      <c r="AN14" s="76">
        <f t="shared" si="18"/>
        <v>7204.7843711999985</v>
      </c>
      <c r="AO14" s="72">
        <f t="shared" si="19"/>
        <v>89643.687329145963</v>
      </c>
      <c r="AP14" s="74">
        <f t="shared" si="20"/>
        <v>112054.60916143245</v>
      </c>
      <c r="AQ14" s="74">
        <f t="shared" si="46"/>
        <v>0</v>
      </c>
      <c r="AR14" s="74">
        <f t="shared" si="22"/>
        <v>24107.097190618402</v>
      </c>
      <c r="AS14" s="72">
        <f t="shared" si="23"/>
        <v>254471.5653577784</v>
      </c>
      <c r="AT14" s="72">
        <f t="shared" si="24"/>
        <v>30414.58884416171</v>
      </c>
      <c r="AU14" s="78">
        <f t="shared" si="47"/>
        <v>2825.5842478782711</v>
      </c>
      <c r="AV14" s="79">
        <f t="shared" si="26"/>
        <v>5.4835403606701416E-2</v>
      </c>
      <c r="AW14" s="80">
        <f t="shared" si="27"/>
        <v>971.74771342903205</v>
      </c>
      <c r="AX14" s="81">
        <f t="shared" si="28"/>
        <v>1853.8365344492395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W3</v>
      </c>
      <c r="E15" s="132" t="str">
        <f>Pricing!N11</f>
        <v>24MM</v>
      </c>
      <c r="F15" s="68">
        <f>Pricing!G11</f>
        <v>1525</v>
      </c>
      <c r="G15" s="68">
        <f>Pricing!H11</f>
        <v>1830</v>
      </c>
      <c r="H15" s="100">
        <f t="shared" si="0"/>
        <v>2.7907500000000001</v>
      </c>
      <c r="I15" s="70">
        <f>Pricing!I11</f>
        <v>2</v>
      </c>
      <c r="J15" s="69">
        <f t="shared" si="30"/>
        <v>5.5815000000000001</v>
      </c>
      <c r="K15" s="71">
        <f t="shared" si="31"/>
        <v>60.079265999999997</v>
      </c>
      <c r="L15" s="69"/>
      <c r="M15" s="72"/>
      <c r="N15" s="72"/>
      <c r="O15" s="72">
        <f t="shared" si="3"/>
        <v>0</v>
      </c>
      <c r="P15" s="73">
        <f>Pricing!M11</f>
        <v>60853.939999999995</v>
      </c>
      <c r="Q15" s="74">
        <f t="shared" si="4"/>
        <v>6085.3940000000002</v>
      </c>
      <c r="R15" s="74">
        <f t="shared" si="5"/>
        <v>7363.3267400000004</v>
      </c>
      <c r="S15" s="74">
        <f t="shared" si="6"/>
        <v>371.51330370000005</v>
      </c>
      <c r="T15" s="74">
        <f t="shared" si="7"/>
        <v>746.74174043700009</v>
      </c>
      <c r="U15" s="72">
        <f t="shared" si="8"/>
        <v>75420.915784137018</v>
      </c>
      <c r="V15" s="74">
        <f t="shared" si="9"/>
        <v>1131.3137367620552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16772.407500000001</v>
      </c>
      <c r="AE15" s="76">
        <f t="shared" si="43"/>
        <v>1100</v>
      </c>
      <c r="AF15" s="342">
        <f t="shared" si="44"/>
        <v>1127.28</v>
      </c>
      <c r="AG15" s="343"/>
      <c r="AH15" s="76">
        <f t="shared" si="45"/>
        <v>40.26</v>
      </c>
      <c r="AI15" s="76">
        <f t="shared" ref="AI15:AI20" si="51">(((F15+G15)*2*I15)/1000)*2*$AI$7</f>
        <v>134.19999999999999</v>
      </c>
      <c r="AJ15" s="76">
        <f>J15*Pricing!Q11</f>
        <v>3003.9632999999999</v>
      </c>
      <c r="AK15" s="76">
        <f>J15*Pricing!R11</f>
        <v>0</v>
      </c>
      <c r="AL15" s="76">
        <f t="shared" si="16"/>
        <v>6007.9265999999998</v>
      </c>
      <c r="AM15" s="77">
        <f t="shared" si="17"/>
        <v>0</v>
      </c>
      <c r="AN15" s="76">
        <f t="shared" si="18"/>
        <v>4806.3412799999996</v>
      </c>
      <c r="AO15" s="72">
        <f t="shared" si="19"/>
        <v>78953.96952089906</v>
      </c>
      <c r="AP15" s="74">
        <f t="shared" si="20"/>
        <v>98692.461901123825</v>
      </c>
      <c r="AQ15" s="74">
        <f t="shared" si="21"/>
        <v>0</v>
      </c>
      <c r="AR15" s="74">
        <f t="shared" si="22"/>
        <v>31827.722193321304</v>
      </c>
      <c r="AS15" s="72">
        <f t="shared" si="23"/>
        <v>208237.07010202287</v>
      </c>
      <c r="AT15" s="72">
        <f t="shared" si="24"/>
        <v>37308.442193321309</v>
      </c>
      <c r="AU15" s="78">
        <f t="shared" si="25"/>
        <v>3466.0388511075166</v>
      </c>
      <c r="AV15" s="79">
        <f t="shared" si="26"/>
        <v>3.6580923228442551E-2</v>
      </c>
      <c r="AW15" s="80">
        <f t="shared" si="27"/>
        <v>1274.1871633534784</v>
      </c>
      <c r="AX15" s="81">
        <f t="shared" si="28"/>
        <v>2191.8516877540387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DOOR WITH INTERNAL RAILING</v>
      </c>
      <c r="D16" s="131" t="str">
        <f>Pricing!B12</f>
        <v>W4</v>
      </c>
      <c r="E16" s="132" t="str">
        <f>Pricing!N12</f>
        <v>24MM &amp; 12MM</v>
      </c>
      <c r="F16" s="68">
        <f>Pricing!G12</f>
        <v>1525</v>
      </c>
      <c r="G16" s="68">
        <f>Pricing!H12</f>
        <v>2286</v>
      </c>
      <c r="H16" s="100">
        <f t="shared" si="0"/>
        <v>3.4861499999999999</v>
      </c>
      <c r="I16" s="70">
        <f>Pricing!I12</f>
        <v>4</v>
      </c>
      <c r="J16" s="69">
        <f t="shared" si="30"/>
        <v>13.944599999999999</v>
      </c>
      <c r="K16" s="71">
        <f t="shared" si="31"/>
        <v>150.0996744</v>
      </c>
      <c r="L16" s="69">
        <f>F16</f>
        <v>1525</v>
      </c>
      <c r="M16" s="72">
        <v>1000</v>
      </c>
      <c r="N16" s="72">
        <f>I16</f>
        <v>4</v>
      </c>
      <c r="O16" s="72">
        <f t="shared" si="3"/>
        <v>6.1</v>
      </c>
      <c r="P16" s="73">
        <f>Pricing!M12</f>
        <v>146561.4</v>
      </c>
      <c r="Q16" s="74">
        <f t="shared" si="4"/>
        <v>14656.14</v>
      </c>
      <c r="R16" s="74">
        <f t="shared" si="5"/>
        <v>17733.929399999997</v>
      </c>
      <c r="S16" s="74">
        <f t="shared" si="6"/>
        <v>894.75734699999987</v>
      </c>
      <c r="T16" s="74">
        <f t="shared" si="7"/>
        <v>1798.4622674699999</v>
      </c>
      <c r="U16" s="72">
        <f t="shared" si="8"/>
        <v>181644.68901446997</v>
      </c>
      <c r="V16" s="74">
        <f t="shared" si="9"/>
        <v>2724.6703352170493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53432.523000000001</v>
      </c>
      <c r="AE16" s="76">
        <f t="shared" si="43"/>
        <v>2499.0163934426228</v>
      </c>
      <c r="AF16" s="342">
        <f t="shared" si="44"/>
        <v>2560.9920000000002</v>
      </c>
      <c r="AG16" s="343"/>
      <c r="AH16" s="76">
        <f t="shared" si="45"/>
        <v>91.463999999999999</v>
      </c>
      <c r="AI16" s="76">
        <f t="shared" si="51"/>
        <v>304.88</v>
      </c>
      <c r="AJ16" s="76">
        <f>J16*Pricing!Q12</f>
        <v>7504.9837199999984</v>
      </c>
      <c r="AK16" s="76">
        <f>J16*Pricing!R12</f>
        <v>0</v>
      </c>
      <c r="AL16" s="76">
        <f t="shared" si="16"/>
        <v>15009.967439999997</v>
      </c>
      <c r="AM16" s="77">
        <f t="shared" si="17"/>
        <v>0</v>
      </c>
      <c r="AN16" s="76">
        <f t="shared" si="18"/>
        <v>12007.973951999998</v>
      </c>
      <c r="AO16" s="72">
        <f t="shared" si="19"/>
        <v>189825.71174312965</v>
      </c>
      <c r="AP16" s="74">
        <f t="shared" si="20"/>
        <v>237282.13967891206</v>
      </c>
      <c r="AQ16" s="74">
        <f t="shared" si="21"/>
        <v>0</v>
      </c>
      <c r="AR16" s="74">
        <f t="shared" si="22"/>
        <v>30628.906632104306</v>
      </c>
      <c r="AS16" s="72">
        <f t="shared" si="23"/>
        <v>515063.29953404173</v>
      </c>
      <c r="AT16" s="72">
        <f t="shared" si="24"/>
        <v>36936.398285647614</v>
      </c>
      <c r="AU16" s="78">
        <f t="shared" si="25"/>
        <v>3431.4751287298045</v>
      </c>
      <c r="AV16" s="79">
        <f t="shared" si="26"/>
        <v>9.1392339344502374E-2</v>
      </c>
      <c r="AW16" s="80">
        <f t="shared" si="27"/>
        <v>1228.312853353445</v>
      </c>
      <c r="AX16" s="81">
        <f t="shared" si="28"/>
        <v>2203.1622753763595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KW</v>
      </c>
      <c r="E17" s="132" t="str">
        <f>Pricing!N13</f>
        <v>24MM</v>
      </c>
      <c r="F17" s="68">
        <f>Pricing!G13</f>
        <v>1525</v>
      </c>
      <c r="G17" s="68">
        <f>Pricing!H13</f>
        <v>1525</v>
      </c>
      <c r="H17" s="100">
        <f t="shared" si="0"/>
        <v>2.3256250000000001</v>
      </c>
      <c r="I17" s="70">
        <f>Pricing!I13</f>
        <v>2</v>
      </c>
      <c r="J17" s="69">
        <f t="shared" si="30"/>
        <v>4.6512500000000001</v>
      </c>
      <c r="K17" s="71">
        <f t="shared" si="31"/>
        <v>50.066054999999999</v>
      </c>
      <c r="L17" s="69"/>
      <c r="M17" s="72"/>
      <c r="N17" s="72"/>
      <c r="O17" s="72">
        <f t="shared" si="3"/>
        <v>0</v>
      </c>
      <c r="P17" s="73">
        <f>Pricing!M13</f>
        <v>55809.2</v>
      </c>
      <c r="Q17" s="74">
        <f t="shared" si="4"/>
        <v>5580.92</v>
      </c>
      <c r="R17" s="74">
        <f t="shared" si="5"/>
        <v>6752.9132</v>
      </c>
      <c r="S17" s="74">
        <f t="shared" si="6"/>
        <v>340.71516599999995</v>
      </c>
      <c r="T17" s="74">
        <f t="shared" si="7"/>
        <v>684.83748365999986</v>
      </c>
      <c r="U17" s="72">
        <f t="shared" si="8"/>
        <v>69168.585849659983</v>
      </c>
      <c r="V17" s="74">
        <f t="shared" si="9"/>
        <v>1037.5287877448998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13977.00625</v>
      </c>
      <c r="AE17" s="76">
        <f t="shared" si="43"/>
        <v>1000</v>
      </c>
      <c r="AF17" s="342">
        <f t="shared" si="44"/>
        <v>1024.7999999999997</v>
      </c>
      <c r="AG17" s="343"/>
      <c r="AH17" s="76">
        <f t="shared" si="45"/>
        <v>36.599999999999994</v>
      </c>
      <c r="AI17" s="76">
        <f t="shared" si="51"/>
        <v>122</v>
      </c>
      <c r="AJ17" s="76">
        <f>J17*Pricing!Q13</f>
        <v>2503.3027499999998</v>
      </c>
      <c r="AK17" s="76">
        <f>J17*Pricing!R13</f>
        <v>0</v>
      </c>
      <c r="AL17" s="76">
        <f t="shared" si="16"/>
        <v>5006.6054999999997</v>
      </c>
      <c r="AM17" s="77">
        <f t="shared" si="17"/>
        <v>0</v>
      </c>
      <c r="AN17" s="76">
        <f t="shared" si="18"/>
        <v>4005.2843999999996</v>
      </c>
      <c r="AO17" s="72">
        <f t="shared" si="19"/>
        <v>72389.514637404878</v>
      </c>
      <c r="AP17" s="74">
        <f t="shared" si="20"/>
        <v>90486.893296756098</v>
      </c>
      <c r="AQ17" s="74">
        <f t="shared" si="21"/>
        <v>0</v>
      </c>
      <c r="AR17" s="74">
        <f t="shared" si="22"/>
        <v>35017.771122636055</v>
      </c>
      <c r="AS17" s="72">
        <f t="shared" si="23"/>
        <v>188368.60683416098</v>
      </c>
      <c r="AT17" s="72">
        <f t="shared" si="24"/>
        <v>40498.491122636064</v>
      </c>
      <c r="AU17" s="78">
        <f t="shared" si="25"/>
        <v>3762.401627892611</v>
      </c>
      <c r="AV17" s="79">
        <f t="shared" si="26"/>
        <v>3.0484102690368792E-2</v>
      </c>
      <c r="AW17" s="80">
        <f t="shared" si="27"/>
        <v>1402.269754175856</v>
      </c>
      <c r="AX17" s="81">
        <f t="shared" si="28"/>
        <v>2360.1318737167549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SINGLE DOOR WITH INTERNAL RAILING</v>
      </c>
      <c r="D18" s="131" t="str">
        <f>Pricing!B14</f>
        <v>W5</v>
      </c>
      <c r="E18" s="132" t="str">
        <f>Pricing!N14</f>
        <v>10MM &amp; 12MM</v>
      </c>
      <c r="F18" s="68">
        <f>Pricing!G14</f>
        <v>915</v>
      </c>
      <c r="G18" s="68">
        <f>Pricing!H14</f>
        <v>2286</v>
      </c>
      <c r="H18" s="100">
        <f t="shared" si="0"/>
        <v>2.0916899999999998</v>
      </c>
      <c r="I18" s="70">
        <f>Pricing!I14</f>
        <v>3</v>
      </c>
      <c r="J18" s="69">
        <f t="shared" si="30"/>
        <v>6.2750699999999995</v>
      </c>
      <c r="K18" s="71">
        <f t="shared" si="31"/>
        <v>67.544853479999986</v>
      </c>
      <c r="L18" s="69">
        <f t="shared" ref="L18:L19" si="52">F18</f>
        <v>915</v>
      </c>
      <c r="M18" s="72">
        <v>1000</v>
      </c>
      <c r="N18" s="72">
        <f t="shared" ref="N18:N19" si="53">I18</f>
        <v>3</v>
      </c>
      <c r="O18" s="72">
        <f t="shared" si="3"/>
        <v>2.7450000000000001</v>
      </c>
      <c r="P18" s="73">
        <f>Pricing!M14</f>
        <v>63407.850000000006</v>
      </c>
      <c r="Q18" s="74">
        <f t="shared" si="4"/>
        <v>6340.7850000000008</v>
      </c>
      <c r="R18" s="74">
        <f t="shared" si="5"/>
        <v>7672.3498500000014</v>
      </c>
      <c r="S18" s="74">
        <f t="shared" si="6"/>
        <v>387.10492425000007</v>
      </c>
      <c r="T18" s="74">
        <f t="shared" si="7"/>
        <v>778.08089774250016</v>
      </c>
      <c r="U18" s="72">
        <f t="shared" si="8"/>
        <v>78586.170671992513</v>
      </c>
      <c r="V18" s="74">
        <f t="shared" si="9"/>
        <v>1178.7925600798876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24044.635349999997</v>
      </c>
      <c r="AE18" s="76">
        <f t="shared" si="43"/>
        <v>1574.2622950819671</v>
      </c>
      <c r="AF18" s="342">
        <f t="shared" si="44"/>
        <v>1613.3039999999999</v>
      </c>
      <c r="AG18" s="343"/>
      <c r="AH18" s="76">
        <f t="shared" si="45"/>
        <v>57.617999999999995</v>
      </c>
      <c r="AI18" s="76">
        <f t="shared" si="51"/>
        <v>192.06</v>
      </c>
      <c r="AJ18" s="76">
        <f>J18*Pricing!Q14</f>
        <v>0</v>
      </c>
      <c r="AK18" s="76">
        <f>J18*Pricing!R14</f>
        <v>0</v>
      </c>
      <c r="AL18" s="76">
        <f t="shared" si="16"/>
        <v>6754.4853479999983</v>
      </c>
      <c r="AM18" s="77">
        <f t="shared" si="17"/>
        <v>0</v>
      </c>
      <c r="AN18" s="76">
        <f t="shared" si="18"/>
        <v>5403.5882783999987</v>
      </c>
      <c r="AO18" s="72">
        <f t="shared" si="19"/>
        <v>83202.207527154373</v>
      </c>
      <c r="AP18" s="74">
        <f t="shared" si="20"/>
        <v>104002.75940894296</v>
      </c>
      <c r="AQ18" s="74">
        <f t="shared" si="21"/>
        <v>0</v>
      </c>
      <c r="AR18" s="74">
        <f t="shared" si="22"/>
        <v>29833.128066475329</v>
      </c>
      <c r="AS18" s="72">
        <f t="shared" si="23"/>
        <v>223407.67591249733</v>
      </c>
      <c r="AT18" s="72">
        <f t="shared" si="24"/>
        <v>35602.419720018639</v>
      </c>
      <c r="AU18" s="78">
        <f t="shared" si="25"/>
        <v>3307.5454960998368</v>
      </c>
      <c r="AV18" s="79">
        <f t="shared" si="26"/>
        <v>4.1126552705026062E-2</v>
      </c>
      <c r="AW18" s="80">
        <f t="shared" si="27"/>
        <v>1180.9184434116921</v>
      </c>
      <c r="AX18" s="81">
        <f t="shared" si="28"/>
        <v>2126.6270526881444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SINGLE DOOR WITH INTERNAL RAILING</v>
      </c>
      <c r="D19" s="131" t="str">
        <f>Pricing!B15</f>
        <v>W6</v>
      </c>
      <c r="E19" s="132" t="str">
        <f>Pricing!N15</f>
        <v>10MM &amp; 12MM</v>
      </c>
      <c r="F19" s="68">
        <f>Pricing!G15</f>
        <v>534</v>
      </c>
      <c r="G19" s="68">
        <f>Pricing!H15</f>
        <v>2286</v>
      </c>
      <c r="H19" s="100">
        <f t="shared" si="0"/>
        <v>1.2207239999999999</v>
      </c>
      <c r="I19" s="70">
        <f>Pricing!I15</f>
        <v>2</v>
      </c>
      <c r="J19" s="69">
        <f t="shared" si="30"/>
        <v>2.4414479999999998</v>
      </c>
      <c r="K19" s="71">
        <f t="shared" si="31"/>
        <v>26.279746271999997</v>
      </c>
      <c r="L19" s="69">
        <f t="shared" si="52"/>
        <v>534</v>
      </c>
      <c r="M19" s="72">
        <v>1000</v>
      </c>
      <c r="N19" s="72">
        <f t="shared" si="53"/>
        <v>2</v>
      </c>
      <c r="O19" s="72">
        <f t="shared" si="3"/>
        <v>1.0680000000000001</v>
      </c>
      <c r="P19" s="73">
        <f>Pricing!M15</f>
        <v>37891.159999999996</v>
      </c>
      <c r="Q19" s="74">
        <f t="shared" si="4"/>
        <v>3789.116</v>
      </c>
      <c r="R19" s="74">
        <f t="shared" si="5"/>
        <v>4584.8303599999999</v>
      </c>
      <c r="S19" s="74">
        <f t="shared" si="6"/>
        <v>231.32553179999999</v>
      </c>
      <c r="T19" s="74">
        <f t="shared" si="7"/>
        <v>464.964318918</v>
      </c>
      <c r="U19" s="72">
        <f t="shared" si="8"/>
        <v>46961.396210717998</v>
      </c>
      <c r="V19" s="74">
        <f t="shared" si="9"/>
        <v>704.42094316076998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9355.0712399999993</v>
      </c>
      <c r="AE19" s="76">
        <f t="shared" si="43"/>
        <v>924.5901639344263</v>
      </c>
      <c r="AF19" s="342">
        <f t="shared" si="44"/>
        <v>947.51999999999975</v>
      </c>
      <c r="AG19" s="343"/>
      <c r="AH19" s="76">
        <f t="shared" si="45"/>
        <v>33.839999999999996</v>
      </c>
      <c r="AI19" s="76">
        <f t="shared" si="51"/>
        <v>112.8</v>
      </c>
      <c r="AJ19" s="76">
        <f>J19*Pricing!Q15</f>
        <v>0</v>
      </c>
      <c r="AK19" s="76">
        <f>J19*Pricing!R15</f>
        <v>0</v>
      </c>
      <c r="AL19" s="76">
        <f t="shared" si="16"/>
        <v>2627.9746271999993</v>
      </c>
      <c r="AM19" s="77">
        <f t="shared" si="17"/>
        <v>0</v>
      </c>
      <c r="AN19" s="76">
        <f t="shared" si="18"/>
        <v>2102.3797017599995</v>
      </c>
      <c r="AO19" s="72">
        <f t="shared" si="19"/>
        <v>49684.567317813191</v>
      </c>
      <c r="AP19" s="74">
        <f t="shared" si="20"/>
        <v>62105.709147266491</v>
      </c>
      <c r="AQ19" s="74">
        <f t="shared" si="21"/>
        <v>0</v>
      </c>
      <c r="AR19" s="74">
        <f t="shared" si="22"/>
        <v>45788.514219872675</v>
      </c>
      <c r="AS19" s="72">
        <f t="shared" si="23"/>
        <v>125875.70203403968</v>
      </c>
      <c r="AT19" s="72">
        <f t="shared" si="24"/>
        <v>51557.805873415979</v>
      </c>
      <c r="AU19" s="78">
        <f t="shared" si="25"/>
        <v>4789.8370376640642</v>
      </c>
      <c r="AV19" s="79">
        <f t="shared" si="26"/>
        <v>1.6001150560644023E-2</v>
      </c>
      <c r="AW19" s="80">
        <f t="shared" si="27"/>
        <v>1813.7852877470418</v>
      </c>
      <c r="AX19" s="81">
        <f t="shared" si="28"/>
        <v>2976.0517499170214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 WITH BOTTOM FIXED</v>
      </c>
      <c r="D20" s="131" t="str">
        <f>Pricing!B16</f>
        <v>V</v>
      </c>
      <c r="E20" s="132" t="str">
        <f>Pricing!N16</f>
        <v>6MM (F)</v>
      </c>
      <c r="F20" s="68">
        <f>Pricing!G16</f>
        <v>610</v>
      </c>
      <c r="G20" s="68">
        <f>Pricing!H16</f>
        <v>1525</v>
      </c>
      <c r="H20" s="100">
        <f t="shared" si="0"/>
        <v>0.93025000000000002</v>
      </c>
      <c r="I20" s="70">
        <f>Pricing!I16</f>
        <v>1</v>
      </c>
      <c r="J20" s="69">
        <f t="shared" si="30"/>
        <v>0.93025000000000002</v>
      </c>
      <c r="K20" s="71">
        <f t="shared" si="31"/>
        <v>10.013211</v>
      </c>
      <c r="L20" s="69"/>
      <c r="M20" s="72"/>
      <c r="N20" s="72"/>
      <c r="O20" s="72">
        <f t="shared" si="3"/>
        <v>0</v>
      </c>
      <c r="P20" s="73">
        <f>Pricing!M16</f>
        <v>33860.68</v>
      </c>
      <c r="Q20" s="74">
        <f t="shared" si="4"/>
        <v>3386.0680000000002</v>
      </c>
      <c r="R20" s="74">
        <f t="shared" si="5"/>
        <v>4097.14228</v>
      </c>
      <c r="S20" s="74">
        <f t="shared" si="6"/>
        <v>206.7194514</v>
      </c>
      <c r="T20" s="74">
        <f t="shared" si="7"/>
        <v>415.50609731399999</v>
      </c>
      <c r="U20" s="72">
        <f t="shared" si="8"/>
        <v>41966.115828713999</v>
      </c>
      <c r="V20" s="74">
        <f t="shared" si="9"/>
        <v>629.49173743070992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1863.2907500000001</v>
      </c>
      <c r="AE20" s="76">
        <f t="shared" si="43"/>
        <v>350</v>
      </c>
      <c r="AF20" s="342">
        <f t="shared" si="44"/>
        <v>358.67999999999989</v>
      </c>
      <c r="AG20" s="343"/>
      <c r="AH20" s="76">
        <f t="shared" si="45"/>
        <v>12.809999999999999</v>
      </c>
      <c r="AI20" s="76">
        <f t="shared" si="51"/>
        <v>42.699999999999996</v>
      </c>
      <c r="AJ20" s="76">
        <f>J20*Pricing!Q16</f>
        <v>0</v>
      </c>
      <c r="AK20" s="76">
        <f>J20*Pricing!R16</f>
        <v>0</v>
      </c>
      <c r="AL20" s="76">
        <f t="shared" si="16"/>
        <v>1001.3210999999999</v>
      </c>
      <c r="AM20" s="77">
        <f t="shared" si="17"/>
        <v>0</v>
      </c>
      <c r="AN20" s="76">
        <f t="shared" si="18"/>
        <v>801.05687999999986</v>
      </c>
      <c r="AO20" s="72">
        <f t="shared" si="19"/>
        <v>43359.797566144713</v>
      </c>
      <c r="AP20" s="74">
        <f t="shared" si="20"/>
        <v>54199.746957680894</v>
      </c>
      <c r="AQ20" s="74">
        <f t="shared" si="21"/>
        <v>0</v>
      </c>
      <c r="AR20" s="74">
        <f t="shared" si="22"/>
        <v>104874.54396541318</v>
      </c>
      <c r="AS20" s="72">
        <f t="shared" si="23"/>
        <v>101225.2132538256</v>
      </c>
      <c r="AT20" s="72">
        <f t="shared" si="24"/>
        <v>108815.06396541317</v>
      </c>
      <c r="AU20" s="78">
        <f t="shared" si="25"/>
        <v>10109.166106039871</v>
      </c>
      <c r="AV20" s="79">
        <f t="shared" si="26"/>
        <v>6.0968205380737594E-3</v>
      </c>
      <c r="AW20" s="80">
        <f t="shared" si="27"/>
        <v>4253.9408753240805</v>
      </c>
      <c r="AX20" s="81">
        <f t="shared" si="28"/>
        <v>5855.2252307157905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4">P21*$Q$6</f>
        <v>0</v>
      </c>
      <c r="R21" s="74">
        <f t="shared" ref="R21:R26" si="55">(P21+Q21)*$R$6</f>
        <v>0</v>
      </c>
      <c r="S21" s="74">
        <f t="shared" ref="S21:S26" si="56">(P21+Q21+R21)*$S$6</f>
        <v>0</v>
      </c>
      <c r="T21" s="74">
        <f t="shared" ref="T21:T26" si="57">(P21+Q21+R21+S21)*$T$6</f>
        <v>0</v>
      </c>
      <c r="U21" s="72">
        <f t="shared" ref="U21:U26" si="58">SUM(P21:T21)</f>
        <v>0</v>
      </c>
      <c r="V21" s="74">
        <f t="shared" ref="V21:V26" si="59">U21*$V$6</f>
        <v>0</v>
      </c>
      <c r="W21" s="73">
        <f>Pricing!S17*I21</f>
        <v>0</v>
      </c>
      <c r="X21" s="74">
        <f t="shared" ref="X21:X26" si="60">W21*$X$6</f>
        <v>0</v>
      </c>
      <c r="Y21" s="74">
        <f t="shared" ref="Y21:Y26" si="61">(W21+X21)*$Y$6</f>
        <v>0</v>
      </c>
      <c r="Z21" s="74">
        <f t="shared" ref="Z21:Z26" si="62">(W21+X21+Y21)*$Z$6</f>
        <v>0</v>
      </c>
      <c r="AA21" s="74">
        <f t="shared" ref="AA21:AA26" si="63">(W21+X21+Y21+Z21)*$AA$6</f>
        <v>0</v>
      </c>
      <c r="AB21" s="72">
        <f t="shared" ref="AB21:AB26" si="64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5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6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7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4"/>
        <v>0</v>
      </c>
      <c r="R22" s="74">
        <f t="shared" si="55"/>
        <v>0</v>
      </c>
      <c r="S22" s="74">
        <f t="shared" si="56"/>
        <v>0</v>
      </c>
      <c r="T22" s="74">
        <f t="shared" si="57"/>
        <v>0</v>
      </c>
      <c r="U22" s="72">
        <f t="shared" si="58"/>
        <v>0</v>
      </c>
      <c r="V22" s="74">
        <f t="shared" si="59"/>
        <v>0</v>
      </c>
      <c r="W22" s="73">
        <f>Pricing!S18*I22</f>
        <v>0</v>
      </c>
      <c r="X22" s="74">
        <f t="shared" si="60"/>
        <v>0</v>
      </c>
      <c r="Y22" s="74">
        <f t="shared" si="61"/>
        <v>0</v>
      </c>
      <c r="Z22" s="74">
        <f t="shared" si="62"/>
        <v>0</v>
      </c>
      <c r="AA22" s="74">
        <f t="shared" si="63"/>
        <v>0</v>
      </c>
      <c r="AB22" s="72">
        <f t="shared" si="64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5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6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7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4"/>
        <v>0</v>
      </c>
      <c r="R23" s="74">
        <f t="shared" si="55"/>
        <v>0</v>
      </c>
      <c r="S23" s="74">
        <f t="shared" si="56"/>
        <v>0</v>
      </c>
      <c r="T23" s="74">
        <f t="shared" si="57"/>
        <v>0</v>
      </c>
      <c r="U23" s="72">
        <f t="shared" si="58"/>
        <v>0</v>
      </c>
      <c r="V23" s="74">
        <f t="shared" si="59"/>
        <v>0</v>
      </c>
      <c r="W23" s="73">
        <f>Pricing!S19*I23</f>
        <v>0</v>
      </c>
      <c r="X23" s="74">
        <f t="shared" si="60"/>
        <v>0</v>
      </c>
      <c r="Y23" s="74">
        <f t="shared" si="61"/>
        <v>0</v>
      </c>
      <c r="Z23" s="74">
        <f t="shared" si="62"/>
        <v>0</v>
      </c>
      <c r="AA23" s="74">
        <f t="shared" si="63"/>
        <v>0</v>
      </c>
      <c r="AB23" s="72">
        <f t="shared" si="64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5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6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7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4"/>
        <v>0</v>
      </c>
      <c r="R24" s="74">
        <f t="shared" si="55"/>
        <v>0</v>
      </c>
      <c r="S24" s="74">
        <f t="shared" si="56"/>
        <v>0</v>
      </c>
      <c r="T24" s="74">
        <f t="shared" si="57"/>
        <v>0</v>
      </c>
      <c r="U24" s="72">
        <f t="shared" si="58"/>
        <v>0</v>
      </c>
      <c r="V24" s="74">
        <f t="shared" si="59"/>
        <v>0</v>
      </c>
      <c r="W24" s="73">
        <f>Pricing!S20*I24</f>
        <v>0</v>
      </c>
      <c r="X24" s="74">
        <f t="shared" si="60"/>
        <v>0</v>
      </c>
      <c r="Y24" s="74">
        <f t="shared" si="61"/>
        <v>0</v>
      </c>
      <c r="Z24" s="74">
        <f t="shared" si="62"/>
        <v>0</v>
      </c>
      <c r="AA24" s="74">
        <f t="shared" si="63"/>
        <v>0</v>
      </c>
      <c r="AB24" s="72">
        <f t="shared" si="64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5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6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7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4"/>
        <v>0</v>
      </c>
      <c r="R25" s="74">
        <f t="shared" si="55"/>
        <v>0</v>
      </c>
      <c r="S25" s="74">
        <f t="shared" si="56"/>
        <v>0</v>
      </c>
      <c r="T25" s="74">
        <f t="shared" si="57"/>
        <v>0</v>
      </c>
      <c r="U25" s="72">
        <f t="shared" si="58"/>
        <v>0</v>
      </c>
      <c r="V25" s="74">
        <f t="shared" si="59"/>
        <v>0</v>
      </c>
      <c r="W25" s="73">
        <f>Pricing!S21*I25</f>
        <v>0</v>
      </c>
      <c r="X25" s="74">
        <f t="shared" si="60"/>
        <v>0</v>
      </c>
      <c r="Y25" s="74">
        <f t="shared" si="61"/>
        <v>0</v>
      </c>
      <c r="Z25" s="74">
        <f t="shared" si="62"/>
        <v>0</v>
      </c>
      <c r="AA25" s="74">
        <f t="shared" si="63"/>
        <v>0</v>
      </c>
      <c r="AB25" s="72">
        <f t="shared" si="64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5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6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7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4"/>
        <v>0</v>
      </c>
      <c r="R26" s="74">
        <f t="shared" si="55"/>
        <v>0</v>
      </c>
      <c r="S26" s="74">
        <f t="shared" si="56"/>
        <v>0</v>
      </c>
      <c r="T26" s="74">
        <f t="shared" si="57"/>
        <v>0</v>
      </c>
      <c r="U26" s="72">
        <f t="shared" si="58"/>
        <v>0</v>
      </c>
      <c r="V26" s="74">
        <f t="shared" si="59"/>
        <v>0</v>
      </c>
      <c r="W26" s="73">
        <f>Pricing!S22*I26</f>
        <v>0</v>
      </c>
      <c r="X26" s="74">
        <f t="shared" si="60"/>
        <v>0</v>
      </c>
      <c r="Y26" s="74">
        <f t="shared" si="61"/>
        <v>0</v>
      </c>
      <c r="Z26" s="74">
        <f t="shared" si="62"/>
        <v>0</v>
      </c>
      <c r="AA26" s="74">
        <f t="shared" si="63"/>
        <v>0</v>
      </c>
      <c r="AB26" s="72">
        <f t="shared" si="64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5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6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7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8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8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8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8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8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8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9">P33*$Q$6</f>
        <v>0</v>
      </c>
      <c r="R33" s="74">
        <f t="shared" ref="R33:R38" si="70">(P33+Q33)*$R$6</f>
        <v>0</v>
      </c>
      <c r="S33" s="74">
        <f t="shared" ref="S33:S38" si="71">(P33+Q33+R33)*$S$6</f>
        <v>0</v>
      </c>
      <c r="T33" s="74">
        <f t="shared" ref="T33:T38" si="72">(P33+Q33+R33+S33)*$T$6</f>
        <v>0</v>
      </c>
      <c r="U33" s="72">
        <f t="shared" ref="U33:U38" si="73">SUM(P33:T33)</f>
        <v>0</v>
      </c>
      <c r="V33" s="74">
        <f t="shared" ref="V33:V38" si="74">U33*$V$6</f>
        <v>0</v>
      </c>
      <c r="W33" s="73">
        <f>Pricing!S29*I33</f>
        <v>0</v>
      </c>
      <c r="X33" s="74">
        <f t="shared" ref="X33:X38" si="75">W33*$X$6</f>
        <v>0</v>
      </c>
      <c r="Y33" s="74">
        <f t="shared" ref="Y33:Y38" si="76">(W33+X33)*$Y$6</f>
        <v>0</v>
      </c>
      <c r="Z33" s="74">
        <f t="shared" ref="Z33:Z38" si="77">(W33+X33+Y33)*$Z$6</f>
        <v>0</v>
      </c>
      <c r="AA33" s="74">
        <f t="shared" ref="AA33:AA38" si="78">(W33+X33+Y33+Z33)*$AA$6</f>
        <v>0</v>
      </c>
      <c r="AB33" s="72">
        <f t="shared" ref="AB33:AB38" si="79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80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81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82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9"/>
        <v>0</v>
      </c>
      <c r="R34" s="74">
        <f t="shared" si="70"/>
        <v>0</v>
      </c>
      <c r="S34" s="74">
        <f t="shared" si="71"/>
        <v>0</v>
      </c>
      <c r="T34" s="74">
        <f t="shared" si="72"/>
        <v>0</v>
      </c>
      <c r="U34" s="72">
        <f t="shared" si="73"/>
        <v>0</v>
      </c>
      <c r="V34" s="74">
        <f t="shared" si="74"/>
        <v>0</v>
      </c>
      <c r="W34" s="73">
        <f>Pricing!S30*I34</f>
        <v>0</v>
      </c>
      <c r="X34" s="74">
        <f t="shared" si="75"/>
        <v>0</v>
      </c>
      <c r="Y34" s="74">
        <f t="shared" si="76"/>
        <v>0</v>
      </c>
      <c r="Z34" s="74">
        <f t="shared" si="77"/>
        <v>0</v>
      </c>
      <c r="AA34" s="74">
        <f t="shared" si="78"/>
        <v>0</v>
      </c>
      <c r="AB34" s="72">
        <f t="shared" si="79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80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81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82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9"/>
        <v>0</v>
      </c>
      <c r="R35" s="74">
        <f t="shared" si="70"/>
        <v>0</v>
      </c>
      <c r="S35" s="74">
        <f t="shared" si="71"/>
        <v>0</v>
      </c>
      <c r="T35" s="74">
        <f t="shared" si="72"/>
        <v>0</v>
      </c>
      <c r="U35" s="72">
        <f t="shared" si="73"/>
        <v>0</v>
      </c>
      <c r="V35" s="74">
        <f t="shared" si="74"/>
        <v>0</v>
      </c>
      <c r="W35" s="73">
        <f>Pricing!S31*I35</f>
        <v>0</v>
      </c>
      <c r="X35" s="74">
        <f t="shared" si="75"/>
        <v>0</v>
      </c>
      <c r="Y35" s="74">
        <f t="shared" si="76"/>
        <v>0</v>
      </c>
      <c r="Z35" s="74">
        <f t="shared" si="77"/>
        <v>0</v>
      </c>
      <c r="AA35" s="74">
        <f t="shared" si="78"/>
        <v>0</v>
      </c>
      <c r="AB35" s="72">
        <f t="shared" si="79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80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81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82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9"/>
        <v>0</v>
      </c>
      <c r="R36" s="74">
        <f t="shared" si="70"/>
        <v>0</v>
      </c>
      <c r="S36" s="74">
        <f t="shared" si="71"/>
        <v>0</v>
      </c>
      <c r="T36" s="74">
        <f t="shared" si="72"/>
        <v>0</v>
      </c>
      <c r="U36" s="72">
        <f t="shared" si="73"/>
        <v>0</v>
      </c>
      <c r="V36" s="74">
        <f t="shared" si="74"/>
        <v>0</v>
      </c>
      <c r="W36" s="73">
        <f>Pricing!S32*I36</f>
        <v>0</v>
      </c>
      <c r="X36" s="74">
        <f t="shared" si="75"/>
        <v>0</v>
      </c>
      <c r="Y36" s="74">
        <f t="shared" si="76"/>
        <v>0</v>
      </c>
      <c r="Z36" s="74">
        <f t="shared" si="77"/>
        <v>0</v>
      </c>
      <c r="AA36" s="74">
        <f t="shared" si="78"/>
        <v>0</v>
      </c>
      <c r="AB36" s="72">
        <f t="shared" si="79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80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81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82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83">N37*M37*L37/1000000</f>
        <v>0</v>
      </c>
      <c r="P37" s="73">
        <f>Pricing!M33</f>
        <v>0</v>
      </c>
      <c r="Q37" s="74">
        <f t="shared" si="69"/>
        <v>0</v>
      </c>
      <c r="R37" s="74">
        <f t="shared" si="70"/>
        <v>0</v>
      </c>
      <c r="S37" s="74">
        <f t="shared" si="71"/>
        <v>0</v>
      </c>
      <c r="T37" s="74">
        <f t="shared" si="72"/>
        <v>0</v>
      </c>
      <c r="U37" s="72">
        <f t="shared" si="73"/>
        <v>0</v>
      </c>
      <c r="V37" s="74">
        <f t="shared" si="74"/>
        <v>0</v>
      </c>
      <c r="W37" s="73">
        <f>Pricing!S33*I37</f>
        <v>0</v>
      </c>
      <c r="X37" s="74">
        <f t="shared" si="75"/>
        <v>0</v>
      </c>
      <c r="Y37" s="74">
        <f t="shared" si="76"/>
        <v>0</v>
      </c>
      <c r="Z37" s="74">
        <f t="shared" si="77"/>
        <v>0</v>
      </c>
      <c r="AA37" s="74">
        <f t="shared" si="78"/>
        <v>0</v>
      </c>
      <c r="AB37" s="72">
        <f t="shared" si="79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80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81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82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83"/>
        <v>0</v>
      </c>
      <c r="P38" s="73">
        <f>Pricing!M34</f>
        <v>0</v>
      </c>
      <c r="Q38" s="74">
        <f t="shared" si="69"/>
        <v>0</v>
      </c>
      <c r="R38" s="74">
        <f t="shared" si="70"/>
        <v>0</v>
      </c>
      <c r="S38" s="74">
        <f t="shared" si="71"/>
        <v>0</v>
      </c>
      <c r="T38" s="74">
        <f t="shared" si="72"/>
        <v>0</v>
      </c>
      <c r="U38" s="72">
        <f t="shared" si="73"/>
        <v>0</v>
      </c>
      <c r="V38" s="74">
        <f t="shared" si="74"/>
        <v>0</v>
      </c>
      <c r="W38" s="73">
        <f>Pricing!S34*I38</f>
        <v>0</v>
      </c>
      <c r="X38" s="74">
        <f t="shared" si="75"/>
        <v>0</v>
      </c>
      <c r="Y38" s="74">
        <f t="shared" si="76"/>
        <v>0</v>
      </c>
      <c r="Z38" s="74">
        <f t="shared" si="77"/>
        <v>0</v>
      </c>
      <c r="AA38" s="74">
        <f t="shared" si="78"/>
        <v>0</v>
      </c>
      <c r="AB38" s="72">
        <f t="shared" si="79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80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81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82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83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4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83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4"/>
        <v>0</v>
      </c>
      <c r="AJ40" s="76">
        <f>J40*Pricing!Q36</f>
        <v>0</v>
      </c>
      <c r="AK40" s="76">
        <f>J40*Pricing!R36</f>
        <v>0</v>
      </c>
      <c r="AL40" s="76">
        <f t="shared" ref="AL40:AL89" si="85">J40*$AL$6</f>
        <v>0</v>
      </c>
      <c r="AM40" s="77">
        <f t="shared" ref="AM40:AM89" si="86">$AM$6*J40</f>
        <v>0</v>
      </c>
      <c r="AN40" s="76">
        <f t="shared" ref="AN40:AN89" si="87">$AN$6*J40</f>
        <v>0</v>
      </c>
      <c r="AO40" s="72">
        <f t="shared" ref="AO40:AO89" si="88">SUM(U40:V40)+SUM(AC40:AI40)-AD40</f>
        <v>0</v>
      </c>
      <c r="AP40" s="74">
        <f t="shared" ref="AP40:AP89" si="89">AO40*$AP$6</f>
        <v>0</v>
      </c>
      <c r="AQ40" s="74">
        <f t="shared" si="21"/>
        <v>0</v>
      </c>
      <c r="AR40" s="74" t="e">
        <f t="shared" ref="AR40:AR57" si="90">SUM(AO40:AQ40)/J40</f>
        <v>#DIV/0!</v>
      </c>
      <c r="AS40" s="72">
        <f t="shared" ref="AS40:AS57" si="91">SUM(AJ40:AQ40)+AD40+AB40</f>
        <v>0</v>
      </c>
      <c r="AT40" s="72" t="e">
        <f t="shared" ref="AT40:AT89" si="92">AS40/J40</f>
        <v>#DIV/0!</v>
      </c>
      <c r="AU40" s="78" t="e">
        <f t="shared" si="25"/>
        <v>#DIV/0!</v>
      </c>
      <c r="AV40" s="79">
        <f t="shared" ref="AV40:AV71" si="93">K40/$K$109</f>
        <v>0</v>
      </c>
      <c r="AW40" s="80" t="e">
        <f t="shared" ref="AW40:AW89" si="94">(U40+V40)/(J40*10.764)</f>
        <v>#DIV/0!</v>
      </c>
      <c r="AX40" s="81" t="e">
        <f t="shared" ref="AX40:AX89" si="95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83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4"/>
        <v>0</v>
      </c>
      <c r="AJ41" s="76">
        <f>J41*Pricing!Q37</f>
        <v>0</v>
      </c>
      <c r="AK41" s="76">
        <f>J41*Pricing!R37</f>
        <v>0</v>
      </c>
      <c r="AL41" s="76">
        <f t="shared" si="85"/>
        <v>0</v>
      </c>
      <c r="AM41" s="77">
        <f t="shared" si="86"/>
        <v>0</v>
      </c>
      <c r="AN41" s="76">
        <f t="shared" si="87"/>
        <v>0</v>
      </c>
      <c r="AO41" s="72">
        <f t="shared" si="88"/>
        <v>0</v>
      </c>
      <c r="AP41" s="74">
        <f t="shared" si="89"/>
        <v>0</v>
      </c>
      <c r="AQ41" s="74">
        <f t="shared" si="21"/>
        <v>0</v>
      </c>
      <c r="AR41" s="74" t="e">
        <f t="shared" si="90"/>
        <v>#DIV/0!</v>
      </c>
      <c r="AS41" s="72">
        <f t="shared" si="91"/>
        <v>0</v>
      </c>
      <c r="AT41" s="72" t="e">
        <f t="shared" si="92"/>
        <v>#DIV/0!</v>
      </c>
      <c r="AU41" s="78" t="e">
        <f t="shared" si="25"/>
        <v>#DIV/0!</v>
      </c>
      <c r="AV41" s="79">
        <f t="shared" si="93"/>
        <v>0</v>
      </c>
      <c r="AW41" s="80" t="e">
        <f t="shared" si="94"/>
        <v>#DIV/0!</v>
      </c>
      <c r="AX41" s="81" t="e">
        <f t="shared" si="95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83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4"/>
        <v>0</v>
      </c>
      <c r="AJ42" s="76">
        <f>J42*Pricing!Q38</f>
        <v>0</v>
      </c>
      <c r="AK42" s="76">
        <f>J42*Pricing!R38</f>
        <v>0</v>
      </c>
      <c r="AL42" s="76">
        <f t="shared" si="85"/>
        <v>0</v>
      </c>
      <c r="AM42" s="77">
        <f t="shared" si="86"/>
        <v>0</v>
      </c>
      <c r="AN42" s="76">
        <f t="shared" si="87"/>
        <v>0</v>
      </c>
      <c r="AO42" s="72">
        <f t="shared" si="88"/>
        <v>0</v>
      </c>
      <c r="AP42" s="74">
        <f t="shared" si="89"/>
        <v>0</v>
      </c>
      <c r="AQ42" s="74">
        <f t="shared" si="21"/>
        <v>0</v>
      </c>
      <c r="AR42" s="74" t="e">
        <f t="shared" si="90"/>
        <v>#DIV/0!</v>
      </c>
      <c r="AS42" s="72">
        <f t="shared" si="91"/>
        <v>0</v>
      </c>
      <c r="AT42" s="72" t="e">
        <f t="shared" si="92"/>
        <v>#DIV/0!</v>
      </c>
      <c r="AU42" s="78" t="e">
        <f t="shared" si="25"/>
        <v>#DIV/0!</v>
      </c>
      <c r="AV42" s="79">
        <f t="shared" si="93"/>
        <v>0</v>
      </c>
      <c r="AW42" s="80" t="e">
        <f t="shared" si="94"/>
        <v>#DIV/0!</v>
      </c>
      <c r="AX42" s="81" t="e">
        <f t="shared" si="95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83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4"/>
        <v>0</v>
      </c>
      <c r="AJ43" s="76">
        <f>J43*Pricing!Q39</f>
        <v>0</v>
      </c>
      <c r="AK43" s="76">
        <f>J43*Pricing!R39</f>
        <v>0</v>
      </c>
      <c r="AL43" s="76">
        <f t="shared" si="85"/>
        <v>0</v>
      </c>
      <c r="AM43" s="77">
        <f t="shared" si="86"/>
        <v>0</v>
      </c>
      <c r="AN43" s="76">
        <f t="shared" si="87"/>
        <v>0</v>
      </c>
      <c r="AO43" s="72">
        <f t="shared" si="88"/>
        <v>0</v>
      </c>
      <c r="AP43" s="74">
        <f t="shared" si="89"/>
        <v>0</v>
      </c>
      <c r="AQ43" s="74">
        <f t="shared" si="21"/>
        <v>0</v>
      </c>
      <c r="AR43" s="74" t="e">
        <f t="shared" si="90"/>
        <v>#DIV/0!</v>
      </c>
      <c r="AS43" s="72">
        <f t="shared" si="91"/>
        <v>0</v>
      </c>
      <c r="AT43" s="72" t="e">
        <f t="shared" si="92"/>
        <v>#DIV/0!</v>
      </c>
      <c r="AU43" s="78" t="e">
        <f t="shared" si="25"/>
        <v>#DIV/0!</v>
      </c>
      <c r="AV43" s="79">
        <f t="shared" si="93"/>
        <v>0</v>
      </c>
      <c r="AW43" s="80" t="e">
        <f t="shared" si="94"/>
        <v>#DIV/0!</v>
      </c>
      <c r="AX43" s="81" t="e">
        <f t="shared" si="95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83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4"/>
        <v>0</v>
      </c>
      <c r="AJ44" s="76">
        <f>J44*Pricing!Q40</f>
        <v>0</v>
      </c>
      <c r="AK44" s="76">
        <f>J44*Pricing!R40</f>
        <v>0</v>
      </c>
      <c r="AL44" s="76">
        <f t="shared" si="85"/>
        <v>0</v>
      </c>
      <c r="AM44" s="77">
        <f t="shared" si="86"/>
        <v>0</v>
      </c>
      <c r="AN44" s="76">
        <f t="shared" si="87"/>
        <v>0</v>
      </c>
      <c r="AO44" s="72">
        <f t="shared" si="88"/>
        <v>0</v>
      </c>
      <c r="AP44" s="74">
        <f t="shared" si="89"/>
        <v>0</v>
      </c>
      <c r="AQ44" s="74">
        <f t="shared" si="21"/>
        <v>0</v>
      </c>
      <c r="AR44" s="74" t="e">
        <f t="shared" si="90"/>
        <v>#DIV/0!</v>
      </c>
      <c r="AS44" s="72">
        <f t="shared" si="91"/>
        <v>0</v>
      </c>
      <c r="AT44" s="72" t="e">
        <f t="shared" si="92"/>
        <v>#DIV/0!</v>
      </c>
      <c r="AU44" s="78" t="e">
        <f t="shared" si="25"/>
        <v>#DIV/0!</v>
      </c>
      <c r="AV44" s="79">
        <f t="shared" si="93"/>
        <v>0</v>
      </c>
      <c r="AW44" s="80" t="e">
        <f t="shared" si="94"/>
        <v>#DIV/0!</v>
      </c>
      <c r="AX44" s="81" t="e">
        <f t="shared" si="95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83"/>
        <v>0</v>
      </c>
      <c r="P45" s="73">
        <f>Pricing!M41</f>
        <v>0</v>
      </c>
      <c r="Q45" s="74">
        <f t="shared" ref="Q45:Q50" si="96">P45*$Q$6</f>
        <v>0</v>
      </c>
      <c r="R45" s="74">
        <f t="shared" ref="R45:R50" si="97">(P45+Q45)*$R$6</f>
        <v>0</v>
      </c>
      <c r="S45" s="74">
        <f t="shared" ref="S45:S50" si="98">(P45+Q45+R45)*$S$6</f>
        <v>0</v>
      </c>
      <c r="T45" s="74">
        <f t="shared" ref="T45:T50" si="99">(P45+Q45+R45+S45)*$T$6</f>
        <v>0</v>
      </c>
      <c r="U45" s="72">
        <f t="shared" ref="U45:U50" si="100">SUM(P45:T45)</f>
        <v>0</v>
      </c>
      <c r="V45" s="74">
        <f t="shared" ref="V45:V50" si="101">U45*$V$6</f>
        <v>0</v>
      </c>
      <c r="W45" s="73">
        <f>Pricing!S41*I45</f>
        <v>0</v>
      </c>
      <c r="X45" s="74">
        <f t="shared" ref="X45:X50" si="102">W45*$X$6</f>
        <v>0</v>
      </c>
      <c r="Y45" s="74">
        <f t="shared" ref="Y45:Y50" si="103">(W45+X45)*$Y$6</f>
        <v>0</v>
      </c>
      <c r="Z45" s="74">
        <f t="shared" ref="Z45:Z50" si="104">(W45+X45+Y45)*$Z$6</f>
        <v>0</v>
      </c>
      <c r="AA45" s="74">
        <f t="shared" ref="AA45:AA50" si="105">(W45+X45+Y45+Z45)*$AA$6</f>
        <v>0</v>
      </c>
      <c r="AB45" s="72">
        <f t="shared" ref="AB45:AB50" si="106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5"/>
        <v>0</v>
      </c>
      <c r="AM45" s="77">
        <f t="shared" si="86"/>
        <v>0</v>
      </c>
      <c r="AN45" s="76">
        <f t="shared" si="87"/>
        <v>0</v>
      </c>
      <c r="AO45" s="72">
        <f t="shared" si="88"/>
        <v>0</v>
      </c>
      <c r="AP45" s="74">
        <f t="shared" si="89"/>
        <v>0</v>
      </c>
      <c r="AQ45" s="74">
        <f t="shared" ref="AQ45:AQ50" si="107">(AO45+AP45)*$AQ$6</f>
        <v>0</v>
      </c>
      <c r="AR45" s="74" t="e">
        <f t="shared" si="90"/>
        <v>#DIV/0!</v>
      </c>
      <c r="AS45" s="72">
        <f t="shared" si="91"/>
        <v>0</v>
      </c>
      <c r="AT45" s="72" t="e">
        <f t="shared" si="92"/>
        <v>#DIV/0!</v>
      </c>
      <c r="AU45" s="78" t="e">
        <f t="shared" ref="AU45:AU50" si="108">AT45/10.764</f>
        <v>#DIV/0!</v>
      </c>
      <c r="AV45" s="79">
        <f t="shared" si="93"/>
        <v>0</v>
      </c>
      <c r="AW45" s="80" t="e">
        <f t="shared" si="94"/>
        <v>#DIV/0!</v>
      </c>
      <c r="AX45" s="81" t="e">
        <f t="shared" si="95"/>
        <v>#DIV/0!</v>
      </c>
      <c r="AY45" s="82"/>
      <c r="AZ45" s="83" t="e">
        <f t="shared" ref="AZ45:AZ50" si="109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83"/>
        <v>0</v>
      </c>
      <c r="P46" s="73">
        <f>Pricing!M42</f>
        <v>0</v>
      </c>
      <c r="Q46" s="74">
        <f t="shared" si="96"/>
        <v>0</v>
      </c>
      <c r="R46" s="74">
        <f t="shared" si="97"/>
        <v>0</v>
      </c>
      <c r="S46" s="74">
        <f t="shared" si="98"/>
        <v>0</v>
      </c>
      <c r="T46" s="74">
        <f t="shared" si="99"/>
        <v>0</v>
      </c>
      <c r="U46" s="72">
        <f t="shared" si="100"/>
        <v>0</v>
      </c>
      <c r="V46" s="74">
        <f t="shared" si="101"/>
        <v>0</v>
      </c>
      <c r="W46" s="73">
        <f>Pricing!S42*I46</f>
        <v>0</v>
      </c>
      <c r="X46" s="74">
        <f t="shared" si="102"/>
        <v>0</v>
      </c>
      <c r="Y46" s="74">
        <f t="shared" si="103"/>
        <v>0</v>
      </c>
      <c r="Z46" s="74">
        <f t="shared" si="104"/>
        <v>0</v>
      </c>
      <c r="AA46" s="74">
        <f t="shared" si="105"/>
        <v>0</v>
      </c>
      <c r="AB46" s="72">
        <f t="shared" si="106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5"/>
        <v>0</v>
      </c>
      <c r="AM46" s="77">
        <f t="shared" si="86"/>
        <v>0</v>
      </c>
      <c r="AN46" s="76">
        <f t="shared" si="87"/>
        <v>0</v>
      </c>
      <c r="AO46" s="72">
        <f t="shared" si="88"/>
        <v>0</v>
      </c>
      <c r="AP46" s="74">
        <f t="shared" si="89"/>
        <v>0</v>
      </c>
      <c r="AQ46" s="74">
        <f t="shared" si="107"/>
        <v>0</v>
      </c>
      <c r="AR46" s="74" t="e">
        <f t="shared" si="90"/>
        <v>#DIV/0!</v>
      </c>
      <c r="AS46" s="72">
        <f t="shared" si="91"/>
        <v>0</v>
      </c>
      <c r="AT46" s="72" t="e">
        <f t="shared" si="92"/>
        <v>#DIV/0!</v>
      </c>
      <c r="AU46" s="78" t="e">
        <f t="shared" si="108"/>
        <v>#DIV/0!</v>
      </c>
      <c r="AV46" s="79">
        <f t="shared" si="93"/>
        <v>0</v>
      </c>
      <c r="AW46" s="80" t="e">
        <f t="shared" si="94"/>
        <v>#DIV/0!</v>
      </c>
      <c r="AX46" s="81" t="e">
        <f t="shared" si="95"/>
        <v>#DIV/0!</v>
      </c>
      <c r="AY46" s="82"/>
      <c r="AZ46" s="83" t="e">
        <f t="shared" si="109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83"/>
        <v>0</v>
      </c>
      <c r="P47" s="73">
        <f>Pricing!M43</f>
        <v>0</v>
      </c>
      <c r="Q47" s="74">
        <f t="shared" si="96"/>
        <v>0</v>
      </c>
      <c r="R47" s="74">
        <f t="shared" si="97"/>
        <v>0</v>
      </c>
      <c r="S47" s="74">
        <f t="shared" si="98"/>
        <v>0</v>
      </c>
      <c r="T47" s="74">
        <f t="shared" si="99"/>
        <v>0</v>
      </c>
      <c r="U47" s="72">
        <f t="shared" si="100"/>
        <v>0</v>
      </c>
      <c r="V47" s="74">
        <f t="shared" si="101"/>
        <v>0</v>
      </c>
      <c r="W47" s="73">
        <f>Pricing!S43*I47</f>
        <v>0</v>
      </c>
      <c r="X47" s="74">
        <f t="shared" si="102"/>
        <v>0</v>
      </c>
      <c r="Y47" s="74">
        <f t="shared" si="103"/>
        <v>0</v>
      </c>
      <c r="Z47" s="74">
        <f t="shared" si="104"/>
        <v>0</v>
      </c>
      <c r="AA47" s="74">
        <f t="shared" si="105"/>
        <v>0</v>
      </c>
      <c r="AB47" s="72">
        <f t="shared" si="106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5"/>
        <v>0</v>
      </c>
      <c r="AM47" s="77">
        <f t="shared" si="86"/>
        <v>0</v>
      </c>
      <c r="AN47" s="76">
        <f t="shared" si="87"/>
        <v>0</v>
      </c>
      <c r="AO47" s="72">
        <f t="shared" si="88"/>
        <v>0</v>
      </c>
      <c r="AP47" s="74">
        <f t="shared" si="89"/>
        <v>0</v>
      </c>
      <c r="AQ47" s="74">
        <f t="shared" si="107"/>
        <v>0</v>
      </c>
      <c r="AR47" s="74" t="e">
        <f t="shared" si="90"/>
        <v>#DIV/0!</v>
      </c>
      <c r="AS47" s="72">
        <f t="shared" si="91"/>
        <v>0</v>
      </c>
      <c r="AT47" s="72" t="e">
        <f t="shared" si="92"/>
        <v>#DIV/0!</v>
      </c>
      <c r="AU47" s="78" t="e">
        <f t="shared" si="108"/>
        <v>#DIV/0!</v>
      </c>
      <c r="AV47" s="79">
        <f t="shared" si="93"/>
        <v>0</v>
      </c>
      <c r="AW47" s="80" t="e">
        <f t="shared" si="94"/>
        <v>#DIV/0!</v>
      </c>
      <c r="AX47" s="81" t="e">
        <f t="shared" si="95"/>
        <v>#DIV/0!</v>
      </c>
      <c r="AY47" s="82"/>
      <c r="AZ47" s="83" t="e">
        <f t="shared" si="109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83"/>
        <v>0</v>
      </c>
      <c r="P48" s="73">
        <f>Pricing!M44</f>
        <v>0</v>
      </c>
      <c r="Q48" s="74">
        <f t="shared" si="96"/>
        <v>0</v>
      </c>
      <c r="R48" s="74">
        <f t="shared" si="97"/>
        <v>0</v>
      </c>
      <c r="S48" s="74">
        <f t="shared" si="98"/>
        <v>0</v>
      </c>
      <c r="T48" s="74">
        <f t="shared" si="99"/>
        <v>0</v>
      </c>
      <c r="U48" s="72">
        <f t="shared" si="100"/>
        <v>0</v>
      </c>
      <c r="V48" s="74">
        <f t="shared" si="101"/>
        <v>0</v>
      </c>
      <c r="W48" s="73">
        <f>Pricing!S44*I48</f>
        <v>0</v>
      </c>
      <c r="X48" s="74">
        <f t="shared" si="102"/>
        <v>0</v>
      </c>
      <c r="Y48" s="74">
        <f t="shared" si="103"/>
        <v>0</v>
      </c>
      <c r="Z48" s="74">
        <f t="shared" si="104"/>
        <v>0</v>
      </c>
      <c r="AA48" s="74">
        <f t="shared" si="105"/>
        <v>0</v>
      </c>
      <c r="AB48" s="72">
        <f t="shared" si="106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5"/>
        <v>0</v>
      </c>
      <c r="AM48" s="77">
        <f t="shared" si="86"/>
        <v>0</v>
      </c>
      <c r="AN48" s="76">
        <f t="shared" si="87"/>
        <v>0</v>
      </c>
      <c r="AO48" s="72">
        <f t="shared" si="88"/>
        <v>0</v>
      </c>
      <c r="AP48" s="74">
        <f t="shared" si="89"/>
        <v>0</v>
      </c>
      <c r="AQ48" s="74">
        <f t="shared" si="107"/>
        <v>0</v>
      </c>
      <c r="AR48" s="74" t="e">
        <f t="shared" si="90"/>
        <v>#DIV/0!</v>
      </c>
      <c r="AS48" s="72">
        <f t="shared" si="91"/>
        <v>0</v>
      </c>
      <c r="AT48" s="72" t="e">
        <f t="shared" si="92"/>
        <v>#DIV/0!</v>
      </c>
      <c r="AU48" s="78" t="e">
        <f t="shared" si="108"/>
        <v>#DIV/0!</v>
      </c>
      <c r="AV48" s="79">
        <f t="shared" si="93"/>
        <v>0</v>
      </c>
      <c r="AW48" s="80" t="e">
        <f t="shared" si="94"/>
        <v>#DIV/0!</v>
      </c>
      <c r="AX48" s="81" t="e">
        <f t="shared" si="95"/>
        <v>#DIV/0!</v>
      </c>
      <c r="AY48" s="82"/>
      <c r="AZ48" s="83" t="e">
        <f t="shared" si="109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83"/>
        <v>0</v>
      </c>
      <c r="P49" s="73">
        <f>Pricing!M45</f>
        <v>0</v>
      </c>
      <c r="Q49" s="74">
        <f t="shared" si="96"/>
        <v>0</v>
      </c>
      <c r="R49" s="74">
        <f t="shared" si="97"/>
        <v>0</v>
      </c>
      <c r="S49" s="74">
        <f t="shared" si="98"/>
        <v>0</v>
      </c>
      <c r="T49" s="74">
        <f t="shared" si="99"/>
        <v>0</v>
      </c>
      <c r="U49" s="72">
        <f t="shared" si="100"/>
        <v>0</v>
      </c>
      <c r="V49" s="74">
        <f t="shared" si="101"/>
        <v>0</v>
      </c>
      <c r="W49" s="73">
        <f>Pricing!S45*I49</f>
        <v>0</v>
      </c>
      <c r="X49" s="74">
        <f t="shared" si="102"/>
        <v>0</v>
      </c>
      <c r="Y49" s="74">
        <f t="shared" si="103"/>
        <v>0</v>
      </c>
      <c r="Z49" s="74">
        <f t="shared" si="104"/>
        <v>0</v>
      </c>
      <c r="AA49" s="74">
        <f t="shared" si="105"/>
        <v>0</v>
      </c>
      <c r="AB49" s="72">
        <f t="shared" si="106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5"/>
        <v>0</v>
      </c>
      <c r="AM49" s="77">
        <f t="shared" si="86"/>
        <v>0</v>
      </c>
      <c r="AN49" s="76">
        <f t="shared" si="87"/>
        <v>0</v>
      </c>
      <c r="AO49" s="72">
        <f t="shared" si="88"/>
        <v>0</v>
      </c>
      <c r="AP49" s="74">
        <f t="shared" si="89"/>
        <v>0</v>
      </c>
      <c r="AQ49" s="74">
        <f t="shared" si="107"/>
        <v>0</v>
      </c>
      <c r="AR49" s="74" t="e">
        <f t="shared" si="90"/>
        <v>#DIV/0!</v>
      </c>
      <c r="AS49" s="72">
        <f t="shared" si="91"/>
        <v>0</v>
      </c>
      <c r="AT49" s="72" t="e">
        <f t="shared" si="92"/>
        <v>#DIV/0!</v>
      </c>
      <c r="AU49" s="78" t="e">
        <f t="shared" si="108"/>
        <v>#DIV/0!</v>
      </c>
      <c r="AV49" s="79">
        <f t="shared" si="93"/>
        <v>0</v>
      </c>
      <c r="AW49" s="80" t="e">
        <f t="shared" si="94"/>
        <v>#DIV/0!</v>
      </c>
      <c r="AX49" s="81" t="e">
        <f t="shared" si="95"/>
        <v>#DIV/0!</v>
      </c>
      <c r="AY49" s="82"/>
      <c r="AZ49" s="83" t="e">
        <f t="shared" si="109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83"/>
        <v>0</v>
      </c>
      <c r="P50" s="73">
        <f>Pricing!M46</f>
        <v>0</v>
      </c>
      <c r="Q50" s="74">
        <f t="shared" si="96"/>
        <v>0</v>
      </c>
      <c r="R50" s="74">
        <f t="shared" si="97"/>
        <v>0</v>
      </c>
      <c r="S50" s="74">
        <f t="shared" si="98"/>
        <v>0</v>
      </c>
      <c r="T50" s="74">
        <f t="shared" si="99"/>
        <v>0</v>
      </c>
      <c r="U50" s="72">
        <f t="shared" si="100"/>
        <v>0</v>
      </c>
      <c r="V50" s="74">
        <f t="shared" si="101"/>
        <v>0</v>
      </c>
      <c r="W50" s="73">
        <f>Pricing!S46*I50</f>
        <v>0</v>
      </c>
      <c r="X50" s="74">
        <f t="shared" si="102"/>
        <v>0</v>
      </c>
      <c r="Y50" s="74">
        <f t="shared" si="103"/>
        <v>0</v>
      </c>
      <c r="Z50" s="74">
        <f t="shared" si="104"/>
        <v>0</v>
      </c>
      <c r="AA50" s="74">
        <f t="shared" si="105"/>
        <v>0</v>
      </c>
      <c r="AB50" s="72">
        <f t="shared" si="106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5"/>
        <v>0</v>
      </c>
      <c r="AM50" s="77">
        <f t="shared" si="86"/>
        <v>0</v>
      </c>
      <c r="AN50" s="76">
        <f t="shared" si="87"/>
        <v>0</v>
      </c>
      <c r="AO50" s="72">
        <f t="shared" si="88"/>
        <v>0</v>
      </c>
      <c r="AP50" s="74">
        <f t="shared" si="89"/>
        <v>0</v>
      </c>
      <c r="AQ50" s="74">
        <f t="shared" si="107"/>
        <v>0</v>
      </c>
      <c r="AR50" s="74" t="e">
        <f t="shared" si="90"/>
        <v>#DIV/0!</v>
      </c>
      <c r="AS50" s="72">
        <f t="shared" si="91"/>
        <v>0</v>
      </c>
      <c r="AT50" s="72" t="e">
        <f t="shared" si="92"/>
        <v>#DIV/0!</v>
      </c>
      <c r="AU50" s="78" t="e">
        <f t="shared" si="108"/>
        <v>#DIV/0!</v>
      </c>
      <c r="AV50" s="79">
        <f t="shared" si="93"/>
        <v>0</v>
      </c>
      <c r="AW50" s="80" t="e">
        <f t="shared" si="94"/>
        <v>#DIV/0!</v>
      </c>
      <c r="AX50" s="81" t="e">
        <f t="shared" si="95"/>
        <v>#DIV/0!</v>
      </c>
      <c r="AY50" s="82"/>
      <c r="AZ50" s="83" t="e">
        <f t="shared" si="109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83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10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5"/>
        <v>0</v>
      </c>
      <c r="AM51" s="77">
        <f t="shared" si="86"/>
        <v>0</v>
      </c>
      <c r="AN51" s="76">
        <f t="shared" si="87"/>
        <v>0</v>
      </c>
      <c r="AO51" s="72">
        <f t="shared" si="88"/>
        <v>0</v>
      </c>
      <c r="AP51" s="74">
        <f t="shared" si="89"/>
        <v>0</v>
      </c>
      <c r="AQ51" s="74">
        <f t="shared" si="21"/>
        <v>0</v>
      </c>
      <c r="AR51" s="74" t="e">
        <f t="shared" si="90"/>
        <v>#DIV/0!</v>
      </c>
      <c r="AS51" s="72">
        <f t="shared" si="91"/>
        <v>0</v>
      </c>
      <c r="AT51" s="72" t="e">
        <f t="shared" si="92"/>
        <v>#DIV/0!</v>
      </c>
      <c r="AU51" s="78" t="e">
        <f t="shared" si="25"/>
        <v>#DIV/0!</v>
      </c>
      <c r="AV51" s="79">
        <f t="shared" si="93"/>
        <v>0</v>
      </c>
      <c r="AW51" s="80" t="e">
        <f t="shared" si="94"/>
        <v>#DIV/0!</v>
      </c>
      <c r="AX51" s="81" t="e">
        <f t="shared" si="95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83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10"/>
        <v>0</v>
      </c>
      <c r="AJ52" s="76">
        <f>J52*Pricing!Q48</f>
        <v>0</v>
      </c>
      <c r="AK52" s="76">
        <f>J52*Pricing!R48</f>
        <v>0</v>
      </c>
      <c r="AL52" s="76">
        <f t="shared" si="85"/>
        <v>0</v>
      </c>
      <c r="AM52" s="77">
        <f t="shared" si="86"/>
        <v>0</v>
      </c>
      <c r="AN52" s="76">
        <f t="shared" si="87"/>
        <v>0</v>
      </c>
      <c r="AO52" s="72">
        <f t="shared" si="88"/>
        <v>0</v>
      </c>
      <c r="AP52" s="74">
        <f t="shared" si="89"/>
        <v>0</v>
      </c>
      <c r="AQ52" s="74">
        <f t="shared" si="21"/>
        <v>0</v>
      </c>
      <c r="AR52" s="74" t="e">
        <f t="shared" si="90"/>
        <v>#DIV/0!</v>
      </c>
      <c r="AS52" s="72">
        <f t="shared" si="91"/>
        <v>0</v>
      </c>
      <c r="AT52" s="72" t="e">
        <f t="shared" si="92"/>
        <v>#DIV/0!</v>
      </c>
      <c r="AU52" s="78" t="e">
        <f t="shared" si="25"/>
        <v>#DIV/0!</v>
      </c>
      <c r="AV52" s="79">
        <f t="shared" si="93"/>
        <v>0</v>
      </c>
      <c r="AW52" s="80" t="e">
        <f t="shared" si="94"/>
        <v>#DIV/0!</v>
      </c>
      <c r="AX52" s="81" t="e">
        <f t="shared" si="95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83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10"/>
        <v>0</v>
      </c>
      <c r="AJ53" s="76">
        <f>J53*Pricing!Q49</f>
        <v>0</v>
      </c>
      <c r="AK53" s="76">
        <f>J53*Pricing!R49</f>
        <v>0</v>
      </c>
      <c r="AL53" s="76">
        <f t="shared" si="85"/>
        <v>0</v>
      </c>
      <c r="AM53" s="77">
        <f t="shared" si="86"/>
        <v>0</v>
      </c>
      <c r="AN53" s="76">
        <f t="shared" si="87"/>
        <v>0</v>
      </c>
      <c r="AO53" s="72">
        <f t="shared" si="88"/>
        <v>0</v>
      </c>
      <c r="AP53" s="74">
        <f t="shared" si="89"/>
        <v>0</v>
      </c>
      <c r="AQ53" s="74">
        <f t="shared" si="21"/>
        <v>0</v>
      </c>
      <c r="AR53" s="74" t="e">
        <f t="shared" si="90"/>
        <v>#DIV/0!</v>
      </c>
      <c r="AS53" s="72">
        <f t="shared" si="91"/>
        <v>0</v>
      </c>
      <c r="AT53" s="72" t="e">
        <f t="shared" si="92"/>
        <v>#DIV/0!</v>
      </c>
      <c r="AU53" s="78" t="e">
        <f t="shared" si="25"/>
        <v>#DIV/0!</v>
      </c>
      <c r="AV53" s="79">
        <f t="shared" si="93"/>
        <v>0</v>
      </c>
      <c r="AW53" s="80" t="e">
        <f t="shared" si="94"/>
        <v>#DIV/0!</v>
      </c>
      <c r="AX53" s="81" t="e">
        <f t="shared" si="95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83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10"/>
        <v>0</v>
      </c>
      <c r="AJ54" s="76">
        <f>J54*Pricing!Q50</f>
        <v>0</v>
      </c>
      <c r="AK54" s="76">
        <f>J54*Pricing!R50</f>
        <v>0</v>
      </c>
      <c r="AL54" s="76">
        <f t="shared" si="85"/>
        <v>0</v>
      </c>
      <c r="AM54" s="77">
        <f t="shared" si="86"/>
        <v>0</v>
      </c>
      <c r="AN54" s="76">
        <f t="shared" si="87"/>
        <v>0</v>
      </c>
      <c r="AO54" s="72">
        <f t="shared" si="88"/>
        <v>0</v>
      </c>
      <c r="AP54" s="74">
        <f t="shared" si="89"/>
        <v>0</v>
      </c>
      <c r="AQ54" s="74">
        <f t="shared" si="21"/>
        <v>0</v>
      </c>
      <c r="AR54" s="74" t="e">
        <f t="shared" si="90"/>
        <v>#DIV/0!</v>
      </c>
      <c r="AS54" s="72">
        <f t="shared" si="91"/>
        <v>0</v>
      </c>
      <c r="AT54" s="72" t="e">
        <f t="shared" si="92"/>
        <v>#DIV/0!</v>
      </c>
      <c r="AU54" s="78" t="e">
        <f t="shared" si="25"/>
        <v>#DIV/0!</v>
      </c>
      <c r="AV54" s="79">
        <f t="shared" si="93"/>
        <v>0</v>
      </c>
      <c r="AW54" s="80" t="e">
        <f t="shared" si="94"/>
        <v>#DIV/0!</v>
      </c>
      <c r="AX54" s="81" t="e">
        <f t="shared" si="95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83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10"/>
        <v>0</v>
      </c>
      <c r="AJ55" s="76">
        <f>J55*Pricing!Q51</f>
        <v>0</v>
      </c>
      <c r="AK55" s="76">
        <f>J55*Pricing!R51</f>
        <v>0</v>
      </c>
      <c r="AL55" s="76">
        <f t="shared" si="85"/>
        <v>0</v>
      </c>
      <c r="AM55" s="77">
        <f t="shared" si="86"/>
        <v>0</v>
      </c>
      <c r="AN55" s="76">
        <f t="shared" si="87"/>
        <v>0</v>
      </c>
      <c r="AO55" s="72">
        <f t="shared" si="88"/>
        <v>0</v>
      </c>
      <c r="AP55" s="74">
        <f t="shared" si="89"/>
        <v>0</v>
      </c>
      <c r="AQ55" s="74">
        <f t="shared" si="21"/>
        <v>0</v>
      </c>
      <c r="AR55" s="74" t="e">
        <f t="shared" si="90"/>
        <v>#DIV/0!</v>
      </c>
      <c r="AS55" s="72">
        <f t="shared" si="91"/>
        <v>0</v>
      </c>
      <c r="AT55" s="72" t="e">
        <f t="shared" si="92"/>
        <v>#DIV/0!</v>
      </c>
      <c r="AU55" s="78" t="e">
        <f t="shared" si="25"/>
        <v>#DIV/0!</v>
      </c>
      <c r="AV55" s="79">
        <f t="shared" si="93"/>
        <v>0</v>
      </c>
      <c r="AW55" s="80" t="e">
        <f t="shared" si="94"/>
        <v>#DIV/0!</v>
      </c>
      <c r="AX55" s="81" t="e">
        <f t="shared" si="95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83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10"/>
        <v>0</v>
      </c>
      <c r="AJ56" s="76">
        <f>J56*Pricing!Q52</f>
        <v>0</v>
      </c>
      <c r="AK56" s="76">
        <f>J56*Pricing!R52</f>
        <v>0</v>
      </c>
      <c r="AL56" s="76">
        <f t="shared" si="85"/>
        <v>0</v>
      </c>
      <c r="AM56" s="77">
        <f t="shared" si="86"/>
        <v>0</v>
      </c>
      <c r="AN56" s="76">
        <f t="shared" si="87"/>
        <v>0</v>
      </c>
      <c r="AO56" s="72">
        <f t="shared" si="88"/>
        <v>0</v>
      </c>
      <c r="AP56" s="74">
        <f t="shared" si="89"/>
        <v>0</v>
      </c>
      <c r="AQ56" s="74">
        <f t="shared" si="21"/>
        <v>0</v>
      </c>
      <c r="AR56" s="74" t="e">
        <f t="shared" si="90"/>
        <v>#DIV/0!</v>
      </c>
      <c r="AS56" s="72">
        <f t="shared" si="91"/>
        <v>0</v>
      </c>
      <c r="AT56" s="72" t="e">
        <f t="shared" si="92"/>
        <v>#DIV/0!</v>
      </c>
      <c r="AU56" s="78" t="e">
        <f t="shared" si="25"/>
        <v>#DIV/0!</v>
      </c>
      <c r="AV56" s="79">
        <f t="shared" si="93"/>
        <v>0</v>
      </c>
      <c r="AW56" s="80" t="e">
        <f t="shared" si="94"/>
        <v>#DIV/0!</v>
      </c>
      <c r="AX56" s="81" t="e">
        <f t="shared" si="95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83"/>
        <v>0</v>
      </c>
      <c r="P57" s="73">
        <f>Pricing!M53</f>
        <v>0</v>
      </c>
      <c r="Q57" s="74">
        <f t="shared" ref="Q57:Q106" si="111">P57*$Q$6</f>
        <v>0</v>
      </c>
      <c r="R57" s="74">
        <f t="shared" ref="R57:R106" si="112">(P57+Q57)*$R$6</f>
        <v>0</v>
      </c>
      <c r="S57" s="74">
        <f t="shared" ref="S57:S106" si="113">(P57+Q57+R57)*$S$6</f>
        <v>0</v>
      </c>
      <c r="T57" s="74">
        <f t="shared" ref="T57:T106" si="114">(P57+Q57+R57+S57)*$T$6</f>
        <v>0</v>
      </c>
      <c r="U57" s="72">
        <f t="shared" ref="U57:U106" si="115">SUM(P57:T57)</f>
        <v>0</v>
      </c>
      <c r="V57" s="74">
        <f t="shared" ref="V57:V106" si="116">U57*$V$6</f>
        <v>0</v>
      </c>
      <c r="W57" s="73">
        <f>Pricing!S53*I57</f>
        <v>0</v>
      </c>
      <c r="X57" s="74">
        <f t="shared" ref="X57:X106" si="117">W57*$X$6</f>
        <v>0</v>
      </c>
      <c r="Y57" s="74">
        <f t="shared" ref="Y57:Y106" si="118">(W57+X57)*$Y$6</f>
        <v>0</v>
      </c>
      <c r="Z57" s="74">
        <f t="shared" ref="Z57:Z106" si="119">(W57+X57+Y57)*$Z$6</f>
        <v>0</v>
      </c>
      <c r="AA57" s="74">
        <f t="shared" ref="AA57:AA106" si="120">(W57+X57+Y57+Z57)*$AA$6</f>
        <v>0</v>
      </c>
      <c r="AB57" s="72">
        <f t="shared" ref="AB57:AB106" si="121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5"/>
        <v>0</v>
      </c>
      <c r="AM57" s="77">
        <f t="shared" si="86"/>
        <v>0</v>
      </c>
      <c r="AN57" s="76">
        <f t="shared" si="87"/>
        <v>0</v>
      </c>
      <c r="AO57" s="72">
        <f t="shared" si="88"/>
        <v>0</v>
      </c>
      <c r="AP57" s="74">
        <f t="shared" si="89"/>
        <v>0</v>
      </c>
      <c r="AQ57" s="74">
        <f t="shared" ref="AQ57:AQ106" si="122">(AO57+AP57)*$AQ$6</f>
        <v>0</v>
      </c>
      <c r="AR57" s="74" t="e">
        <f t="shared" si="90"/>
        <v>#DIV/0!</v>
      </c>
      <c r="AS57" s="72">
        <f t="shared" si="91"/>
        <v>0</v>
      </c>
      <c r="AT57" s="72" t="e">
        <f t="shared" si="92"/>
        <v>#DIV/0!</v>
      </c>
      <c r="AU57" s="78" t="e">
        <f t="shared" ref="AU57:AU106" si="123">AT57/10.764</f>
        <v>#DIV/0!</v>
      </c>
      <c r="AV57" s="79">
        <f t="shared" si="93"/>
        <v>0</v>
      </c>
      <c r="AW57" s="80" t="e">
        <f t="shared" si="94"/>
        <v>#DIV/0!</v>
      </c>
      <c r="AX57" s="81" t="e">
        <f t="shared" si="95"/>
        <v>#DIV/0!</v>
      </c>
      <c r="AY57" s="82"/>
      <c r="AZ57" s="83" t="e">
        <f t="shared" ref="AZ57:AZ106" si="124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5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83"/>
        <v>0</v>
      </c>
      <c r="P58" s="73">
        <f>Pricing!M54</f>
        <v>0</v>
      </c>
      <c r="Q58" s="74">
        <f t="shared" si="111"/>
        <v>0</v>
      </c>
      <c r="R58" s="74">
        <f t="shared" si="112"/>
        <v>0</v>
      </c>
      <c r="S58" s="74">
        <f t="shared" si="113"/>
        <v>0</v>
      </c>
      <c r="T58" s="74">
        <f t="shared" si="114"/>
        <v>0</v>
      </c>
      <c r="U58" s="72">
        <f t="shared" si="115"/>
        <v>0</v>
      </c>
      <c r="V58" s="74">
        <f t="shared" si="116"/>
        <v>0</v>
      </c>
      <c r="W58" s="73">
        <f>Pricing!S54*I58</f>
        <v>0</v>
      </c>
      <c r="X58" s="74">
        <f t="shared" si="117"/>
        <v>0</v>
      </c>
      <c r="Y58" s="74">
        <f t="shared" si="118"/>
        <v>0</v>
      </c>
      <c r="Z58" s="74">
        <f t="shared" si="119"/>
        <v>0</v>
      </c>
      <c r="AA58" s="74">
        <f t="shared" si="120"/>
        <v>0</v>
      </c>
      <c r="AB58" s="72">
        <f t="shared" si="121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6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5"/>
        <v>0</v>
      </c>
      <c r="AM58" s="77">
        <f t="shared" si="86"/>
        <v>0</v>
      </c>
      <c r="AN58" s="76">
        <f t="shared" si="87"/>
        <v>0</v>
      </c>
      <c r="AO58" s="72">
        <f t="shared" si="88"/>
        <v>0</v>
      </c>
      <c r="AP58" s="74">
        <f t="shared" si="89"/>
        <v>0</v>
      </c>
      <c r="AQ58" s="74">
        <f t="shared" si="122"/>
        <v>0</v>
      </c>
      <c r="AR58" s="74" t="e">
        <f t="shared" ref="AR58:AR89" si="127">SUM(AO58:AQ58)/J58</f>
        <v>#DIV/0!</v>
      </c>
      <c r="AS58" s="72">
        <f t="shared" ref="AS58:AS89" si="128">SUM(AJ58:AQ58)+AD58+AB58</f>
        <v>0</v>
      </c>
      <c r="AT58" s="72" t="e">
        <f t="shared" si="92"/>
        <v>#DIV/0!</v>
      </c>
      <c r="AU58" s="78" t="e">
        <f t="shared" si="123"/>
        <v>#DIV/0!</v>
      </c>
      <c r="AV58" s="79">
        <f t="shared" si="93"/>
        <v>0</v>
      </c>
      <c r="AW58" s="80" t="e">
        <f t="shared" si="94"/>
        <v>#DIV/0!</v>
      </c>
      <c r="AX58" s="81" t="e">
        <f t="shared" si="95"/>
        <v>#DIV/0!</v>
      </c>
      <c r="AY58" s="82"/>
      <c r="AZ58" s="83" t="e">
        <f t="shared" si="124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5"/>
        <v>0</v>
      </c>
      <c r="I59" s="70">
        <f>Pricing!I55</f>
        <v>0</v>
      </c>
      <c r="J59" s="69">
        <f t="shared" ref="J59:J107" si="129">H59*I59</f>
        <v>0</v>
      </c>
      <c r="K59" s="71">
        <f t="shared" ref="K59:K107" si="130">J59*10.764</f>
        <v>0</v>
      </c>
      <c r="L59" s="69"/>
      <c r="M59" s="72"/>
      <c r="N59" s="72"/>
      <c r="O59" s="72">
        <f t="shared" si="83"/>
        <v>0</v>
      </c>
      <c r="P59" s="73">
        <f>Pricing!M55</f>
        <v>0</v>
      </c>
      <c r="Q59" s="74">
        <f t="shared" si="111"/>
        <v>0</v>
      </c>
      <c r="R59" s="74">
        <f t="shared" si="112"/>
        <v>0</v>
      </c>
      <c r="S59" s="74">
        <f t="shared" si="113"/>
        <v>0</v>
      </c>
      <c r="T59" s="74">
        <f t="shared" si="114"/>
        <v>0</v>
      </c>
      <c r="U59" s="72">
        <f t="shared" si="115"/>
        <v>0</v>
      </c>
      <c r="V59" s="74">
        <f t="shared" si="116"/>
        <v>0</v>
      </c>
      <c r="W59" s="73">
        <f>Pricing!S55*I59</f>
        <v>0</v>
      </c>
      <c r="X59" s="74">
        <f t="shared" si="117"/>
        <v>0</v>
      </c>
      <c r="Y59" s="74">
        <f t="shared" si="118"/>
        <v>0</v>
      </c>
      <c r="Z59" s="74">
        <f t="shared" si="119"/>
        <v>0</v>
      </c>
      <c r="AA59" s="74">
        <f t="shared" si="120"/>
        <v>0</v>
      </c>
      <c r="AB59" s="72">
        <f t="shared" si="121"/>
        <v>0</v>
      </c>
      <c r="AC59" s="75">
        <v>0</v>
      </c>
      <c r="AD59" s="101">
        <f>(J59*Pricing!O55)+(O59*Pricing!P55)</f>
        <v>0</v>
      </c>
      <c r="AE59" s="76">
        <f t="shared" ref="AE59:AE107" si="131">((((F59+G59)*2)/305)*I59*$AE$7)</f>
        <v>0</v>
      </c>
      <c r="AF59" s="342">
        <f t="shared" ref="AF59:AF107" si="132">(((((F59*4)+(G59*4))/1000)*$AF$6*$AG$6)/300)*I59*$AF$7</f>
        <v>0</v>
      </c>
      <c r="AG59" s="343"/>
      <c r="AH59" s="76">
        <f t="shared" si="45"/>
        <v>0</v>
      </c>
      <c r="AI59" s="76">
        <f t="shared" si="126"/>
        <v>0</v>
      </c>
      <c r="AJ59" s="76">
        <f>J59*Pricing!Q55</f>
        <v>0</v>
      </c>
      <c r="AK59" s="76">
        <f>J59*Pricing!R55</f>
        <v>0</v>
      </c>
      <c r="AL59" s="76">
        <f t="shared" si="85"/>
        <v>0</v>
      </c>
      <c r="AM59" s="77">
        <f t="shared" si="86"/>
        <v>0</v>
      </c>
      <c r="AN59" s="76">
        <f t="shared" si="87"/>
        <v>0</v>
      </c>
      <c r="AO59" s="72">
        <f t="shared" si="88"/>
        <v>0</v>
      </c>
      <c r="AP59" s="74">
        <f t="shared" si="89"/>
        <v>0</v>
      </c>
      <c r="AQ59" s="74">
        <f t="shared" si="122"/>
        <v>0</v>
      </c>
      <c r="AR59" s="74" t="e">
        <f t="shared" si="127"/>
        <v>#DIV/0!</v>
      </c>
      <c r="AS59" s="72">
        <f t="shared" si="128"/>
        <v>0</v>
      </c>
      <c r="AT59" s="72" t="e">
        <f t="shared" si="92"/>
        <v>#DIV/0!</v>
      </c>
      <c r="AU59" s="78" t="e">
        <f t="shared" si="123"/>
        <v>#DIV/0!</v>
      </c>
      <c r="AV59" s="79">
        <f t="shared" si="93"/>
        <v>0</v>
      </c>
      <c r="AW59" s="80" t="e">
        <f t="shared" si="94"/>
        <v>#DIV/0!</v>
      </c>
      <c r="AX59" s="81" t="e">
        <f t="shared" si="95"/>
        <v>#DIV/0!</v>
      </c>
      <c r="AY59" s="82"/>
      <c r="AZ59" s="83" t="e">
        <f t="shared" si="124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5"/>
        <v>0</v>
      </c>
      <c r="I60" s="70">
        <f>Pricing!I56</f>
        <v>0</v>
      </c>
      <c r="J60" s="69">
        <f t="shared" si="129"/>
        <v>0</v>
      </c>
      <c r="K60" s="71">
        <f t="shared" si="130"/>
        <v>0</v>
      </c>
      <c r="L60" s="69"/>
      <c r="M60" s="72"/>
      <c r="N60" s="72"/>
      <c r="O60" s="72">
        <f t="shared" si="83"/>
        <v>0</v>
      </c>
      <c r="P60" s="73">
        <f>Pricing!M56</f>
        <v>0</v>
      </c>
      <c r="Q60" s="74">
        <f t="shared" si="111"/>
        <v>0</v>
      </c>
      <c r="R60" s="74">
        <f t="shared" si="112"/>
        <v>0</v>
      </c>
      <c r="S60" s="74">
        <f t="shared" si="113"/>
        <v>0</v>
      </c>
      <c r="T60" s="74">
        <f t="shared" si="114"/>
        <v>0</v>
      </c>
      <c r="U60" s="72">
        <f t="shared" si="115"/>
        <v>0</v>
      </c>
      <c r="V60" s="74">
        <f t="shared" si="116"/>
        <v>0</v>
      </c>
      <c r="W60" s="73">
        <f>Pricing!S56*I60</f>
        <v>0</v>
      </c>
      <c r="X60" s="74">
        <f t="shared" si="117"/>
        <v>0</v>
      </c>
      <c r="Y60" s="74">
        <f t="shared" si="118"/>
        <v>0</v>
      </c>
      <c r="Z60" s="74">
        <f t="shared" si="119"/>
        <v>0</v>
      </c>
      <c r="AA60" s="74">
        <f t="shared" si="120"/>
        <v>0</v>
      </c>
      <c r="AB60" s="72">
        <f t="shared" si="121"/>
        <v>0</v>
      </c>
      <c r="AC60" s="75">
        <v>0</v>
      </c>
      <c r="AD60" s="101">
        <f>(J60*Pricing!O56)+(O60*Pricing!P56)</f>
        <v>0</v>
      </c>
      <c r="AE60" s="76">
        <f t="shared" si="131"/>
        <v>0</v>
      </c>
      <c r="AF60" s="342">
        <f t="shared" si="132"/>
        <v>0</v>
      </c>
      <c r="AG60" s="343"/>
      <c r="AH60" s="76">
        <f t="shared" si="45"/>
        <v>0</v>
      </c>
      <c r="AI60" s="76">
        <f t="shared" si="126"/>
        <v>0</v>
      </c>
      <c r="AJ60" s="76">
        <f>J60*Pricing!Q56</f>
        <v>0</v>
      </c>
      <c r="AK60" s="76">
        <f>J60*Pricing!R56</f>
        <v>0</v>
      </c>
      <c r="AL60" s="76">
        <f t="shared" si="85"/>
        <v>0</v>
      </c>
      <c r="AM60" s="77">
        <f t="shared" si="86"/>
        <v>0</v>
      </c>
      <c r="AN60" s="76">
        <f t="shared" si="87"/>
        <v>0</v>
      </c>
      <c r="AO60" s="72">
        <f t="shared" si="88"/>
        <v>0</v>
      </c>
      <c r="AP60" s="74">
        <f t="shared" si="89"/>
        <v>0</v>
      </c>
      <c r="AQ60" s="74">
        <f t="shared" si="122"/>
        <v>0</v>
      </c>
      <c r="AR60" s="74" t="e">
        <f t="shared" si="127"/>
        <v>#DIV/0!</v>
      </c>
      <c r="AS60" s="72">
        <f t="shared" si="128"/>
        <v>0</v>
      </c>
      <c r="AT60" s="72" t="e">
        <f t="shared" si="92"/>
        <v>#DIV/0!</v>
      </c>
      <c r="AU60" s="78" t="e">
        <f t="shared" si="123"/>
        <v>#DIV/0!</v>
      </c>
      <c r="AV60" s="79">
        <f t="shared" si="93"/>
        <v>0</v>
      </c>
      <c r="AW60" s="80" t="e">
        <f t="shared" si="94"/>
        <v>#DIV/0!</v>
      </c>
      <c r="AX60" s="81" t="e">
        <f t="shared" si="95"/>
        <v>#DIV/0!</v>
      </c>
      <c r="AY60" s="82"/>
      <c r="AZ60" s="83" t="e">
        <f t="shared" si="124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5"/>
        <v>0</v>
      </c>
      <c r="I61" s="70">
        <f>Pricing!I57</f>
        <v>0</v>
      </c>
      <c r="J61" s="69">
        <f t="shared" si="129"/>
        <v>0</v>
      </c>
      <c r="K61" s="71">
        <f t="shared" si="130"/>
        <v>0</v>
      </c>
      <c r="L61" s="69"/>
      <c r="M61" s="72"/>
      <c r="N61" s="72"/>
      <c r="O61" s="72">
        <f t="shared" si="83"/>
        <v>0</v>
      </c>
      <c r="P61" s="73">
        <f>Pricing!M57</f>
        <v>0</v>
      </c>
      <c r="Q61" s="74">
        <f t="shared" si="111"/>
        <v>0</v>
      </c>
      <c r="R61" s="74">
        <f t="shared" si="112"/>
        <v>0</v>
      </c>
      <c r="S61" s="74">
        <f t="shared" si="113"/>
        <v>0</v>
      </c>
      <c r="T61" s="74">
        <f t="shared" si="114"/>
        <v>0</v>
      </c>
      <c r="U61" s="72">
        <f t="shared" si="115"/>
        <v>0</v>
      </c>
      <c r="V61" s="74">
        <f t="shared" si="116"/>
        <v>0</v>
      </c>
      <c r="W61" s="73">
        <f>Pricing!S57*I61</f>
        <v>0</v>
      </c>
      <c r="X61" s="74">
        <f t="shared" si="117"/>
        <v>0</v>
      </c>
      <c r="Y61" s="74">
        <f t="shared" si="118"/>
        <v>0</v>
      </c>
      <c r="Z61" s="74">
        <f t="shared" si="119"/>
        <v>0</v>
      </c>
      <c r="AA61" s="74">
        <f t="shared" si="120"/>
        <v>0</v>
      </c>
      <c r="AB61" s="72">
        <f t="shared" si="121"/>
        <v>0</v>
      </c>
      <c r="AC61" s="75">
        <v>0</v>
      </c>
      <c r="AD61" s="101">
        <f>(J61*Pricing!O57)+(O61*Pricing!P57)</f>
        <v>0</v>
      </c>
      <c r="AE61" s="76">
        <f t="shared" si="131"/>
        <v>0</v>
      </c>
      <c r="AF61" s="342">
        <f t="shared" si="132"/>
        <v>0</v>
      </c>
      <c r="AG61" s="343"/>
      <c r="AH61" s="76">
        <f t="shared" si="45"/>
        <v>0</v>
      </c>
      <c r="AI61" s="76">
        <f t="shared" si="126"/>
        <v>0</v>
      </c>
      <c r="AJ61" s="76">
        <f>J61*Pricing!Q57</f>
        <v>0</v>
      </c>
      <c r="AK61" s="76">
        <f>J61*Pricing!R57</f>
        <v>0</v>
      </c>
      <c r="AL61" s="76">
        <f t="shared" si="85"/>
        <v>0</v>
      </c>
      <c r="AM61" s="77">
        <f t="shared" si="86"/>
        <v>0</v>
      </c>
      <c r="AN61" s="76">
        <f t="shared" si="87"/>
        <v>0</v>
      </c>
      <c r="AO61" s="72">
        <f t="shared" si="88"/>
        <v>0</v>
      </c>
      <c r="AP61" s="74">
        <f t="shared" si="89"/>
        <v>0</v>
      </c>
      <c r="AQ61" s="74">
        <f t="shared" si="122"/>
        <v>0</v>
      </c>
      <c r="AR61" s="74" t="e">
        <f t="shared" si="127"/>
        <v>#DIV/0!</v>
      </c>
      <c r="AS61" s="72">
        <f t="shared" si="128"/>
        <v>0</v>
      </c>
      <c r="AT61" s="72" t="e">
        <f t="shared" si="92"/>
        <v>#DIV/0!</v>
      </c>
      <c r="AU61" s="78" t="e">
        <f t="shared" si="123"/>
        <v>#DIV/0!</v>
      </c>
      <c r="AV61" s="79">
        <f t="shared" si="93"/>
        <v>0</v>
      </c>
      <c r="AW61" s="80" t="e">
        <f t="shared" si="94"/>
        <v>#DIV/0!</v>
      </c>
      <c r="AX61" s="81" t="e">
        <f t="shared" si="95"/>
        <v>#DIV/0!</v>
      </c>
      <c r="AY61" s="82"/>
      <c r="AZ61" s="83" t="e">
        <f t="shared" si="124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5"/>
        <v>0</v>
      </c>
      <c r="I62" s="70">
        <f>Pricing!I58</f>
        <v>0</v>
      </c>
      <c r="J62" s="69">
        <f t="shared" si="129"/>
        <v>0</v>
      </c>
      <c r="K62" s="71">
        <f t="shared" si="130"/>
        <v>0</v>
      </c>
      <c r="L62" s="69"/>
      <c r="M62" s="72"/>
      <c r="N62" s="72"/>
      <c r="O62" s="72">
        <f t="shared" si="83"/>
        <v>0</v>
      </c>
      <c r="P62" s="73">
        <f>Pricing!M58</f>
        <v>0</v>
      </c>
      <c r="Q62" s="74">
        <f t="shared" si="111"/>
        <v>0</v>
      </c>
      <c r="R62" s="74">
        <f t="shared" si="112"/>
        <v>0</v>
      </c>
      <c r="S62" s="74">
        <f t="shared" si="113"/>
        <v>0</v>
      </c>
      <c r="T62" s="74">
        <f t="shared" si="114"/>
        <v>0</v>
      </c>
      <c r="U62" s="72">
        <f t="shared" si="115"/>
        <v>0</v>
      </c>
      <c r="V62" s="74">
        <f t="shared" si="116"/>
        <v>0</v>
      </c>
      <c r="W62" s="73">
        <f>Pricing!S58*I62</f>
        <v>0</v>
      </c>
      <c r="X62" s="74">
        <f t="shared" si="117"/>
        <v>0</v>
      </c>
      <c r="Y62" s="74">
        <f t="shared" si="118"/>
        <v>0</v>
      </c>
      <c r="Z62" s="74">
        <f t="shared" si="119"/>
        <v>0</v>
      </c>
      <c r="AA62" s="74">
        <f t="shared" si="120"/>
        <v>0</v>
      </c>
      <c r="AB62" s="72">
        <f t="shared" si="121"/>
        <v>0</v>
      </c>
      <c r="AC62" s="75">
        <v>0</v>
      </c>
      <c r="AD62" s="101">
        <f>(J62*Pricing!O58)+(O62*Pricing!P58)</f>
        <v>0</v>
      </c>
      <c r="AE62" s="76">
        <f t="shared" si="131"/>
        <v>0</v>
      </c>
      <c r="AF62" s="342">
        <f t="shared" si="132"/>
        <v>0</v>
      </c>
      <c r="AG62" s="343"/>
      <c r="AH62" s="76">
        <f t="shared" si="45"/>
        <v>0</v>
      </c>
      <c r="AI62" s="76">
        <f t="shared" si="126"/>
        <v>0</v>
      </c>
      <c r="AJ62" s="76">
        <f>J62*Pricing!Q58</f>
        <v>0</v>
      </c>
      <c r="AK62" s="76">
        <f>J62*Pricing!R58</f>
        <v>0</v>
      </c>
      <c r="AL62" s="76">
        <f t="shared" si="85"/>
        <v>0</v>
      </c>
      <c r="AM62" s="77">
        <f t="shared" si="86"/>
        <v>0</v>
      </c>
      <c r="AN62" s="76">
        <f t="shared" si="87"/>
        <v>0</v>
      </c>
      <c r="AO62" s="72">
        <f t="shared" si="88"/>
        <v>0</v>
      </c>
      <c r="AP62" s="74">
        <f t="shared" si="89"/>
        <v>0</v>
      </c>
      <c r="AQ62" s="74">
        <f t="shared" si="122"/>
        <v>0</v>
      </c>
      <c r="AR62" s="74" t="e">
        <f t="shared" si="127"/>
        <v>#DIV/0!</v>
      </c>
      <c r="AS62" s="72">
        <f t="shared" si="128"/>
        <v>0</v>
      </c>
      <c r="AT62" s="72" t="e">
        <f t="shared" si="92"/>
        <v>#DIV/0!</v>
      </c>
      <c r="AU62" s="78" t="e">
        <f t="shared" si="123"/>
        <v>#DIV/0!</v>
      </c>
      <c r="AV62" s="79">
        <f t="shared" si="93"/>
        <v>0</v>
      </c>
      <c r="AW62" s="80" t="e">
        <f t="shared" si="94"/>
        <v>#DIV/0!</v>
      </c>
      <c r="AX62" s="81" t="e">
        <f t="shared" si="95"/>
        <v>#DIV/0!</v>
      </c>
      <c r="AY62" s="82"/>
      <c r="AZ62" s="83" t="e">
        <f t="shared" si="124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5"/>
        <v>0</v>
      </c>
      <c r="I63" s="70">
        <f>Pricing!I59</f>
        <v>0</v>
      </c>
      <c r="J63" s="69">
        <f t="shared" si="129"/>
        <v>0</v>
      </c>
      <c r="K63" s="71">
        <f t="shared" si="130"/>
        <v>0</v>
      </c>
      <c r="L63" s="69"/>
      <c r="M63" s="72"/>
      <c r="N63" s="72"/>
      <c r="O63" s="72">
        <f t="shared" si="83"/>
        <v>0</v>
      </c>
      <c r="P63" s="73">
        <f>Pricing!M59</f>
        <v>0</v>
      </c>
      <c r="Q63" s="74">
        <f t="shared" si="111"/>
        <v>0</v>
      </c>
      <c r="R63" s="74">
        <f t="shared" si="112"/>
        <v>0</v>
      </c>
      <c r="S63" s="74">
        <f t="shared" si="113"/>
        <v>0</v>
      </c>
      <c r="T63" s="74">
        <f t="shared" si="114"/>
        <v>0</v>
      </c>
      <c r="U63" s="72">
        <f t="shared" si="115"/>
        <v>0</v>
      </c>
      <c r="V63" s="74">
        <f t="shared" si="116"/>
        <v>0</v>
      </c>
      <c r="W63" s="73">
        <f>Pricing!S59*I63</f>
        <v>0</v>
      </c>
      <c r="X63" s="74">
        <f t="shared" si="117"/>
        <v>0</v>
      </c>
      <c r="Y63" s="74">
        <f t="shared" si="118"/>
        <v>0</v>
      </c>
      <c r="Z63" s="74">
        <f t="shared" si="119"/>
        <v>0</v>
      </c>
      <c r="AA63" s="74">
        <f t="shared" si="120"/>
        <v>0</v>
      </c>
      <c r="AB63" s="72">
        <f t="shared" si="121"/>
        <v>0</v>
      </c>
      <c r="AC63" s="75">
        <v>0</v>
      </c>
      <c r="AD63" s="101">
        <f>(J63*Pricing!O59)+(O63*Pricing!P59)</f>
        <v>0</v>
      </c>
      <c r="AE63" s="76">
        <f t="shared" si="131"/>
        <v>0</v>
      </c>
      <c r="AF63" s="342">
        <f t="shared" si="132"/>
        <v>0</v>
      </c>
      <c r="AG63" s="343"/>
      <c r="AH63" s="76">
        <f t="shared" si="45"/>
        <v>0</v>
      </c>
      <c r="AI63" s="76">
        <f t="shared" si="126"/>
        <v>0</v>
      </c>
      <c r="AJ63" s="76">
        <f>J63*Pricing!Q59</f>
        <v>0</v>
      </c>
      <c r="AK63" s="76">
        <f>J63*Pricing!R59</f>
        <v>0</v>
      </c>
      <c r="AL63" s="76">
        <f t="shared" si="85"/>
        <v>0</v>
      </c>
      <c r="AM63" s="77">
        <f t="shared" si="86"/>
        <v>0</v>
      </c>
      <c r="AN63" s="76">
        <f t="shared" si="87"/>
        <v>0</v>
      </c>
      <c r="AO63" s="72">
        <f t="shared" si="88"/>
        <v>0</v>
      </c>
      <c r="AP63" s="74">
        <f t="shared" si="89"/>
        <v>0</v>
      </c>
      <c r="AQ63" s="74">
        <f t="shared" si="122"/>
        <v>0</v>
      </c>
      <c r="AR63" s="74" t="e">
        <f t="shared" si="127"/>
        <v>#DIV/0!</v>
      </c>
      <c r="AS63" s="72">
        <f t="shared" si="128"/>
        <v>0</v>
      </c>
      <c r="AT63" s="72" t="e">
        <f t="shared" si="92"/>
        <v>#DIV/0!</v>
      </c>
      <c r="AU63" s="78" t="e">
        <f t="shared" si="123"/>
        <v>#DIV/0!</v>
      </c>
      <c r="AV63" s="79">
        <f t="shared" si="93"/>
        <v>0</v>
      </c>
      <c r="AW63" s="80" t="e">
        <f t="shared" si="94"/>
        <v>#DIV/0!</v>
      </c>
      <c r="AX63" s="81" t="e">
        <f t="shared" si="95"/>
        <v>#DIV/0!</v>
      </c>
      <c r="AY63" s="82"/>
      <c r="AZ63" s="83" t="e">
        <f t="shared" si="124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5"/>
        <v>0</v>
      </c>
      <c r="I64" s="70">
        <f>Pricing!I60</f>
        <v>0</v>
      </c>
      <c r="J64" s="69">
        <f t="shared" si="129"/>
        <v>0</v>
      </c>
      <c r="K64" s="71">
        <f t="shared" si="130"/>
        <v>0</v>
      </c>
      <c r="L64" s="69"/>
      <c r="M64" s="72"/>
      <c r="N64" s="72"/>
      <c r="O64" s="72">
        <f t="shared" si="83"/>
        <v>0</v>
      </c>
      <c r="P64" s="73">
        <f>Pricing!M60</f>
        <v>0</v>
      </c>
      <c r="Q64" s="74">
        <f t="shared" si="111"/>
        <v>0</v>
      </c>
      <c r="R64" s="74">
        <f t="shared" si="112"/>
        <v>0</v>
      </c>
      <c r="S64" s="74">
        <f t="shared" si="113"/>
        <v>0</v>
      </c>
      <c r="T64" s="74">
        <f t="shared" si="114"/>
        <v>0</v>
      </c>
      <c r="U64" s="72">
        <f t="shared" si="115"/>
        <v>0</v>
      </c>
      <c r="V64" s="74">
        <f t="shared" si="116"/>
        <v>0</v>
      </c>
      <c r="W64" s="73">
        <f>Pricing!S60*I64</f>
        <v>0</v>
      </c>
      <c r="X64" s="74">
        <f t="shared" si="117"/>
        <v>0</v>
      </c>
      <c r="Y64" s="74">
        <f t="shared" si="118"/>
        <v>0</v>
      </c>
      <c r="Z64" s="74">
        <f t="shared" si="119"/>
        <v>0</v>
      </c>
      <c r="AA64" s="74">
        <f t="shared" si="120"/>
        <v>0</v>
      </c>
      <c r="AB64" s="72">
        <f t="shared" si="121"/>
        <v>0</v>
      </c>
      <c r="AC64" s="75">
        <v>0</v>
      </c>
      <c r="AD64" s="101">
        <f>(J64*Pricing!O60)+(O64*Pricing!P60)</f>
        <v>0</v>
      </c>
      <c r="AE64" s="76">
        <f t="shared" si="131"/>
        <v>0</v>
      </c>
      <c r="AF64" s="342">
        <f t="shared" si="132"/>
        <v>0</v>
      </c>
      <c r="AG64" s="343"/>
      <c r="AH64" s="76">
        <f t="shared" si="45"/>
        <v>0</v>
      </c>
      <c r="AI64" s="76">
        <f t="shared" si="126"/>
        <v>0</v>
      </c>
      <c r="AJ64" s="76">
        <f>J64*Pricing!Q60</f>
        <v>0</v>
      </c>
      <c r="AK64" s="76">
        <f>J64*Pricing!R60</f>
        <v>0</v>
      </c>
      <c r="AL64" s="76">
        <f t="shared" si="85"/>
        <v>0</v>
      </c>
      <c r="AM64" s="77">
        <f t="shared" si="86"/>
        <v>0</v>
      </c>
      <c r="AN64" s="76">
        <f t="shared" si="87"/>
        <v>0</v>
      </c>
      <c r="AO64" s="72">
        <f t="shared" si="88"/>
        <v>0</v>
      </c>
      <c r="AP64" s="74">
        <f t="shared" si="89"/>
        <v>0</v>
      </c>
      <c r="AQ64" s="74">
        <f t="shared" si="122"/>
        <v>0</v>
      </c>
      <c r="AR64" s="74" t="e">
        <f t="shared" si="127"/>
        <v>#DIV/0!</v>
      </c>
      <c r="AS64" s="72">
        <f t="shared" si="128"/>
        <v>0</v>
      </c>
      <c r="AT64" s="72" t="e">
        <f t="shared" si="92"/>
        <v>#DIV/0!</v>
      </c>
      <c r="AU64" s="78" t="e">
        <f t="shared" si="123"/>
        <v>#DIV/0!</v>
      </c>
      <c r="AV64" s="79">
        <f t="shared" si="93"/>
        <v>0</v>
      </c>
      <c r="AW64" s="80" t="e">
        <f t="shared" si="94"/>
        <v>#DIV/0!</v>
      </c>
      <c r="AX64" s="81" t="e">
        <f t="shared" si="95"/>
        <v>#DIV/0!</v>
      </c>
      <c r="AY64" s="82"/>
      <c r="AZ64" s="83" t="e">
        <f t="shared" si="124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5"/>
        <v>0</v>
      </c>
      <c r="I65" s="70">
        <f>Pricing!I61</f>
        <v>0</v>
      </c>
      <c r="J65" s="69">
        <f t="shared" si="129"/>
        <v>0</v>
      </c>
      <c r="K65" s="71">
        <f t="shared" si="130"/>
        <v>0</v>
      </c>
      <c r="L65" s="69"/>
      <c r="M65" s="72"/>
      <c r="N65" s="72"/>
      <c r="O65" s="72">
        <f t="shared" si="83"/>
        <v>0</v>
      </c>
      <c r="P65" s="73">
        <f>Pricing!M61</f>
        <v>0</v>
      </c>
      <c r="Q65" s="74">
        <f t="shared" si="111"/>
        <v>0</v>
      </c>
      <c r="R65" s="74">
        <f t="shared" si="112"/>
        <v>0</v>
      </c>
      <c r="S65" s="74">
        <f t="shared" si="113"/>
        <v>0</v>
      </c>
      <c r="T65" s="74">
        <f t="shared" si="114"/>
        <v>0</v>
      </c>
      <c r="U65" s="72">
        <f t="shared" si="115"/>
        <v>0</v>
      </c>
      <c r="V65" s="74">
        <f t="shared" si="116"/>
        <v>0</v>
      </c>
      <c r="W65" s="73">
        <f>Pricing!S61*I65</f>
        <v>0</v>
      </c>
      <c r="X65" s="74">
        <f t="shared" si="117"/>
        <v>0</v>
      </c>
      <c r="Y65" s="74">
        <f t="shared" si="118"/>
        <v>0</v>
      </c>
      <c r="Z65" s="74">
        <f t="shared" si="119"/>
        <v>0</v>
      </c>
      <c r="AA65" s="74">
        <f t="shared" si="120"/>
        <v>0</v>
      </c>
      <c r="AB65" s="72">
        <f t="shared" si="121"/>
        <v>0</v>
      </c>
      <c r="AC65" s="75">
        <v>0</v>
      </c>
      <c r="AD65" s="101">
        <f>(J65*Pricing!O61)+(O65*Pricing!P61)</f>
        <v>0</v>
      </c>
      <c r="AE65" s="76">
        <f t="shared" si="131"/>
        <v>0</v>
      </c>
      <c r="AF65" s="342">
        <f t="shared" si="132"/>
        <v>0</v>
      </c>
      <c r="AG65" s="343"/>
      <c r="AH65" s="76">
        <f t="shared" si="45"/>
        <v>0</v>
      </c>
      <c r="AI65" s="76">
        <f t="shared" si="126"/>
        <v>0</v>
      </c>
      <c r="AJ65" s="76">
        <f>J65*Pricing!Q61</f>
        <v>0</v>
      </c>
      <c r="AK65" s="76">
        <f>J65*Pricing!R61</f>
        <v>0</v>
      </c>
      <c r="AL65" s="76">
        <f t="shared" si="85"/>
        <v>0</v>
      </c>
      <c r="AM65" s="77">
        <f t="shared" si="86"/>
        <v>0</v>
      </c>
      <c r="AN65" s="76">
        <f t="shared" si="87"/>
        <v>0</v>
      </c>
      <c r="AO65" s="72">
        <f t="shared" si="88"/>
        <v>0</v>
      </c>
      <c r="AP65" s="74">
        <f t="shared" si="89"/>
        <v>0</v>
      </c>
      <c r="AQ65" s="74">
        <f t="shared" si="122"/>
        <v>0</v>
      </c>
      <c r="AR65" s="74" t="e">
        <f t="shared" si="127"/>
        <v>#DIV/0!</v>
      </c>
      <c r="AS65" s="72">
        <f t="shared" si="128"/>
        <v>0</v>
      </c>
      <c r="AT65" s="72" t="e">
        <f t="shared" si="92"/>
        <v>#DIV/0!</v>
      </c>
      <c r="AU65" s="78" t="e">
        <f t="shared" si="123"/>
        <v>#DIV/0!</v>
      </c>
      <c r="AV65" s="79">
        <f t="shared" si="93"/>
        <v>0</v>
      </c>
      <c r="AW65" s="80" t="e">
        <f t="shared" si="94"/>
        <v>#DIV/0!</v>
      </c>
      <c r="AX65" s="81" t="e">
        <f t="shared" si="95"/>
        <v>#DIV/0!</v>
      </c>
      <c r="AY65" s="82"/>
      <c r="AZ65" s="83" t="e">
        <f t="shared" si="124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5"/>
        <v>0</v>
      </c>
      <c r="I66" s="70">
        <f>Pricing!I62</f>
        <v>0</v>
      </c>
      <c r="J66" s="69">
        <f t="shared" si="129"/>
        <v>0</v>
      </c>
      <c r="K66" s="71">
        <f t="shared" si="130"/>
        <v>0</v>
      </c>
      <c r="L66" s="69"/>
      <c r="M66" s="72"/>
      <c r="N66" s="72"/>
      <c r="O66" s="72">
        <f t="shared" si="83"/>
        <v>0</v>
      </c>
      <c r="P66" s="73">
        <f>Pricing!M62</f>
        <v>0</v>
      </c>
      <c r="Q66" s="74">
        <f t="shared" si="111"/>
        <v>0</v>
      </c>
      <c r="R66" s="74">
        <f t="shared" si="112"/>
        <v>0</v>
      </c>
      <c r="S66" s="74">
        <f t="shared" si="113"/>
        <v>0</v>
      </c>
      <c r="T66" s="74">
        <f t="shared" si="114"/>
        <v>0</v>
      </c>
      <c r="U66" s="72">
        <f t="shared" si="115"/>
        <v>0</v>
      </c>
      <c r="V66" s="74">
        <f t="shared" si="116"/>
        <v>0</v>
      </c>
      <c r="W66" s="73">
        <f>Pricing!S62*I66</f>
        <v>0</v>
      </c>
      <c r="X66" s="74">
        <f t="shared" si="117"/>
        <v>0</v>
      </c>
      <c r="Y66" s="74">
        <f t="shared" si="118"/>
        <v>0</v>
      </c>
      <c r="Z66" s="74">
        <f t="shared" si="119"/>
        <v>0</v>
      </c>
      <c r="AA66" s="74">
        <f t="shared" si="120"/>
        <v>0</v>
      </c>
      <c r="AB66" s="72">
        <f t="shared" si="121"/>
        <v>0</v>
      </c>
      <c r="AC66" s="75">
        <v>0</v>
      </c>
      <c r="AD66" s="101">
        <f>(J66*Pricing!O62)+(O66*Pricing!P62)</f>
        <v>0</v>
      </c>
      <c r="AE66" s="76">
        <f t="shared" si="131"/>
        <v>0</v>
      </c>
      <c r="AF66" s="342">
        <f t="shared" si="132"/>
        <v>0</v>
      </c>
      <c r="AG66" s="343"/>
      <c r="AH66" s="76">
        <f t="shared" si="45"/>
        <v>0</v>
      </c>
      <c r="AI66" s="76">
        <f t="shared" si="126"/>
        <v>0</v>
      </c>
      <c r="AJ66" s="76">
        <f>J66*Pricing!Q62</f>
        <v>0</v>
      </c>
      <c r="AK66" s="76">
        <f>J66*Pricing!R62</f>
        <v>0</v>
      </c>
      <c r="AL66" s="76">
        <f t="shared" si="85"/>
        <v>0</v>
      </c>
      <c r="AM66" s="77">
        <f t="shared" si="86"/>
        <v>0</v>
      </c>
      <c r="AN66" s="76">
        <f t="shared" si="87"/>
        <v>0</v>
      </c>
      <c r="AO66" s="72">
        <f t="shared" si="88"/>
        <v>0</v>
      </c>
      <c r="AP66" s="74">
        <f t="shared" si="89"/>
        <v>0</v>
      </c>
      <c r="AQ66" s="74">
        <f t="shared" si="122"/>
        <v>0</v>
      </c>
      <c r="AR66" s="74" t="e">
        <f t="shared" si="127"/>
        <v>#DIV/0!</v>
      </c>
      <c r="AS66" s="72">
        <f t="shared" si="128"/>
        <v>0</v>
      </c>
      <c r="AT66" s="72" t="e">
        <f t="shared" si="92"/>
        <v>#DIV/0!</v>
      </c>
      <c r="AU66" s="78" t="e">
        <f t="shared" si="123"/>
        <v>#DIV/0!</v>
      </c>
      <c r="AV66" s="79">
        <f t="shared" si="93"/>
        <v>0</v>
      </c>
      <c r="AW66" s="80" t="e">
        <f t="shared" si="94"/>
        <v>#DIV/0!</v>
      </c>
      <c r="AX66" s="81" t="e">
        <f t="shared" si="95"/>
        <v>#DIV/0!</v>
      </c>
      <c r="AY66" s="82"/>
      <c r="AZ66" s="83" t="e">
        <f t="shared" si="124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5"/>
        <v>0</v>
      </c>
      <c r="I67" s="70">
        <f>Pricing!I63</f>
        <v>0</v>
      </c>
      <c r="J67" s="69">
        <f t="shared" si="129"/>
        <v>0</v>
      </c>
      <c r="K67" s="71">
        <f t="shared" si="130"/>
        <v>0</v>
      </c>
      <c r="L67" s="69"/>
      <c r="M67" s="72"/>
      <c r="N67" s="72"/>
      <c r="O67" s="72">
        <f t="shared" si="83"/>
        <v>0</v>
      </c>
      <c r="P67" s="73">
        <f>Pricing!M63</f>
        <v>0</v>
      </c>
      <c r="Q67" s="74">
        <f t="shared" si="111"/>
        <v>0</v>
      </c>
      <c r="R67" s="74">
        <f t="shared" si="112"/>
        <v>0</v>
      </c>
      <c r="S67" s="74">
        <f t="shared" si="113"/>
        <v>0</v>
      </c>
      <c r="T67" s="74">
        <f t="shared" si="114"/>
        <v>0</v>
      </c>
      <c r="U67" s="72">
        <f t="shared" si="115"/>
        <v>0</v>
      </c>
      <c r="V67" s="74">
        <f t="shared" si="116"/>
        <v>0</v>
      </c>
      <c r="W67" s="73">
        <f>Pricing!S63*I67</f>
        <v>0</v>
      </c>
      <c r="X67" s="74">
        <f t="shared" si="117"/>
        <v>0</v>
      </c>
      <c r="Y67" s="74">
        <f t="shared" si="118"/>
        <v>0</v>
      </c>
      <c r="Z67" s="74">
        <f t="shared" si="119"/>
        <v>0</v>
      </c>
      <c r="AA67" s="74">
        <f t="shared" si="120"/>
        <v>0</v>
      </c>
      <c r="AB67" s="72">
        <f t="shared" si="121"/>
        <v>0</v>
      </c>
      <c r="AC67" s="75">
        <v>0</v>
      </c>
      <c r="AD67" s="101">
        <f>(J67*Pricing!O63)+(O67*Pricing!P63)</f>
        <v>0</v>
      </c>
      <c r="AE67" s="76">
        <f t="shared" si="131"/>
        <v>0</v>
      </c>
      <c r="AF67" s="342">
        <f t="shared" si="132"/>
        <v>0</v>
      </c>
      <c r="AG67" s="343"/>
      <c r="AH67" s="76">
        <f t="shared" si="45"/>
        <v>0</v>
      </c>
      <c r="AI67" s="76">
        <f t="shared" si="126"/>
        <v>0</v>
      </c>
      <c r="AJ67" s="76">
        <f>J67*Pricing!Q63</f>
        <v>0</v>
      </c>
      <c r="AK67" s="76">
        <f>J67*Pricing!R63</f>
        <v>0</v>
      </c>
      <c r="AL67" s="76">
        <f t="shared" si="85"/>
        <v>0</v>
      </c>
      <c r="AM67" s="77">
        <f t="shared" si="86"/>
        <v>0</v>
      </c>
      <c r="AN67" s="76">
        <f t="shared" si="87"/>
        <v>0</v>
      </c>
      <c r="AO67" s="72">
        <f t="shared" si="88"/>
        <v>0</v>
      </c>
      <c r="AP67" s="74">
        <f t="shared" si="89"/>
        <v>0</v>
      </c>
      <c r="AQ67" s="74">
        <f t="shared" si="122"/>
        <v>0</v>
      </c>
      <c r="AR67" s="74" t="e">
        <f t="shared" si="127"/>
        <v>#DIV/0!</v>
      </c>
      <c r="AS67" s="72">
        <f t="shared" si="128"/>
        <v>0</v>
      </c>
      <c r="AT67" s="72" t="e">
        <f t="shared" si="92"/>
        <v>#DIV/0!</v>
      </c>
      <c r="AU67" s="78" t="e">
        <f t="shared" si="123"/>
        <v>#DIV/0!</v>
      </c>
      <c r="AV67" s="79">
        <f t="shared" si="93"/>
        <v>0</v>
      </c>
      <c r="AW67" s="80" t="e">
        <f t="shared" si="94"/>
        <v>#DIV/0!</v>
      </c>
      <c r="AX67" s="81" t="e">
        <f t="shared" si="95"/>
        <v>#DIV/0!</v>
      </c>
      <c r="AY67" s="82"/>
      <c r="AZ67" s="83" t="e">
        <f t="shared" si="124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5"/>
        <v>0</v>
      </c>
      <c r="I68" s="70">
        <f>Pricing!I64</f>
        <v>0</v>
      </c>
      <c r="J68" s="69">
        <f t="shared" si="129"/>
        <v>0</v>
      </c>
      <c r="K68" s="71">
        <f t="shared" si="130"/>
        <v>0</v>
      </c>
      <c r="L68" s="69"/>
      <c r="M68" s="72"/>
      <c r="N68" s="72"/>
      <c r="O68" s="72">
        <f t="shared" si="83"/>
        <v>0</v>
      </c>
      <c r="P68" s="73">
        <f>Pricing!M64</f>
        <v>0</v>
      </c>
      <c r="Q68" s="74">
        <f t="shared" si="111"/>
        <v>0</v>
      </c>
      <c r="R68" s="74">
        <f t="shared" si="112"/>
        <v>0</v>
      </c>
      <c r="S68" s="74">
        <f t="shared" si="113"/>
        <v>0</v>
      </c>
      <c r="T68" s="74">
        <f t="shared" si="114"/>
        <v>0</v>
      </c>
      <c r="U68" s="72">
        <f t="shared" si="115"/>
        <v>0</v>
      </c>
      <c r="V68" s="74">
        <f t="shared" si="116"/>
        <v>0</v>
      </c>
      <c r="W68" s="73">
        <f>Pricing!S64*I68</f>
        <v>0</v>
      </c>
      <c r="X68" s="74">
        <f t="shared" si="117"/>
        <v>0</v>
      </c>
      <c r="Y68" s="74">
        <f t="shared" si="118"/>
        <v>0</v>
      </c>
      <c r="Z68" s="74">
        <f t="shared" si="119"/>
        <v>0</v>
      </c>
      <c r="AA68" s="74">
        <f t="shared" si="120"/>
        <v>0</v>
      </c>
      <c r="AB68" s="72">
        <f t="shared" si="121"/>
        <v>0</v>
      </c>
      <c r="AC68" s="75">
        <v>0</v>
      </c>
      <c r="AD68" s="101">
        <f>(J68*Pricing!O64)+(O68*Pricing!P64)</f>
        <v>0</v>
      </c>
      <c r="AE68" s="76">
        <f t="shared" si="131"/>
        <v>0</v>
      </c>
      <c r="AF68" s="342">
        <f t="shared" si="132"/>
        <v>0</v>
      </c>
      <c r="AG68" s="343"/>
      <c r="AH68" s="76">
        <f t="shared" si="45"/>
        <v>0</v>
      </c>
      <c r="AI68" s="76">
        <f t="shared" si="126"/>
        <v>0</v>
      </c>
      <c r="AJ68" s="76">
        <f>J68*Pricing!Q64</f>
        <v>0</v>
      </c>
      <c r="AK68" s="76">
        <f>J68*Pricing!R64</f>
        <v>0</v>
      </c>
      <c r="AL68" s="76">
        <f t="shared" si="85"/>
        <v>0</v>
      </c>
      <c r="AM68" s="77">
        <f t="shared" si="86"/>
        <v>0</v>
      </c>
      <c r="AN68" s="76">
        <f t="shared" si="87"/>
        <v>0</v>
      </c>
      <c r="AO68" s="72">
        <f t="shared" si="88"/>
        <v>0</v>
      </c>
      <c r="AP68" s="74">
        <f t="shared" si="89"/>
        <v>0</v>
      </c>
      <c r="AQ68" s="74">
        <f t="shared" si="122"/>
        <v>0</v>
      </c>
      <c r="AR68" s="74" t="e">
        <f t="shared" si="127"/>
        <v>#DIV/0!</v>
      </c>
      <c r="AS68" s="72">
        <f t="shared" si="128"/>
        <v>0</v>
      </c>
      <c r="AT68" s="72" t="e">
        <f t="shared" si="92"/>
        <v>#DIV/0!</v>
      </c>
      <c r="AU68" s="78" t="e">
        <f t="shared" si="123"/>
        <v>#DIV/0!</v>
      </c>
      <c r="AV68" s="79">
        <f t="shared" si="93"/>
        <v>0</v>
      </c>
      <c r="AW68" s="80" t="e">
        <f t="shared" si="94"/>
        <v>#DIV/0!</v>
      </c>
      <c r="AX68" s="81" t="e">
        <f t="shared" si="95"/>
        <v>#DIV/0!</v>
      </c>
      <c r="AY68" s="82"/>
      <c r="AZ68" s="83" t="e">
        <f t="shared" si="124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5"/>
        <v>0</v>
      </c>
      <c r="I69" s="70">
        <f>Pricing!I65</f>
        <v>0</v>
      </c>
      <c r="J69" s="69">
        <f t="shared" si="129"/>
        <v>0</v>
      </c>
      <c r="K69" s="71">
        <f t="shared" si="130"/>
        <v>0</v>
      </c>
      <c r="L69" s="69"/>
      <c r="M69" s="72"/>
      <c r="N69" s="72"/>
      <c r="O69" s="72">
        <f t="shared" si="83"/>
        <v>0</v>
      </c>
      <c r="P69" s="73">
        <f>Pricing!M65</f>
        <v>0</v>
      </c>
      <c r="Q69" s="74">
        <f t="shared" si="111"/>
        <v>0</v>
      </c>
      <c r="R69" s="74">
        <f t="shared" si="112"/>
        <v>0</v>
      </c>
      <c r="S69" s="74">
        <f t="shared" si="113"/>
        <v>0</v>
      </c>
      <c r="T69" s="74">
        <f t="shared" si="114"/>
        <v>0</v>
      </c>
      <c r="U69" s="72">
        <f t="shared" si="115"/>
        <v>0</v>
      </c>
      <c r="V69" s="74">
        <f t="shared" si="116"/>
        <v>0</v>
      </c>
      <c r="W69" s="73">
        <f>Pricing!S65*I69</f>
        <v>0</v>
      </c>
      <c r="X69" s="74">
        <f t="shared" si="117"/>
        <v>0</v>
      </c>
      <c r="Y69" s="74">
        <f t="shared" si="118"/>
        <v>0</v>
      </c>
      <c r="Z69" s="74">
        <f t="shared" si="119"/>
        <v>0</v>
      </c>
      <c r="AA69" s="74">
        <f t="shared" si="120"/>
        <v>0</v>
      </c>
      <c r="AB69" s="72">
        <f t="shared" si="121"/>
        <v>0</v>
      </c>
      <c r="AC69" s="75">
        <v>0</v>
      </c>
      <c r="AD69" s="101">
        <f>(J69*Pricing!O65)+(O69*Pricing!P65)</f>
        <v>0</v>
      </c>
      <c r="AE69" s="76">
        <f t="shared" si="131"/>
        <v>0</v>
      </c>
      <c r="AF69" s="342">
        <f t="shared" si="132"/>
        <v>0</v>
      </c>
      <c r="AG69" s="343"/>
      <c r="AH69" s="76">
        <f t="shared" si="45"/>
        <v>0</v>
      </c>
      <c r="AI69" s="76">
        <f t="shared" si="126"/>
        <v>0</v>
      </c>
      <c r="AJ69" s="76">
        <f>J69*Pricing!Q65</f>
        <v>0</v>
      </c>
      <c r="AK69" s="76">
        <f>J69*Pricing!R65</f>
        <v>0</v>
      </c>
      <c r="AL69" s="76">
        <f t="shared" si="85"/>
        <v>0</v>
      </c>
      <c r="AM69" s="77">
        <f t="shared" si="86"/>
        <v>0</v>
      </c>
      <c r="AN69" s="76">
        <f t="shared" si="87"/>
        <v>0</v>
      </c>
      <c r="AO69" s="72">
        <f t="shared" si="88"/>
        <v>0</v>
      </c>
      <c r="AP69" s="74">
        <f t="shared" si="89"/>
        <v>0</v>
      </c>
      <c r="AQ69" s="74">
        <f t="shared" si="122"/>
        <v>0</v>
      </c>
      <c r="AR69" s="74" t="e">
        <f t="shared" si="127"/>
        <v>#DIV/0!</v>
      </c>
      <c r="AS69" s="72">
        <f t="shared" si="128"/>
        <v>0</v>
      </c>
      <c r="AT69" s="72" t="e">
        <f t="shared" si="92"/>
        <v>#DIV/0!</v>
      </c>
      <c r="AU69" s="78" t="e">
        <f t="shared" si="123"/>
        <v>#DIV/0!</v>
      </c>
      <c r="AV69" s="79">
        <f t="shared" si="93"/>
        <v>0</v>
      </c>
      <c r="AW69" s="80" t="e">
        <f t="shared" si="94"/>
        <v>#DIV/0!</v>
      </c>
      <c r="AX69" s="81" t="e">
        <f t="shared" si="95"/>
        <v>#DIV/0!</v>
      </c>
      <c r="AY69" s="82"/>
      <c r="AZ69" s="83" t="e">
        <f t="shared" si="124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5"/>
        <v>0</v>
      </c>
      <c r="I70" s="70">
        <f>Pricing!I66</f>
        <v>0</v>
      </c>
      <c r="J70" s="69">
        <f t="shared" si="129"/>
        <v>0</v>
      </c>
      <c r="K70" s="71">
        <f t="shared" si="130"/>
        <v>0</v>
      </c>
      <c r="L70" s="69"/>
      <c r="M70" s="72"/>
      <c r="N70" s="72"/>
      <c r="O70" s="72">
        <f t="shared" si="83"/>
        <v>0</v>
      </c>
      <c r="P70" s="73">
        <f>Pricing!M66</f>
        <v>0</v>
      </c>
      <c r="Q70" s="74">
        <f t="shared" si="111"/>
        <v>0</v>
      </c>
      <c r="R70" s="74">
        <f t="shared" si="112"/>
        <v>0</v>
      </c>
      <c r="S70" s="74">
        <f t="shared" si="113"/>
        <v>0</v>
      </c>
      <c r="T70" s="74">
        <f t="shared" si="114"/>
        <v>0</v>
      </c>
      <c r="U70" s="72">
        <f t="shared" si="115"/>
        <v>0</v>
      </c>
      <c r="V70" s="74">
        <f t="shared" si="116"/>
        <v>0</v>
      </c>
      <c r="W70" s="73">
        <f>Pricing!S66*I70</f>
        <v>0</v>
      </c>
      <c r="X70" s="74">
        <f t="shared" si="117"/>
        <v>0</v>
      </c>
      <c r="Y70" s="74">
        <f t="shared" si="118"/>
        <v>0</v>
      </c>
      <c r="Z70" s="74">
        <f t="shared" si="119"/>
        <v>0</v>
      </c>
      <c r="AA70" s="74">
        <f t="shared" si="120"/>
        <v>0</v>
      </c>
      <c r="AB70" s="72">
        <f t="shared" si="121"/>
        <v>0</v>
      </c>
      <c r="AC70" s="75">
        <v>0</v>
      </c>
      <c r="AD70" s="101">
        <f>(J70*Pricing!O66)+(O70*Pricing!P66)</f>
        <v>0</v>
      </c>
      <c r="AE70" s="76">
        <f t="shared" si="131"/>
        <v>0</v>
      </c>
      <c r="AF70" s="342">
        <f t="shared" si="132"/>
        <v>0</v>
      </c>
      <c r="AG70" s="343"/>
      <c r="AH70" s="76">
        <f t="shared" si="45"/>
        <v>0</v>
      </c>
      <c r="AI70" s="76">
        <f t="shared" si="126"/>
        <v>0</v>
      </c>
      <c r="AJ70" s="76">
        <f>J70*Pricing!Q66</f>
        <v>0</v>
      </c>
      <c r="AK70" s="76">
        <f>J70*Pricing!R66</f>
        <v>0</v>
      </c>
      <c r="AL70" s="76">
        <f t="shared" si="85"/>
        <v>0</v>
      </c>
      <c r="AM70" s="77">
        <f t="shared" si="86"/>
        <v>0</v>
      </c>
      <c r="AN70" s="76">
        <f t="shared" si="87"/>
        <v>0</v>
      </c>
      <c r="AO70" s="72">
        <f t="shared" si="88"/>
        <v>0</v>
      </c>
      <c r="AP70" s="74">
        <f t="shared" si="89"/>
        <v>0</v>
      </c>
      <c r="AQ70" s="74">
        <f t="shared" si="122"/>
        <v>0</v>
      </c>
      <c r="AR70" s="74" t="e">
        <f t="shared" si="127"/>
        <v>#DIV/0!</v>
      </c>
      <c r="AS70" s="72">
        <f t="shared" si="128"/>
        <v>0</v>
      </c>
      <c r="AT70" s="72" t="e">
        <f t="shared" si="92"/>
        <v>#DIV/0!</v>
      </c>
      <c r="AU70" s="78" t="e">
        <f t="shared" si="123"/>
        <v>#DIV/0!</v>
      </c>
      <c r="AV70" s="79">
        <f t="shared" si="93"/>
        <v>0</v>
      </c>
      <c r="AW70" s="80" t="e">
        <f t="shared" si="94"/>
        <v>#DIV/0!</v>
      </c>
      <c r="AX70" s="81" t="e">
        <f t="shared" si="95"/>
        <v>#DIV/0!</v>
      </c>
      <c r="AY70" s="82"/>
      <c r="AZ70" s="83" t="e">
        <f t="shared" si="124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5"/>
        <v>0</v>
      </c>
      <c r="I71" s="70">
        <f>Pricing!I67</f>
        <v>0</v>
      </c>
      <c r="J71" s="69">
        <f t="shared" si="129"/>
        <v>0</v>
      </c>
      <c r="K71" s="71">
        <f t="shared" si="130"/>
        <v>0</v>
      </c>
      <c r="L71" s="69"/>
      <c r="M71" s="72"/>
      <c r="N71" s="72"/>
      <c r="O71" s="72">
        <f t="shared" si="83"/>
        <v>0</v>
      </c>
      <c r="P71" s="73">
        <f>Pricing!M67</f>
        <v>0</v>
      </c>
      <c r="Q71" s="74">
        <f t="shared" si="111"/>
        <v>0</v>
      </c>
      <c r="R71" s="74">
        <f t="shared" si="112"/>
        <v>0</v>
      </c>
      <c r="S71" s="74">
        <f t="shared" si="113"/>
        <v>0</v>
      </c>
      <c r="T71" s="74">
        <f t="shared" si="114"/>
        <v>0</v>
      </c>
      <c r="U71" s="72">
        <f t="shared" si="115"/>
        <v>0</v>
      </c>
      <c r="V71" s="74">
        <f t="shared" si="116"/>
        <v>0</v>
      </c>
      <c r="W71" s="73">
        <f>Pricing!S67*I71</f>
        <v>0</v>
      </c>
      <c r="X71" s="74">
        <f t="shared" si="117"/>
        <v>0</v>
      </c>
      <c r="Y71" s="74">
        <f t="shared" si="118"/>
        <v>0</v>
      </c>
      <c r="Z71" s="74">
        <f t="shared" si="119"/>
        <v>0</v>
      </c>
      <c r="AA71" s="74">
        <f t="shared" si="120"/>
        <v>0</v>
      </c>
      <c r="AB71" s="72">
        <f t="shared" si="121"/>
        <v>0</v>
      </c>
      <c r="AC71" s="75">
        <v>0</v>
      </c>
      <c r="AD71" s="101">
        <f>(J71*Pricing!O67)+(O71*Pricing!P67)</f>
        <v>0</v>
      </c>
      <c r="AE71" s="76">
        <f t="shared" si="131"/>
        <v>0</v>
      </c>
      <c r="AF71" s="342">
        <f t="shared" si="132"/>
        <v>0</v>
      </c>
      <c r="AG71" s="343"/>
      <c r="AH71" s="76">
        <f t="shared" si="45"/>
        <v>0</v>
      </c>
      <c r="AI71" s="76">
        <f t="shared" si="126"/>
        <v>0</v>
      </c>
      <c r="AJ71" s="76">
        <f>J71*Pricing!Q67</f>
        <v>0</v>
      </c>
      <c r="AK71" s="76">
        <f>J71*Pricing!R67</f>
        <v>0</v>
      </c>
      <c r="AL71" s="76">
        <f t="shared" si="85"/>
        <v>0</v>
      </c>
      <c r="AM71" s="77">
        <f t="shared" si="86"/>
        <v>0</v>
      </c>
      <c r="AN71" s="76">
        <f t="shared" si="87"/>
        <v>0</v>
      </c>
      <c r="AO71" s="72">
        <f t="shared" si="88"/>
        <v>0</v>
      </c>
      <c r="AP71" s="74">
        <f t="shared" si="89"/>
        <v>0</v>
      </c>
      <c r="AQ71" s="74">
        <f t="shared" si="122"/>
        <v>0</v>
      </c>
      <c r="AR71" s="74" t="e">
        <f t="shared" si="127"/>
        <v>#DIV/0!</v>
      </c>
      <c r="AS71" s="72">
        <f t="shared" si="128"/>
        <v>0</v>
      </c>
      <c r="AT71" s="72" t="e">
        <f t="shared" si="92"/>
        <v>#DIV/0!</v>
      </c>
      <c r="AU71" s="78" t="e">
        <f t="shared" si="123"/>
        <v>#DIV/0!</v>
      </c>
      <c r="AV71" s="79">
        <f t="shared" si="93"/>
        <v>0</v>
      </c>
      <c r="AW71" s="80" t="e">
        <f t="shared" si="94"/>
        <v>#DIV/0!</v>
      </c>
      <c r="AX71" s="81" t="e">
        <f t="shared" si="95"/>
        <v>#DIV/0!</v>
      </c>
      <c r="AY71" s="82"/>
      <c r="AZ71" s="83" t="e">
        <f t="shared" si="124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5"/>
        <v>0</v>
      </c>
      <c r="I72" s="70">
        <f>Pricing!I68</f>
        <v>0</v>
      </c>
      <c r="J72" s="69">
        <f t="shared" si="129"/>
        <v>0</v>
      </c>
      <c r="K72" s="71">
        <f t="shared" si="130"/>
        <v>0</v>
      </c>
      <c r="L72" s="69"/>
      <c r="M72" s="72"/>
      <c r="N72" s="72"/>
      <c r="O72" s="72">
        <f t="shared" si="83"/>
        <v>0</v>
      </c>
      <c r="P72" s="73">
        <f>Pricing!M68</f>
        <v>0</v>
      </c>
      <c r="Q72" s="74">
        <f t="shared" si="111"/>
        <v>0</v>
      </c>
      <c r="R72" s="74">
        <f t="shared" si="112"/>
        <v>0</v>
      </c>
      <c r="S72" s="74">
        <f t="shared" si="113"/>
        <v>0</v>
      </c>
      <c r="T72" s="74">
        <f t="shared" si="114"/>
        <v>0</v>
      </c>
      <c r="U72" s="72">
        <f t="shared" si="115"/>
        <v>0</v>
      </c>
      <c r="V72" s="74">
        <f t="shared" si="116"/>
        <v>0</v>
      </c>
      <c r="W72" s="73">
        <f>Pricing!S68*I72</f>
        <v>0</v>
      </c>
      <c r="X72" s="74">
        <f t="shared" si="117"/>
        <v>0</v>
      </c>
      <c r="Y72" s="74">
        <f t="shared" si="118"/>
        <v>0</v>
      </c>
      <c r="Z72" s="74">
        <f t="shared" si="119"/>
        <v>0</v>
      </c>
      <c r="AA72" s="74">
        <f t="shared" si="120"/>
        <v>0</v>
      </c>
      <c r="AB72" s="72">
        <f t="shared" si="121"/>
        <v>0</v>
      </c>
      <c r="AC72" s="75">
        <v>0</v>
      </c>
      <c r="AD72" s="101">
        <f>(J72*Pricing!O68)+(O72*Pricing!P68)</f>
        <v>0</v>
      </c>
      <c r="AE72" s="76">
        <f t="shared" si="131"/>
        <v>0</v>
      </c>
      <c r="AF72" s="342">
        <f t="shared" si="132"/>
        <v>0</v>
      </c>
      <c r="AG72" s="343"/>
      <c r="AH72" s="76">
        <f t="shared" si="45"/>
        <v>0</v>
      </c>
      <c r="AI72" s="76">
        <f t="shared" si="126"/>
        <v>0</v>
      </c>
      <c r="AJ72" s="76">
        <f>J72*Pricing!Q68</f>
        <v>0</v>
      </c>
      <c r="AK72" s="76">
        <f>J72*Pricing!R68</f>
        <v>0</v>
      </c>
      <c r="AL72" s="76">
        <f t="shared" si="85"/>
        <v>0</v>
      </c>
      <c r="AM72" s="77">
        <f t="shared" si="86"/>
        <v>0</v>
      </c>
      <c r="AN72" s="76">
        <f t="shared" si="87"/>
        <v>0</v>
      </c>
      <c r="AO72" s="72">
        <f t="shared" si="88"/>
        <v>0</v>
      </c>
      <c r="AP72" s="74">
        <f t="shared" si="89"/>
        <v>0</v>
      </c>
      <c r="AQ72" s="74">
        <f t="shared" si="122"/>
        <v>0</v>
      </c>
      <c r="AR72" s="74" t="e">
        <f t="shared" si="127"/>
        <v>#DIV/0!</v>
      </c>
      <c r="AS72" s="72">
        <f t="shared" si="128"/>
        <v>0</v>
      </c>
      <c r="AT72" s="72" t="e">
        <f t="shared" si="92"/>
        <v>#DIV/0!</v>
      </c>
      <c r="AU72" s="78" t="e">
        <f t="shared" si="123"/>
        <v>#DIV/0!</v>
      </c>
      <c r="AV72" s="79">
        <f t="shared" ref="AV72:AV107" si="133">K72/$K$109</f>
        <v>0</v>
      </c>
      <c r="AW72" s="80" t="e">
        <f t="shared" si="94"/>
        <v>#DIV/0!</v>
      </c>
      <c r="AX72" s="81" t="e">
        <f t="shared" si="95"/>
        <v>#DIV/0!</v>
      </c>
      <c r="AY72" s="82"/>
      <c r="AZ72" s="83" t="e">
        <f t="shared" si="124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5"/>
        <v>0</v>
      </c>
      <c r="I73" s="70">
        <f>Pricing!I69</f>
        <v>0</v>
      </c>
      <c r="J73" s="69">
        <f t="shared" si="129"/>
        <v>0</v>
      </c>
      <c r="K73" s="71">
        <f t="shared" si="130"/>
        <v>0</v>
      </c>
      <c r="L73" s="69"/>
      <c r="M73" s="72"/>
      <c r="N73" s="72"/>
      <c r="O73" s="72">
        <f t="shared" si="83"/>
        <v>0</v>
      </c>
      <c r="P73" s="73">
        <f>Pricing!M69</f>
        <v>0</v>
      </c>
      <c r="Q73" s="74">
        <f t="shared" si="111"/>
        <v>0</v>
      </c>
      <c r="R73" s="74">
        <f t="shared" si="112"/>
        <v>0</v>
      </c>
      <c r="S73" s="74">
        <f t="shared" si="113"/>
        <v>0</v>
      </c>
      <c r="T73" s="74">
        <f t="shared" si="114"/>
        <v>0</v>
      </c>
      <c r="U73" s="72">
        <f t="shared" si="115"/>
        <v>0</v>
      </c>
      <c r="V73" s="74">
        <f t="shared" si="116"/>
        <v>0</v>
      </c>
      <c r="W73" s="73">
        <f>Pricing!S69*I73</f>
        <v>0</v>
      </c>
      <c r="X73" s="74">
        <f t="shared" si="117"/>
        <v>0</v>
      </c>
      <c r="Y73" s="74">
        <f t="shared" si="118"/>
        <v>0</v>
      </c>
      <c r="Z73" s="74">
        <f t="shared" si="119"/>
        <v>0</v>
      </c>
      <c r="AA73" s="74">
        <f t="shared" si="120"/>
        <v>0</v>
      </c>
      <c r="AB73" s="72">
        <f t="shared" si="121"/>
        <v>0</v>
      </c>
      <c r="AC73" s="75">
        <v>0</v>
      </c>
      <c r="AD73" s="101">
        <f>(J73*Pricing!O69)+(O73*Pricing!P69)</f>
        <v>0</v>
      </c>
      <c r="AE73" s="76">
        <f t="shared" si="131"/>
        <v>0</v>
      </c>
      <c r="AF73" s="342">
        <f t="shared" si="132"/>
        <v>0</v>
      </c>
      <c r="AG73" s="343"/>
      <c r="AH73" s="76">
        <f t="shared" ref="AH73:AH107" si="134">(((F73+G73))*I73/1000)*8*$AH$7</f>
        <v>0</v>
      </c>
      <c r="AI73" s="76">
        <f t="shared" si="126"/>
        <v>0</v>
      </c>
      <c r="AJ73" s="76">
        <f>J73*Pricing!Q69</f>
        <v>0</v>
      </c>
      <c r="AK73" s="76">
        <f>J73*Pricing!R69</f>
        <v>0</v>
      </c>
      <c r="AL73" s="76">
        <f t="shared" si="85"/>
        <v>0</v>
      </c>
      <c r="AM73" s="77">
        <f t="shared" si="86"/>
        <v>0</v>
      </c>
      <c r="AN73" s="76">
        <f t="shared" si="87"/>
        <v>0</v>
      </c>
      <c r="AO73" s="72">
        <f t="shared" si="88"/>
        <v>0</v>
      </c>
      <c r="AP73" s="74">
        <f t="shared" si="89"/>
        <v>0</v>
      </c>
      <c r="AQ73" s="74">
        <f t="shared" si="122"/>
        <v>0</v>
      </c>
      <c r="AR73" s="74" t="e">
        <f t="shared" si="127"/>
        <v>#DIV/0!</v>
      </c>
      <c r="AS73" s="72">
        <f t="shared" si="128"/>
        <v>0</v>
      </c>
      <c r="AT73" s="72" t="e">
        <f t="shared" si="92"/>
        <v>#DIV/0!</v>
      </c>
      <c r="AU73" s="78" t="e">
        <f t="shared" si="123"/>
        <v>#DIV/0!</v>
      </c>
      <c r="AV73" s="79">
        <f t="shared" si="133"/>
        <v>0</v>
      </c>
      <c r="AW73" s="80" t="e">
        <f t="shared" si="94"/>
        <v>#DIV/0!</v>
      </c>
      <c r="AX73" s="81" t="e">
        <f t="shared" si="95"/>
        <v>#DIV/0!</v>
      </c>
      <c r="AY73" s="82"/>
      <c r="AZ73" s="83" t="e">
        <f t="shared" si="124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5"/>
        <v>0</v>
      </c>
      <c r="I74" s="70">
        <f>Pricing!I70</f>
        <v>0</v>
      </c>
      <c r="J74" s="69">
        <f t="shared" si="129"/>
        <v>0</v>
      </c>
      <c r="K74" s="71">
        <f t="shared" si="130"/>
        <v>0</v>
      </c>
      <c r="L74" s="69"/>
      <c r="M74" s="72"/>
      <c r="N74" s="72"/>
      <c r="O74" s="72">
        <f t="shared" si="83"/>
        <v>0</v>
      </c>
      <c r="P74" s="73">
        <f>Pricing!M70</f>
        <v>0</v>
      </c>
      <c r="Q74" s="74">
        <f t="shared" si="111"/>
        <v>0</v>
      </c>
      <c r="R74" s="74">
        <f t="shared" si="112"/>
        <v>0</v>
      </c>
      <c r="S74" s="74">
        <f t="shared" si="113"/>
        <v>0</v>
      </c>
      <c r="T74" s="74">
        <f t="shared" si="114"/>
        <v>0</v>
      </c>
      <c r="U74" s="72">
        <f t="shared" si="115"/>
        <v>0</v>
      </c>
      <c r="V74" s="74">
        <f t="shared" si="116"/>
        <v>0</v>
      </c>
      <c r="W74" s="73">
        <f>Pricing!S70*I74</f>
        <v>0</v>
      </c>
      <c r="X74" s="74">
        <f t="shared" si="117"/>
        <v>0</v>
      </c>
      <c r="Y74" s="74">
        <f t="shared" si="118"/>
        <v>0</v>
      </c>
      <c r="Z74" s="74">
        <f t="shared" si="119"/>
        <v>0</v>
      </c>
      <c r="AA74" s="74">
        <f t="shared" si="120"/>
        <v>0</v>
      </c>
      <c r="AB74" s="72">
        <f t="shared" si="121"/>
        <v>0</v>
      </c>
      <c r="AC74" s="75">
        <v>0</v>
      </c>
      <c r="AD74" s="101">
        <f>(J74*Pricing!O70)+(O74*Pricing!P70)</f>
        <v>0</v>
      </c>
      <c r="AE74" s="76">
        <f t="shared" si="131"/>
        <v>0</v>
      </c>
      <c r="AF74" s="342">
        <f t="shared" si="132"/>
        <v>0</v>
      </c>
      <c r="AG74" s="343"/>
      <c r="AH74" s="76">
        <f t="shared" si="134"/>
        <v>0</v>
      </c>
      <c r="AI74" s="76">
        <f t="shared" si="126"/>
        <v>0</v>
      </c>
      <c r="AJ74" s="76">
        <f>J74*Pricing!Q70</f>
        <v>0</v>
      </c>
      <c r="AK74" s="76">
        <f>J74*Pricing!R70</f>
        <v>0</v>
      </c>
      <c r="AL74" s="76">
        <f t="shared" si="85"/>
        <v>0</v>
      </c>
      <c r="AM74" s="77">
        <f t="shared" si="86"/>
        <v>0</v>
      </c>
      <c r="AN74" s="76">
        <f t="shared" si="87"/>
        <v>0</v>
      </c>
      <c r="AO74" s="72">
        <f t="shared" si="88"/>
        <v>0</v>
      </c>
      <c r="AP74" s="74">
        <f t="shared" si="89"/>
        <v>0</v>
      </c>
      <c r="AQ74" s="74">
        <f t="shared" si="122"/>
        <v>0</v>
      </c>
      <c r="AR74" s="74" t="e">
        <f t="shared" si="127"/>
        <v>#DIV/0!</v>
      </c>
      <c r="AS74" s="72">
        <f t="shared" si="128"/>
        <v>0</v>
      </c>
      <c r="AT74" s="72" t="e">
        <f t="shared" si="92"/>
        <v>#DIV/0!</v>
      </c>
      <c r="AU74" s="78" t="e">
        <f t="shared" si="123"/>
        <v>#DIV/0!</v>
      </c>
      <c r="AV74" s="79">
        <f t="shared" si="133"/>
        <v>0</v>
      </c>
      <c r="AW74" s="80" t="e">
        <f t="shared" si="94"/>
        <v>#DIV/0!</v>
      </c>
      <c r="AX74" s="81" t="e">
        <f t="shared" si="95"/>
        <v>#DIV/0!</v>
      </c>
      <c r="AY74" s="82"/>
      <c r="AZ74" s="83" t="e">
        <f t="shared" si="124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5"/>
        <v>0</v>
      </c>
      <c r="I75" s="70">
        <f>Pricing!I71</f>
        <v>0</v>
      </c>
      <c r="J75" s="69">
        <f t="shared" si="129"/>
        <v>0</v>
      </c>
      <c r="K75" s="71">
        <f t="shared" si="130"/>
        <v>0</v>
      </c>
      <c r="L75" s="69"/>
      <c r="M75" s="72"/>
      <c r="N75" s="72"/>
      <c r="O75" s="72">
        <f t="shared" si="83"/>
        <v>0</v>
      </c>
      <c r="P75" s="73">
        <f>Pricing!M71</f>
        <v>0</v>
      </c>
      <c r="Q75" s="74">
        <f t="shared" si="111"/>
        <v>0</v>
      </c>
      <c r="R75" s="74">
        <f t="shared" si="112"/>
        <v>0</v>
      </c>
      <c r="S75" s="74">
        <f t="shared" si="113"/>
        <v>0</v>
      </c>
      <c r="T75" s="74">
        <f t="shared" si="114"/>
        <v>0</v>
      </c>
      <c r="U75" s="72">
        <f t="shared" si="115"/>
        <v>0</v>
      </c>
      <c r="V75" s="74">
        <f t="shared" si="116"/>
        <v>0</v>
      </c>
      <c r="W75" s="73">
        <f>Pricing!S71*I75</f>
        <v>0</v>
      </c>
      <c r="X75" s="74">
        <f t="shared" si="117"/>
        <v>0</v>
      </c>
      <c r="Y75" s="74">
        <f t="shared" si="118"/>
        <v>0</v>
      </c>
      <c r="Z75" s="74">
        <f t="shared" si="119"/>
        <v>0</v>
      </c>
      <c r="AA75" s="74">
        <f t="shared" si="120"/>
        <v>0</v>
      </c>
      <c r="AB75" s="72">
        <f t="shared" si="121"/>
        <v>0</v>
      </c>
      <c r="AC75" s="75">
        <v>0</v>
      </c>
      <c r="AD75" s="101">
        <f>(J75*Pricing!O71)+(O75*Pricing!P71)</f>
        <v>0</v>
      </c>
      <c r="AE75" s="76">
        <f t="shared" si="131"/>
        <v>0</v>
      </c>
      <c r="AF75" s="342">
        <f t="shared" si="132"/>
        <v>0</v>
      </c>
      <c r="AG75" s="343"/>
      <c r="AH75" s="76">
        <f t="shared" si="134"/>
        <v>0</v>
      </c>
      <c r="AI75" s="76">
        <f t="shared" si="126"/>
        <v>0</v>
      </c>
      <c r="AJ75" s="76">
        <f>J75*Pricing!Q71</f>
        <v>0</v>
      </c>
      <c r="AK75" s="76">
        <f>J75*Pricing!R71</f>
        <v>0</v>
      </c>
      <c r="AL75" s="76">
        <f t="shared" si="85"/>
        <v>0</v>
      </c>
      <c r="AM75" s="77">
        <f t="shared" si="86"/>
        <v>0</v>
      </c>
      <c r="AN75" s="76">
        <f t="shared" si="87"/>
        <v>0</v>
      </c>
      <c r="AO75" s="72">
        <f t="shared" si="88"/>
        <v>0</v>
      </c>
      <c r="AP75" s="74">
        <f t="shared" si="89"/>
        <v>0</v>
      </c>
      <c r="AQ75" s="74">
        <f t="shared" si="122"/>
        <v>0</v>
      </c>
      <c r="AR75" s="74" t="e">
        <f t="shared" si="127"/>
        <v>#DIV/0!</v>
      </c>
      <c r="AS75" s="72">
        <f t="shared" si="128"/>
        <v>0</v>
      </c>
      <c r="AT75" s="72" t="e">
        <f t="shared" si="92"/>
        <v>#DIV/0!</v>
      </c>
      <c r="AU75" s="78" t="e">
        <f t="shared" si="123"/>
        <v>#DIV/0!</v>
      </c>
      <c r="AV75" s="79">
        <f t="shared" si="133"/>
        <v>0</v>
      </c>
      <c r="AW75" s="80" t="e">
        <f t="shared" si="94"/>
        <v>#DIV/0!</v>
      </c>
      <c r="AX75" s="81" t="e">
        <f t="shared" si="95"/>
        <v>#DIV/0!</v>
      </c>
      <c r="AY75" s="82"/>
      <c r="AZ75" s="83" t="e">
        <f t="shared" si="124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5"/>
        <v>0</v>
      </c>
      <c r="I76" s="70">
        <f>Pricing!I72</f>
        <v>0</v>
      </c>
      <c r="J76" s="69">
        <f t="shared" si="129"/>
        <v>0</v>
      </c>
      <c r="K76" s="71">
        <f t="shared" si="130"/>
        <v>0</v>
      </c>
      <c r="L76" s="69"/>
      <c r="M76" s="72"/>
      <c r="N76" s="72"/>
      <c r="O76" s="72">
        <f t="shared" si="83"/>
        <v>0</v>
      </c>
      <c r="P76" s="73">
        <f>Pricing!M72</f>
        <v>0</v>
      </c>
      <c r="Q76" s="74">
        <f t="shared" si="111"/>
        <v>0</v>
      </c>
      <c r="R76" s="74">
        <f t="shared" si="112"/>
        <v>0</v>
      </c>
      <c r="S76" s="74">
        <f t="shared" si="113"/>
        <v>0</v>
      </c>
      <c r="T76" s="74">
        <f t="shared" si="114"/>
        <v>0</v>
      </c>
      <c r="U76" s="72">
        <f t="shared" si="115"/>
        <v>0</v>
      </c>
      <c r="V76" s="74">
        <f t="shared" si="116"/>
        <v>0</v>
      </c>
      <c r="W76" s="73">
        <f>Pricing!S72*I76</f>
        <v>0</v>
      </c>
      <c r="X76" s="74">
        <f t="shared" si="117"/>
        <v>0</v>
      </c>
      <c r="Y76" s="74">
        <f t="shared" si="118"/>
        <v>0</v>
      </c>
      <c r="Z76" s="74">
        <f t="shared" si="119"/>
        <v>0</v>
      </c>
      <c r="AA76" s="74">
        <f t="shared" si="120"/>
        <v>0</v>
      </c>
      <c r="AB76" s="72">
        <f t="shared" si="121"/>
        <v>0</v>
      </c>
      <c r="AC76" s="75">
        <v>0</v>
      </c>
      <c r="AD76" s="101">
        <f>(J76*Pricing!O72)+(O76*Pricing!P72)</f>
        <v>0</v>
      </c>
      <c r="AE76" s="76">
        <f t="shared" si="131"/>
        <v>0</v>
      </c>
      <c r="AF76" s="342">
        <f t="shared" si="132"/>
        <v>0</v>
      </c>
      <c r="AG76" s="343"/>
      <c r="AH76" s="76">
        <f t="shared" si="134"/>
        <v>0</v>
      </c>
      <c r="AI76" s="76">
        <f t="shared" si="126"/>
        <v>0</v>
      </c>
      <c r="AJ76" s="76">
        <f>J76*Pricing!Q72</f>
        <v>0</v>
      </c>
      <c r="AK76" s="76">
        <f>J76*Pricing!R72</f>
        <v>0</v>
      </c>
      <c r="AL76" s="76">
        <f t="shared" si="85"/>
        <v>0</v>
      </c>
      <c r="AM76" s="77">
        <f t="shared" si="86"/>
        <v>0</v>
      </c>
      <c r="AN76" s="76">
        <f t="shared" si="87"/>
        <v>0</v>
      </c>
      <c r="AO76" s="72">
        <f t="shared" si="88"/>
        <v>0</v>
      </c>
      <c r="AP76" s="74">
        <f t="shared" si="89"/>
        <v>0</v>
      </c>
      <c r="AQ76" s="74">
        <f t="shared" si="122"/>
        <v>0</v>
      </c>
      <c r="AR76" s="74" t="e">
        <f t="shared" si="127"/>
        <v>#DIV/0!</v>
      </c>
      <c r="AS76" s="72">
        <f t="shared" si="128"/>
        <v>0</v>
      </c>
      <c r="AT76" s="72" t="e">
        <f t="shared" si="92"/>
        <v>#DIV/0!</v>
      </c>
      <c r="AU76" s="78" t="e">
        <f t="shared" si="123"/>
        <v>#DIV/0!</v>
      </c>
      <c r="AV76" s="79">
        <f t="shared" si="133"/>
        <v>0</v>
      </c>
      <c r="AW76" s="80" t="e">
        <f t="shared" si="94"/>
        <v>#DIV/0!</v>
      </c>
      <c r="AX76" s="81" t="e">
        <f t="shared" si="95"/>
        <v>#DIV/0!</v>
      </c>
      <c r="AY76" s="82"/>
      <c r="AZ76" s="83" t="e">
        <f t="shared" si="124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5"/>
        <v>0</v>
      </c>
      <c r="I77" s="70">
        <f>Pricing!I73</f>
        <v>0</v>
      </c>
      <c r="J77" s="69">
        <f t="shared" si="129"/>
        <v>0</v>
      </c>
      <c r="K77" s="71">
        <f t="shared" si="130"/>
        <v>0</v>
      </c>
      <c r="L77" s="69"/>
      <c r="M77" s="72"/>
      <c r="N77" s="72"/>
      <c r="O77" s="72">
        <f t="shared" si="83"/>
        <v>0</v>
      </c>
      <c r="P77" s="73">
        <f>Pricing!M73</f>
        <v>0</v>
      </c>
      <c r="Q77" s="74">
        <f t="shared" si="111"/>
        <v>0</v>
      </c>
      <c r="R77" s="74">
        <f t="shared" si="112"/>
        <v>0</v>
      </c>
      <c r="S77" s="74">
        <f t="shared" si="113"/>
        <v>0</v>
      </c>
      <c r="T77" s="74">
        <f t="shared" si="114"/>
        <v>0</v>
      </c>
      <c r="U77" s="72">
        <f t="shared" si="115"/>
        <v>0</v>
      </c>
      <c r="V77" s="74">
        <f t="shared" si="116"/>
        <v>0</v>
      </c>
      <c r="W77" s="73">
        <f>Pricing!S73*I77</f>
        <v>0</v>
      </c>
      <c r="X77" s="74">
        <f t="shared" si="117"/>
        <v>0</v>
      </c>
      <c r="Y77" s="74">
        <f t="shared" si="118"/>
        <v>0</v>
      </c>
      <c r="Z77" s="74">
        <f t="shared" si="119"/>
        <v>0</v>
      </c>
      <c r="AA77" s="74">
        <f t="shared" si="120"/>
        <v>0</v>
      </c>
      <c r="AB77" s="72">
        <f t="shared" si="121"/>
        <v>0</v>
      </c>
      <c r="AC77" s="75">
        <v>0</v>
      </c>
      <c r="AD77" s="101">
        <f>(J77*Pricing!O73)+(O77*Pricing!P73)</f>
        <v>0</v>
      </c>
      <c r="AE77" s="76">
        <f t="shared" si="131"/>
        <v>0</v>
      </c>
      <c r="AF77" s="342">
        <f t="shared" si="132"/>
        <v>0</v>
      </c>
      <c r="AG77" s="343"/>
      <c r="AH77" s="76">
        <f t="shared" si="134"/>
        <v>0</v>
      </c>
      <c r="AI77" s="76">
        <f t="shared" si="126"/>
        <v>0</v>
      </c>
      <c r="AJ77" s="76">
        <f>J77*Pricing!Q73</f>
        <v>0</v>
      </c>
      <c r="AK77" s="76">
        <f>J77*Pricing!R73</f>
        <v>0</v>
      </c>
      <c r="AL77" s="76">
        <f t="shared" si="85"/>
        <v>0</v>
      </c>
      <c r="AM77" s="77">
        <f t="shared" si="86"/>
        <v>0</v>
      </c>
      <c r="AN77" s="76">
        <f t="shared" si="87"/>
        <v>0</v>
      </c>
      <c r="AO77" s="72">
        <f t="shared" si="88"/>
        <v>0</v>
      </c>
      <c r="AP77" s="74">
        <f t="shared" si="89"/>
        <v>0</v>
      </c>
      <c r="AQ77" s="74">
        <f t="shared" si="122"/>
        <v>0</v>
      </c>
      <c r="AR77" s="74" t="e">
        <f t="shared" si="127"/>
        <v>#DIV/0!</v>
      </c>
      <c r="AS77" s="72">
        <f t="shared" si="128"/>
        <v>0</v>
      </c>
      <c r="AT77" s="72" t="e">
        <f t="shared" si="92"/>
        <v>#DIV/0!</v>
      </c>
      <c r="AU77" s="78" t="e">
        <f t="shared" si="123"/>
        <v>#DIV/0!</v>
      </c>
      <c r="AV77" s="79">
        <f t="shared" si="133"/>
        <v>0</v>
      </c>
      <c r="AW77" s="80" t="e">
        <f t="shared" si="94"/>
        <v>#DIV/0!</v>
      </c>
      <c r="AX77" s="81" t="e">
        <f t="shared" si="95"/>
        <v>#DIV/0!</v>
      </c>
      <c r="AY77" s="82"/>
      <c r="AZ77" s="83" t="e">
        <f t="shared" si="124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5"/>
        <v>0</v>
      </c>
      <c r="I78" s="70">
        <f>Pricing!I74</f>
        <v>0</v>
      </c>
      <c r="J78" s="69">
        <f t="shared" si="129"/>
        <v>0</v>
      </c>
      <c r="K78" s="71">
        <f t="shared" si="130"/>
        <v>0</v>
      </c>
      <c r="L78" s="69"/>
      <c r="M78" s="72"/>
      <c r="N78" s="72"/>
      <c r="O78" s="72">
        <f t="shared" si="83"/>
        <v>0</v>
      </c>
      <c r="P78" s="73">
        <f>Pricing!M74</f>
        <v>0</v>
      </c>
      <c r="Q78" s="74">
        <f t="shared" si="111"/>
        <v>0</v>
      </c>
      <c r="R78" s="74">
        <f t="shared" si="112"/>
        <v>0</v>
      </c>
      <c r="S78" s="74">
        <f t="shared" si="113"/>
        <v>0</v>
      </c>
      <c r="T78" s="74">
        <f t="shared" si="114"/>
        <v>0</v>
      </c>
      <c r="U78" s="72">
        <f t="shared" si="115"/>
        <v>0</v>
      </c>
      <c r="V78" s="74">
        <f t="shared" si="116"/>
        <v>0</v>
      </c>
      <c r="W78" s="73">
        <f>Pricing!S74*I78</f>
        <v>0</v>
      </c>
      <c r="X78" s="74">
        <f t="shared" si="117"/>
        <v>0</v>
      </c>
      <c r="Y78" s="74">
        <f t="shared" si="118"/>
        <v>0</v>
      </c>
      <c r="Z78" s="74">
        <f t="shared" si="119"/>
        <v>0</v>
      </c>
      <c r="AA78" s="74">
        <f t="shared" si="120"/>
        <v>0</v>
      </c>
      <c r="AB78" s="72">
        <f t="shared" si="121"/>
        <v>0</v>
      </c>
      <c r="AC78" s="75">
        <v>0</v>
      </c>
      <c r="AD78" s="101">
        <f>(J78*Pricing!O74)+(O78*Pricing!P74)</f>
        <v>0</v>
      </c>
      <c r="AE78" s="76">
        <f t="shared" si="131"/>
        <v>0</v>
      </c>
      <c r="AF78" s="342">
        <f t="shared" si="132"/>
        <v>0</v>
      </c>
      <c r="AG78" s="343"/>
      <c r="AH78" s="76">
        <f t="shared" si="134"/>
        <v>0</v>
      </c>
      <c r="AI78" s="76">
        <f t="shared" si="126"/>
        <v>0</v>
      </c>
      <c r="AJ78" s="76">
        <f>J78*Pricing!Q74</f>
        <v>0</v>
      </c>
      <c r="AK78" s="76">
        <f>J78*Pricing!R74</f>
        <v>0</v>
      </c>
      <c r="AL78" s="76">
        <f t="shared" si="85"/>
        <v>0</v>
      </c>
      <c r="AM78" s="77">
        <f t="shared" si="86"/>
        <v>0</v>
      </c>
      <c r="AN78" s="76">
        <f t="shared" si="87"/>
        <v>0</v>
      </c>
      <c r="AO78" s="72">
        <f t="shared" si="88"/>
        <v>0</v>
      </c>
      <c r="AP78" s="74">
        <f t="shared" si="89"/>
        <v>0</v>
      </c>
      <c r="AQ78" s="74">
        <f t="shared" si="122"/>
        <v>0</v>
      </c>
      <c r="AR78" s="74" t="e">
        <f t="shared" si="127"/>
        <v>#DIV/0!</v>
      </c>
      <c r="AS78" s="72">
        <f t="shared" si="128"/>
        <v>0</v>
      </c>
      <c r="AT78" s="72" t="e">
        <f t="shared" si="92"/>
        <v>#DIV/0!</v>
      </c>
      <c r="AU78" s="78" t="e">
        <f t="shared" si="123"/>
        <v>#DIV/0!</v>
      </c>
      <c r="AV78" s="79">
        <f t="shared" si="133"/>
        <v>0</v>
      </c>
      <c r="AW78" s="80" t="e">
        <f t="shared" si="94"/>
        <v>#DIV/0!</v>
      </c>
      <c r="AX78" s="81" t="e">
        <f t="shared" si="95"/>
        <v>#DIV/0!</v>
      </c>
      <c r="AY78" s="82"/>
      <c r="AZ78" s="83" t="e">
        <f t="shared" si="124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5"/>
        <v>0</v>
      </c>
      <c r="I79" s="70">
        <f>Pricing!I75</f>
        <v>0</v>
      </c>
      <c r="J79" s="69">
        <f t="shared" si="129"/>
        <v>0</v>
      </c>
      <c r="K79" s="71">
        <f t="shared" si="130"/>
        <v>0</v>
      </c>
      <c r="L79" s="69"/>
      <c r="M79" s="72"/>
      <c r="N79" s="72"/>
      <c r="O79" s="72">
        <f t="shared" si="83"/>
        <v>0</v>
      </c>
      <c r="P79" s="73">
        <f>Pricing!M75</f>
        <v>0</v>
      </c>
      <c r="Q79" s="74">
        <f t="shared" si="111"/>
        <v>0</v>
      </c>
      <c r="R79" s="74">
        <f t="shared" si="112"/>
        <v>0</v>
      </c>
      <c r="S79" s="74">
        <f t="shared" si="113"/>
        <v>0</v>
      </c>
      <c r="T79" s="74">
        <f t="shared" si="114"/>
        <v>0</v>
      </c>
      <c r="U79" s="72">
        <f t="shared" si="115"/>
        <v>0</v>
      </c>
      <c r="V79" s="74">
        <f t="shared" si="116"/>
        <v>0</v>
      </c>
      <c r="W79" s="73">
        <f>Pricing!S75*I79</f>
        <v>0</v>
      </c>
      <c r="X79" s="74">
        <f t="shared" si="117"/>
        <v>0</v>
      </c>
      <c r="Y79" s="74">
        <f t="shared" si="118"/>
        <v>0</v>
      </c>
      <c r="Z79" s="74">
        <f t="shared" si="119"/>
        <v>0</v>
      </c>
      <c r="AA79" s="74">
        <f t="shared" si="120"/>
        <v>0</v>
      </c>
      <c r="AB79" s="72">
        <f t="shared" si="121"/>
        <v>0</v>
      </c>
      <c r="AC79" s="75">
        <v>0</v>
      </c>
      <c r="AD79" s="101">
        <f>(J79*Pricing!O75)+(O79*Pricing!P75)</f>
        <v>0</v>
      </c>
      <c r="AE79" s="76">
        <f t="shared" si="131"/>
        <v>0</v>
      </c>
      <c r="AF79" s="342">
        <f t="shared" si="132"/>
        <v>0</v>
      </c>
      <c r="AG79" s="343"/>
      <c r="AH79" s="76">
        <f t="shared" si="134"/>
        <v>0</v>
      </c>
      <c r="AI79" s="76">
        <f t="shared" si="126"/>
        <v>0</v>
      </c>
      <c r="AJ79" s="76">
        <f>J79*Pricing!Q75</f>
        <v>0</v>
      </c>
      <c r="AK79" s="76">
        <f>J79*Pricing!R75</f>
        <v>0</v>
      </c>
      <c r="AL79" s="76">
        <f t="shared" si="85"/>
        <v>0</v>
      </c>
      <c r="AM79" s="77">
        <f t="shared" si="86"/>
        <v>0</v>
      </c>
      <c r="AN79" s="76">
        <f t="shared" si="87"/>
        <v>0</v>
      </c>
      <c r="AO79" s="72">
        <f t="shared" si="88"/>
        <v>0</v>
      </c>
      <c r="AP79" s="74">
        <f t="shared" si="89"/>
        <v>0</v>
      </c>
      <c r="AQ79" s="74">
        <f t="shared" si="122"/>
        <v>0</v>
      </c>
      <c r="AR79" s="74" t="e">
        <f t="shared" si="127"/>
        <v>#DIV/0!</v>
      </c>
      <c r="AS79" s="72">
        <f t="shared" si="128"/>
        <v>0</v>
      </c>
      <c r="AT79" s="72" t="e">
        <f t="shared" si="92"/>
        <v>#DIV/0!</v>
      </c>
      <c r="AU79" s="78" t="e">
        <f t="shared" si="123"/>
        <v>#DIV/0!</v>
      </c>
      <c r="AV79" s="79">
        <f t="shared" si="133"/>
        <v>0</v>
      </c>
      <c r="AW79" s="80" t="e">
        <f t="shared" si="94"/>
        <v>#DIV/0!</v>
      </c>
      <c r="AX79" s="81" t="e">
        <f t="shared" si="95"/>
        <v>#DIV/0!</v>
      </c>
      <c r="AY79" s="82"/>
      <c r="AZ79" s="83" t="e">
        <f t="shared" si="124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5"/>
        <v>0</v>
      </c>
      <c r="I80" s="70">
        <f>Pricing!I76</f>
        <v>0</v>
      </c>
      <c r="J80" s="69">
        <f t="shared" si="129"/>
        <v>0</v>
      </c>
      <c r="K80" s="71">
        <f t="shared" si="130"/>
        <v>0</v>
      </c>
      <c r="L80" s="69"/>
      <c r="M80" s="72"/>
      <c r="N80" s="72"/>
      <c r="O80" s="72">
        <f t="shared" si="83"/>
        <v>0</v>
      </c>
      <c r="P80" s="73">
        <f>Pricing!M76</f>
        <v>0</v>
      </c>
      <c r="Q80" s="74">
        <f t="shared" si="111"/>
        <v>0</v>
      </c>
      <c r="R80" s="74">
        <f t="shared" si="112"/>
        <v>0</v>
      </c>
      <c r="S80" s="74">
        <f t="shared" si="113"/>
        <v>0</v>
      </c>
      <c r="T80" s="74">
        <f t="shared" si="114"/>
        <v>0</v>
      </c>
      <c r="U80" s="72">
        <f t="shared" si="115"/>
        <v>0</v>
      </c>
      <c r="V80" s="74">
        <f t="shared" si="116"/>
        <v>0</v>
      </c>
      <c r="W80" s="73">
        <f>Pricing!S76*I80</f>
        <v>0</v>
      </c>
      <c r="X80" s="74">
        <f t="shared" si="117"/>
        <v>0</v>
      </c>
      <c r="Y80" s="74">
        <f t="shared" si="118"/>
        <v>0</v>
      </c>
      <c r="Z80" s="74">
        <f t="shared" si="119"/>
        <v>0</v>
      </c>
      <c r="AA80" s="74">
        <f t="shared" si="120"/>
        <v>0</v>
      </c>
      <c r="AB80" s="72">
        <f t="shared" si="121"/>
        <v>0</v>
      </c>
      <c r="AC80" s="75">
        <v>0</v>
      </c>
      <c r="AD80" s="101">
        <f>(J80*Pricing!O76)+(O80*Pricing!P76)</f>
        <v>0</v>
      </c>
      <c r="AE80" s="76">
        <f t="shared" si="131"/>
        <v>0</v>
      </c>
      <c r="AF80" s="342">
        <f t="shared" si="132"/>
        <v>0</v>
      </c>
      <c r="AG80" s="343"/>
      <c r="AH80" s="76">
        <f t="shared" si="134"/>
        <v>0</v>
      </c>
      <c r="AI80" s="76">
        <f t="shared" si="126"/>
        <v>0</v>
      </c>
      <c r="AJ80" s="76">
        <f>J80*Pricing!Q76</f>
        <v>0</v>
      </c>
      <c r="AK80" s="76">
        <f>J80*Pricing!R76</f>
        <v>0</v>
      </c>
      <c r="AL80" s="76">
        <f t="shared" si="85"/>
        <v>0</v>
      </c>
      <c r="AM80" s="77">
        <f t="shared" si="86"/>
        <v>0</v>
      </c>
      <c r="AN80" s="76">
        <f t="shared" si="87"/>
        <v>0</v>
      </c>
      <c r="AO80" s="72">
        <f t="shared" si="88"/>
        <v>0</v>
      </c>
      <c r="AP80" s="74">
        <f t="shared" si="89"/>
        <v>0</v>
      </c>
      <c r="AQ80" s="74">
        <f t="shared" si="122"/>
        <v>0</v>
      </c>
      <c r="AR80" s="74" t="e">
        <f t="shared" si="127"/>
        <v>#DIV/0!</v>
      </c>
      <c r="AS80" s="72">
        <f t="shared" si="128"/>
        <v>0</v>
      </c>
      <c r="AT80" s="72" t="e">
        <f t="shared" si="92"/>
        <v>#DIV/0!</v>
      </c>
      <c r="AU80" s="78" t="e">
        <f t="shared" si="123"/>
        <v>#DIV/0!</v>
      </c>
      <c r="AV80" s="79">
        <f t="shared" si="133"/>
        <v>0</v>
      </c>
      <c r="AW80" s="80" t="e">
        <f t="shared" si="94"/>
        <v>#DIV/0!</v>
      </c>
      <c r="AX80" s="81" t="e">
        <f t="shared" si="95"/>
        <v>#DIV/0!</v>
      </c>
      <c r="AY80" s="82"/>
      <c r="AZ80" s="83" t="e">
        <f t="shared" si="124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5"/>
        <v>0</v>
      </c>
      <c r="I81" s="70">
        <f>Pricing!I77</f>
        <v>0</v>
      </c>
      <c r="J81" s="69">
        <f t="shared" si="129"/>
        <v>0</v>
      </c>
      <c r="K81" s="71">
        <f t="shared" si="130"/>
        <v>0</v>
      </c>
      <c r="L81" s="69"/>
      <c r="M81" s="72"/>
      <c r="N81" s="72"/>
      <c r="O81" s="72">
        <f t="shared" si="83"/>
        <v>0</v>
      </c>
      <c r="P81" s="73">
        <f>Pricing!M77</f>
        <v>0</v>
      </c>
      <c r="Q81" s="74">
        <f t="shared" si="111"/>
        <v>0</v>
      </c>
      <c r="R81" s="74">
        <f t="shared" si="112"/>
        <v>0</v>
      </c>
      <c r="S81" s="74">
        <f t="shared" si="113"/>
        <v>0</v>
      </c>
      <c r="T81" s="74">
        <f t="shared" si="114"/>
        <v>0</v>
      </c>
      <c r="U81" s="72">
        <f t="shared" si="115"/>
        <v>0</v>
      </c>
      <c r="V81" s="74">
        <f t="shared" si="116"/>
        <v>0</v>
      </c>
      <c r="W81" s="73">
        <f>Pricing!S77*I81</f>
        <v>0</v>
      </c>
      <c r="X81" s="74">
        <f t="shared" si="117"/>
        <v>0</v>
      </c>
      <c r="Y81" s="74">
        <f t="shared" si="118"/>
        <v>0</v>
      </c>
      <c r="Z81" s="74">
        <f t="shared" si="119"/>
        <v>0</v>
      </c>
      <c r="AA81" s="74">
        <f t="shared" si="120"/>
        <v>0</v>
      </c>
      <c r="AB81" s="72">
        <f t="shared" si="121"/>
        <v>0</v>
      </c>
      <c r="AC81" s="75">
        <v>0</v>
      </c>
      <c r="AD81" s="101">
        <f>(J81*Pricing!O77)+(O81*Pricing!P77)</f>
        <v>0</v>
      </c>
      <c r="AE81" s="76">
        <f t="shared" si="131"/>
        <v>0</v>
      </c>
      <c r="AF81" s="342">
        <f t="shared" si="132"/>
        <v>0</v>
      </c>
      <c r="AG81" s="343"/>
      <c r="AH81" s="76">
        <f t="shared" si="134"/>
        <v>0</v>
      </c>
      <c r="AI81" s="76">
        <f t="shared" si="126"/>
        <v>0</v>
      </c>
      <c r="AJ81" s="76">
        <f>J81*Pricing!Q77</f>
        <v>0</v>
      </c>
      <c r="AK81" s="76">
        <f>J81*Pricing!R77</f>
        <v>0</v>
      </c>
      <c r="AL81" s="76">
        <f t="shared" si="85"/>
        <v>0</v>
      </c>
      <c r="AM81" s="77">
        <f t="shared" si="86"/>
        <v>0</v>
      </c>
      <c r="AN81" s="76">
        <f t="shared" si="87"/>
        <v>0</v>
      </c>
      <c r="AO81" s="72">
        <f t="shared" si="88"/>
        <v>0</v>
      </c>
      <c r="AP81" s="74">
        <f t="shared" si="89"/>
        <v>0</v>
      </c>
      <c r="AQ81" s="74">
        <f t="shared" si="122"/>
        <v>0</v>
      </c>
      <c r="AR81" s="74" t="e">
        <f t="shared" si="127"/>
        <v>#DIV/0!</v>
      </c>
      <c r="AS81" s="72">
        <f t="shared" si="128"/>
        <v>0</v>
      </c>
      <c r="AT81" s="72" t="e">
        <f t="shared" si="92"/>
        <v>#DIV/0!</v>
      </c>
      <c r="AU81" s="78" t="e">
        <f t="shared" si="123"/>
        <v>#DIV/0!</v>
      </c>
      <c r="AV81" s="79">
        <f t="shared" si="133"/>
        <v>0</v>
      </c>
      <c r="AW81" s="80" t="e">
        <f t="shared" si="94"/>
        <v>#DIV/0!</v>
      </c>
      <c r="AX81" s="81" t="e">
        <f t="shared" si="95"/>
        <v>#DIV/0!</v>
      </c>
      <c r="AY81" s="82"/>
      <c r="AZ81" s="83" t="e">
        <f t="shared" si="124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5"/>
        <v>0</v>
      </c>
      <c r="I82" s="70">
        <f>Pricing!I78</f>
        <v>0</v>
      </c>
      <c r="J82" s="69">
        <f t="shared" si="129"/>
        <v>0</v>
      </c>
      <c r="K82" s="71">
        <f t="shared" si="130"/>
        <v>0</v>
      </c>
      <c r="L82" s="69"/>
      <c r="M82" s="72"/>
      <c r="N82" s="72"/>
      <c r="O82" s="72">
        <f t="shared" si="83"/>
        <v>0</v>
      </c>
      <c r="P82" s="73">
        <f>Pricing!M78</f>
        <v>0</v>
      </c>
      <c r="Q82" s="74">
        <f t="shared" si="111"/>
        <v>0</v>
      </c>
      <c r="R82" s="74">
        <f t="shared" si="112"/>
        <v>0</v>
      </c>
      <c r="S82" s="74">
        <f t="shared" si="113"/>
        <v>0</v>
      </c>
      <c r="T82" s="74">
        <f t="shared" si="114"/>
        <v>0</v>
      </c>
      <c r="U82" s="72">
        <f t="shared" si="115"/>
        <v>0</v>
      </c>
      <c r="V82" s="74">
        <f t="shared" si="116"/>
        <v>0</v>
      </c>
      <c r="W82" s="73">
        <f>Pricing!S78*I82</f>
        <v>0</v>
      </c>
      <c r="X82" s="74">
        <f t="shared" si="117"/>
        <v>0</v>
      </c>
      <c r="Y82" s="74">
        <f t="shared" si="118"/>
        <v>0</v>
      </c>
      <c r="Z82" s="74">
        <f t="shared" si="119"/>
        <v>0</v>
      </c>
      <c r="AA82" s="74">
        <f t="shared" si="120"/>
        <v>0</v>
      </c>
      <c r="AB82" s="72">
        <f t="shared" si="121"/>
        <v>0</v>
      </c>
      <c r="AC82" s="75">
        <v>0</v>
      </c>
      <c r="AD82" s="101">
        <f>(J82*Pricing!O78)+(O82*Pricing!P78)</f>
        <v>0</v>
      </c>
      <c r="AE82" s="76">
        <f t="shared" si="131"/>
        <v>0</v>
      </c>
      <c r="AF82" s="342">
        <f t="shared" si="132"/>
        <v>0</v>
      </c>
      <c r="AG82" s="343"/>
      <c r="AH82" s="76">
        <f t="shared" si="134"/>
        <v>0</v>
      </c>
      <c r="AI82" s="76">
        <f t="shared" si="126"/>
        <v>0</v>
      </c>
      <c r="AJ82" s="76">
        <f>J82*Pricing!Q78</f>
        <v>0</v>
      </c>
      <c r="AK82" s="76">
        <f>J82*Pricing!R78</f>
        <v>0</v>
      </c>
      <c r="AL82" s="76">
        <f t="shared" si="85"/>
        <v>0</v>
      </c>
      <c r="AM82" s="77">
        <f t="shared" si="86"/>
        <v>0</v>
      </c>
      <c r="AN82" s="76">
        <f t="shared" si="87"/>
        <v>0</v>
      </c>
      <c r="AO82" s="72">
        <f t="shared" si="88"/>
        <v>0</v>
      </c>
      <c r="AP82" s="74">
        <f t="shared" si="89"/>
        <v>0</v>
      </c>
      <c r="AQ82" s="74">
        <f t="shared" si="122"/>
        <v>0</v>
      </c>
      <c r="AR82" s="74" t="e">
        <f t="shared" si="127"/>
        <v>#DIV/0!</v>
      </c>
      <c r="AS82" s="72">
        <f t="shared" si="128"/>
        <v>0</v>
      </c>
      <c r="AT82" s="72" t="e">
        <f t="shared" si="92"/>
        <v>#DIV/0!</v>
      </c>
      <c r="AU82" s="78" t="e">
        <f t="shared" si="123"/>
        <v>#DIV/0!</v>
      </c>
      <c r="AV82" s="79">
        <f t="shared" si="133"/>
        <v>0</v>
      </c>
      <c r="AW82" s="80" t="e">
        <f t="shared" si="94"/>
        <v>#DIV/0!</v>
      </c>
      <c r="AX82" s="81" t="e">
        <f t="shared" si="95"/>
        <v>#DIV/0!</v>
      </c>
      <c r="AY82" s="82"/>
      <c r="AZ82" s="83" t="e">
        <f t="shared" si="124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5"/>
        <v>0</v>
      </c>
      <c r="I83" s="70">
        <f>Pricing!I79</f>
        <v>0</v>
      </c>
      <c r="J83" s="69">
        <f t="shared" si="129"/>
        <v>0</v>
      </c>
      <c r="K83" s="71">
        <f t="shared" si="130"/>
        <v>0</v>
      </c>
      <c r="L83" s="69"/>
      <c r="M83" s="72"/>
      <c r="N83" s="72"/>
      <c r="O83" s="72">
        <f t="shared" si="83"/>
        <v>0</v>
      </c>
      <c r="P83" s="73">
        <f>Pricing!M79</f>
        <v>0</v>
      </c>
      <c r="Q83" s="74">
        <f t="shared" si="111"/>
        <v>0</v>
      </c>
      <c r="R83" s="74">
        <f t="shared" si="112"/>
        <v>0</v>
      </c>
      <c r="S83" s="74">
        <f t="shared" si="113"/>
        <v>0</v>
      </c>
      <c r="T83" s="74">
        <f t="shared" si="114"/>
        <v>0</v>
      </c>
      <c r="U83" s="72">
        <f t="shared" si="115"/>
        <v>0</v>
      </c>
      <c r="V83" s="74">
        <f t="shared" si="116"/>
        <v>0</v>
      </c>
      <c r="W83" s="73">
        <f>Pricing!S79*I83</f>
        <v>0</v>
      </c>
      <c r="X83" s="74">
        <f t="shared" si="117"/>
        <v>0</v>
      </c>
      <c r="Y83" s="74">
        <f t="shared" si="118"/>
        <v>0</v>
      </c>
      <c r="Z83" s="74">
        <f t="shared" si="119"/>
        <v>0</v>
      </c>
      <c r="AA83" s="74">
        <f t="shared" si="120"/>
        <v>0</v>
      </c>
      <c r="AB83" s="72">
        <f t="shared" si="121"/>
        <v>0</v>
      </c>
      <c r="AC83" s="75">
        <v>0</v>
      </c>
      <c r="AD83" s="101">
        <f>(J83*Pricing!O79)+(O83*Pricing!P79)</f>
        <v>0</v>
      </c>
      <c r="AE83" s="76">
        <f t="shared" si="131"/>
        <v>0</v>
      </c>
      <c r="AF83" s="342">
        <f t="shared" si="132"/>
        <v>0</v>
      </c>
      <c r="AG83" s="343"/>
      <c r="AH83" s="76">
        <f t="shared" si="134"/>
        <v>0</v>
      </c>
      <c r="AI83" s="76">
        <f t="shared" si="126"/>
        <v>0</v>
      </c>
      <c r="AJ83" s="76">
        <f>J83*Pricing!Q79</f>
        <v>0</v>
      </c>
      <c r="AK83" s="76">
        <f>J83*Pricing!R79</f>
        <v>0</v>
      </c>
      <c r="AL83" s="76">
        <f t="shared" si="85"/>
        <v>0</v>
      </c>
      <c r="AM83" s="77">
        <f t="shared" si="86"/>
        <v>0</v>
      </c>
      <c r="AN83" s="76">
        <f t="shared" si="87"/>
        <v>0</v>
      </c>
      <c r="AO83" s="72">
        <f t="shared" si="88"/>
        <v>0</v>
      </c>
      <c r="AP83" s="74">
        <f t="shared" si="89"/>
        <v>0</v>
      </c>
      <c r="AQ83" s="74">
        <f t="shared" si="122"/>
        <v>0</v>
      </c>
      <c r="AR83" s="74" t="e">
        <f t="shared" si="127"/>
        <v>#DIV/0!</v>
      </c>
      <c r="AS83" s="72">
        <f t="shared" si="128"/>
        <v>0</v>
      </c>
      <c r="AT83" s="72" t="e">
        <f t="shared" si="92"/>
        <v>#DIV/0!</v>
      </c>
      <c r="AU83" s="78" t="e">
        <f t="shared" si="123"/>
        <v>#DIV/0!</v>
      </c>
      <c r="AV83" s="79">
        <f t="shared" si="133"/>
        <v>0</v>
      </c>
      <c r="AW83" s="80" t="e">
        <f t="shared" si="94"/>
        <v>#DIV/0!</v>
      </c>
      <c r="AX83" s="81" t="e">
        <f t="shared" si="95"/>
        <v>#DIV/0!</v>
      </c>
      <c r="AY83" s="82"/>
      <c r="AZ83" s="83" t="e">
        <f t="shared" si="124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5"/>
        <v>0</v>
      </c>
      <c r="I84" s="70">
        <f>Pricing!I80</f>
        <v>0</v>
      </c>
      <c r="J84" s="69">
        <f t="shared" si="129"/>
        <v>0</v>
      </c>
      <c r="K84" s="71">
        <f t="shared" si="130"/>
        <v>0</v>
      </c>
      <c r="L84" s="69"/>
      <c r="M84" s="72"/>
      <c r="N84" s="72"/>
      <c r="O84" s="72">
        <f t="shared" si="83"/>
        <v>0</v>
      </c>
      <c r="P84" s="73">
        <f>Pricing!M80</f>
        <v>0</v>
      </c>
      <c r="Q84" s="74">
        <f t="shared" si="111"/>
        <v>0</v>
      </c>
      <c r="R84" s="74">
        <f t="shared" si="112"/>
        <v>0</v>
      </c>
      <c r="S84" s="74">
        <f t="shared" si="113"/>
        <v>0</v>
      </c>
      <c r="T84" s="74">
        <f t="shared" si="114"/>
        <v>0</v>
      </c>
      <c r="U84" s="72">
        <f t="shared" si="115"/>
        <v>0</v>
      </c>
      <c r="V84" s="74">
        <f t="shared" si="116"/>
        <v>0</v>
      </c>
      <c r="W84" s="73">
        <f>Pricing!S80*I84</f>
        <v>0</v>
      </c>
      <c r="X84" s="74">
        <f t="shared" si="117"/>
        <v>0</v>
      </c>
      <c r="Y84" s="74">
        <f t="shared" si="118"/>
        <v>0</v>
      </c>
      <c r="Z84" s="74">
        <f t="shared" si="119"/>
        <v>0</v>
      </c>
      <c r="AA84" s="74">
        <f t="shared" si="120"/>
        <v>0</v>
      </c>
      <c r="AB84" s="72">
        <f t="shared" si="121"/>
        <v>0</v>
      </c>
      <c r="AC84" s="75">
        <v>0</v>
      </c>
      <c r="AD84" s="101">
        <f>(J84*Pricing!O80)+(O84*Pricing!P80)</f>
        <v>0</v>
      </c>
      <c r="AE84" s="76">
        <f t="shared" si="131"/>
        <v>0</v>
      </c>
      <c r="AF84" s="342">
        <f t="shared" si="132"/>
        <v>0</v>
      </c>
      <c r="AG84" s="343"/>
      <c r="AH84" s="76">
        <f t="shared" si="134"/>
        <v>0</v>
      </c>
      <c r="AI84" s="76">
        <f t="shared" si="126"/>
        <v>0</v>
      </c>
      <c r="AJ84" s="76">
        <f>J84*Pricing!Q80</f>
        <v>0</v>
      </c>
      <c r="AK84" s="76">
        <f>J84*Pricing!R80</f>
        <v>0</v>
      </c>
      <c r="AL84" s="76">
        <f t="shared" si="85"/>
        <v>0</v>
      </c>
      <c r="AM84" s="77">
        <f t="shared" si="86"/>
        <v>0</v>
      </c>
      <c r="AN84" s="76">
        <f t="shared" si="87"/>
        <v>0</v>
      </c>
      <c r="AO84" s="72">
        <f t="shared" si="88"/>
        <v>0</v>
      </c>
      <c r="AP84" s="74">
        <f t="shared" si="89"/>
        <v>0</v>
      </c>
      <c r="AQ84" s="74">
        <f t="shared" si="122"/>
        <v>0</v>
      </c>
      <c r="AR84" s="74" t="e">
        <f t="shared" si="127"/>
        <v>#DIV/0!</v>
      </c>
      <c r="AS84" s="72">
        <f t="shared" si="128"/>
        <v>0</v>
      </c>
      <c r="AT84" s="72" t="e">
        <f t="shared" si="92"/>
        <v>#DIV/0!</v>
      </c>
      <c r="AU84" s="78" t="e">
        <f t="shared" si="123"/>
        <v>#DIV/0!</v>
      </c>
      <c r="AV84" s="79">
        <f t="shared" si="133"/>
        <v>0</v>
      </c>
      <c r="AW84" s="80" t="e">
        <f t="shared" si="94"/>
        <v>#DIV/0!</v>
      </c>
      <c r="AX84" s="81" t="e">
        <f t="shared" si="95"/>
        <v>#DIV/0!</v>
      </c>
      <c r="AY84" s="82"/>
      <c r="AZ84" s="83" t="e">
        <f t="shared" si="124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5"/>
        <v>0</v>
      </c>
      <c r="I85" s="70">
        <f>Pricing!I81</f>
        <v>0</v>
      </c>
      <c r="J85" s="69">
        <f t="shared" si="129"/>
        <v>0</v>
      </c>
      <c r="K85" s="71">
        <f t="shared" si="130"/>
        <v>0</v>
      </c>
      <c r="L85" s="69"/>
      <c r="M85" s="72"/>
      <c r="N85" s="72"/>
      <c r="O85" s="72">
        <f t="shared" si="83"/>
        <v>0</v>
      </c>
      <c r="P85" s="73">
        <f>Pricing!M81</f>
        <v>0</v>
      </c>
      <c r="Q85" s="74">
        <f t="shared" si="111"/>
        <v>0</v>
      </c>
      <c r="R85" s="74">
        <f t="shared" si="112"/>
        <v>0</v>
      </c>
      <c r="S85" s="74">
        <f t="shared" si="113"/>
        <v>0</v>
      </c>
      <c r="T85" s="74">
        <f t="shared" si="114"/>
        <v>0</v>
      </c>
      <c r="U85" s="72">
        <f t="shared" si="115"/>
        <v>0</v>
      </c>
      <c r="V85" s="74">
        <f t="shared" si="116"/>
        <v>0</v>
      </c>
      <c r="W85" s="73">
        <f>Pricing!S81*I85</f>
        <v>0</v>
      </c>
      <c r="X85" s="74">
        <f t="shared" si="117"/>
        <v>0</v>
      </c>
      <c r="Y85" s="74">
        <f t="shared" si="118"/>
        <v>0</v>
      </c>
      <c r="Z85" s="74">
        <f t="shared" si="119"/>
        <v>0</v>
      </c>
      <c r="AA85" s="74">
        <f t="shared" si="120"/>
        <v>0</v>
      </c>
      <c r="AB85" s="72">
        <f t="shared" si="121"/>
        <v>0</v>
      </c>
      <c r="AC85" s="75">
        <v>0</v>
      </c>
      <c r="AD85" s="101">
        <f>(J85*Pricing!O81)+(O85*Pricing!P81)</f>
        <v>0</v>
      </c>
      <c r="AE85" s="76">
        <f t="shared" si="131"/>
        <v>0</v>
      </c>
      <c r="AF85" s="342">
        <f t="shared" si="132"/>
        <v>0</v>
      </c>
      <c r="AG85" s="343"/>
      <c r="AH85" s="76">
        <f t="shared" si="134"/>
        <v>0</v>
      </c>
      <c r="AI85" s="76">
        <f t="shared" si="126"/>
        <v>0</v>
      </c>
      <c r="AJ85" s="76">
        <f>J85*Pricing!Q81</f>
        <v>0</v>
      </c>
      <c r="AK85" s="76">
        <f>J85*Pricing!R81</f>
        <v>0</v>
      </c>
      <c r="AL85" s="76">
        <f t="shared" si="85"/>
        <v>0</v>
      </c>
      <c r="AM85" s="77">
        <f t="shared" si="86"/>
        <v>0</v>
      </c>
      <c r="AN85" s="76">
        <f t="shared" si="87"/>
        <v>0</v>
      </c>
      <c r="AO85" s="72">
        <f t="shared" si="88"/>
        <v>0</v>
      </c>
      <c r="AP85" s="74">
        <f t="shared" si="89"/>
        <v>0</v>
      </c>
      <c r="AQ85" s="74">
        <f t="shared" si="122"/>
        <v>0</v>
      </c>
      <c r="AR85" s="74" t="e">
        <f t="shared" si="127"/>
        <v>#DIV/0!</v>
      </c>
      <c r="AS85" s="72">
        <f t="shared" si="128"/>
        <v>0</v>
      </c>
      <c r="AT85" s="72" t="e">
        <f t="shared" si="92"/>
        <v>#DIV/0!</v>
      </c>
      <c r="AU85" s="78" t="e">
        <f t="shared" si="123"/>
        <v>#DIV/0!</v>
      </c>
      <c r="AV85" s="79">
        <f t="shared" si="133"/>
        <v>0</v>
      </c>
      <c r="AW85" s="80" t="e">
        <f t="shared" si="94"/>
        <v>#DIV/0!</v>
      </c>
      <c r="AX85" s="81" t="e">
        <f t="shared" si="95"/>
        <v>#DIV/0!</v>
      </c>
      <c r="AY85" s="82"/>
      <c r="AZ85" s="83" t="e">
        <f t="shared" si="124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5"/>
        <v>0</v>
      </c>
      <c r="I86" s="70">
        <f>Pricing!I82</f>
        <v>0</v>
      </c>
      <c r="J86" s="69">
        <f t="shared" si="129"/>
        <v>0</v>
      </c>
      <c r="K86" s="71">
        <f t="shared" si="130"/>
        <v>0</v>
      </c>
      <c r="L86" s="69"/>
      <c r="M86" s="72"/>
      <c r="N86" s="72"/>
      <c r="O86" s="72">
        <f t="shared" si="83"/>
        <v>0</v>
      </c>
      <c r="P86" s="73">
        <f>Pricing!M82</f>
        <v>0</v>
      </c>
      <c r="Q86" s="74">
        <f t="shared" si="111"/>
        <v>0</v>
      </c>
      <c r="R86" s="74">
        <f t="shared" si="112"/>
        <v>0</v>
      </c>
      <c r="S86" s="74">
        <f t="shared" si="113"/>
        <v>0</v>
      </c>
      <c r="T86" s="74">
        <f t="shared" si="114"/>
        <v>0</v>
      </c>
      <c r="U86" s="72">
        <f t="shared" si="115"/>
        <v>0</v>
      </c>
      <c r="V86" s="74">
        <f t="shared" si="116"/>
        <v>0</v>
      </c>
      <c r="W86" s="73">
        <f>Pricing!S82*I86</f>
        <v>0</v>
      </c>
      <c r="X86" s="74">
        <f t="shared" si="117"/>
        <v>0</v>
      </c>
      <c r="Y86" s="74">
        <f t="shared" si="118"/>
        <v>0</v>
      </c>
      <c r="Z86" s="74">
        <f t="shared" si="119"/>
        <v>0</v>
      </c>
      <c r="AA86" s="74">
        <f t="shared" si="120"/>
        <v>0</v>
      </c>
      <c r="AB86" s="72">
        <f t="shared" si="121"/>
        <v>0</v>
      </c>
      <c r="AC86" s="75">
        <v>0</v>
      </c>
      <c r="AD86" s="101">
        <f>(J86*Pricing!O82)+(O86*Pricing!P82)</f>
        <v>0</v>
      </c>
      <c r="AE86" s="76">
        <f t="shared" si="131"/>
        <v>0</v>
      </c>
      <c r="AF86" s="342">
        <f t="shared" si="132"/>
        <v>0</v>
      </c>
      <c r="AG86" s="343"/>
      <c r="AH86" s="76">
        <f t="shared" si="134"/>
        <v>0</v>
      </c>
      <c r="AI86" s="76">
        <f t="shared" si="126"/>
        <v>0</v>
      </c>
      <c r="AJ86" s="76">
        <f>J86*Pricing!Q82</f>
        <v>0</v>
      </c>
      <c r="AK86" s="76">
        <f>J86*Pricing!R82</f>
        <v>0</v>
      </c>
      <c r="AL86" s="76">
        <f t="shared" si="85"/>
        <v>0</v>
      </c>
      <c r="AM86" s="77">
        <f t="shared" si="86"/>
        <v>0</v>
      </c>
      <c r="AN86" s="76">
        <f t="shared" si="87"/>
        <v>0</v>
      </c>
      <c r="AO86" s="72">
        <f t="shared" si="88"/>
        <v>0</v>
      </c>
      <c r="AP86" s="74">
        <f t="shared" si="89"/>
        <v>0</v>
      </c>
      <c r="AQ86" s="74">
        <f t="shared" si="122"/>
        <v>0</v>
      </c>
      <c r="AR86" s="74" t="e">
        <f t="shared" si="127"/>
        <v>#DIV/0!</v>
      </c>
      <c r="AS86" s="72">
        <f t="shared" si="128"/>
        <v>0</v>
      </c>
      <c r="AT86" s="72" t="e">
        <f t="shared" si="92"/>
        <v>#DIV/0!</v>
      </c>
      <c r="AU86" s="78" t="e">
        <f t="shared" si="123"/>
        <v>#DIV/0!</v>
      </c>
      <c r="AV86" s="79">
        <f t="shared" si="133"/>
        <v>0</v>
      </c>
      <c r="AW86" s="80" t="e">
        <f t="shared" si="94"/>
        <v>#DIV/0!</v>
      </c>
      <c r="AX86" s="81" t="e">
        <f t="shared" si="95"/>
        <v>#DIV/0!</v>
      </c>
      <c r="AY86" s="82"/>
      <c r="AZ86" s="83" t="e">
        <f t="shared" si="124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5"/>
        <v>0</v>
      </c>
      <c r="I87" s="70">
        <f>Pricing!I83</f>
        <v>0</v>
      </c>
      <c r="J87" s="69">
        <f t="shared" si="129"/>
        <v>0</v>
      </c>
      <c r="K87" s="71">
        <f t="shared" si="130"/>
        <v>0</v>
      </c>
      <c r="L87" s="69"/>
      <c r="M87" s="72"/>
      <c r="N87" s="72"/>
      <c r="O87" s="72">
        <f t="shared" si="83"/>
        <v>0</v>
      </c>
      <c r="P87" s="73">
        <f>Pricing!M83</f>
        <v>0</v>
      </c>
      <c r="Q87" s="74">
        <f t="shared" si="111"/>
        <v>0</v>
      </c>
      <c r="R87" s="74">
        <f t="shared" si="112"/>
        <v>0</v>
      </c>
      <c r="S87" s="74">
        <f t="shared" si="113"/>
        <v>0</v>
      </c>
      <c r="T87" s="74">
        <f t="shared" si="114"/>
        <v>0</v>
      </c>
      <c r="U87" s="72">
        <f t="shared" si="115"/>
        <v>0</v>
      </c>
      <c r="V87" s="74">
        <f t="shared" si="116"/>
        <v>0</v>
      </c>
      <c r="W87" s="73">
        <f>Pricing!S83*I87</f>
        <v>0</v>
      </c>
      <c r="X87" s="74">
        <f t="shared" si="117"/>
        <v>0</v>
      </c>
      <c r="Y87" s="74">
        <f t="shared" si="118"/>
        <v>0</v>
      </c>
      <c r="Z87" s="74">
        <f t="shared" si="119"/>
        <v>0</v>
      </c>
      <c r="AA87" s="74">
        <f t="shared" si="120"/>
        <v>0</v>
      </c>
      <c r="AB87" s="72">
        <f t="shared" si="121"/>
        <v>0</v>
      </c>
      <c r="AC87" s="75">
        <v>0</v>
      </c>
      <c r="AD87" s="101">
        <f>(J87*Pricing!O83)+(O87*Pricing!P83)</f>
        <v>0</v>
      </c>
      <c r="AE87" s="76">
        <f t="shared" si="131"/>
        <v>0</v>
      </c>
      <c r="AF87" s="342">
        <f t="shared" si="132"/>
        <v>0</v>
      </c>
      <c r="AG87" s="343"/>
      <c r="AH87" s="76">
        <f t="shared" si="134"/>
        <v>0</v>
      </c>
      <c r="AI87" s="76">
        <f t="shared" si="126"/>
        <v>0</v>
      </c>
      <c r="AJ87" s="76">
        <f>J87*Pricing!Q83</f>
        <v>0</v>
      </c>
      <c r="AK87" s="76">
        <f>J87*Pricing!R83</f>
        <v>0</v>
      </c>
      <c r="AL87" s="76">
        <f t="shared" si="85"/>
        <v>0</v>
      </c>
      <c r="AM87" s="77">
        <f t="shared" si="86"/>
        <v>0</v>
      </c>
      <c r="AN87" s="76">
        <f t="shared" si="87"/>
        <v>0</v>
      </c>
      <c r="AO87" s="72">
        <f t="shared" si="88"/>
        <v>0</v>
      </c>
      <c r="AP87" s="74">
        <f t="shared" si="89"/>
        <v>0</v>
      </c>
      <c r="AQ87" s="74">
        <f t="shared" si="122"/>
        <v>0</v>
      </c>
      <c r="AR87" s="74" t="e">
        <f t="shared" si="127"/>
        <v>#DIV/0!</v>
      </c>
      <c r="AS87" s="72">
        <f t="shared" si="128"/>
        <v>0</v>
      </c>
      <c r="AT87" s="72" t="e">
        <f t="shared" si="92"/>
        <v>#DIV/0!</v>
      </c>
      <c r="AU87" s="78" t="e">
        <f t="shared" si="123"/>
        <v>#DIV/0!</v>
      </c>
      <c r="AV87" s="79">
        <f t="shared" si="133"/>
        <v>0</v>
      </c>
      <c r="AW87" s="80" t="e">
        <f t="shared" si="94"/>
        <v>#DIV/0!</v>
      </c>
      <c r="AX87" s="81" t="e">
        <f t="shared" si="95"/>
        <v>#DIV/0!</v>
      </c>
      <c r="AY87" s="82"/>
      <c r="AZ87" s="83" t="e">
        <f t="shared" si="124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5"/>
        <v>0</v>
      </c>
      <c r="I88" s="70">
        <f>Pricing!I84</f>
        <v>0</v>
      </c>
      <c r="J88" s="69">
        <f t="shared" si="129"/>
        <v>0</v>
      </c>
      <c r="K88" s="71">
        <f t="shared" si="130"/>
        <v>0</v>
      </c>
      <c r="L88" s="69"/>
      <c r="M88" s="72"/>
      <c r="N88" s="72"/>
      <c r="O88" s="72">
        <f t="shared" si="83"/>
        <v>0</v>
      </c>
      <c r="P88" s="73">
        <f>Pricing!M84</f>
        <v>0</v>
      </c>
      <c r="Q88" s="74">
        <f t="shared" si="111"/>
        <v>0</v>
      </c>
      <c r="R88" s="74">
        <f t="shared" si="112"/>
        <v>0</v>
      </c>
      <c r="S88" s="74">
        <f t="shared" si="113"/>
        <v>0</v>
      </c>
      <c r="T88" s="74">
        <f t="shared" si="114"/>
        <v>0</v>
      </c>
      <c r="U88" s="72">
        <f t="shared" si="115"/>
        <v>0</v>
      </c>
      <c r="V88" s="74">
        <f t="shared" si="116"/>
        <v>0</v>
      </c>
      <c r="W88" s="73">
        <f>Pricing!S84*I88</f>
        <v>0</v>
      </c>
      <c r="X88" s="74">
        <f t="shared" si="117"/>
        <v>0</v>
      </c>
      <c r="Y88" s="74">
        <f t="shared" si="118"/>
        <v>0</v>
      </c>
      <c r="Z88" s="74">
        <f t="shared" si="119"/>
        <v>0</v>
      </c>
      <c r="AA88" s="74">
        <f t="shared" si="120"/>
        <v>0</v>
      </c>
      <c r="AB88" s="72">
        <f t="shared" si="121"/>
        <v>0</v>
      </c>
      <c r="AC88" s="75">
        <v>0</v>
      </c>
      <c r="AD88" s="101">
        <f>(J88*Pricing!O84)+(O88*Pricing!P84)</f>
        <v>0</v>
      </c>
      <c r="AE88" s="76">
        <f t="shared" si="131"/>
        <v>0</v>
      </c>
      <c r="AF88" s="342">
        <f t="shared" si="132"/>
        <v>0</v>
      </c>
      <c r="AG88" s="343"/>
      <c r="AH88" s="76">
        <f t="shared" si="134"/>
        <v>0</v>
      </c>
      <c r="AI88" s="76">
        <f t="shared" si="126"/>
        <v>0</v>
      </c>
      <c r="AJ88" s="76">
        <f>J88*Pricing!Q84</f>
        <v>0</v>
      </c>
      <c r="AK88" s="76">
        <f>J88*Pricing!R84</f>
        <v>0</v>
      </c>
      <c r="AL88" s="76">
        <f t="shared" si="85"/>
        <v>0</v>
      </c>
      <c r="AM88" s="77">
        <f t="shared" si="86"/>
        <v>0</v>
      </c>
      <c r="AN88" s="76">
        <f t="shared" si="87"/>
        <v>0</v>
      </c>
      <c r="AO88" s="72">
        <f t="shared" si="88"/>
        <v>0</v>
      </c>
      <c r="AP88" s="74">
        <f t="shared" si="89"/>
        <v>0</v>
      </c>
      <c r="AQ88" s="74">
        <f t="shared" si="122"/>
        <v>0</v>
      </c>
      <c r="AR88" s="74" t="e">
        <f t="shared" si="127"/>
        <v>#DIV/0!</v>
      </c>
      <c r="AS88" s="72">
        <f t="shared" si="128"/>
        <v>0</v>
      </c>
      <c r="AT88" s="72" t="e">
        <f t="shared" si="92"/>
        <v>#DIV/0!</v>
      </c>
      <c r="AU88" s="78" t="e">
        <f t="shared" si="123"/>
        <v>#DIV/0!</v>
      </c>
      <c r="AV88" s="79">
        <f t="shared" si="133"/>
        <v>0</v>
      </c>
      <c r="AW88" s="80" t="e">
        <f t="shared" si="94"/>
        <v>#DIV/0!</v>
      </c>
      <c r="AX88" s="81" t="e">
        <f t="shared" si="95"/>
        <v>#DIV/0!</v>
      </c>
      <c r="AY88" s="82"/>
      <c r="AZ88" s="83" t="e">
        <f t="shared" si="124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5"/>
        <v>0</v>
      </c>
      <c r="I89" s="70">
        <f>Pricing!I85</f>
        <v>0</v>
      </c>
      <c r="J89" s="69">
        <f t="shared" si="129"/>
        <v>0</v>
      </c>
      <c r="K89" s="71">
        <f t="shared" si="130"/>
        <v>0</v>
      </c>
      <c r="L89" s="69"/>
      <c r="M89" s="72"/>
      <c r="N89" s="72"/>
      <c r="O89" s="72">
        <f t="shared" si="83"/>
        <v>0</v>
      </c>
      <c r="P89" s="73">
        <f>Pricing!M85</f>
        <v>0</v>
      </c>
      <c r="Q89" s="74">
        <f t="shared" si="111"/>
        <v>0</v>
      </c>
      <c r="R89" s="74">
        <f t="shared" si="112"/>
        <v>0</v>
      </c>
      <c r="S89" s="74">
        <f t="shared" si="113"/>
        <v>0</v>
      </c>
      <c r="T89" s="74">
        <f t="shared" si="114"/>
        <v>0</v>
      </c>
      <c r="U89" s="72">
        <f t="shared" si="115"/>
        <v>0</v>
      </c>
      <c r="V89" s="74">
        <f t="shared" si="116"/>
        <v>0</v>
      </c>
      <c r="W89" s="73">
        <f>Pricing!S85*I89</f>
        <v>0</v>
      </c>
      <c r="X89" s="74">
        <f t="shared" si="117"/>
        <v>0</v>
      </c>
      <c r="Y89" s="74">
        <f t="shared" si="118"/>
        <v>0</v>
      </c>
      <c r="Z89" s="74">
        <f t="shared" si="119"/>
        <v>0</v>
      </c>
      <c r="AA89" s="74">
        <f t="shared" si="120"/>
        <v>0</v>
      </c>
      <c r="AB89" s="72">
        <f t="shared" si="121"/>
        <v>0</v>
      </c>
      <c r="AC89" s="75">
        <v>0</v>
      </c>
      <c r="AD89" s="101">
        <f>(J89*Pricing!O85)+(O89*Pricing!P85)</f>
        <v>0</v>
      </c>
      <c r="AE89" s="76">
        <f t="shared" si="131"/>
        <v>0</v>
      </c>
      <c r="AF89" s="342">
        <f t="shared" si="132"/>
        <v>0</v>
      </c>
      <c r="AG89" s="343"/>
      <c r="AH89" s="76">
        <f t="shared" si="134"/>
        <v>0</v>
      </c>
      <c r="AI89" s="76">
        <f t="shared" si="126"/>
        <v>0</v>
      </c>
      <c r="AJ89" s="76">
        <f>J89*Pricing!Q85</f>
        <v>0</v>
      </c>
      <c r="AK89" s="76">
        <f>J89*Pricing!R85</f>
        <v>0</v>
      </c>
      <c r="AL89" s="76">
        <f t="shared" si="85"/>
        <v>0</v>
      </c>
      <c r="AM89" s="77">
        <f t="shared" si="86"/>
        <v>0</v>
      </c>
      <c r="AN89" s="76">
        <f t="shared" si="87"/>
        <v>0</v>
      </c>
      <c r="AO89" s="72">
        <f t="shared" si="88"/>
        <v>0</v>
      </c>
      <c r="AP89" s="74">
        <f t="shared" si="89"/>
        <v>0</v>
      </c>
      <c r="AQ89" s="74">
        <f t="shared" si="122"/>
        <v>0</v>
      </c>
      <c r="AR89" s="74" t="e">
        <f t="shared" si="127"/>
        <v>#DIV/0!</v>
      </c>
      <c r="AS89" s="72">
        <f t="shared" si="128"/>
        <v>0</v>
      </c>
      <c r="AT89" s="72" t="e">
        <f t="shared" si="92"/>
        <v>#DIV/0!</v>
      </c>
      <c r="AU89" s="78" t="e">
        <f t="shared" si="123"/>
        <v>#DIV/0!</v>
      </c>
      <c r="AV89" s="79">
        <f t="shared" si="133"/>
        <v>0</v>
      </c>
      <c r="AW89" s="80" t="e">
        <f t="shared" si="94"/>
        <v>#DIV/0!</v>
      </c>
      <c r="AX89" s="81" t="e">
        <f t="shared" si="95"/>
        <v>#DIV/0!</v>
      </c>
      <c r="AY89" s="82"/>
      <c r="AZ89" s="83" t="e">
        <f t="shared" si="124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5"/>
        <v>0</v>
      </c>
      <c r="I90" s="70">
        <f>Pricing!I86</f>
        <v>0</v>
      </c>
      <c r="J90" s="69">
        <f t="shared" si="129"/>
        <v>0</v>
      </c>
      <c r="K90" s="71">
        <f t="shared" si="130"/>
        <v>0</v>
      </c>
      <c r="L90" s="69"/>
      <c r="M90" s="72"/>
      <c r="N90" s="72"/>
      <c r="O90" s="72">
        <f t="shared" si="83"/>
        <v>0</v>
      </c>
      <c r="P90" s="73">
        <f>Pricing!M86</f>
        <v>0</v>
      </c>
      <c r="Q90" s="74">
        <f t="shared" si="111"/>
        <v>0</v>
      </c>
      <c r="R90" s="74">
        <f t="shared" si="112"/>
        <v>0</v>
      </c>
      <c r="S90" s="74">
        <f t="shared" si="113"/>
        <v>0</v>
      </c>
      <c r="T90" s="74">
        <f t="shared" si="114"/>
        <v>0</v>
      </c>
      <c r="U90" s="72">
        <f t="shared" si="115"/>
        <v>0</v>
      </c>
      <c r="V90" s="74">
        <f t="shared" si="116"/>
        <v>0</v>
      </c>
      <c r="W90" s="73">
        <f>Pricing!S86*I90</f>
        <v>0</v>
      </c>
      <c r="X90" s="74">
        <f t="shared" si="117"/>
        <v>0</v>
      </c>
      <c r="Y90" s="74">
        <f t="shared" si="118"/>
        <v>0</v>
      </c>
      <c r="Z90" s="74">
        <f t="shared" si="119"/>
        <v>0</v>
      </c>
      <c r="AA90" s="74">
        <f t="shared" si="120"/>
        <v>0</v>
      </c>
      <c r="AB90" s="72">
        <f t="shared" si="121"/>
        <v>0</v>
      </c>
      <c r="AC90" s="75">
        <v>0</v>
      </c>
      <c r="AD90" s="101">
        <f>(J90*Pricing!O86)+(O90*Pricing!P86)</f>
        <v>0</v>
      </c>
      <c r="AE90" s="76">
        <f t="shared" si="131"/>
        <v>0</v>
      </c>
      <c r="AF90" s="342">
        <f t="shared" si="132"/>
        <v>0</v>
      </c>
      <c r="AG90" s="343"/>
      <c r="AH90" s="76">
        <f t="shared" si="134"/>
        <v>0</v>
      </c>
      <c r="AI90" s="76">
        <f t="shared" si="126"/>
        <v>0</v>
      </c>
      <c r="AJ90" s="76">
        <f>J90*Pricing!Q86</f>
        <v>0</v>
      </c>
      <c r="AK90" s="76">
        <f>J90*Pricing!R86</f>
        <v>0</v>
      </c>
      <c r="AL90" s="76">
        <f t="shared" ref="AL90:AL107" si="135">J90*$AL$6</f>
        <v>0</v>
      </c>
      <c r="AM90" s="77">
        <f t="shared" ref="AM90:AM107" si="136">$AM$6*J90</f>
        <v>0</v>
      </c>
      <c r="AN90" s="76">
        <f t="shared" ref="AN90:AN107" si="137">$AN$6*J90</f>
        <v>0</v>
      </c>
      <c r="AO90" s="72">
        <f t="shared" ref="AO90:AO107" si="138">SUM(U90:V90)+SUM(AC90:AI90)-AD90</f>
        <v>0</v>
      </c>
      <c r="AP90" s="74">
        <f t="shared" ref="AP90:AP107" si="139">AO90*$AP$6</f>
        <v>0</v>
      </c>
      <c r="AQ90" s="74">
        <f t="shared" si="122"/>
        <v>0</v>
      </c>
      <c r="AR90" s="74" t="e">
        <f t="shared" ref="AR90:AR107" si="140">SUM(AO90:AQ90)/J90</f>
        <v>#DIV/0!</v>
      </c>
      <c r="AS90" s="72">
        <f t="shared" ref="AS90:AS107" si="141">SUM(AJ90:AQ90)+AD90+AB90</f>
        <v>0</v>
      </c>
      <c r="AT90" s="72" t="e">
        <f t="shared" ref="AT90:AT107" si="142">AS90/J90</f>
        <v>#DIV/0!</v>
      </c>
      <c r="AU90" s="78" t="e">
        <f t="shared" si="123"/>
        <v>#DIV/0!</v>
      </c>
      <c r="AV90" s="79">
        <f t="shared" si="133"/>
        <v>0</v>
      </c>
      <c r="AW90" s="80" t="e">
        <f t="shared" ref="AW90:AW107" si="143">(U90+V90)/(J90*10.764)</f>
        <v>#DIV/0!</v>
      </c>
      <c r="AX90" s="81" t="e">
        <f t="shared" ref="AX90:AX107" si="144">SUM(W90:AN90,AP90)/(J90*10.764)</f>
        <v>#DIV/0!</v>
      </c>
      <c r="AY90" s="82"/>
      <c r="AZ90" s="83" t="e">
        <f t="shared" si="124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5"/>
        <v>0</v>
      </c>
      <c r="I91" s="70">
        <f>Pricing!I87</f>
        <v>0</v>
      </c>
      <c r="J91" s="69">
        <f t="shared" si="129"/>
        <v>0</v>
      </c>
      <c r="K91" s="71">
        <f t="shared" si="130"/>
        <v>0</v>
      </c>
      <c r="L91" s="69"/>
      <c r="M91" s="72"/>
      <c r="N91" s="72"/>
      <c r="O91" s="72">
        <f t="shared" si="83"/>
        <v>0</v>
      </c>
      <c r="P91" s="73">
        <f>Pricing!M87</f>
        <v>0</v>
      </c>
      <c r="Q91" s="74">
        <f t="shared" si="111"/>
        <v>0</v>
      </c>
      <c r="R91" s="74">
        <f t="shared" si="112"/>
        <v>0</v>
      </c>
      <c r="S91" s="74">
        <f t="shared" si="113"/>
        <v>0</v>
      </c>
      <c r="T91" s="74">
        <f t="shared" si="114"/>
        <v>0</v>
      </c>
      <c r="U91" s="72">
        <f t="shared" si="115"/>
        <v>0</v>
      </c>
      <c r="V91" s="74">
        <f t="shared" si="116"/>
        <v>0</v>
      </c>
      <c r="W91" s="73">
        <f>Pricing!S87*I91</f>
        <v>0</v>
      </c>
      <c r="X91" s="74">
        <f t="shared" si="117"/>
        <v>0</v>
      </c>
      <c r="Y91" s="74">
        <f t="shared" si="118"/>
        <v>0</v>
      </c>
      <c r="Z91" s="74">
        <f t="shared" si="119"/>
        <v>0</v>
      </c>
      <c r="AA91" s="74">
        <f t="shared" si="120"/>
        <v>0</v>
      </c>
      <c r="AB91" s="72">
        <f t="shared" si="121"/>
        <v>0</v>
      </c>
      <c r="AC91" s="75">
        <v>0</v>
      </c>
      <c r="AD91" s="101">
        <f>(J91*Pricing!O87)+(O91*Pricing!P87)</f>
        <v>0</v>
      </c>
      <c r="AE91" s="76">
        <f t="shared" si="131"/>
        <v>0</v>
      </c>
      <c r="AF91" s="342">
        <f t="shared" si="132"/>
        <v>0</v>
      </c>
      <c r="AG91" s="343"/>
      <c r="AH91" s="76">
        <f t="shared" si="134"/>
        <v>0</v>
      </c>
      <c r="AI91" s="76">
        <f t="shared" si="126"/>
        <v>0</v>
      </c>
      <c r="AJ91" s="76">
        <f>J91*Pricing!Q87</f>
        <v>0</v>
      </c>
      <c r="AK91" s="76">
        <f>J91*Pricing!R87</f>
        <v>0</v>
      </c>
      <c r="AL91" s="76">
        <f t="shared" si="135"/>
        <v>0</v>
      </c>
      <c r="AM91" s="77">
        <f t="shared" si="136"/>
        <v>0</v>
      </c>
      <c r="AN91" s="76">
        <f t="shared" si="137"/>
        <v>0</v>
      </c>
      <c r="AO91" s="72">
        <f t="shared" si="138"/>
        <v>0</v>
      </c>
      <c r="AP91" s="74">
        <f t="shared" si="139"/>
        <v>0</v>
      </c>
      <c r="AQ91" s="74">
        <f t="shared" si="122"/>
        <v>0</v>
      </c>
      <c r="AR91" s="74" t="e">
        <f t="shared" si="140"/>
        <v>#DIV/0!</v>
      </c>
      <c r="AS91" s="72">
        <f t="shared" si="141"/>
        <v>0</v>
      </c>
      <c r="AT91" s="72" t="e">
        <f t="shared" si="142"/>
        <v>#DIV/0!</v>
      </c>
      <c r="AU91" s="78" t="e">
        <f t="shared" si="123"/>
        <v>#DIV/0!</v>
      </c>
      <c r="AV91" s="79">
        <f t="shared" si="133"/>
        <v>0</v>
      </c>
      <c r="AW91" s="80" t="e">
        <f t="shared" si="143"/>
        <v>#DIV/0!</v>
      </c>
      <c r="AX91" s="81" t="e">
        <f t="shared" si="144"/>
        <v>#DIV/0!</v>
      </c>
      <c r="AY91" s="82"/>
      <c r="AZ91" s="83" t="e">
        <f t="shared" si="124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5"/>
        <v>0</v>
      </c>
      <c r="I92" s="70">
        <f>Pricing!I88</f>
        <v>0</v>
      </c>
      <c r="J92" s="69">
        <f t="shared" si="129"/>
        <v>0</v>
      </c>
      <c r="K92" s="71">
        <f t="shared" si="130"/>
        <v>0</v>
      </c>
      <c r="L92" s="69"/>
      <c r="M92" s="72"/>
      <c r="N92" s="72"/>
      <c r="O92" s="72">
        <f t="shared" si="83"/>
        <v>0</v>
      </c>
      <c r="P92" s="73">
        <f>Pricing!M88</f>
        <v>0</v>
      </c>
      <c r="Q92" s="74">
        <f t="shared" si="111"/>
        <v>0</v>
      </c>
      <c r="R92" s="74">
        <f t="shared" si="112"/>
        <v>0</v>
      </c>
      <c r="S92" s="74">
        <f t="shared" si="113"/>
        <v>0</v>
      </c>
      <c r="T92" s="74">
        <f t="shared" si="114"/>
        <v>0</v>
      </c>
      <c r="U92" s="72">
        <f t="shared" si="115"/>
        <v>0</v>
      </c>
      <c r="V92" s="74">
        <f t="shared" si="116"/>
        <v>0</v>
      </c>
      <c r="W92" s="73">
        <f>Pricing!S88*I92</f>
        <v>0</v>
      </c>
      <c r="X92" s="74">
        <f t="shared" si="117"/>
        <v>0</v>
      </c>
      <c r="Y92" s="74">
        <f t="shared" si="118"/>
        <v>0</v>
      </c>
      <c r="Z92" s="74">
        <f t="shared" si="119"/>
        <v>0</v>
      </c>
      <c r="AA92" s="74">
        <f t="shared" si="120"/>
        <v>0</v>
      </c>
      <c r="AB92" s="72">
        <f t="shared" si="121"/>
        <v>0</v>
      </c>
      <c r="AC92" s="75">
        <v>0</v>
      </c>
      <c r="AD92" s="101">
        <f>(J92*Pricing!O88)+(O92*Pricing!P88)</f>
        <v>0</v>
      </c>
      <c r="AE92" s="76">
        <f t="shared" si="131"/>
        <v>0</v>
      </c>
      <c r="AF92" s="342">
        <f t="shared" si="132"/>
        <v>0</v>
      </c>
      <c r="AG92" s="343"/>
      <c r="AH92" s="76">
        <f t="shared" si="134"/>
        <v>0</v>
      </c>
      <c r="AI92" s="76">
        <f t="shared" si="126"/>
        <v>0</v>
      </c>
      <c r="AJ92" s="76">
        <f>J92*Pricing!Q88</f>
        <v>0</v>
      </c>
      <c r="AK92" s="76">
        <f>J92*Pricing!R88</f>
        <v>0</v>
      </c>
      <c r="AL92" s="76">
        <f t="shared" si="135"/>
        <v>0</v>
      </c>
      <c r="AM92" s="77">
        <f t="shared" si="136"/>
        <v>0</v>
      </c>
      <c r="AN92" s="76">
        <f t="shared" si="137"/>
        <v>0</v>
      </c>
      <c r="AO92" s="72">
        <f t="shared" si="138"/>
        <v>0</v>
      </c>
      <c r="AP92" s="74">
        <f t="shared" si="139"/>
        <v>0</v>
      </c>
      <c r="AQ92" s="74">
        <f t="shared" si="122"/>
        <v>0</v>
      </c>
      <c r="AR92" s="74" t="e">
        <f t="shared" si="140"/>
        <v>#DIV/0!</v>
      </c>
      <c r="AS92" s="72">
        <f t="shared" si="141"/>
        <v>0</v>
      </c>
      <c r="AT92" s="72" t="e">
        <f t="shared" si="142"/>
        <v>#DIV/0!</v>
      </c>
      <c r="AU92" s="78" t="e">
        <f t="shared" si="123"/>
        <v>#DIV/0!</v>
      </c>
      <c r="AV92" s="79">
        <f t="shared" si="133"/>
        <v>0</v>
      </c>
      <c r="AW92" s="80" t="e">
        <f t="shared" si="143"/>
        <v>#DIV/0!</v>
      </c>
      <c r="AX92" s="81" t="e">
        <f t="shared" si="144"/>
        <v>#DIV/0!</v>
      </c>
      <c r="AY92" s="82"/>
      <c r="AZ92" s="83" t="e">
        <f t="shared" si="124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5"/>
        <v>0</v>
      </c>
      <c r="I93" s="70">
        <f>Pricing!I89</f>
        <v>0</v>
      </c>
      <c r="J93" s="69">
        <f t="shared" si="129"/>
        <v>0</v>
      </c>
      <c r="K93" s="71">
        <f t="shared" si="130"/>
        <v>0</v>
      </c>
      <c r="L93" s="69"/>
      <c r="M93" s="72"/>
      <c r="N93" s="72"/>
      <c r="O93" s="72">
        <f t="shared" si="83"/>
        <v>0</v>
      </c>
      <c r="P93" s="73">
        <f>Pricing!M89</f>
        <v>0</v>
      </c>
      <c r="Q93" s="74">
        <f t="shared" si="111"/>
        <v>0</v>
      </c>
      <c r="R93" s="74">
        <f t="shared" si="112"/>
        <v>0</v>
      </c>
      <c r="S93" s="74">
        <f t="shared" si="113"/>
        <v>0</v>
      </c>
      <c r="T93" s="74">
        <f t="shared" si="114"/>
        <v>0</v>
      </c>
      <c r="U93" s="72">
        <f t="shared" si="115"/>
        <v>0</v>
      </c>
      <c r="V93" s="74">
        <f t="shared" si="116"/>
        <v>0</v>
      </c>
      <c r="W93" s="73">
        <f>Pricing!S89*I93</f>
        <v>0</v>
      </c>
      <c r="X93" s="74">
        <f t="shared" si="117"/>
        <v>0</v>
      </c>
      <c r="Y93" s="74">
        <f t="shared" si="118"/>
        <v>0</v>
      </c>
      <c r="Z93" s="74">
        <f t="shared" si="119"/>
        <v>0</v>
      </c>
      <c r="AA93" s="74">
        <f t="shared" si="120"/>
        <v>0</v>
      </c>
      <c r="AB93" s="72">
        <f t="shared" si="121"/>
        <v>0</v>
      </c>
      <c r="AC93" s="75">
        <v>0</v>
      </c>
      <c r="AD93" s="101">
        <f>(J93*Pricing!O89)+(O93*Pricing!P89)</f>
        <v>0</v>
      </c>
      <c r="AE93" s="76">
        <f t="shared" si="131"/>
        <v>0</v>
      </c>
      <c r="AF93" s="342">
        <f t="shared" si="132"/>
        <v>0</v>
      </c>
      <c r="AG93" s="343"/>
      <c r="AH93" s="76">
        <f t="shared" si="134"/>
        <v>0</v>
      </c>
      <c r="AI93" s="76">
        <f t="shared" si="126"/>
        <v>0</v>
      </c>
      <c r="AJ93" s="76">
        <f>J93*Pricing!Q89</f>
        <v>0</v>
      </c>
      <c r="AK93" s="76">
        <f>J93*Pricing!R89</f>
        <v>0</v>
      </c>
      <c r="AL93" s="76">
        <f t="shared" si="135"/>
        <v>0</v>
      </c>
      <c r="AM93" s="77">
        <f t="shared" si="136"/>
        <v>0</v>
      </c>
      <c r="AN93" s="76">
        <f t="shared" si="137"/>
        <v>0</v>
      </c>
      <c r="AO93" s="72">
        <f t="shared" si="138"/>
        <v>0</v>
      </c>
      <c r="AP93" s="74">
        <f t="shared" si="139"/>
        <v>0</v>
      </c>
      <c r="AQ93" s="74">
        <f t="shared" si="122"/>
        <v>0</v>
      </c>
      <c r="AR93" s="74" t="e">
        <f t="shared" si="140"/>
        <v>#DIV/0!</v>
      </c>
      <c r="AS93" s="72">
        <f t="shared" si="141"/>
        <v>0</v>
      </c>
      <c r="AT93" s="72" t="e">
        <f t="shared" si="142"/>
        <v>#DIV/0!</v>
      </c>
      <c r="AU93" s="78" t="e">
        <f t="shared" si="123"/>
        <v>#DIV/0!</v>
      </c>
      <c r="AV93" s="79">
        <f t="shared" si="133"/>
        <v>0</v>
      </c>
      <c r="AW93" s="80" t="e">
        <f t="shared" si="143"/>
        <v>#DIV/0!</v>
      </c>
      <c r="AX93" s="81" t="e">
        <f t="shared" si="144"/>
        <v>#DIV/0!</v>
      </c>
      <c r="AY93" s="82"/>
      <c r="AZ93" s="83" t="e">
        <f t="shared" si="124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5"/>
        <v>0</v>
      </c>
      <c r="I94" s="70">
        <f>Pricing!I90</f>
        <v>0</v>
      </c>
      <c r="J94" s="69">
        <f t="shared" si="129"/>
        <v>0</v>
      </c>
      <c r="K94" s="71">
        <f t="shared" si="130"/>
        <v>0</v>
      </c>
      <c r="L94" s="69"/>
      <c r="M94" s="72"/>
      <c r="N94" s="72"/>
      <c r="O94" s="72">
        <f t="shared" si="83"/>
        <v>0</v>
      </c>
      <c r="P94" s="73">
        <f>Pricing!M90</f>
        <v>0</v>
      </c>
      <c r="Q94" s="74">
        <f t="shared" si="111"/>
        <v>0</v>
      </c>
      <c r="R94" s="74">
        <f t="shared" si="112"/>
        <v>0</v>
      </c>
      <c r="S94" s="74">
        <f t="shared" si="113"/>
        <v>0</v>
      </c>
      <c r="T94" s="74">
        <f t="shared" si="114"/>
        <v>0</v>
      </c>
      <c r="U94" s="72">
        <f t="shared" si="115"/>
        <v>0</v>
      </c>
      <c r="V94" s="74">
        <f t="shared" si="116"/>
        <v>0</v>
      </c>
      <c r="W94" s="73">
        <f>Pricing!S90*I94</f>
        <v>0</v>
      </c>
      <c r="X94" s="74">
        <f t="shared" si="117"/>
        <v>0</v>
      </c>
      <c r="Y94" s="74">
        <f t="shared" si="118"/>
        <v>0</v>
      </c>
      <c r="Z94" s="74">
        <f t="shared" si="119"/>
        <v>0</v>
      </c>
      <c r="AA94" s="74">
        <f t="shared" si="120"/>
        <v>0</v>
      </c>
      <c r="AB94" s="72">
        <f t="shared" si="121"/>
        <v>0</v>
      </c>
      <c r="AC94" s="75">
        <v>0</v>
      </c>
      <c r="AD94" s="101">
        <f>(J94*Pricing!O90)+(O94*Pricing!P90)</f>
        <v>0</v>
      </c>
      <c r="AE94" s="76">
        <f t="shared" si="131"/>
        <v>0</v>
      </c>
      <c r="AF94" s="342">
        <f t="shared" si="132"/>
        <v>0</v>
      </c>
      <c r="AG94" s="343"/>
      <c r="AH94" s="76">
        <f t="shared" si="134"/>
        <v>0</v>
      </c>
      <c r="AI94" s="76">
        <f t="shared" si="126"/>
        <v>0</v>
      </c>
      <c r="AJ94" s="76">
        <f>J94*Pricing!Q90</f>
        <v>0</v>
      </c>
      <c r="AK94" s="76">
        <f>J94*Pricing!R90</f>
        <v>0</v>
      </c>
      <c r="AL94" s="76">
        <f t="shared" si="135"/>
        <v>0</v>
      </c>
      <c r="AM94" s="77">
        <f t="shared" si="136"/>
        <v>0</v>
      </c>
      <c r="AN94" s="76">
        <f t="shared" si="137"/>
        <v>0</v>
      </c>
      <c r="AO94" s="72">
        <f t="shared" si="138"/>
        <v>0</v>
      </c>
      <c r="AP94" s="74">
        <f t="shared" si="139"/>
        <v>0</v>
      </c>
      <c r="AQ94" s="74">
        <f t="shared" si="122"/>
        <v>0</v>
      </c>
      <c r="AR94" s="74" t="e">
        <f t="shared" si="140"/>
        <v>#DIV/0!</v>
      </c>
      <c r="AS94" s="72">
        <f t="shared" si="141"/>
        <v>0</v>
      </c>
      <c r="AT94" s="72" t="e">
        <f t="shared" si="142"/>
        <v>#DIV/0!</v>
      </c>
      <c r="AU94" s="78" t="e">
        <f t="shared" si="123"/>
        <v>#DIV/0!</v>
      </c>
      <c r="AV94" s="79">
        <f t="shared" si="133"/>
        <v>0</v>
      </c>
      <c r="AW94" s="80" t="e">
        <f t="shared" si="143"/>
        <v>#DIV/0!</v>
      </c>
      <c r="AX94" s="81" t="e">
        <f t="shared" si="144"/>
        <v>#DIV/0!</v>
      </c>
      <c r="AY94" s="82"/>
      <c r="AZ94" s="83" t="e">
        <f t="shared" si="124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5"/>
        <v>0</v>
      </c>
      <c r="I95" s="70">
        <f>Pricing!I91</f>
        <v>0</v>
      </c>
      <c r="J95" s="69">
        <f t="shared" si="129"/>
        <v>0</v>
      </c>
      <c r="K95" s="71">
        <f t="shared" si="130"/>
        <v>0</v>
      </c>
      <c r="L95" s="69"/>
      <c r="M95" s="72"/>
      <c r="N95" s="72"/>
      <c r="O95" s="72">
        <f t="shared" si="83"/>
        <v>0</v>
      </c>
      <c r="P95" s="73">
        <f>Pricing!M91</f>
        <v>0</v>
      </c>
      <c r="Q95" s="74">
        <f t="shared" si="111"/>
        <v>0</v>
      </c>
      <c r="R95" s="74">
        <f t="shared" si="112"/>
        <v>0</v>
      </c>
      <c r="S95" s="74">
        <f t="shared" si="113"/>
        <v>0</v>
      </c>
      <c r="T95" s="74">
        <f t="shared" si="114"/>
        <v>0</v>
      </c>
      <c r="U95" s="72">
        <f t="shared" si="115"/>
        <v>0</v>
      </c>
      <c r="V95" s="74">
        <f t="shared" si="116"/>
        <v>0</v>
      </c>
      <c r="W95" s="73">
        <f>Pricing!S91*I95</f>
        <v>0</v>
      </c>
      <c r="X95" s="74">
        <f t="shared" si="117"/>
        <v>0</v>
      </c>
      <c r="Y95" s="74">
        <f t="shared" si="118"/>
        <v>0</v>
      </c>
      <c r="Z95" s="74">
        <f t="shared" si="119"/>
        <v>0</v>
      </c>
      <c r="AA95" s="74">
        <f t="shared" si="120"/>
        <v>0</v>
      </c>
      <c r="AB95" s="72">
        <f t="shared" si="121"/>
        <v>0</v>
      </c>
      <c r="AC95" s="75">
        <v>0</v>
      </c>
      <c r="AD95" s="101">
        <f>(J95*Pricing!O91)+(O95*Pricing!P91)</f>
        <v>0</v>
      </c>
      <c r="AE95" s="76">
        <f t="shared" si="131"/>
        <v>0</v>
      </c>
      <c r="AF95" s="342">
        <f t="shared" si="132"/>
        <v>0</v>
      </c>
      <c r="AG95" s="343"/>
      <c r="AH95" s="76">
        <f t="shared" si="134"/>
        <v>0</v>
      </c>
      <c r="AI95" s="76">
        <f t="shared" si="126"/>
        <v>0</v>
      </c>
      <c r="AJ95" s="76">
        <f>J95*Pricing!Q91</f>
        <v>0</v>
      </c>
      <c r="AK95" s="76">
        <f>J95*Pricing!R91</f>
        <v>0</v>
      </c>
      <c r="AL95" s="76">
        <f t="shared" si="135"/>
        <v>0</v>
      </c>
      <c r="AM95" s="77">
        <f t="shared" si="136"/>
        <v>0</v>
      </c>
      <c r="AN95" s="76">
        <f t="shared" si="137"/>
        <v>0</v>
      </c>
      <c r="AO95" s="72">
        <f t="shared" si="138"/>
        <v>0</v>
      </c>
      <c r="AP95" s="74">
        <f t="shared" si="139"/>
        <v>0</v>
      </c>
      <c r="AQ95" s="74">
        <f t="shared" si="122"/>
        <v>0</v>
      </c>
      <c r="AR95" s="74" t="e">
        <f t="shared" si="140"/>
        <v>#DIV/0!</v>
      </c>
      <c r="AS95" s="72">
        <f t="shared" si="141"/>
        <v>0</v>
      </c>
      <c r="AT95" s="72" t="e">
        <f t="shared" si="142"/>
        <v>#DIV/0!</v>
      </c>
      <c r="AU95" s="78" t="e">
        <f t="shared" si="123"/>
        <v>#DIV/0!</v>
      </c>
      <c r="AV95" s="79">
        <f t="shared" si="133"/>
        <v>0</v>
      </c>
      <c r="AW95" s="80" t="e">
        <f t="shared" si="143"/>
        <v>#DIV/0!</v>
      </c>
      <c r="AX95" s="81" t="e">
        <f t="shared" si="144"/>
        <v>#DIV/0!</v>
      </c>
      <c r="AY95" s="82"/>
      <c r="AZ95" s="83" t="e">
        <f t="shared" si="124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5"/>
        <v>0</v>
      </c>
      <c r="I96" s="70">
        <f>Pricing!I92</f>
        <v>0</v>
      </c>
      <c r="J96" s="69">
        <f t="shared" si="129"/>
        <v>0</v>
      </c>
      <c r="K96" s="71">
        <f t="shared" si="130"/>
        <v>0</v>
      </c>
      <c r="L96" s="69"/>
      <c r="M96" s="72"/>
      <c r="N96" s="72"/>
      <c r="O96" s="72">
        <f t="shared" si="83"/>
        <v>0</v>
      </c>
      <c r="P96" s="73">
        <f>Pricing!M92</f>
        <v>0</v>
      </c>
      <c r="Q96" s="74">
        <f t="shared" si="111"/>
        <v>0</v>
      </c>
      <c r="R96" s="74">
        <f t="shared" si="112"/>
        <v>0</v>
      </c>
      <c r="S96" s="74">
        <f t="shared" si="113"/>
        <v>0</v>
      </c>
      <c r="T96" s="74">
        <f t="shared" si="114"/>
        <v>0</v>
      </c>
      <c r="U96" s="72">
        <f t="shared" si="115"/>
        <v>0</v>
      </c>
      <c r="V96" s="74">
        <f t="shared" si="116"/>
        <v>0</v>
      </c>
      <c r="W96" s="73">
        <f>Pricing!S92*I96</f>
        <v>0</v>
      </c>
      <c r="X96" s="74">
        <f t="shared" si="117"/>
        <v>0</v>
      </c>
      <c r="Y96" s="74">
        <f t="shared" si="118"/>
        <v>0</v>
      </c>
      <c r="Z96" s="74">
        <f t="shared" si="119"/>
        <v>0</v>
      </c>
      <c r="AA96" s="74">
        <f t="shared" si="120"/>
        <v>0</v>
      </c>
      <c r="AB96" s="72">
        <f t="shared" si="121"/>
        <v>0</v>
      </c>
      <c r="AC96" s="75">
        <v>0</v>
      </c>
      <c r="AD96" s="101">
        <f>(J96*Pricing!O92)+(O96*Pricing!P92)</f>
        <v>0</v>
      </c>
      <c r="AE96" s="76">
        <f t="shared" si="131"/>
        <v>0</v>
      </c>
      <c r="AF96" s="342">
        <f t="shared" si="132"/>
        <v>0</v>
      </c>
      <c r="AG96" s="343"/>
      <c r="AH96" s="76">
        <f t="shared" si="134"/>
        <v>0</v>
      </c>
      <c r="AI96" s="76">
        <f t="shared" si="126"/>
        <v>0</v>
      </c>
      <c r="AJ96" s="76">
        <f>J96*Pricing!Q92</f>
        <v>0</v>
      </c>
      <c r="AK96" s="76">
        <f>J96*Pricing!R92</f>
        <v>0</v>
      </c>
      <c r="AL96" s="76">
        <f t="shared" si="135"/>
        <v>0</v>
      </c>
      <c r="AM96" s="77">
        <f t="shared" si="136"/>
        <v>0</v>
      </c>
      <c r="AN96" s="76">
        <f t="shared" si="137"/>
        <v>0</v>
      </c>
      <c r="AO96" s="72">
        <f t="shared" si="138"/>
        <v>0</v>
      </c>
      <c r="AP96" s="74">
        <f t="shared" si="139"/>
        <v>0</v>
      </c>
      <c r="AQ96" s="74">
        <f t="shared" si="122"/>
        <v>0</v>
      </c>
      <c r="AR96" s="74" t="e">
        <f t="shared" si="140"/>
        <v>#DIV/0!</v>
      </c>
      <c r="AS96" s="72">
        <f t="shared" si="141"/>
        <v>0</v>
      </c>
      <c r="AT96" s="72" t="e">
        <f t="shared" si="142"/>
        <v>#DIV/0!</v>
      </c>
      <c r="AU96" s="78" t="e">
        <f t="shared" si="123"/>
        <v>#DIV/0!</v>
      </c>
      <c r="AV96" s="79">
        <f t="shared" si="133"/>
        <v>0</v>
      </c>
      <c r="AW96" s="80" t="e">
        <f t="shared" si="143"/>
        <v>#DIV/0!</v>
      </c>
      <c r="AX96" s="81" t="e">
        <f t="shared" si="144"/>
        <v>#DIV/0!</v>
      </c>
      <c r="AY96" s="82"/>
      <c r="AZ96" s="83" t="e">
        <f t="shared" si="124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5"/>
        <v>0</v>
      </c>
      <c r="I97" s="70">
        <f>Pricing!I93</f>
        <v>0</v>
      </c>
      <c r="J97" s="69">
        <f t="shared" si="129"/>
        <v>0</v>
      </c>
      <c r="K97" s="71">
        <f t="shared" si="130"/>
        <v>0</v>
      </c>
      <c r="L97" s="69"/>
      <c r="M97" s="72"/>
      <c r="N97" s="72"/>
      <c r="O97" s="72">
        <f t="shared" si="83"/>
        <v>0</v>
      </c>
      <c r="P97" s="73">
        <f>Pricing!M93</f>
        <v>0</v>
      </c>
      <c r="Q97" s="74">
        <f t="shared" si="111"/>
        <v>0</v>
      </c>
      <c r="R97" s="74">
        <f t="shared" si="112"/>
        <v>0</v>
      </c>
      <c r="S97" s="74">
        <f t="shared" si="113"/>
        <v>0</v>
      </c>
      <c r="T97" s="74">
        <f t="shared" si="114"/>
        <v>0</v>
      </c>
      <c r="U97" s="72">
        <f t="shared" si="115"/>
        <v>0</v>
      </c>
      <c r="V97" s="74">
        <f t="shared" si="116"/>
        <v>0</v>
      </c>
      <c r="W97" s="73">
        <f>Pricing!S93*I97</f>
        <v>0</v>
      </c>
      <c r="X97" s="74">
        <f t="shared" si="117"/>
        <v>0</v>
      </c>
      <c r="Y97" s="74">
        <f t="shared" si="118"/>
        <v>0</v>
      </c>
      <c r="Z97" s="74">
        <f t="shared" si="119"/>
        <v>0</v>
      </c>
      <c r="AA97" s="74">
        <f t="shared" si="120"/>
        <v>0</v>
      </c>
      <c r="AB97" s="72">
        <f t="shared" si="121"/>
        <v>0</v>
      </c>
      <c r="AC97" s="75">
        <v>0</v>
      </c>
      <c r="AD97" s="101">
        <f>(J97*Pricing!O93)+(O97*Pricing!P93)</f>
        <v>0</v>
      </c>
      <c r="AE97" s="76">
        <f t="shared" si="131"/>
        <v>0</v>
      </c>
      <c r="AF97" s="342">
        <f t="shared" si="132"/>
        <v>0</v>
      </c>
      <c r="AG97" s="343"/>
      <c r="AH97" s="76">
        <f t="shared" si="134"/>
        <v>0</v>
      </c>
      <c r="AI97" s="76">
        <f t="shared" si="126"/>
        <v>0</v>
      </c>
      <c r="AJ97" s="76">
        <f>J97*Pricing!Q93</f>
        <v>0</v>
      </c>
      <c r="AK97" s="76">
        <f>J97*Pricing!R93</f>
        <v>0</v>
      </c>
      <c r="AL97" s="76">
        <f t="shared" si="135"/>
        <v>0</v>
      </c>
      <c r="AM97" s="77">
        <f t="shared" si="136"/>
        <v>0</v>
      </c>
      <c r="AN97" s="76">
        <f t="shared" si="137"/>
        <v>0</v>
      </c>
      <c r="AO97" s="72">
        <f t="shared" si="138"/>
        <v>0</v>
      </c>
      <c r="AP97" s="74">
        <f t="shared" si="139"/>
        <v>0</v>
      </c>
      <c r="AQ97" s="74">
        <f t="shared" si="122"/>
        <v>0</v>
      </c>
      <c r="AR97" s="74" t="e">
        <f t="shared" si="140"/>
        <v>#DIV/0!</v>
      </c>
      <c r="AS97" s="72">
        <f t="shared" si="141"/>
        <v>0</v>
      </c>
      <c r="AT97" s="72" t="e">
        <f t="shared" si="142"/>
        <v>#DIV/0!</v>
      </c>
      <c r="AU97" s="78" t="e">
        <f t="shared" si="123"/>
        <v>#DIV/0!</v>
      </c>
      <c r="AV97" s="79">
        <f t="shared" si="133"/>
        <v>0</v>
      </c>
      <c r="AW97" s="80" t="e">
        <f t="shared" si="143"/>
        <v>#DIV/0!</v>
      </c>
      <c r="AX97" s="81" t="e">
        <f t="shared" si="144"/>
        <v>#DIV/0!</v>
      </c>
      <c r="AY97" s="82"/>
      <c r="AZ97" s="83" t="e">
        <f t="shared" si="124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5"/>
        <v>0</v>
      </c>
      <c r="I98" s="70">
        <f>Pricing!I94</f>
        <v>0</v>
      </c>
      <c r="J98" s="69">
        <f t="shared" si="129"/>
        <v>0</v>
      </c>
      <c r="K98" s="71">
        <f t="shared" si="130"/>
        <v>0</v>
      </c>
      <c r="L98" s="69"/>
      <c r="M98" s="72"/>
      <c r="N98" s="72"/>
      <c r="O98" s="72">
        <f t="shared" si="83"/>
        <v>0</v>
      </c>
      <c r="P98" s="73">
        <f>Pricing!M94</f>
        <v>0</v>
      </c>
      <c r="Q98" s="74">
        <f t="shared" si="111"/>
        <v>0</v>
      </c>
      <c r="R98" s="74">
        <f t="shared" si="112"/>
        <v>0</v>
      </c>
      <c r="S98" s="74">
        <f t="shared" si="113"/>
        <v>0</v>
      </c>
      <c r="T98" s="74">
        <f t="shared" si="114"/>
        <v>0</v>
      </c>
      <c r="U98" s="72">
        <f t="shared" si="115"/>
        <v>0</v>
      </c>
      <c r="V98" s="74">
        <f t="shared" si="116"/>
        <v>0</v>
      </c>
      <c r="W98" s="73">
        <f>Pricing!S94*I98</f>
        <v>0</v>
      </c>
      <c r="X98" s="74">
        <f t="shared" si="117"/>
        <v>0</v>
      </c>
      <c r="Y98" s="74">
        <f t="shared" si="118"/>
        <v>0</v>
      </c>
      <c r="Z98" s="74">
        <f t="shared" si="119"/>
        <v>0</v>
      </c>
      <c r="AA98" s="74">
        <f t="shared" si="120"/>
        <v>0</v>
      </c>
      <c r="AB98" s="72">
        <f t="shared" si="121"/>
        <v>0</v>
      </c>
      <c r="AC98" s="75">
        <v>0</v>
      </c>
      <c r="AD98" s="101">
        <f>(J98*Pricing!O94)+(O98*Pricing!P94)</f>
        <v>0</v>
      </c>
      <c r="AE98" s="76">
        <f t="shared" si="131"/>
        <v>0</v>
      </c>
      <c r="AF98" s="342">
        <f t="shared" si="132"/>
        <v>0</v>
      </c>
      <c r="AG98" s="343"/>
      <c r="AH98" s="76">
        <f t="shared" si="134"/>
        <v>0</v>
      </c>
      <c r="AI98" s="76">
        <f t="shared" si="126"/>
        <v>0</v>
      </c>
      <c r="AJ98" s="76">
        <f>J98*Pricing!Q94</f>
        <v>0</v>
      </c>
      <c r="AK98" s="76">
        <f>J98*Pricing!R94</f>
        <v>0</v>
      </c>
      <c r="AL98" s="76">
        <f t="shared" si="135"/>
        <v>0</v>
      </c>
      <c r="AM98" s="77">
        <f t="shared" si="136"/>
        <v>0</v>
      </c>
      <c r="AN98" s="76">
        <f t="shared" si="137"/>
        <v>0</v>
      </c>
      <c r="AO98" s="72">
        <f t="shared" si="138"/>
        <v>0</v>
      </c>
      <c r="AP98" s="74">
        <f t="shared" si="139"/>
        <v>0</v>
      </c>
      <c r="AQ98" s="74">
        <f t="shared" si="122"/>
        <v>0</v>
      </c>
      <c r="AR98" s="74" t="e">
        <f t="shared" si="140"/>
        <v>#DIV/0!</v>
      </c>
      <c r="AS98" s="72">
        <f t="shared" si="141"/>
        <v>0</v>
      </c>
      <c r="AT98" s="72" t="e">
        <f t="shared" si="142"/>
        <v>#DIV/0!</v>
      </c>
      <c r="AU98" s="78" t="e">
        <f t="shared" si="123"/>
        <v>#DIV/0!</v>
      </c>
      <c r="AV98" s="79">
        <f t="shared" si="133"/>
        <v>0</v>
      </c>
      <c r="AW98" s="80" t="e">
        <f t="shared" si="143"/>
        <v>#DIV/0!</v>
      </c>
      <c r="AX98" s="81" t="e">
        <f t="shared" si="144"/>
        <v>#DIV/0!</v>
      </c>
      <c r="AY98" s="82"/>
      <c r="AZ98" s="83" t="e">
        <f t="shared" si="124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5"/>
        <v>0</v>
      </c>
      <c r="I99" s="70">
        <f>Pricing!I95</f>
        <v>0</v>
      </c>
      <c r="J99" s="69">
        <f t="shared" si="129"/>
        <v>0</v>
      </c>
      <c r="K99" s="71">
        <f t="shared" si="130"/>
        <v>0</v>
      </c>
      <c r="L99" s="69"/>
      <c r="M99" s="72"/>
      <c r="N99" s="72"/>
      <c r="O99" s="72">
        <f t="shared" si="83"/>
        <v>0</v>
      </c>
      <c r="P99" s="73">
        <f>Pricing!M95</f>
        <v>0</v>
      </c>
      <c r="Q99" s="74">
        <f t="shared" si="111"/>
        <v>0</v>
      </c>
      <c r="R99" s="74">
        <f t="shared" si="112"/>
        <v>0</v>
      </c>
      <c r="S99" s="74">
        <f t="shared" si="113"/>
        <v>0</v>
      </c>
      <c r="T99" s="74">
        <f t="shared" si="114"/>
        <v>0</v>
      </c>
      <c r="U99" s="72">
        <f t="shared" si="115"/>
        <v>0</v>
      </c>
      <c r="V99" s="74">
        <f t="shared" si="116"/>
        <v>0</v>
      </c>
      <c r="W99" s="73">
        <f>Pricing!S95*I99</f>
        <v>0</v>
      </c>
      <c r="X99" s="74">
        <f t="shared" si="117"/>
        <v>0</v>
      </c>
      <c r="Y99" s="74">
        <f t="shared" si="118"/>
        <v>0</v>
      </c>
      <c r="Z99" s="74">
        <f t="shared" si="119"/>
        <v>0</v>
      </c>
      <c r="AA99" s="74">
        <f t="shared" si="120"/>
        <v>0</v>
      </c>
      <c r="AB99" s="72">
        <f t="shared" si="121"/>
        <v>0</v>
      </c>
      <c r="AC99" s="75">
        <v>0</v>
      </c>
      <c r="AD99" s="101">
        <f>(J99*Pricing!O95)+(O99*Pricing!P95)</f>
        <v>0</v>
      </c>
      <c r="AE99" s="76">
        <f t="shared" si="131"/>
        <v>0</v>
      </c>
      <c r="AF99" s="342">
        <f t="shared" si="132"/>
        <v>0</v>
      </c>
      <c r="AG99" s="343"/>
      <c r="AH99" s="76">
        <f t="shared" si="134"/>
        <v>0</v>
      </c>
      <c r="AI99" s="76">
        <f t="shared" si="126"/>
        <v>0</v>
      </c>
      <c r="AJ99" s="76">
        <f>J99*Pricing!Q95</f>
        <v>0</v>
      </c>
      <c r="AK99" s="76">
        <f>J99*Pricing!R95</f>
        <v>0</v>
      </c>
      <c r="AL99" s="76">
        <f t="shared" si="135"/>
        <v>0</v>
      </c>
      <c r="AM99" s="77">
        <f t="shared" si="136"/>
        <v>0</v>
      </c>
      <c r="AN99" s="76">
        <f t="shared" si="137"/>
        <v>0</v>
      </c>
      <c r="AO99" s="72">
        <f t="shared" si="138"/>
        <v>0</v>
      </c>
      <c r="AP99" s="74">
        <f t="shared" si="139"/>
        <v>0</v>
      </c>
      <c r="AQ99" s="74">
        <f t="shared" si="122"/>
        <v>0</v>
      </c>
      <c r="AR99" s="74" t="e">
        <f t="shared" si="140"/>
        <v>#DIV/0!</v>
      </c>
      <c r="AS99" s="72">
        <f t="shared" si="141"/>
        <v>0</v>
      </c>
      <c r="AT99" s="72" t="e">
        <f t="shared" si="142"/>
        <v>#DIV/0!</v>
      </c>
      <c r="AU99" s="78" t="e">
        <f t="shared" si="123"/>
        <v>#DIV/0!</v>
      </c>
      <c r="AV99" s="79">
        <f t="shared" si="133"/>
        <v>0</v>
      </c>
      <c r="AW99" s="80" t="e">
        <f t="shared" si="143"/>
        <v>#DIV/0!</v>
      </c>
      <c r="AX99" s="81" t="e">
        <f t="shared" si="144"/>
        <v>#DIV/0!</v>
      </c>
      <c r="AY99" s="82"/>
      <c r="AZ99" s="83" t="e">
        <f t="shared" si="124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5"/>
        <v>0</v>
      </c>
      <c r="I100" s="70">
        <f>Pricing!I96</f>
        <v>0</v>
      </c>
      <c r="J100" s="69">
        <f t="shared" si="129"/>
        <v>0</v>
      </c>
      <c r="K100" s="71">
        <f t="shared" si="130"/>
        <v>0</v>
      </c>
      <c r="L100" s="69"/>
      <c r="M100" s="72"/>
      <c r="N100" s="72"/>
      <c r="O100" s="72">
        <f t="shared" si="83"/>
        <v>0</v>
      </c>
      <c r="P100" s="73">
        <f>Pricing!M96</f>
        <v>0</v>
      </c>
      <c r="Q100" s="74">
        <f t="shared" si="111"/>
        <v>0</v>
      </c>
      <c r="R100" s="74">
        <f t="shared" si="112"/>
        <v>0</v>
      </c>
      <c r="S100" s="74">
        <f t="shared" si="113"/>
        <v>0</v>
      </c>
      <c r="T100" s="74">
        <f t="shared" si="114"/>
        <v>0</v>
      </c>
      <c r="U100" s="72">
        <f t="shared" si="115"/>
        <v>0</v>
      </c>
      <c r="V100" s="74">
        <f t="shared" si="116"/>
        <v>0</v>
      </c>
      <c r="W100" s="73">
        <f>Pricing!S96*I100</f>
        <v>0</v>
      </c>
      <c r="X100" s="74">
        <f t="shared" si="117"/>
        <v>0</v>
      </c>
      <c r="Y100" s="74">
        <f t="shared" si="118"/>
        <v>0</v>
      </c>
      <c r="Z100" s="74">
        <f t="shared" si="119"/>
        <v>0</v>
      </c>
      <c r="AA100" s="74">
        <f t="shared" si="120"/>
        <v>0</v>
      </c>
      <c r="AB100" s="72">
        <f t="shared" si="121"/>
        <v>0</v>
      </c>
      <c r="AC100" s="75">
        <v>0</v>
      </c>
      <c r="AD100" s="101">
        <f>(J100*Pricing!O96)+(O100*Pricing!P96)</f>
        <v>0</v>
      </c>
      <c r="AE100" s="76">
        <f t="shared" si="131"/>
        <v>0</v>
      </c>
      <c r="AF100" s="342">
        <f t="shared" si="132"/>
        <v>0</v>
      </c>
      <c r="AG100" s="343"/>
      <c r="AH100" s="76">
        <f t="shared" si="134"/>
        <v>0</v>
      </c>
      <c r="AI100" s="76">
        <f t="shared" si="126"/>
        <v>0</v>
      </c>
      <c r="AJ100" s="76">
        <f>J100*Pricing!Q96</f>
        <v>0</v>
      </c>
      <c r="AK100" s="76">
        <f>J100*Pricing!R96</f>
        <v>0</v>
      </c>
      <c r="AL100" s="76">
        <f t="shared" si="135"/>
        <v>0</v>
      </c>
      <c r="AM100" s="77">
        <f t="shared" si="136"/>
        <v>0</v>
      </c>
      <c r="AN100" s="76">
        <f t="shared" si="137"/>
        <v>0</v>
      </c>
      <c r="AO100" s="72">
        <f t="shared" si="138"/>
        <v>0</v>
      </c>
      <c r="AP100" s="74">
        <f t="shared" si="139"/>
        <v>0</v>
      </c>
      <c r="AQ100" s="74">
        <f t="shared" si="122"/>
        <v>0</v>
      </c>
      <c r="AR100" s="74" t="e">
        <f t="shared" si="140"/>
        <v>#DIV/0!</v>
      </c>
      <c r="AS100" s="72">
        <f t="shared" si="141"/>
        <v>0</v>
      </c>
      <c r="AT100" s="72" t="e">
        <f t="shared" si="142"/>
        <v>#DIV/0!</v>
      </c>
      <c r="AU100" s="78" t="e">
        <f t="shared" si="123"/>
        <v>#DIV/0!</v>
      </c>
      <c r="AV100" s="79">
        <f t="shared" si="133"/>
        <v>0</v>
      </c>
      <c r="AW100" s="80" t="e">
        <f t="shared" si="143"/>
        <v>#DIV/0!</v>
      </c>
      <c r="AX100" s="81" t="e">
        <f t="shared" si="144"/>
        <v>#DIV/0!</v>
      </c>
      <c r="AY100" s="82"/>
      <c r="AZ100" s="83" t="e">
        <f t="shared" si="124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5"/>
        <v>0</v>
      </c>
      <c r="I101" s="70">
        <f>Pricing!I97</f>
        <v>0</v>
      </c>
      <c r="J101" s="69">
        <f t="shared" si="129"/>
        <v>0</v>
      </c>
      <c r="K101" s="71">
        <f t="shared" si="130"/>
        <v>0</v>
      </c>
      <c r="L101" s="69"/>
      <c r="M101" s="72"/>
      <c r="N101" s="72"/>
      <c r="O101" s="72">
        <f t="shared" ref="O101:O107" si="145">N101*M101*L101/1000000</f>
        <v>0</v>
      </c>
      <c r="P101" s="73">
        <f>Pricing!M97</f>
        <v>0</v>
      </c>
      <c r="Q101" s="74">
        <f t="shared" si="111"/>
        <v>0</v>
      </c>
      <c r="R101" s="74">
        <f t="shared" si="112"/>
        <v>0</v>
      </c>
      <c r="S101" s="74">
        <f t="shared" si="113"/>
        <v>0</v>
      </c>
      <c r="T101" s="74">
        <f t="shared" si="114"/>
        <v>0</v>
      </c>
      <c r="U101" s="72">
        <f t="shared" si="115"/>
        <v>0</v>
      </c>
      <c r="V101" s="74">
        <f t="shared" si="116"/>
        <v>0</v>
      </c>
      <c r="W101" s="73">
        <f>Pricing!S97*I101</f>
        <v>0</v>
      </c>
      <c r="X101" s="74">
        <f t="shared" si="117"/>
        <v>0</v>
      </c>
      <c r="Y101" s="74">
        <f t="shared" si="118"/>
        <v>0</v>
      </c>
      <c r="Z101" s="74">
        <f t="shared" si="119"/>
        <v>0</v>
      </c>
      <c r="AA101" s="74">
        <f t="shared" si="120"/>
        <v>0</v>
      </c>
      <c r="AB101" s="72">
        <f t="shared" si="121"/>
        <v>0</v>
      </c>
      <c r="AC101" s="75">
        <v>0</v>
      </c>
      <c r="AD101" s="101">
        <f>(J101*Pricing!O97)+(O101*Pricing!P97)</f>
        <v>0</v>
      </c>
      <c r="AE101" s="76">
        <f t="shared" si="131"/>
        <v>0</v>
      </c>
      <c r="AF101" s="342">
        <f t="shared" si="132"/>
        <v>0</v>
      </c>
      <c r="AG101" s="343"/>
      <c r="AH101" s="76">
        <f t="shared" si="134"/>
        <v>0</v>
      </c>
      <c r="AI101" s="76">
        <f t="shared" si="126"/>
        <v>0</v>
      </c>
      <c r="AJ101" s="76">
        <f>J101*Pricing!Q97</f>
        <v>0</v>
      </c>
      <c r="AK101" s="76">
        <f>J101*Pricing!R97</f>
        <v>0</v>
      </c>
      <c r="AL101" s="76">
        <f t="shared" si="135"/>
        <v>0</v>
      </c>
      <c r="AM101" s="77">
        <f t="shared" si="136"/>
        <v>0</v>
      </c>
      <c r="AN101" s="76">
        <f t="shared" si="137"/>
        <v>0</v>
      </c>
      <c r="AO101" s="72">
        <f t="shared" si="138"/>
        <v>0</v>
      </c>
      <c r="AP101" s="74">
        <f t="shared" si="139"/>
        <v>0</v>
      </c>
      <c r="AQ101" s="74">
        <f t="shared" si="122"/>
        <v>0</v>
      </c>
      <c r="AR101" s="74" t="e">
        <f t="shared" si="140"/>
        <v>#DIV/0!</v>
      </c>
      <c r="AS101" s="72">
        <f t="shared" si="141"/>
        <v>0</v>
      </c>
      <c r="AT101" s="72" t="e">
        <f t="shared" si="142"/>
        <v>#DIV/0!</v>
      </c>
      <c r="AU101" s="78" t="e">
        <f t="shared" si="123"/>
        <v>#DIV/0!</v>
      </c>
      <c r="AV101" s="79">
        <f t="shared" si="133"/>
        <v>0</v>
      </c>
      <c r="AW101" s="80" t="e">
        <f t="shared" si="143"/>
        <v>#DIV/0!</v>
      </c>
      <c r="AX101" s="81" t="e">
        <f t="shared" si="144"/>
        <v>#DIV/0!</v>
      </c>
      <c r="AY101" s="82"/>
      <c r="AZ101" s="83" t="e">
        <f t="shared" si="124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5"/>
        <v>0</v>
      </c>
      <c r="I102" s="70">
        <f>Pricing!I98</f>
        <v>0</v>
      </c>
      <c r="J102" s="69">
        <f t="shared" si="129"/>
        <v>0</v>
      </c>
      <c r="K102" s="71">
        <f t="shared" si="130"/>
        <v>0</v>
      </c>
      <c r="L102" s="69"/>
      <c r="M102" s="72"/>
      <c r="N102" s="72"/>
      <c r="O102" s="72">
        <f t="shared" si="145"/>
        <v>0</v>
      </c>
      <c r="P102" s="73">
        <f>Pricing!M98</f>
        <v>0</v>
      </c>
      <c r="Q102" s="74">
        <f t="shared" si="111"/>
        <v>0</v>
      </c>
      <c r="R102" s="74">
        <f t="shared" si="112"/>
        <v>0</v>
      </c>
      <c r="S102" s="74">
        <f t="shared" si="113"/>
        <v>0</v>
      </c>
      <c r="T102" s="74">
        <f t="shared" si="114"/>
        <v>0</v>
      </c>
      <c r="U102" s="72">
        <f t="shared" si="115"/>
        <v>0</v>
      </c>
      <c r="V102" s="74">
        <f t="shared" si="116"/>
        <v>0</v>
      </c>
      <c r="W102" s="73">
        <f>Pricing!S98*I102</f>
        <v>0</v>
      </c>
      <c r="X102" s="74">
        <f t="shared" si="117"/>
        <v>0</v>
      </c>
      <c r="Y102" s="74">
        <f t="shared" si="118"/>
        <v>0</v>
      </c>
      <c r="Z102" s="74">
        <f t="shared" si="119"/>
        <v>0</v>
      </c>
      <c r="AA102" s="74">
        <f t="shared" si="120"/>
        <v>0</v>
      </c>
      <c r="AB102" s="72">
        <f t="shared" si="121"/>
        <v>0</v>
      </c>
      <c r="AC102" s="75">
        <v>0</v>
      </c>
      <c r="AD102" s="101">
        <f>(J102*Pricing!O98)+(O102*Pricing!P98)</f>
        <v>0</v>
      </c>
      <c r="AE102" s="76">
        <f t="shared" si="131"/>
        <v>0</v>
      </c>
      <c r="AF102" s="342">
        <f t="shared" si="132"/>
        <v>0</v>
      </c>
      <c r="AG102" s="343"/>
      <c r="AH102" s="76">
        <f t="shared" si="134"/>
        <v>0</v>
      </c>
      <c r="AI102" s="76">
        <f t="shared" si="126"/>
        <v>0</v>
      </c>
      <c r="AJ102" s="76">
        <f>J102*Pricing!Q98</f>
        <v>0</v>
      </c>
      <c r="AK102" s="76">
        <f>J102*Pricing!R98</f>
        <v>0</v>
      </c>
      <c r="AL102" s="76">
        <f t="shared" si="135"/>
        <v>0</v>
      </c>
      <c r="AM102" s="77">
        <f t="shared" si="136"/>
        <v>0</v>
      </c>
      <c r="AN102" s="76">
        <f t="shared" si="137"/>
        <v>0</v>
      </c>
      <c r="AO102" s="72">
        <f t="shared" si="138"/>
        <v>0</v>
      </c>
      <c r="AP102" s="74">
        <f t="shared" si="139"/>
        <v>0</v>
      </c>
      <c r="AQ102" s="74">
        <f t="shared" si="122"/>
        <v>0</v>
      </c>
      <c r="AR102" s="74" t="e">
        <f t="shared" si="140"/>
        <v>#DIV/0!</v>
      </c>
      <c r="AS102" s="72">
        <f t="shared" si="141"/>
        <v>0</v>
      </c>
      <c r="AT102" s="72" t="e">
        <f t="shared" si="142"/>
        <v>#DIV/0!</v>
      </c>
      <c r="AU102" s="78" t="e">
        <f t="shared" si="123"/>
        <v>#DIV/0!</v>
      </c>
      <c r="AV102" s="79">
        <f t="shared" si="133"/>
        <v>0</v>
      </c>
      <c r="AW102" s="80" t="e">
        <f t="shared" si="143"/>
        <v>#DIV/0!</v>
      </c>
      <c r="AX102" s="81" t="e">
        <f t="shared" si="144"/>
        <v>#DIV/0!</v>
      </c>
      <c r="AY102" s="82"/>
      <c r="AZ102" s="83" t="e">
        <f t="shared" si="124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5"/>
        <v>0</v>
      </c>
      <c r="I103" s="70">
        <f>Pricing!I99</f>
        <v>0</v>
      </c>
      <c r="J103" s="69">
        <f t="shared" si="129"/>
        <v>0</v>
      </c>
      <c r="K103" s="71">
        <f t="shared" si="130"/>
        <v>0</v>
      </c>
      <c r="L103" s="69"/>
      <c r="M103" s="72"/>
      <c r="N103" s="72"/>
      <c r="O103" s="72">
        <f t="shared" si="145"/>
        <v>0</v>
      </c>
      <c r="P103" s="73">
        <f>Pricing!M99</f>
        <v>0</v>
      </c>
      <c r="Q103" s="74">
        <f t="shared" si="111"/>
        <v>0</v>
      </c>
      <c r="R103" s="74">
        <f t="shared" si="112"/>
        <v>0</v>
      </c>
      <c r="S103" s="74">
        <f t="shared" si="113"/>
        <v>0</v>
      </c>
      <c r="T103" s="74">
        <f t="shared" si="114"/>
        <v>0</v>
      </c>
      <c r="U103" s="72">
        <f t="shared" si="115"/>
        <v>0</v>
      </c>
      <c r="V103" s="74">
        <f t="shared" si="116"/>
        <v>0</v>
      </c>
      <c r="W103" s="73">
        <f>Pricing!S99*I103</f>
        <v>0</v>
      </c>
      <c r="X103" s="74">
        <f t="shared" si="117"/>
        <v>0</v>
      </c>
      <c r="Y103" s="74">
        <f t="shared" si="118"/>
        <v>0</v>
      </c>
      <c r="Z103" s="74">
        <f t="shared" si="119"/>
        <v>0</v>
      </c>
      <c r="AA103" s="74">
        <f t="shared" si="120"/>
        <v>0</v>
      </c>
      <c r="AB103" s="72">
        <f t="shared" si="121"/>
        <v>0</v>
      </c>
      <c r="AC103" s="75">
        <v>0</v>
      </c>
      <c r="AD103" s="101">
        <f>(J103*Pricing!O99)+(O103*Pricing!P99)</f>
        <v>0</v>
      </c>
      <c r="AE103" s="76">
        <f t="shared" si="131"/>
        <v>0</v>
      </c>
      <c r="AF103" s="342">
        <f t="shared" si="132"/>
        <v>0</v>
      </c>
      <c r="AG103" s="343"/>
      <c r="AH103" s="76">
        <f t="shared" si="134"/>
        <v>0</v>
      </c>
      <c r="AI103" s="76">
        <f t="shared" si="126"/>
        <v>0</v>
      </c>
      <c r="AJ103" s="76">
        <f>J103*Pricing!Q99</f>
        <v>0</v>
      </c>
      <c r="AK103" s="76">
        <f>J103*Pricing!R99</f>
        <v>0</v>
      </c>
      <c r="AL103" s="76">
        <f t="shared" si="135"/>
        <v>0</v>
      </c>
      <c r="AM103" s="77">
        <f t="shared" si="136"/>
        <v>0</v>
      </c>
      <c r="AN103" s="76">
        <f t="shared" si="137"/>
        <v>0</v>
      </c>
      <c r="AO103" s="72">
        <f t="shared" si="138"/>
        <v>0</v>
      </c>
      <c r="AP103" s="74">
        <f t="shared" si="139"/>
        <v>0</v>
      </c>
      <c r="AQ103" s="74">
        <f t="shared" si="122"/>
        <v>0</v>
      </c>
      <c r="AR103" s="74" t="e">
        <f t="shared" si="140"/>
        <v>#DIV/0!</v>
      </c>
      <c r="AS103" s="72">
        <f t="shared" si="141"/>
        <v>0</v>
      </c>
      <c r="AT103" s="72" t="e">
        <f t="shared" si="142"/>
        <v>#DIV/0!</v>
      </c>
      <c r="AU103" s="78" t="e">
        <f t="shared" si="123"/>
        <v>#DIV/0!</v>
      </c>
      <c r="AV103" s="79">
        <f t="shared" si="133"/>
        <v>0</v>
      </c>
      <c r="AW103" s="80" t="e">
        <f t="shared" si="143"/>
        <v>#DIV/0!</v>
      </c>
      <c r="AX103" s="81" t="e">
        <f t="shared" si="144"/>
        <v>#DIV/0!</v>
      </c>
      <c r="AY103" s="82"/>
      <c r="AZ103" s="83" t="e">
        <f t="shared" si="124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5"/>
        <v>0</v>
      </c>
      <c r="I104" s="70">
        <f>Pricing!I100</f>
        <v>0</v>
      </c>
      <c r="J104" s="69">
        <f t="shared" si="129"/>
        <v>0</v>
      </c>
      <c r="K104" s="71">
        <f t="shared" si="130"/>
        <v>0</v>
      </c>
      <c r="L104" s="69"/>
      <c r="M104" s="72"/>
      <c r="N104" s="72"/>
      <c r="O104" s="72">
        <f t="shared" si="145"/>
        <v>0</v>
      </c>
      <c r="P104" s="73">
        <f>Pricing!M100</f>
        <v>0</v>
      </c>
      <c r="Q104" s="74">
        <f t="shared" si="111"/>
        <v>0</v>
      </c>
      <c r="R104" s="74">
        <f t="shared" si="112"/>
        <v>0</v>
      </c>
      <c r="S104" s="74">
        <f t="shared" si="113"/>
        <v>0</v>
      </c>
      <c r="T104" s="74">
        <f t="shared" si="114"/>
        <v>0</v>
      </c>
      <c r="U104" s="72">
        <f t="shared" si="115"/>
        <v>0</v>
      </c>
      <c r="V104" s="74">
        <f t="shared" si="116"/>
        <v>0</v>
      </c>
      <c r="W104" s="73">
        <f>Pricing!S100*I104</f>
        <v>0</v>
      </c>
      <c r="X104" s="74">
        <f t="shared" si="117"/>
        <v>0</v>
      </c>
      <c r="Y104" s="74">
        <f t="shared" si="118"/>
        <v>0</v>
      </c>
      <c r="Z104" s="74">
        <f t="shared" si="119"/>
        <v>0</v>
      </c>
      <c r="AA104" s="74">
        <f t="shared" si="120"/>
        <v>0</v>
      </c>
      <c r="AB104" s="72">
        <f t="shared" si="121"/>
        <v>0</v>
      </c>
      <c r="AC104" s="75">
        <v>0</v>
      </c>
      <c r="AD104" s="101">
        <f>(J104*Pricing!O100)+(O104*Pricing!P100)</f>
        <v>0</v>
      </c>
      <c r="AE104" s="76">
        <f t="shared" si="131"/>
        <v>0</v>
      </c>
      <c r="AF104" s="342">
        <f t="shared" si="132"/>
        <v>0</v>
      </c>
      <c r="AG104" s="343"/>
      <c r="AH104" s="76">
        <f t="shared" si="134"/>
        <v>0</v>
      </c>
      <c r="AI104" s="76">
        <f t="shared" si="126"/>
        <v>0</v>
      </c>
      <c r="AJ104" s="76">
        <f>J104*Pricing!Q100</f>
        <v>0</v>
      </c>
      <c r="AK104" s="76">
        <f>J104*Pricing!R100</f>
        <v>0</v>
      </c>
      <c r="AL104" s="76">
        <f t="shared" si="135"/>
        <v>0</v>
      </c>
      <c r="AM104" s="77">
        <f t="shared" si="136"/>
        <v>0</v>
      </c>
      <c r="AN104" s="76">
        <f t="shared" si="137"/>
        <v>0</v>
      </c>
      <c r="AO104" s="72">
        <f t="shared" si="138"/>
        <v>0</v>
      </c>
      <c r="AP104" s="74">
        <f t="shared" si="139"/>
        <v>0</v>
      </c>
      <c r="AQ104" s="74">
        <f t="shared" si="122"/>
        <v>0</v>
      </c>
      <c r="AR104" s="74" t="e">
        <f t="shared" si="140"/>
        <v>#DIV/0!</v>
      </c>
      <c r="AS104" s="72">
        <f t="shared" si="141"/>
        <v>0</v>
      </c>
      <c r="AT104" s="72" t="e">
        <f t="shared" si="142"/>
        <v>#DIV/0!</v>
      </c>
      <c r="AU104" s="78" t="e">
        <f t="shared" si="123"/>
        <v>#DIV/0!</v>
      </c>
      <c r="AV104" s="79">
        <f t="shared" si="133"/>
        <v>0</v>
      </c>
      <c r="AW104" s="80" t="e">
        <f t="shared" si="143"/>
        <v>#DIV/0!</v>
      </c>
      <c r="AX104" s="81" t="e">
        <f t="shared" si="144"/>
        <v>#DIV/0!</v>
      </c>
      <c r="AY104" s="82"/>
      <c r="AZ104" s="83" t="e">
        <f t="shared" si="124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5"/>
        <v>0</v>
      </c>
      <c r="I105" s="70">
        <f>Pricing!I101</f>
        <v>0</v>
      </c>
      <c r="J105" s="69">
        <f t="shared" si="129"/>
        <v>0</v>
      </c>
      <c r="K105" s="71">
        <f t="shared" si="130"/>
        <v>0</v>
      </c>
      <c r="L105" s="69"/>
      <c r="M105" s="72"/>
      <c r="N105" s="72"/>
      <c r="O105" s="72">
        <f t="shared" si="145"/>
        <v>0</v>
      </c>
      <c r="P105" s="73">
        <f>Pricing!M101</f>
        <v>0</v>
      </c>
      <c r="Q105" s="74">
        <f t="shared" si="111"/>
        <v>0</v>
      </c>
      <c r="R105" s="74">
        <f t="shared" si="112"/>
        <v>0</v>
      </c>
      <c r="S105" s="74">
        <f t="shared" si="113"/>
        <v>0</v>
      </c>
      <c r="T105" s="74">
        <f t="shared" si="114"/>
        <v>0</v>
      </c>
      <c r="U105" s="72">
        <f t="shared" si="115"/>
        <v>0</v>
      </c>
      <c r="V105" s="74">
        <f t="shared" si="116"/>
        <v>0</v>
      </c>
      <c r="W105" s="73">
        <f>Pricing!S101*I105</f>
        <v>0</v>
      </c>
      <c r="X105" s="74">
        <f t="shared" si="117"/>
        <v>0</v>
      </c>
      <c r="Y105" s="74">
        <f t="shared" si="118"/>
        <v>0</v>
      </c>
      <c r="Z105" s="74">
        <f t="shared" si="119"/>
        <v>0</v>
      </c>
      <c r="AA105" s="74">
        <f t="shared" si="120"/>
        <v>0</v>
      </c>
      <c r="AB105" s="72">
        <f t="shared" si="121"/>
        <v>0</v>
      </c>
      <c r="AC105" s="75">
        <v>0</v>
      </c>
      <c r="AD105" s="101">
        <f>(J105*Pricing!O101)+(O105*Pricing!P101)</f>
        <v>0</v>
      </c>
      <c r="AE105" s="76">
        <f t="shared" si="131"/>
        <v>0</v>
      </c>
      <c r="AF105" s="342">
        <f t="shared" si="132"/>
        <v>0</v>
      </c>
      <c r="AG105" s="343"/>
      <c r="AH105" s="76">
        <f t="shared" si="134"/>
        <v>0</v>
      </c>
      <c r="AI105" s="76">
        <f t="shared" si="126"/>
        <v>0</v>
      </c>
      <c r="AJ105" s="76">
        <f>J105*Pricing!Q101</f>
        <v>0</v>
      </c>
      <c r="AK105" s="76">
        <f>J105*Pricing!R101</f>
        <v>0</v>
      </c>
      <c r="AL105" s="76">
        <f t="shared" si="135"/>
        <v>0</v>
      </c>
      <c r="AM105" s="77">
        <f t="shared" si="136"/>
        <v>0</v>
      </c>
      <c r="AN105" s="76">
        <f t="shared" si="137"/>
        <v>0</v>
      </c>
      <c r="AO105" s="72">
        <f t="shared" si="138"/>
        <v>0</v>
      </c>
      <c r="AP105" s="74">
        <f t="shared" si="139"/>
        <v>0</v>
      </c>
      <c r="AQ105" s="74">
        <f t="shared" si="122"/>
        <v>0</v>
      </c>
      <c r="AR105" s="74" t="e">
        <f t="shared" si="140"/>
        <v>#DIV/0!</v>
      </c>
      <c r="AS105" s="72">
        <f t="shared" si="141"/>
        <v>0</v>
      </c>
      <c r="AT105" s="72" t="e">
        <f t="shared" si="142"/>
        <v>#DIV/0!</v>
      </c>
      <c r="AU105" s="78" t="e">
        <f t="shared" si="123"/>
        <v>#DIV/0!</v>
      </c>
      <c r="AV105" s="79">
        <f t="shared" si="133"/>
        <v>0</v>
      </c>
      <c r="AW105" s="80" t="e">
        <f t="shared" si="143"/>
        <v>#DIV/0!</v>
      </c>
      <c r="AX105" s="81" t="e">
        <f t="shared" si="144"/>
        <v>#DIV/0!</v>
      </c>
      <c r="AY105" s="82"/>
      <c r="AZ105" s="83" t="e">
        <f t="shared" si="124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5"/>
        <v>0</v>
      </c>
      <c r="I106" s="70">
        <f>Pricing!I102</f>
        <v>0</v>
      </c>
      <c r="J106" s="69">
        <f t="shared" si="129"/>
        <v>0</v>
      </c>
      <c r="K106" s="71">
        <f t="shared" si="130"/>
        <v>0</v>
      </c>
      <c r="L106" s="69"/>
      <c r="M106" s="72"/>
      <c r="N106" s="72"/>
      <c r="O106" s="72">
        <f t="shared" si="145"/>
        <v>0</v>
      </c>
      <c r="P106" s="73">
        <f>Pricing!M102</f>
        <v>0</v>
      </c>
      <c r="Q106" s="74">
        <f t="shared" si="111"/>
        <v>0</v>
      </c>
      <c r="R106" s="74">
        <f t="shared" si="112"/>
        <v>0</v>
      </c>
      <c r="S106" s="74">
        <f t="shared" si="113"/>
        <v>0</v>
      </c>
      <c r="T106" s="74">
        <f t="shared" si="114"/>
        <v>0</v>
      </c>
      <c r="U106" s="72">
        <f t="shared" si="115"/>
        <v>0</v>
      </c>
      <c r="V106" s="74">
        <f t="shared" si="116"/>
        <v>0</v>
      </c>
      <c r="W106" s="73">
        <f>Pricing!S102*I106</f>
        <v>0</v>
      </c>
      <c r="X106" s="74">
        <f t="shared" si="117"/>
        <v>0</v>
      </c>
      <c r="Y106" s="74">
        <f t="shared" si="118"/>
        <v>0</v>
      </c>
      <c r="Z106" s="74">
        <f t="shared" si="119"/>
        <v>0</v>
      </c>
      <c r="AA106" s="74">
        <f t="shared" si="120"/>
        <v>0</v>
      </c>
      <c r="AB106" s="72">
        <f t="shared" si="121"/>
        <v>0</v>
      </c>
      <c r="AC106" s="75">
        <v>0</v>
      </c>
      <c r="AD106" s="101">
        <f>(J106*Pricing!O102)+(O106*Pricing!P102)</f>
        <v>0</v>
      </c>
      <c r="AE106" s="76">
        <f t="shared" si="131"/>
        <v>0</v>
      </c>
      <c r="AF106" s="342">
        <f t="shared" si="132"/>
        <v>0</v>
      </c>
      <c r="AG106" s="343"/>
      <c r="AH106" s="76">
        <f t="shared" si="134"/>
        <v>0</v>
      </c>
      <c r="AI106" s="76">
        <f t="shared" si="126"/>
        <v>0</v>
      </c>
      <c r="AJ106" s="76">
        <f>J106*Pricing!Q102</f>
        <v>0</v>
      </c>
      <c r="AK106" s="76">
        <f>J106*Pricing!R102</f>
        <v>0</v>
      </c>
      <c r="AL106" s="76">
        <f t="shared" si="135"/>
        <v>0</v>
      </c>
      <c r="AM106" s="77">
        <f t="shared" si="136"/>
        <v>0</v>
      </c>
      <c r="AN106" s="76">
        <f t="shared" si="137"/>
        <v>0</v>
      </c>
      <c r="AO106" s="72">
        <f t="shared" si="138"/>
        <v>0</v>
      </c>
      <c r="AP106" s="74">
        <f t="shared" si="139"/>
        <v>0</v>
      </c>
      <c r="AQ106" s="74">
        <f t="shared" si="122"/>
        <v>0</v>
      </c>
      <c r="AR106" s="74" t="e">
        <f t="shared" si="140"/>
        <v>#DIV/0!</v>
      </c>
      <c r="AS106" s="72">
        <f t="shared" si="141"/>
        <v>0</v>
      </c>
      <c r="AT106" s="72" t="e">
        <f t="shared" si="142"/>
        <v>#DIV/0!</v>
      </c>
      <c r="AU106" s="78" t="e">
        <f t="shared" si="123"/>
        <v>#DIV/0!</v>
      </c>
      <c r="AV106" s="79">
        <f t="shared" si="133"/>
        <v>0</v>
      </c>
      <c r="AW106" s="80" t="e">
        <f t="shared" si="143"/>
        <v>#DIV/0!</v>
      </c>
      <c r="AX106" s="81" t="e">
        <f t="shared" si="144"/>
        <v>#DIV/0!</v>
      </c>
      <c r="AY106" s="82"/>
      <c r="AZ106" s="83" t="e">
        <f t="shared" si="124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5"/>
        <v>0</v>
      </c>
      <c r="I107" s="70">
        <f>Pricing!I103</f>
        <v>0</v>
      </c>
      <c r="J107" s="69">
        <f t="shared" si="129"/>
        <v>0</v>
      </c>
      <c r="K107" s="71">
        <f t="shared" si="130"/>
        <v>0</v>
      </c>
      <c r="L107" s="69"/>
      <c r="M107" s="72"/>
      <c r="N107" s="72"/>
      <c r="O107" s="72">
        <f t="shared" si="145"/>
        <v>0</v>
      </c>
      <c r="P107" s="73">
        <f>Pricing!M103</f>
        <v>0</v>
      </c>
      <c r="Q107" s="74">
        <f t="shared" ref="Q107" si="146">P107*$Q$6</f>
        <v>0</v>
      </c>
      <c r="R107" s="74">
        <f t="shared" ref="R107" si="147">(P107+Q107)*$R$6</f>
        <v>0</v>
      </c>
      <c r="S107" s="74">
        <f t="shared" ref="S107" si="148">(P107+Q107+R107)*$S$6</f>
        <v>0</v>
      </c>
      <c r="T107" s="74">
        <f t="shared" ref="T107" si="149">(P107+Q107+R107+S107)*$T$6</f>
        <v>0</v>
      </c>
      <c r="U107" s="72">
        <f t="shared" ref="U107" si="150">SUM(P107:T107)</f>
        <v>0</v>
      </c>
      <c r="V107" s="74">
        <f t="shared" ref="V107" si="151">U107*$V$6</f>
        <v>0</v>
      </c>
      <c r="W107" s="73">
        <f>Pricing!S103*I107</f>
        <v>0</v>
      </c>
      <c r="X107" s="74">
        <f t="shared" ref="X107" si="152">W107*$X$6</f>
        <v>0</v>
      </c>
      <c r="Y107" s="74">
        <f t="shared" ref="Y107" si="153">(W107+X107)*$Y$6</f>
        <v>0</v>
      </c>
      <c r="Z107" s="74">
        <f t="shared" ref="Z107" si="154">(W107+X107+Y107)*$Z$6</f>
        <v>0</v>
      </c>
      <c r="AA107" s="74">
        <f t="shared" ref="AA107" si="155">(W107+X107+Y107+Z107)*$AA$6</f>
        <v>0</v>
      </c>
      <c r="AB107" s="72">
        <f t="shared" ref="AB107" si="156">SUM(W107:AA107)</f>
        <v>0</v>
      </c>
      <c r="AC107" s="75">
        <v>0</v>
      </c>
      <c r="AD107" s="101">
        <f>(J107*Pricing!O103)+(O107*Pricing!P103)</f>
        <v>0</v>
      </c>
      <c r="AE107" s="76">
        <f t="shared" si="131"/>
        <v>0</v>
      </c>
      <c r="AF107" s="344">
        <f t="shared" si="132"/>
        <v>0</v>
      </c>
      <c r="AG107" s="345"/>
      <c r="AH107" s="76">
        <f t="shared" si="134"/>
        <v>0</v>
      </c>
      <c r="AI107" s="76">
        <f t="shared" si="126"/>
        <v>0</v>
      </c>
      <c r="AJ107" s="76">
        <f>J107*Pricing!Q103</f>
        <v>0</v>
      </c>
      <c r="AK107" s="76">
        <f>J107*Pricing!R103</f>
        <v>0</v>
      </c>
      <c r="AL107" s="76">
        <f t="shared" si="135"/>
        <v>0</v>
      </c>
      <c r="AM107" s="77">
        <f t="shared" si="136"/>
        <v>0</v>
      </c>
      <c r="AN107" s="76">
        <f t="shared" si="137"/>
        <v>0</v>
      </c>
      <c r="AO107" s="72">
        <f t="shared" si="138"/>
        <v>0</v>
      </c>
      <c r="AP107" s="74">
        <f t="shared" si="139"/>
        <v>0</v>
      </c>
      <c r="AQ107" s="74">
        <f t="shared" ref="AQ107" si="157">(AO107+AP107)*$AQ$6</f>
        <v>0</v>
      </c>
      <c r="AR107" s="74" t="e">
        <f t="shared" si="140"/>
        <v>#DIV/0!</v>
      </c>
      <c r="AS107" s="72">
        <f t="shared" si="141"/>
        <v>0</v>
      </c>
      <c r="AT107" s="72" t="e">
        <f t="shared" si="142"/>
        <v>#DIV/0!</v>
      </c>
      <c r="AU107" s="78" t="e">
        <f t="shared" ref="AU107" si="158">AT107/10.764</f>
        <v>#DIV/0!</v>
      </c>
      <c r="AV107" s="79">
        <f t="shared" si="133"/>
        <v>0</v>
      </c>
      <c r="AW107" s="80" t="e">
        <f t="shared" si="143"/>
        <v>#DIV/0!</v>
      </c>
      <c r="AX107" s="81" t="e">
        <f t="shared" si="144"/>
        <v>#DIV/0!</v>
      </c>
      <c r="AY107" s="82"/>
      <c r="AZ107" s="83" t="e">
        <f t="shared" ref="AZ107" si="159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94.405239000000009</v>
      </c>
      <c r="I109" s="87">
        <f>SUM(I8:I108)</f>
        <v>24</v>
      </c>
      <c r="J109" s="88">
        <f>SUM(J8:J108)</f>
        <v>152.57952800000001</v>
      </c>
      <c r="K109" s="89">
        <f>SUM(K8:K108)</f>
        <v>1642.3660393919997</v>
      </c>
      <c r="L109" s="88">
        <f>SUM(L8:L8)</f>
        <v>0</v>
      </c>
      <c r="M109" s="88"/>
      <c r="N109" s="88"/>
      <c r="O109" s="88"/>
      <c r="P109" s="87">
        <f>SUM(P8:P108)</f>
        <v>1221066.95</v>
      </c>
      <c r="Q109" s="88">
        <f t="shared" ref="Q109:AE109" si="160">SUM(Q8:Q108)</f>
        <v>122106.69499999999</v>
      </c>
      <c r="R109" s="88">
        <f t="shared" si="160"/>
        <v>147749.10094999999</v>
      </c>
      <c r="S109" s="88">
        <f t="shared" si="160"/>
        <v>7454.6137297500018</v>
      </c>
      <c r="T109" s="88">
        <f t="shared" si="160"/>
        <v>14983.773596797502</v>
      </c>
      <c r="U109" s="88">
        <f t="shared" si="160"/>
        <v>1513361.1332765475</v>
      </c>
      <c r="V109" s="88">
        <f t="shared" si="160"/>
        <v>22700.416999148216</v>
      </c>
      <c r="W109" s="87">
        <f t="shared" si="160"/>
        <v>0</v>
      </c>
      <c r="X109" s="88">
        <f t="shared" si="160"/>
        <v>0</v>
      </c>
      <c r="Y109" s="88">
        <f t="shared" si="160"/>
        <v>0</v>
      </c>
      <c r="Z109" s="88">
        <f t="shared" si="160"/>
        <v>0</v>
      </c>
      <c r="AA109" s="88">
        <f t="shared" si="160"/>
        <v>0</v>
      </c>
      <c r="AB109" s="88">
        <f t="shared" si="160"/>
        <v>0</v>
      </c>
      <c r="AC109" s="88">
        <f t="shared" si="160"/>
        <v>0</v>
      </c>
      <c r="AD109" s="88">
        <f t="shared" si="160"/>
        <v>521844.49114</v>
      </c>
      <c r="AE109" s="88">
        <f t="shared" si="160"/>
        <v>19246.557377049183</v>
      </c>
      <c r="AF109" s="353">
        <f>SUM(AF8:AG108)</f>
        <v>19723.872000000003</v>
      </c>
      <c r="AG109" s="354"/>
      <c r="AH109" s="88">
        <f t="shared" ref="AH109:AQ109" si="161">SUM(AH8:AH108)</f>
        <v>704.42400000000009</v>
      </c>
      <c r="AI109" s="88">
        <f t="shared" si="161"/>
        <v>2348.08</v>
      </c>
      <c r="AJ109" s="88">
        <f t="shared" ref="AJ109" si="162">SUM(AJ8:AJ108)</f>
        <v>76926.411432000008</v>
      </c>
      <c r="AK109" s="88">
        <f t="shared" si="161"/>
        <v>0</v>
      </c>
      <c r="AL109" s="88">
        <f t="shared" si="161"/>
        <v>164236.60393919999</v>
      </c>
      <c r="AM109" s="88">
        <f t="shared" si="161"/>
        <v>0</v>
      </c>
      <c r="AN109" s="88">
        <f t="shared" si="161"/>
        <v>131389.28315136</v>
      </c>
      <c r="AO109" s="88">
        <f t="shared" si="161"/>
        <v>1578084.4836527447</v>
      </c>
      <c r="AP109" s="88">
        <f t="shared" si="161"/>
        <v>1972605.604565931</v>
      </c>
      <c r="AQ109" s="88">
        <f t="shared" si="161"/>
        <v>0</v>
      </c>
      <c r="AR109" s="88"/>
      <c r="AS109" s="87">
        <f>SUM(AS8:AS108)</f>
        <v>4445086.8778812354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19723.872000000003</v>
      </c>
      <c r="AW110" s="84"/>
    </row>
    <row r="111" spans="2:54">
      <c r="AF111" s="174"/>
      <c r="AG111" s="174"/>
      <c r="AH111" s="174">
        <f>SUM(AE109:AI109,AC109)</f>
        <v>42022.933377049187</v>
      </c>
    </row>
  </sheetData>
  <sheetProtection selectLockedCells="1" selectUnlockedCells="1"/>
  <autoFilter ref="A7:WXA107">
    <filterColumn colId="31" showButton="0"/>
  </autoFilter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P4" sqref="P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71.7109375" style="122" customWidth="1"/>
    <col min="7" max="7" width="24.28515625" style="122" customWidth="1"/>
    <col min="8" max="8" width="18.285156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ABPL-DE-19.20-2179-OP-2</v>
      </c>
      <c r="N6" s="472"/>
    </row>
    <row r="7" spans="2:15" ht="24.95" customHeight="1">
      <c r="B7" s="488" t="s">
        <v>126</v>
      </c>
      <c r="C7" s="489"/>
      <c r="D7" s="489"/>
      <c r="E7" s="489"/>
      <c r="F7" s="434" t="str">
        <f>'BD Team'!E2</f>
        <v>Mr. Veeraprakash Residence</v>
      </c>
      <c r="G7" s="434"/>
      <c r="H7" s="434"/>
      <c r="I7" s="434"/>
      <c r="J7" s="435"/>
      <c r="K7" s="496" t="s">
        <v>104</v>
      </c>
      <c r="L7" s="489"/>
      <c r="M7" s="494">
        <f>'BD Team'!J3</f>
        <v>43712</v>
      </c>
      <c r="N7" s="495"/>
    </row>
    <row r="8" spans="2:15" ht="24.95" customHeight="1">
      <c r="B8" s="488" t="s">
        <v>127</v>
      </c>
      <c r="C8" s="489"/>
      <c r="D8" s="489"/>
      <c r="E8" s="489"/>
      <c r="F8" s="215" t="str">
        <f>'BD Team'!E3</f>
        <v>Hyderabad</v>
      </c>
      <c r="G8" s="480" t="s">
        <v>179</v>
      </c>
      <c r="H8" s="481"/>
      <c r="I8" s="434" t="str">
        <f>'BD Team'!G3</f>
        <v>1.5Kpa</v>
      </c>
      <c r="J8" s="435"/>
      <c r="K8" s="496" t="s">
        <v>105</v>
      </c>
      <c r="L8" s="489"/>
      <c r="M8" s="178" t="s">
        <v>445</v>
      </c>
      <c r="N8" s="179">
        <v>43732</v>
      </c>
    </row>
    <row r="9" spans="2:15" ht="24.95" customHeight="1">
      <c r="B9" s="488" t="s">
        <v>168</v>
      </c>
      <c r="C9" s="489"/>
      <c r="D9" s="489"/>
      <c r="E9" s="489"/>
      <c r="F9" s="434" t="str">
        <f>'BD Team'!E4</f>
        <v>Ms. Prathyusha : 8008103067</v>
      </c>
      <c r="G9" s="434"/>
      <c r="H9" s="434"/>
      <c r="I9" s="434"/>
      <c r="J9" s="435"/>
      <c r="K9" s="496" t="s">
        <v>178</v>
      </c>
      <c r="L9" s="489"/>
      <c r="M9" s="473" t="str">
        <f>'BD Team'!J4</f>
        <v>Nikhil</v>
      </c>
      <c r="N9" s="474"/>
    </row>
    <row r="10" spans="2:15" ht="27.75" customHeight="1" thickBot="1">
      <c r="B10" s="490" t="s">
        <v>176</v>
      </c>
      <c r="C10" s="491"/>
      <c r="D10" s="491"/>
      <c r="E10" s="491"/>
      <c r="F10" s="217" t="str">
        <f>'BD Team'!E5</f>
        <v>Anodized</v>
      </c>
      <c r="G10" s="501" t="s">
        <v>177</v>
      </c>
      <c r="H10" s="502"/>
      <c r="I10" s="499" t="str">
        <f>'BD Team'!G5</f>
        <v>Silver</v>
      </c>
      <c r="J10" s="500"/>
      <c r="K10" s="497" t="s">
        <v>372</v>
      </c>
      <c r="L10" s="498"/>
      <c r="M10" s="492" t="str">
        <f>'BD Team'!J5</f>
        <v>Vinod Bachala</v>
      </c>
      <c r="N10" s="493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2" t="s">
        <v>169</v>
      </c>
      <c r="C13" s="483"/>
      <c r="D13" s="486" t="s">
        <v>170</v>
      </c>
      <c r="E13" s="486" t="s">
        <v>171</v>
      </c>
      <c r="F13" s="486" t="s">
        <v>37</v>
      </c>
      <c r="G13" s="484" t="s">
        <v>63</v>
      </c>
      <c r="H13" s="484" t="s">
        <v>209</v>
      </c>
      <c r="I13" s="484" t="s">
        <v>208</v>
      </c>
      <c r="J13" s="485" t="s">
        <v>172</v>
      </c>
      <c r="K13" s="485" t="s">
        <v>173</v>
      </c>
      <c r="L13" s="483" t="s">
        <v>210</v>
      </c>
      <c r="M13" s="485" t="s">
        <v>174</v>
      </c>
      <c r="N13" s="487" t="s">
        <v>175</v>
      </c>
    </row>
    <row r="14" spans="2:15" s="94" customFormat="1" ht="18" customHeight="1" thickTop="1" thickBot="1">
      <c r="B14" s="482"/>
      <c r="C14" s="483"/>
      <c r="D14" s="486"/>
      <c r="E14" s="486"/>
      <c r="F14" s="486"/>
      <c r="G14" s="484"/>
      <c r="H14" s="484"/>
      <c r="I14" s="484"/>
      <c r="J14" s="485"/>
      <c r="K14" s="485"/>
      <c r="L14" s="483"/>
      <c r="M14" s="485"/>
      <c r="N14" s="487"/>
    </row>
    <row r="15" spans="2:15" s="94" customFormat="1" ht="26.25" customHeight="1" thickTop="1" thickBot="1">
      <c r="B15" s="482"/>
      <c r="C15" s="483"/>
      <c r="D15" s="486"/>
      <c r="E15" s="486"/>
      <c r="F15" s="486"/>
      <c r="G15" s="484"/>
      <c r="H15" s="484"/>
      <c r="I15" s="484"/>
      <c r="J15" s="485"/>
      <c r="K15" s="485"/>
      <c r="L15" s="483"/>
      <c r="M15" s="485"/>
      <c r="N15" s="487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SD</v>
      </c>
      <c r="E16" s="187" t="str">
        <f>Pricing!C4</f>
        <v>S350</v>
      </c>
      <c r="F16" s="187" t="str">
        <f>Pricing!D4</f>
        <v>3 TRACK 4 SHUTTER SLIDING DOOR</v>
      </c>
      <c r="G16" s="187" t="str">
        <f>Pricing!N4</f>
        <v>24MM</v>
      </c>
      <c r="H16" s="187" t="str">
        <f>Pricing!F4</f>
        <v>NA</v>
      </c>
      <c r="I16" s="216" t="str">
        <f>Pricing!E4</f>
        <v>SS</v>
      </c>
      <c r="J16" s="216">
        <f>Pricing!G4</f>
        <v>4880</v>
      </c>
      <c r="K16" s="216">
        <f>Pricing!H4</f>
        <v>3050</v>
      </c>
      <c r="L16" s="216">
        <f>Pricing!I4</f>
        <v>2</v>
      </c>
      <c r="M16" s="188">
        <f t="shared" ref="M16:M24" si="0">J16*K16*L16/1000000</f>
        <v>29.768000000000001</v>
      </c>
      <c r="N16" s="189">
        <f>'Cost Calculation'!AS8</f>
        <v>709410.08166542463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SD1</v>
      </c>
      <c r="E17" s="187" t="str">
        <f>Pricing!C5</f>
        <v>S350</v>
      </c>
      <c r="F17" s="187" t="str">
        <f>Pricing!D5</f>
        <v>3 TRACK 4 SHUTTER SLIDING DOOR</v>
      </c>
      <c r="G17" s="187" t="str">
        <f>Pricing!N5</f>
        <v>24MM</v>
      </c>
      <c r="H17" s="187" t="str">
        <f>Pricing!F5</f>
        <v>NA</v>
      </c>
      <c r="I17" s="216" t="str">
        <f>Pricing!E5</f>
        <v>SS</v>
      </c>
      <c r="J17" s="216">
        <f>Pricing!G5</f>
        <v>4880</v>
      </c>
      <c r="K17" s="216">
        <f>Pricing!H5</f>
        <v>2745</v>
      </c>
      <c r="L17" s="216">
        <f>Pricing!I5</f>
        <v>1</v>
      </c>
      <c r="M17" s="188">
        <f t="shared" si="0"/>
        <v>13.3956</v>
      </c>
      <c r="N17" s="189">
        <f>'Cost Calculation'!AS9</f>
        <v>323880.63600946503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SD2</v>
      </c>
      <c r="E18" s="187" t="str">
        <f>Pricing!C6</f>
        <v>S350</v>
      </c>
      <c r="F18" s="187" t="str">
        <f>Pricing!D6</f>
        <v>3 TRACK 4 SHUTTER SLIDING DOOR</v>
      </c>
      <c r="G18" s="187" t="str">
        <f>Pricing!N6</f>
        <v>24MM</v>
      </c>
      <c r="H18" s="187" t="str">
        <f>Pricing!F6</f>
        <v>NA</v>
      </c>
      <c r="I18" s="216" t="str">
        <f>Pricing!E6</f>
        <v>SS</v>
      </c>
      <c r="J18" s="216">
        <f>Pricing!G6</f>
        <v>4270</v>
      </c>
      <c r="K18" s="216">
        <f>Pricing!H6</f>
        <v>2745</v>
      </c>
      <c r="L18" s="216">
        <f>Pricing!I6</f>
        <v>1</v>
      </c>
      <c r="M18" s="188">
        <f t="shared" si="0"/>
        <v>11.72115</v>
      </c>
      <c r="N18" s="189">
        <f>'Cost Calculation'!AS10</f>
        <v>303859.0223380074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SD3</v>
      </c>
      <c r="E19" s="187" t="str">
        <f>Pricing!C7</f>
        <v>S350</v>
      </c>
      <c r="F19" s="187" t="str">
        <f>Pricing!D7</f>
        <v>3 TRACK 2 SHUTTER SLIDING DOOR</v>
      </c>
      <c r="G19" s="187" t="str">
        <f>Pricing!N7</f>
        <v>24MM</v>
      </c>
      <c r="H19" s="187" t="str">
        <f>Pricing!F7</f>
        <v>NA</v>
      </c>
      <c r="I19" s="216" t="str">
        <f>Pricing!E7</f>
        <v>SS</v>
      </c>
      <c r="J19" s="216">
        <f>Pricing!G7</f>
        <v>3202</v>
      </c>
      <c r="K19" s="216">
        <f>Pricing!H7</f>
        <v>2745</v>
      </c>
      <c r="L19" s="216">
        <f>Pricing!I7</f>
        <v>1</v>
      </c>
      <c r="M19" s="188">
        <f t="shared" si="0"/>
        <v>8.7894900000000007</v>
      </c>
      <c r="N19" s="189">
        <f>'Cost Calculation'!AS11</f>
        <v>198416.15150748636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</v>
      </c>
      <c r="E20" s="187" t="str">
        <f>Pricing!C8</f>
        <v>S350</v>
      </c>
      <c r="F20" s="187" t="str">
        <f>Pricing!D8</f>
        <v>3 TRACK 4 SHUTTER SLIDING DOOR WITH INTERNAL RAILING</v>
      </c>
      <c r="G20" s="187" t="str">
        <f>Pricing!N8</f>
        <v>24MM &amp; 12MM</v>
      </c>
      <c r="H20" s="187" t="str">
        <f>Pricing!F8</f>
        <v>NA</v>
      </c>
      <c r="I20" s="216" t="str">
        <f>Pricing!E8</f>
        <v>SS</v>
      </c>
      <c r="J20" s="216">
        <f>Pricing!G8</f>
        <v>5795</v>
      </c>
      <c r="K20" s="216">
        <f>Pricing!H8</f>
        <v>2286</v>
      </c>
      <c r="L20" s="216">
        <f>Pricing!I8</f>
        <v>1</v>
      </c>
      <c r="M20" s="188">
        <f t="shared" si="0"/>
        <v>13.24737</v>
      </c>
      <c r="N20" s="189">
        <f>'Cost Calculation'!AS12</f>
        <v>345396.61820243223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W1</v>
      </c>
      <c r="E21" s="187" t="str">
        <f>Pricing!C9</f>
        <v>S350</v>
      </c>
      <c r="F21" s="187" t="str">
        <f>Pricing!D9</f>
        <v>3 TRACK 4 SHUTTER SLIDING DOOR WITH INTERNAL RAILING</v>
      </c>
      <c r="G21" s="187" t="str">
        <f>Pricing!N9</f>
        <v>24MM &amp; 12MM</v>
      </c>
      <c r="H21" s="187" t="str">
        <f>Pricing!F9</f>
        <v>NA</v>
      </c>
      <c r="I21" s="216" t="str">
        <f>Pricing!E9</f>
        <v>SS</v>
      </c>
      <c r="J21" s="216">
        <f>Pricing!G9</f>
        <v>4880</v>
      </c>
      <c r="K21" s="216">
        <f>Pricing!H9</f>
        <v>2286</v>
      </c>
      <c r="L21" s="216">
        <f>Pricing!I9</f>
        <v>3</v>
      </c>
      <c r="M21" s="188">
        <f t="shared" si="0"/>
        <v>33.467039999999997</v>
      </c>
      <c r="N21" s="189">
        <f>'Cost Calculation'!AS13</f>
        <v>947475.23513005348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W2</v>
      </c>
      <c r="E22" s="187" t="str">
        <f>Pricing!C10</f>
        <v>S350</v>
      </c>
      <c r="F22" s="187" t="str">
        <f>Pricing!D10</f>
        <v>3 TRACK 4 SHUTTER SLIDING DOOR WITH INTERNAL RAILING</v>
      </c>
      <c r="G22" s="187" t="str">
        <f>Pricing!N10</f>
        <v>24MM &amp; 12MM</v>
      </c>
      <c r="H22" s="187" t="str">
        <f>Pricing!F10</f>
        <v>NA</v>
      </c>
      <c r="I22" s="216" t="str">
        <f>Pricing!E10</f>
        <v>SS</v>
      </c>
      <c r="J22" s="216">
        <f>Pricing!G10</f>
        <v>3660</v>
      </c>
      <c r="K22" s="216">
        <f>Pricing!H10</f>
        <v>2286</v>
      </c>
      <c r="L22" s="216">
        <f>Pricing!I10</f>
        <v>1</v>
      </c>
      <c r="M22" s="188">
        <f t="shared" si="0"/>
        <v>8.3667599999999993</v>
      </c>
      <c r="N22" s="189">
        <f>'Cost Calculation'!AS14</f>
        <v>254471.5653577784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W3</v>
      </c>
      <c r="E23" s="187" t="str">
        <f>Pricing!C11</f>
        <v>S350</v>
      </c>
      <c r="F23" s="187" t="str">
        <f>Pricing!D11</f>
        <v>3 TRACK 2 SHUTTER SLIDING WINDOW</v>
      </c>
      <c r="G23" s="187" t="str">
        <f>Pricing!N11</f>
        <v>24MM</v>
      </c>
      <c r="H23" s="187" t="str">
        <f>Pricing!F11</f>
        <v>NA</v>
      </c>
      <c r="I23" s="216" t="str">
        <f>Pricing!E11</f>
        <v>SS</v>
      </c>
      <c r="J23" s="216">
        <f>Pricing!G11</f>
        <v>1525</v>
      </c>
      <c r="K23" s="216">
        <f>Pricing!H11</f>
        <v>1830</v>
      </c>
      <c r="L23" s="216">
        <f>Pricing!I11</f>
        <v>2</v>
      </c>
      <c r="M23" s="188">
        <f t="shared" si="0"/>
        <v>5.5815000000000001</v>
      </c>
      <c r="N23" s="189">
        <f>'Cost Calculation'!AS15</f>
        <v>208237.07010202287</v>
      </c>
      <c r="O23" s="95"/>
    </row>
    <row r="24" spans="2:15" s="94" customFormat="1" ht="49.9" customHeight="1" thickTop="1" thickBot="1">
      <c r="B24" s="410">
        <f>Pricing!A12</f>
        <v>9</v>
      </c>
      <c r="C24" s="411"/>
      <c r="D24" s="187" t="str">
        <f>Pricing!B12</f>
        <v>W4</v>
      </c>
      <c r="E24" s="187" t="str">
        <f>Pricing!C12</f>
        <v>S350</v>
      </c>
      <c r="F24" s="187" t="str">
        <f>Pricing!D12</f>
        <v>3 TRACK 2 SHUTTER SLIDING DOOR WITH INTERNAL RAILING</v>
      </c>
      <c r="G24" s="187" t="str">
        <f>Pricing!N12</f>
        <v>24MM &amp; 12MM</v>
      </c>
      <c r="H24" s="187" t="str">
        <f>Pricing!F12</f>
        <v>NA</v>
      </c>
      <c r="I24" s="216" t="str">
        <f>Pricing!E12</f>
        <v>SS</v>
      </c>
      <c r="J24" s="216">
        <f>Pricing!G12</f>
        <v>1525</v>
      </c>
      <c r="K24" s="216">
        <f>Pricing!H12</f>
        <v>2286</v>
      </c>
      <c r="L24" s="216">
        <f>Pricing!I12</f>
        <v>4</v>
      </c>
      <c r="M24" s="188">
        <f t="shared" si="0"/>
        <v>13.944599999999999</v>
      </c>
      <c r="N24" s="189">
        <f>'Cost Calculation'!AS16</f>
        <v>515063.29953404173</v>
      </c>
      <c r="O24" s="95"/>
    </row>
    <row r="25" spans="2:15" s="94" customFormat="1" ht="49.9" customHeight="1" thickTop="1" thickBot="1">
      <c r="B25" s="410">
        <f>Pricing!A13</f>
        <v>10</v>
      </c>
      <c r="C25" s="411"/>
      <c r="D25" s="187" t="str">
        <f>Pricing!B13</f>
        <v>KW</v>
      </c>
      <c r="E25" s="187" t="str">
        <f>Pricing!C13</f>
        <v>S350</v>
      </c>
      <c r="F25" s="187" t="str">
        <f>Pricing!D13</f>
        <v>3 TRACK 2 SHUTTER SLIDING WINDOW</v>
      </c>
      <c r="G25" s="187" t="str">
        <f>Pricing!N13</f>
        <v>24MM</v>
      </c>
      <c r="H25" s="187" t="str">
        <f>Pricing!F13</f>
        <v>NA</v>
      </c>
      <c r="I25" s="216" t="str">
        <f>Pricing!E13</f>
        <v>SS</v>
      </c>
      <c r="J25" s="216">
        <f>Pricing!G13</f>
        <v>1525</v>
      </c>
      <c r="K25" s="216">
        <f>Pricing!H13</f>
        <v>1525</v>
      </c>
      <c r="L25" s="216">
        <f>Pricing!I13</f>
        <v>2</v>
      </c>
      <c r="M25" s="188">
        <f t="shared" ref="M25:M42" si="1">J25*K25*L25/1000000</f>
        <v>4.6512500000000001</v>
      </c>
      <c r="N25" s="189">
        <f>'Cost Calculation'!AS17</f>
        <v>188368.60683416098</v>
      </c>
      <c r="O25" s="95"/>
    </row>
    <row r="26" spans="2:15" s="94" customFormat="1" ht="49.9" customHeight="1" thickTop="1" thickBot="1">
      <c r="B26" s="410">
        <f>Pricing!A14</f>
        <v>11</v>
      </c>
      <c r="C26" s="411"/>
      <c r="D26" s="187" t="str">
        <f>Pricing!B14</f>
        <v>W5</v>
      </c>
      <c r="E26" s="187" t="str">
        <f>Pricing!C14</f>
        <v>M15000</v>
      </c>
      <c r="F26" s="187" t="str">
        <f>Pricing!D14</f>
        <v>SINGLE DOOR WITH INTERNAL RAILING</v>
      </c>
      <c r="G26" s="187" t="str">
        <f>Pricing!N14</f>
        <v>10MM &amp; 12MM</v>
      </c>
      <c r="H26" s="187" t="str">
        <f>Pricing!F14</f>
        <v>NA</v>
      </c>
      <c r="I26" s="216" t="str">
        <f>Pricing!E14</f>
        <v>NO</v>
      </c>
      <c r="J26" s="216">
        <f>Pricing!G14</f>
        <v>915</v>
      </c>
      <c r="K26" s="216">
        <f>Pricing!H14</f>
        <v>2286</v>
      </c>
      <c r="L26" s="216">
        <f>Pricing!I14</f>
        <v>3</v>
      </c>
      <c r="M26" s="188">
        <f t="shared" si="1"/>
        <v>6.2750700000000004</v>
      </c>
      <c r="N26" s="189">
        <f>'Cost Calculation'!AS18</f>
        <v>223407.67591249733</v>
      </c>
      <c r="O26" s="95"/>
    </row>
    <row r="27" spans="2:15" s="94" customFormat="1" ht="49.9" customHeight="1" thickTop="1" thickBot="1">
      <c r="B27" s="410">
        <f>Pricing!A15</f>
        <v>12</v>
      </c>
      <c r="C27" s="411"/>
      <c r="D27" s="187" t="str">
        <f>Pricing!B15</f>
        <v>W6</v>
      </c>
      <c r="E27" s="187" t="str">
        <f>Pricing!C15</f>
        <v>M15000</v>
      </c>
      <c r="F27" s="187" t="str">
        <f>Pricing!D15</f>
        <v>SINGLE DOOR WITH INTERNAL RAILING</v>
      </c>
      <c r="G27" s="187" t="str">
        <f>Pricing!N15</f>
        <v>10MM &amp; 12MM</v>
      </c>
      <c r="H27" s="187" t="str">
        <f>Pricing!F15</f>
        <v>NA</v>
      </c>
      <c r="I27" s="216" t="str">
        <f>Pricing!E15</f>
        <v>NO</v>
      </c>
      <c r="J27" s="216">
        <f>Pricing!G15</f>
        <v>534</v>
      </c>
      <c r="K27" s="216">
        <f>Pricing!H15</f>
        <v>2286</v>
      </c>
      <c r="L27" s="216">
        <f>Pricing!I15</f>
        <v>2</v>
      </c>
      <c r="M27" s="188">
        <f t="shared" si="1"/>
        <v>2.4414479999999998</v>
      </c>
      <c r="N27" s="189">
        <f>'Cost Calculation'!AS19</f>
        <v>125875.70203403968</v>
      </c>
      <c r="O27" s="95"/>
    </row>
    <row r="28" spans="2:15" s="94" customFormat="1" ht="49.9" customHeight="1" thickTop="1" thickBot="1">
      <c r="B28" s="410">
        <f>Pricing!A16</f>
        <v>13</v>
      </c>
      <c r="C28" s="411"/>
      <c r="D28" s="187" t="str">
        <f>Pricing!B16</f>
        <v>V</v>
      </c>
      <c r="E28" s="187" t="str">
        <f>Pricing!C16</f>
        <v>M15000</v>
      </c>
      <c r="F28" s="187" t="str">
        <f>Pricing!D16</f>
        <v>TOP HUNG WINDOW WITH BOTTOM FIXED</v>
      </c>
      <c r="G28" s="187" t="str">
        <f>Pricing!N16</f>
        <v>6MM (F)</v>
      </c>
      <c r="H28" s="187" t="str">
        <f>Pricing!F16</f>
        <v>NA</v>
      </c>
      <c r="I28" s="216" t="str">
        <f>Pricing!E16</f>
        <v>NO</v>
      </c>
      <c r="J28" s="216">
        <f>Pricing!G16</f>
        <v>610</v>
      </c>
      <c r="K28" s="216">
        <f>Pricing!H16</f>
        <v>1525</v>
      </c>
      <c r="L28" s="216">
        <f>Pricing!I16</f>
        <v>1</v>
      </c>
      <c r="M28" s="188">
        <f t="shared" si="1"/>
        <v>0.93025000000000002</v>
      </c>
      <c r="N28" s="189">
        <f>'Cost Calculation'!AS20</f>
        <v>101225.2132538256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6"/>
      <c r="C116" s="507"/>
      <c r="D116" s="507"/>
      <c r="E116" s="507"/>
      <c r="F116" s="507"/>
      <c r="G116" s="507"/>
      <c r="H116" s="507"/>
      <c r="I116" s="507"/>
      <c r="J116" s="507"/>
      <c r="K116" s="508"/>
      <c r="L116" s="190">
        <f>SUM(L16:L115)</f>
        <v>24</v>
      </c>
      <c r="M116" s="191">
        <f>SUM(M16:M115)</f>
        <v>152.57952800000001</v>
      </c>
      <c r="N116" s="186"/>
      <c r="O116" s="95"/>
    </row>
    <row r="117" spans="2:15" s="94" customFormat="1" ht="30" customHeight="1" thickTop="1" thickBot="1">
      <c r="B117" s="503" t="s">
        <v>180</v>
      </c>
      <c r="C117" s="504"/>
      <c r="D117" s="504"/>
      <c r="E117" s="504"/>
      <c r="F117" s="504"/>
      <c r="G117" s="504"/>
      <c r="H117" s="504"/>
      <c r="I117" s="504"/>
      <c r="J117" s="504"/>
      <c r="K117" s="504"/>
      <c r="L117" s="504"/>
      <c r="M117" s="505"/>
      <c r="N117" s="192">
        <f>ROUND(SUM(N16:N115),0.1)</f>
        <v>4445087</v>
      </c>
      <c r="O117" s="95">
        <f>N117/SUM(M116)</f>
        <v>29132.918801531487</v>
      </c>
    </row>
    <row r="118" spans="2:15" s="94" customFormat="1" ht="30" customHeight="1" thickTop="1" thickBot="1">
      <c r="B118" s="503" t="s">
        <v>111</v>
      </c>
      <c r="C118" s="504"/>
      <c r="D118" s="504"/>
      <c r="E118" s="504"/>
      <c r="F118" s="504"/>
      <c r="G118" s="504"/>
      <c r="H118" s="504"/>
      <c r="I118" s="504"/>
      <c r="J118" s="504"/>
      <c r="K118" s="504"/>
      <c r="L118" s="504"/>
      <c r="M118" s="505"/>
      <c r="N118" s="192">
        <f>ROUND(N117*18%,0.1)</f>
        <v>800116</v>
      </c>
      <c r="O118" s="95">
        <f>N118/SUM(M116)</f>
        <v>5243.9276126217928</v>
      </c>
    </row>
    <row r="119" spans="2:15" s="94" customFormat="1" ht="30" customHeight="1" thickTop="1" thickBot="1">
      <c r="B119" s="503" t="s">
        <v>181</v>
      </c>
      <c r="C119" s="504"/>
      <c r="D119" s="504"/>
      <c r="E119" s="504"/>
      <c r="F119" s="504"/>
      <c r="G119" s="504"/>
      <c r="H119" s="504"/>
      <c r="I119" s="504"/>
      <c r="J119" s="504"/>
      <c r="K119" s="504"/>
      <c r="L119" s="504"/>
      <c r="M119" s="505"/>
      <c r="N119" s="192">
        <f>ROUND(SUM(N117:N118),0.1)</f>
        <v>5245203</v>
      </c>
      <c r="O119" s="95">
        <f>N119/SUM(M116)</f>
        <v>34376.846414153275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2706.5141956086482</v>
      </c>
    </row>
    <row r="121" spans="2:15" s="139" customFormat="1" ht="30" customHeight="1" thickTop="1">
      <c r="B121" s="477" t="s">
        <v>236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139" customFormat="1" ht="30" customHeight="1">
      <c r="B123" s="419" t="s">
        <v>206</v>
      </c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0"/>
      <c r="N123" s="421"/>
      <c r="O123" s="138"/>
    </row>
    <row r="124" spans="2:15" s="93" customFormat="1" ht="24.95" customHeight="1">
      <c r="B124" s="412">
        <v>1</v>
      </c>
      <c r="C124" s="413"/>
      <c r="D124" s="414" t="s">
        <v>442</v>
      </c>
      <c r="E124" s="414"/>
      <c r="F124" s="414"/>
      <c r="G124" s="414"/>
      <c r="H124" s="414"/>
      <c r="I124" s="414"/>
      <c r="J124" s="414"/>
      <c r="K124" s="414"/>
      <c r="L124" s="414"/>
      <c r="M124" s="414"/>
      <c r="N124" s="415"/>
    </row>
    <row r="125" spans="2:15" s="93" customFormat="1" ht="24.95" customHeight="1">
      <c r="B125" s="412">
        <v>2</v>
      </c>
      <c r="C125" s="413"/>
      <c r="D125" s="414" t="s">
        <v>443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3</v>
      </c>
      <c r="C126" s="413"/>
      <c r="D126" s="414" t="s">
        <v>454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93" customFormat="1" ht="24.95" customHeight="1">
      <c r="B127" s="412">
        <v>4</v>
      </c>
      <c r="C127" s="413"/>
      <c r="D127" s="414" t="s">
        <v>444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139" customFormat="1" ht="30" customHeight="1">
      <c r="B128" s="419" t="s">
        <v>140</v>
      </c>
      <c r="C128" s="420"/>
      <c r="D128" s="420"/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  <c r="O128" s="138"/>
    </row>
    <row r="129" spans="2:14" s="93" customFormat="1" ht="24.95" customHeight="1">
      <c r="B129" s="412">
        <v>1</v>
      </c>
      <c r="C129" s="413"/>
      <c r="D129" s="414" t="s">
        <v>363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2</v>
      </c>
      <c r="C130" s="413"/>
      <c r="D130" s="414" t="s">
        <v>387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139" customFormat="1" ht="30" customHeight="1">
      <c r="B131" s="416" t="s">
        <v>141</v>
      </c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8"/>
    </row>
    <row r="132" spans="2:14" s="93" customFormat="1" ht="24.95" customHeight="1">
      <c r="B132" s="412">
        <v>1</v>
      </c>
      <c r="C132" s="413"/>
      <c r="D132" s="414" t="s">
        <v>142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2</v>
      </c>
      <c r="C133" s="413"/>
      <c r="D133" s="414" t="s">
        <v>143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93" customFormat="1" ht="24.95" customHeight="1">
      <c r="B134" s="412">
        <v>3</v>
      </c>
      <c r="C134" s="413"/>
      <c r="D134" s="414" t="s">
        <v>144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139" customFormat="1" ht="30" customHeight="1">
      <c r="B135" s="416" t="s">
        <v>145</v>
      </c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8"/>
    </row>
    <row r="136" spans="2:14" s="139" customFormat="1" ht="30" customHeight="1">
      <c r="B136" s="436" t="s">
        <v>146</v>
      </c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8"/>
    </row>
    <row r="137" spans="2:14" s="93" customFormat="1" ht="24.95" customHeight="1">
      <c r="B137" s="412">
        <v>1</v>
      </c>
      <c r="C137" s="413"/>
      <c r="D137" s="414" t="s">
        <v>147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2</v>
      </c>
      <c r="C138" s="413"/>
      <c r="D138" s="414" t="s">
        <v>400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3</v>
      </c>
      <c r="C139" s="413"/>
      <c r="D139" s="414" t="s">
        <v>148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4</v>
      </c>
      <c r="C140" s="413"/>
      <c r="D140" s="414" t="s">
        <v>149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5</v>
      </c>
      <c r="C141" s="413"/>
      <c r="D141" s="414" t="s">
        <v>150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24.95" customHeight="1">
      <c r="B142" s="412">
        <v>6</v>
      </c>
      <c r="C142" s="413"/>
      <c r="D142" s="414" t="s">
        <v>151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140" customFormat="1" ht="30" customHeight="1">
      <c r="B143" s="416" t="s">
        <v>152</v>
      </c>
      <c r="C143" s="417"/>
      <c r="D143" s="417"/>
      <c r="E143" s="417"/>
      <c r="F143" s="417"/>
      <c r="G143" s="417"/>
      <c r="H143" s="417"/>
      <c r="I143" s="417"/>
      <c r="J143" s="417"/>
      <c r="K143" s="417"/>
      <c r="L143" s="417"/>
      <c r="M143" s="417"/>
      <c r="N143" s="418"/>
    </row>
    <row r="144" spans="2:14" s="93" customFormat="1" ht="24.95" customHeight="1">
      <c r="B144" s="412">
        <v>1</v>
      </c>
      <c r="C144" s="413"/>
      <c r="D144" s="414" t="s">
        <v>153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135" customHeight="1">
      <c r="B145" s="412">
        <v>2</v>
      </c>
      <c r="C145" s="413"/>
      <c r="D145" s="422" t="s">
        <v>419</v>
      </c>
      <c r="E145" s="423"/>
      <c r="F145" s="423"/>
      <c r="G145" s="423"/>
      <c r="H145" s="423"/>
      <c r="I145" s="423"/>
      <c r="J145" s="423"/>
      <c r="K145" s="423"/>
      <c r="L145" s="423"/>
      <c r="M145" s="423"/>
      <c r="N145" s="424"/>
    </row>
    <row r="146" spans="2:14" s="93" customFormat="1" ht="24.95" customHeight="1">
      <c r="B146" s="412">
        <v>3</v>
      </c>
      <c r="C146" s="413"/>
      <c r="D146" s="414" t="s">
        <v>154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93" customFormat="1" ht="24.95" customHeight="1">
      <c r="B147" s="412">
        <v>4</v>
      </c>
      <c r="C147" s="413"/>
      <c r="D147" s="414" t="s">
        <v>155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140" customFormat="1" ht="30" customHeight="1">
      <c r="B148" s="416" t="s">
        <v>156</v>
      </c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93" customFormat="1" ht="24.95" customHeight="1">
      <c r="B149" s="412">
        <v>1</v>
      </c>
      <c r="C149" s="413"/>
      <c r="D149" s="414" t="s">
        <v>157</v>
      </c>
      <c r="E149" s="414"/>
      <c r="F149" s="414"/>
      <c r="G149" s="414"/>
      <c r="H149" s="414"/>
      <c r="I149" s="414"/>
      <c r="J149" s="414"/>
      <c r="K149" s="414"/>
      <c r="L149" s="414"/>
      <c r="M149" s="414"/>
      <c r="N149" s="415"/>
    </row>
    <row r="150" spans="2:14" s="93" customFormat="1" ht="55.9" customHeight="1">
      <c r="B150" s="412">
        <v>2</v>
      </c>
      <c r="C150" s="413"/>
      <c r="D150" s="422" t="s">
        <v>158</v>
      </c>
      <c r="E150" s="423"/>
      <c r="F150" s="423"/>
      <c r="G150" s="423"/>
      <c r="H150" s="423"/>
      <c r="I150" s="423"/>
      <c r="J150" s="423"/>
      <c r="K150" s="423"/>
      <c r="L150" s="423"/>
      <c r="M150" s="423"/>
      <c r="N150" s="424"/>
    </row>
    <row r="151" spans="2:14" s="140" customFormat="1" ht="30" customHeight="1">
      <c r="B151" s="416" t="s">
        <v>159</v>
      </c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8"/>
    </row>
    <row r="152" spans="2:14" s="93" customFormat="1" ht="24.95" customHeight="1">
      <c r="B152" s="412">
        <v>1</v>
      </c>
      <c r="C152" s="413"/>
      <c r="D152" s="439" t="s">
        <v>160</v>
      </c>
      <c r="E152" s="439"/>
      <c r="F152" s="439"/>
      <c r="G152" s="439"/>
      <c r="H152" s="439"/>
      <c r="I152" s="439"/>
      <c r="J152" s="439"/>
      <c r="K152" s="439"/>
      <c r="L152" s="439"/>
      <c r="M152" s="439"/>
      <c r="N152" s="440"/>
    </row>
    <row r="153" spans="2:14" s="93" customFormat="1" ht="24.95" customHeight="1">
      <c r="B153" s="412">
        <v>2</v>
      </c>
      <c r="C153" s="413"/>
      <c r="D153" s="439" t="s">
        <v>161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93" customFormat="1" ht="49.9" customHeight="1">
      <c r="B154" s="412">
        <v>3</v>
      </c>
      <c r="C154" s="413"/>
      <c r="D154" s="444" t="s">
        <v>162</v>
      </c>
      <c r="E154" s="445"/>
      <c r="F154" s="445"/>
      <c r="G154" s="445"/>
      <c r="H154" s="445"/>
      <c r="I154" s="445"/>
      <c r="J154" s="445"/>
      <c r="K154" s="445"/>
      <c r="L154" s="445"/>
      <c r="M154" s="445"/>
      <c r="N154" s="446"/>
    </row>
    <row r="155" spans="2:14" s="93" customFormat="1" ht="24.95" customHeight="1">
      <c r="B155" s="412">
        <v>4</v>
      </c>
      <c r="C155" s="413"/>
      <c r="D155" s="439" t="s">
        <v>163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140" customFormat="1" ht="30" customHeight="1">
      <c r="B156" s="416" t="s">
        <v>164</v>
      </c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8"/>
    </row>
    <row r="157" spans="2:14" s="93" customFormat="1" ht="24.95" customHeight="1">
      <c r="B157" s="412">
        <v>1</v>
      </c>
      <c r="C157" s="413"/>
      <c r="D157" s="439" t="s">
        <v>165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2">
        <v>2</v>
      </c>
      <c r="C158" s="413"/>
      <c r="D158" s="439" t="s">
        <v>166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12">
        <v>3</v>
      </c>
      <c r="C159" s="413"/>
      <c r="D159" s="439" t="s">
        <v>167</v>
      </c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</row>
    <row r="160" spans="2:14" s="93" customFormat="1" ht="24.95" customHeight="1">
      <c r="B160" s="412">
        <v>4</v>
      </c>
      <c r="C160" s="413"/>
      <c r="D160" s="439" t="s">
        <v>399</v>
      </c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24.95" customHeight="1">
      <c r="B161" s="441" t="s">
        <v>239</v>
      </c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24.95" customHeight="1">
      <c r="B162" s="441" t="s">
        <v>240</v>
      </c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41.25" customHeight="1">
      <c r="B163" s="459"/>
      <c r="C163" s="460"/>
      <c r="D163" s="460"/>
      <c r="E163" s="460"/>
      <c r="F163" s="460"/>
      <c r="G163" s="460"/>
      <c r="H163" s="460"/>
      <c r="I163" s="460"/>
      <c r="J163" s="460"/>
      <c r="K163" s="460"/>
      <c r="L163" s="460"/>
      <c r="M163" s="460"/>
      <c r="N163" s="461"/>
    </row>
    <row r="164" spans="2:14" s="93" customFormat="1" ht="39.950000000000003" customHeight="1">
      <c r="B164" s="462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</row>
    <row r="165" spans="2:14" s="93" customFormat="1" ht="41.25" customHeight="1">
      <c r="B165" s="462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</row>
    <row r="166" spans="2:14" s="93" customFormat="1" ht="39.950000000000003" customHeight="1" thickBot="1">
      <c r="B166" s="465"/>
      <c r="C166" s="466"/>
      <c r="D166" s="466"/>
      <c r="E166" s="466"/>
      <c r="F166" s="466"/>
      <c r="G166" s="466"/>
      <c r="H166" s="466"/>
      <c r="I166" s="466"/>
      <c r="J166" s="466"/>
      <c r="K166" s="466"/>
      <c r="L166" s="466"/>
      <c r="M166" s="466"/>
      <c r="N166" s="467"/>
    </row>
    <row r="167" spans="2:14" s="93" customFormat="1" ht="30" customHeight="1" thickTop="1">
      <c r="B167" s="449" t="s">
        <v>110</v>
      </c>
      <c r="C167" s="450"/>
      <c r="D167" s="450"/>
      <c r="E167" s="453"/>
      <c r="F167" s="454"/>
      <c r="G167" s="454"/>
      <c r="H167" s="454"/>
      <c r="I167" s="454"/>
      <c r="J167" s="454"/>
      <c r="K167" s="454"/>
      <c r="L167" s="455"/>
      <c r="M167" s="450" t="s">
        <v>204</v>
      </c>
      <c r="N167" s="451"/>
    </row>
    <row r="168" spans="2:14" s="93" customFormat="1" ht="33" customHeight="1" thickBot="1">
      <c r="B168" s="452" t="s">
        <v>107</v>
      </c>
      <c r="C168" s="447"/>
      <c r="D168" s="447"/>
      <c r="E168" s="456"/>
      <c r="F168" s="457"/>
      <c r="G168" s="457"/>
      <c r="H168" s="457"/>
      <c r="I168" s="457"/>
      <c r="J168" s="457"/>
      <c r="K168" s="457"/>
      <c r="L168" s="458"/>
      <c r="M168" s="447" t="s">
        <v>108</v>
      </c>
      <c r="N168" s="448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D125:N125"/>
    <mergeCell ref="B124:C124"/>
    <mergeCell ref="D124:N124"/>
    <mergeCell ref="B130:C130"/>
    <mergeCell ref="D130:N130"/>
    <mergeCell ref="B20:C20"/>
    <mergeCell ref="B21:C21"/>
    <mergeCell ref="B22:C22"/>
    <mergeCell ref="B23:C23"/>
    <mergeCell ref="B41:C41"/>
    <mergeCell ref="B42:C4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4:C54"/>
    <mergeCell ref="B55:C55"/>
    <mergeCell ref="B56:C56"/>
    <mergeCell ref="B66:C66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52:C52"/>
    <mergeCell ref="B53:C53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4:C134"/>
    <mergeCell ref="D134:N134"/>
    <mergeCell ref="B132:C132"/>
    <mergeCell ref="D132:N132"/>
    <mergeCell ref="B50:C50"/>
    <mergeCell ref="B51:C51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29" sqref="K2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43732</v>
      </c>
      <c r="F2" s="513" t="s">
        <v>244</v>
      </c>
      <c r="G2" s="513"/>
    </row>
    <row r="3" spans="3:13">
      <c r="C3" s="297" t="s">
        <v>126</v>
      </c>
      <c r="D3" s="514" t="str">
        <f>QUOTATION!F7</f>
        <v>Mr. Veeraprakash Residence</v>
      </c>
      <c r="E3" s="514"/>
      <c r="F3" s="517" t="s">
        <v>245</v>
      </c>
      <c r="G3" s="518">
        <f>QUOTATION!N8</f>
        <v>43732</v>
      </c>
    </row>
    <row r="4" spans="3:13">
      <c r="C4" s="297" t="s">
        <v>242</v>
      </c>
      <c r="D4" s="515" t="str">
        <f>QUOTATION!M6</f>
        <v>ABPL-DE-19.20-2179-OP-2</v>
      </c>
      <c r="E4" s="515"/>
      <c r="F4" s="517"/>
      <c r="G4" s="519"/>
    </row>
    <row r="5" spans="3:13">
      <c r="C5" s="297" t="s">
        <v>127</v>
      </c>
      <c r="D5" s="514" t="str">
        <f>QUOTATION!F8</f>
        <v>Hyderabad</v>
      </c>
      <c r="E5" s="514"/>
      <c r="F5" s="517"/>
      <c r="G5" s="519"/>
    </row>
    <row r="6" spans="3:13">
      <c r="C6" s="297" t="s">
        <v>168</v>
      </c>
      <c r="D6" s="514" t="str">
        <f>QUOTATION!F9</f>
        <v>Ms. Prathyusha : 8008103067</v>
      </c>
      <c r="E6" s="514"/>
      <c r="F6" s="517"/>
      <c r="G6" s="519"/>
    </row>
    <row r="7" spans="3:13">
      <c r="C7" s="297" t="s">
        <v>374</v>
      </c>
      <c r="D7" s="514" t="str">
        <f>QUOTATION!M10</f>
        <v>Vinod Bachala</v>
      </c>
      <c r="E7" s="514"/>
      <c r="F7" s="517"/>
      <c r="G7" s="519"/>
    </row>
    <row r="8" spans="3:13">
      <c r="C8" s="297" t="s">
        <v>176</v>
      </c>
      <c r="D8" s="514" t="str">
        <f>QUOTATION!F10</f>
        <v>Anodized</v>
      </c>
      <c r="E8" s="514"/>
      <c r="F8" s="517"/>
      <c r="G8" s="519"/>
    </row>
    <row r="9" spans="3:13">
      <c r="C9" s="297" t="s">
        <v>177</v>
      </c>
      <c r="D9" s="514" t="str">
        <f>QUOTATION!I10</f>
        <v>Silver</v>
      </c>
      <c r="E9" s="514"/>
      <c r="F9" s="517"/>
      <c r="G9" s="519"/>
    </row>
    <row r="10" spans="3:13">
      <c r="C10" s="297" t="s">
        <v>179</v>
      </c>
      <c r="D10" s="514" t="str">
        <f>QUOTATION!I8</f>
        <v>1.5Kpa</v>
      </c>
      <c r="E10" s="514"/>
      <c r="F10" s="517"/>
      <c r="G10" s="519"/>
    </row>
    <row r="11" spans="3:13">
      <c r="C11" s="297" t="s">
        <v>241</v>
      </c>
      <c r="D11" s="514" t="str">
        <f>QUOTATION!M9</f>
        <v>Nikhil</v>
      </c>
      <c r="E11" s="514"/>
      <c r="F11" s="517"/>
      <c r="G11" s="519"/>
    </row>
    <row r="12" spans="3:13">
      <c r="C12" s="297" t="s">
        <v>243</v>
      </c>
      <c r="D12" s="516">
        <f>QUOTATION!M7</f>
        <v>43712</v>
      </c>
      <c r="E12" s="516"/>
      <c r="F12" s="517"/>
      <c r="G12" s="520"/>
    </row>
    <row r="13" spans="3:13">
      <c r="C13" s="193" t="s">
        <v>235</v>
      </c>
      <c r="D13" s="509" t="s">
        <v>231</v>
      </c>
      <c r="E13" s="510"/>
      <c r="F13" s="511" t="s">
        <v>232</v>
      </c>
      <c r="G13" s="512"/>
    </row>
    <row r="14" spans="3:13">
      <c r="C14" s="194" t="s">
        <v>233</v>
      </c>
      <c r="D14" s="296"/>
      <c r="E14" s="244">
        <f>Pricing!L104</f>
        <v>14711.65</v>
      </c>
      <c r="F14" s="205"/>
      <c r="G14" s="206">
        <f>E14</f>
        <v>14711.65</v>
      </c>
    </row>
    <row r="15" spans="3:13">
      <c r="C15" s="194" t="s">
        <v>234</v>
      </c>
      <c r="D15" s="296">
        <f>'Changable Values'!D4</f>
        <v>83</v>
      </c>
      <c r="E15" s="199">
        <f>E14*D15</f>
        <v>1221066.95</v>
      </c>
      <c r="F15" s="205"/>
      <c r="G15" s="207">
        <f>E15</f>
        <v>1221066.95</v>
      </c>
    </row>
    <row r="16" spans="3:13">
      <c r="C16" s="195" t="s">
        <v>97</v>
      </c>
      <c r="D16" s="200">
        <f>'Changable Values'!D5</f>
        <v>0.1</v>
      </c>
      <c r="E16" s="199">
        <f>E15*D16</f>
        <v>122106.69500000001</v>
      </c>
      <c r="F16" s="208">
        <f>'Changable Values'!D5</f>
        <v>0.1</v>
      </c>
      <c r="G16" s="207">
        <f>G15*F16</f>
        <v>122106.69500000001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147749.10094999999</v>
      </c>
      <c r="F17" s="208">
        <f>'Changable Values'!D6</f>
        <v>0.11</v>
      </c>
      <c r="G17" s="207">
        <f>SUM(G15:G16)*F17</f>
        <v>147749.10094999999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7454.6137297499999</v>
      </c>
      <c r="F18" s="208">
        <f>'Changable Values'!D7</f>
        <v>5.0000000000000001E-3</v>
      </c>
      <c r="G18" s="207">
        <f>SUM(G15:G17)*F18</f>
        <v>7454.6137297499999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14983.7735967975</v>
      </c>
      <c r="F19" s="208">
        <f>'Changable Values'!D8</f>
        <v>0.01</v>
      </c>
      <c r="G19" s="207">
        <f>SUM(G15:G18)*F19</f>
        <v>14983.7735967975</v>
      </c>
    </row>
    <row r="20" spans="3:7">
      <c r="C20" s="195" t="s">
        <v>99</v>
      </c>
      <c r="D20" s="201"/>
      <c r="E20" s="199">
        <f>SUM(E15:E19)</f>
        <v>1513361.1332765475</v>
      </c>
      <c r="F20" s="208"/>
      <c r="G20" s="207">
        <f>SUM(G15:G19)</f>
        <v>1513361.1332765475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22700.416999148212</v>
      </c>
      <c r="F21" s="208">
        <f>'Changable Values'!D9</f>
        <v>1.4999999999999999E-2</v>
      </c>
      <c r="G21" s="207">
        <f>G20*F21</f>
        <v>22700.416999148212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521844.49114</v>
      </c>
      <c r="F23" s="209"/>
      <c r="G23" s="207">
        <f t="shared" si="0"/>
        <v>521844.49114</v>
      </c>
    </row>
    <row r="24" spans="3:7">
      <c r="C24" s="195" t="s">
        <v>229</v>
      </c>
      <c r="D24" s="198"/>
      <c r="E24" s="199">
        <f>'Cost Calculation'!AH111</f>
        <v>42022.933377049187</v>
      </c>
      <c r="F24" s="209"/>
      <c r="G24" s="207">
        <f t="shared" si="0"/>
        <v>42022.933377049187</v>
      </c>
    </row>
    <row r="25" spans="3:7">
      <c r="C25" s="196" t="s">
        <v>237</v>
      </c>
      <c r="D25" s="198"/>
      <c r="E25" s="199">
        <f>'Cost Calculation'!AJ109</f>
        <v>76926.411432000008</v>
      </c>
      <c r="F25" s="209"/>
      <c r="G25" s="207">
        <f t="shared" si="0"/>
        <v>76926.411432000008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164236.60393919999</v>
      </c>
      <c r="F27" s="209"/>
      <c r="G27" s="207">
        <f t="shared" si="0"/>
        <v>164236.60393919999</v>
      </c>
    </row>
    <row r="28" spans="3:7">
      <c r="C28" s="195" t="s">
        <v>88</v>
      </c>
      <c r="D28" s="198"/>
      <c r="E28" s="199">
        <f>'Cost Calculation'!AN109</f>
        <v>131389.28315136</v>
      </c>
      <c r="F28" s="209"/>
      <c r="G28" s="207">
        <f t="shared" si="0"/>
        <v>131389.28315136</v>
      </c>
    </row>
    <row r="29" spans="3:7">
      <c r="C29" s="293" t="s">
        <v>377</v>
      </c>
      <c r="D29" s="294"/>
      <c r="E29" s="295">
        <f>SUM(E20:E28)</f>
        <v>2472481.2733153049</v>
      </c>
      <c r="F29" s="209"/>
      <c r="G29" s="207">
        <f>SUM(G20:G21,G24)</f>
        <v>1578084.4836527449</v>
      </c>
    </row>
    <row r="30" spans="3:7">
      <c r="C30" s="293" t="s">
        <v>378</v>
      </c>
      <c r="D30" s="294"/>
      <c r="E30" s="295">
        <f>E29/E33</f>
        <v>1505.438625746677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1972605.604565931</v>
      </c>
      <c r="F31" s="214">
        <f>'Changable Values'!D23</f>
        <v>1.25</v>
      </c>
      <c r="G31" s="207">
        <f>G29*F31</f>
        <v>1972605.604565931</v>
      </c>
    </row>
    <row r="32" spans="3:7">
      <c r="C32" s="290" t="s">
        <v>5</v>
      </c>
      <c r="D32" s="291"/>
      <c r="E32" s="292">
        <f>E31+E29</f>
        <v>4445086.8778812364</v>
      </c>
      <c r="F32" s="205"/>
      <c r="G32" s="207">
        <f>SUM(G25:G31,G22:G23)</f>
        <v>4445086.8778812354</v>
      </c>
    </row>
    <row r="33" spans="3:7">
      <c r="C33" s="300" t="s">
        <v>230</v>
      </c>
      <c r="D33" s="301"/>
      <c r="E33" s="308">
        <f>'Cost Calculation'!K109</f>
        <v>1642.3660393919997</v>
      </c>
      <c r="F33" s="210"/>
      <c r="G33" s="211">
        <f>E33</f>
        <v>1642.3660393919997</v>
      </c>
    </row>
    <row r="34" spans="3:7">
      <c r="C34" s="302" t="s">
        <v>9</v>
      </c>
      <c r="D34" s="303"/>
      <c r="E34" s="304">
        <f>QUOTATION!L116</f>
        <v>24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2706.5141212532608</v>
      </c>
      <c r="F35" s="212"/>
      <c r="G35" s="213">
        <f>G32/(G33)</f>
        <v>2706.5141212532603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2019-09-24T05:43:09Z</cp:lastPrinted>
  <dcterms:created xsi:type="dcterms:W3CDTF">2010-12-18T06:34:46Z</dcterms:created>
  <dcterms:modified xsi:type="dcterms:W3CDTF">2019-09-24T05:43:10Z</dcterms:modified>
</cp:coreProperties>
</file>