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Drawings!$C$2:$O$40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3" i="169" l="1"/>
  <c r="U4" i="169"/>
  <c r="U2" i="169"/>
  <c r="T3" i="169"/>
  <c r="T4" i="169"/>
  <c r="T2" i="169"/>
  <c r="S2" i="169"/>
  <c r="S3" i="169"/>
  <c r="S4" i="169"/>
  <c r="R2" i="169"/>
  <c r="R3" i="169"/>
  <c r="R4" i="169"/>
  <c r="Q3" i="169"/>
  <c r="Q4" i="169"/>
  <c r="Q2" i="169"/>
  <c r="P3" i="169"/>
  <c r="P4" i="169"/>
  <c r="P2" i="169"/>
  <c r="O2" i="169"/>
  <c r="O3" i="169"/>
  <c r="O4" i="169"/>
  <c r="N3" i="169"/>
  <c r="N4" i="169"/>
  <c r="N2" i="169"/>
  <c r="M3" i="169"/>
  <c r="M4" i="169"/>
  <c r="M2" i="169"/>
  <c r="L3" i="169"/>
  <c r="L4" i="169"/>
  <c r="L2" i="169"/>
  <c r="K2" i="169"/>
  <c r="K3" i="169"/>
  <c r="K4" i="169"/>
  <c r="J3" i="169"/>
  <c r="J4" i="169"/>
  <c r="J2" i="169"/>
  <c r="I3" i="169"/>
  <c r="I4" i="169"/>
  <c r="I2" i="169"/>
  <c r="F3" i="169"/>
  <c r="F4" i="169"/>
  <c r="F2" i="169"/>
  <c r="E3" i="169"/>
  <c r="E4" i="169"/>
  <c r="E2" i="169"/>
  <c r="B2" i="169"/>
  <c r="C2" i="169"/>
  <c r="D2" i="169"/>
  <c r="B3" i="169"/>
  <c r="C3" i="169"/>
  <c r="D3" i="169"/>
  <c r="B4" i="169"/>
  <c r="C4" i="169"/>
  <c r="D4" i="169"/>
  <c r="A3" i="169"/>
  <c r="A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8" i="159" l="1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<sst xmlns="http://schemas.openxmlformats.org/spreadsheetml/2006/main" count="1939" uniqueCount="443">
  <si>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</si>
  <si>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</si>
  <si>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</si>
  <si>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</si>
  <si>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</si>
  <si>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</si>
  <si>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</si>
  <si>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</si>
  <si>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</si>
  <si>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</si>
  <si>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</si>
  <si>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</si>
  <si>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</si>
  <si>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</si>
  <si>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</si>
  <si>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</si>
  <si>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</si>
  <si>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</si>
  <si>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</si>
  <si>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</si>
  <si>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</si>
  <si>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</si>
  <si>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</si>
  <si>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</si>
  <si>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</si>
  <si>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</si>
  <si>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</si>
  <si>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</si>
  <si>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</si>
  <si>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</si>
  <si>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</si>
  <si>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</si>
  <si>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</si>
  <si>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</si>
  <si>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</si>
  <si>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</si>
  <si>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</si>
  <si>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</si>
  <si>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</si>
  <si>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</si>
  <si>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</si>
  <si>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</si>
  <si>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</si>
  <si>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</si>
  <si>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</si>
  <si>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</si>
  <si>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</si>
  <si>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</si>
  <si>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</si>
  <si>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</si>
  <si>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</si>
  <si>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</si>
  <si>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</si>
  <si>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</si>
  <si>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</si>
  <si>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</si>
  <si>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</si>
  <si>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</si>
  <si>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</si>
  <si>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</si>
  <si>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</si>
  <si>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</si>
  <si>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</si>
  <si>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</si>
  <si>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</si>
  <si>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</si>
  <si>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</si>
  <si>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</si>
  <si>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</si>
  <si>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</si>
  <si>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</si>
  <si>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</si>
  <si>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</si>
  <si>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</si>
  <si>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</si>
  <si>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</si>
  <si>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</si>
  <si>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</si>
  <si>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</si>
  <si>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</si>
  <si>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</si>
  <si>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</si>
  <si>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</si>
  <si>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</si>
  <si>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</si>
  <si>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</si>
  <si>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</si>
  <si>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</si>
  <si>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</si>
  <si>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</si>
  <si>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</si>
  <si>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</si>
  <si>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</si>
  <si>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</si>
  <si>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</si>
  <si>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</si>
  <si>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</si>
  <si>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</si>
  <si>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</si>
  <si>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</si>
  <si>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</si>
  <si>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</si>
  <si>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</si>
  <si>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</si>
  <si>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</si>
  <si>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</si>
  <si>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</si>
  <si>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</si>
  <si>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</si>
  <si>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</si>
  <si>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</si>
  <si>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</si>
  <si>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</si>
  <si>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</si>
  <si>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</si>
  <si>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</si>
  <si>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</si>
  <si>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</si>
  <si>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</si>
  <si>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</si>
  <si>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</si>
  <si>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</si>
  <si>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</si>
  <si>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</si>
  <si>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</si>
  <si>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</si>
  <si>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</si>
  <si>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</si>
  <si>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</si>
  <si>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</si>
  <si>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</si>
  <si>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</si>
  <si>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</si>
  <si>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</si>
  <si>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</si>
  <si>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</si>
  <si>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</si>
  <si>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</si>
  <si>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</si>
  <si>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</si>
  <si>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</si>
  <si>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</si>
  <si>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</si>
  <si>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</si>
  <si>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</si>
  <si>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</si>
  <si>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</si>
  <si>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</si>
  <si>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</si>
  <si>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</si>
  <si>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</si>
  <si>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</si>
  <si>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</si>
  <si>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</si>
  <si>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</si>
  <si>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</si>
  <si>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</si>
  <si>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</si>
  <si>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</si>
  <si>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</si>
  <si>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</si>
  <si>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</si>
  <si>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</si>
  <si>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</si>
  <si>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</si>
  <si>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</si>
  <si>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</si>
  <si>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</si>
  <si>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</si>
  <si>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</si>
  <si>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</si>
  <si>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</si>
  <si>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</si>
  <si>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</si>
  <si>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</si>
  <si>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</si>
  <si>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</si>
  <si>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</si>
  <si>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</si>
  <si>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</si>
  <si>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</si>
  <si>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</si>
  <si>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</si>
  <si>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</si>
  <si>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</si>
  <si>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</si>
  <si>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</si>
  <si>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</si>
  <si>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</si>
  <si>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</si>
  <si>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</si>
  <si>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</si>
  <si>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</si>
  <si>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</si>
  <si>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</si>
  <si>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</si>
  <si>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</si>
  <si>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</si>
  <si>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</si>
  <si>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</si>
  <si>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</si>
  <si>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</si>
  <si>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</si>
  <si>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</si>
  <si>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</si>
  <si>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</si>
  <si>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</si>
  <si>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</si>
  <si>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</si>
  <si>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</si>
  <si>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</si>
  <si>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</si>
  <si>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</si>
  <si>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</si>
  <si>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</si>
  <si>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</si>
  <si>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</si>
  <si>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</si>
  <si>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</si>
  <si>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</si>
  <si>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</si>
  <si>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</si>
  <si>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</si>
  <si>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</si>
  <si>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</si>
  <si>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</si>
  <si>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</si>
  <si>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</si>
  <si>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</si>
  <si>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</si>
  <si>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</si>
  <si>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</si>
  <si>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</si>
  <si>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</si>
  <si>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</si>
  <si>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</si>
  <si>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</si>
  <si>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</si>
  <si>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</si>
  <si>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</si>
  <si>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</si>
  <si>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</si>
  <si>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</si>
  <si>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</si>
  <si>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</si>
  <si>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</si>
  <si>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</si>
  <si>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</si>
  <si>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</si>
  <si>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</si>
  <si>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</si>
  <si>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</si>
  <si>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</si>
  <si>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</si>
  <si>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</si>
  <si>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</si>
  <si>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</si>
  <si>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</si>
  <si>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</si>
  <si>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</si>
  <si>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</si>
  <si>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</si>
  <si>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</si>
  <si>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</si>
  <si>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</si>
  <si>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</si>
  <si>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</si>
  <si>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</si>
  <si>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</si>
  <si>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</si>
  <si>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</si>
  <si>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</si>
  <si>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</si>
  <si>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</si>
  <si>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</si>
  <si>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</si>
  <si>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</si>
  <si>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</si>
  <si>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</si>
  <si>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</si>
  <si>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</si>
  <si>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</si>
  <si>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</si>
  <si>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</si>
  <si>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</si>
  <si>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</si>
  <si>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</si>
  <si>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</si>
  <si>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</si>
  <si>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</si>
  <si>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</si>
  <si>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</si>
  <si>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</si>
  <si>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</si>
  <si>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</si>
  <si>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</si>
  <si>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</si>
  <si>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</si>
  <si>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</si>
  <si>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</si>
  <si>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</si>
  <si>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</si>
  <si>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</si>
  <si>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</si>
  <si>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</si>
  <si>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</si>
  <si>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</si>
  <si>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</si>
  <si>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</si>
  <si>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</si>
  <si>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</si>
  <si>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</si>
  <si>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</si>
  <si>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</si>
  <si>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</si>
  <si>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</si>
  <si>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</si>
  <si>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</si>
  <si>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</si>
  <si>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</si>
  <si>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</si>
  <si>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</si>
  <si>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</si>
  <si>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</si>
  <si>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</si>
  <si>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</si>
  <si>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</si>
  <si>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</si>
  <si>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</si>
  <si>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</si>
  <si>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</si>
  <si>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</si>
  <si>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</si>
  <si>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</si>
  <si>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</si>
  <si>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</si>
  <si>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</si>
  <si>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</si>
  <si>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</si>
  <si>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</si>
  <si>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</si>
  <si>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</si>
  <si>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</si>
  <si>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</si>
  <si>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</si>
  <si>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</si>
  <si>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</si>
  <si>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</si>
  <si>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</si>
  <si>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</si>
  <si>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</si>
  <si>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</si>
  <si>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</si>
  <si>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</si>
  <si>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</si>
  <si>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</si>
  <si>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</si>
  <si>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</si>
  <si>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</si>
  <si>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</si>
  <si>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</si>
  <si>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</si>
  <si>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</si>
  <si>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</si>
  <si>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</si>
  <si>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</si>
  <si>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</si>
  <si>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</si>
  <si>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</si>
  <si>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</si>
  <si>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</si>
  <si>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</si>
  <si>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</si>
  <si>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</si>
  <si>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</si>
  <si>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</si>
  <si>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</si>
  <si>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</si>
  <si>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</si>
  <si>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</si>
  <si>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</si>
  <si>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</si>
  <si>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</si>
  <si>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</si>
  <si>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</si>
  <si>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</si>
  <si>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</si>
  <si>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</si>
  <si>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</si>
  <si>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</si>
  <si>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</si>
  <si>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</si>
  <si>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</si>
  <si>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</si>
  <si>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</si>
  <si>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</si>
  <si>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</si>
  <si>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</si>
  <si>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</si>
  <si>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</si>
  <si>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</si>
  <si>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</si>
  <si>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</si>
  <si>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</si>
  <si>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</si>
  <si>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</si>
  <si>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</si>
  <si>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</si>
  <si>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</si>
  <si>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</si>
  <si>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</si>
  <si>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</si>
  <si>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</si>
  <si>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</si>
  <si>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</si>
  <si>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</si>
  <si>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</si>
  <si>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</si>
  <si>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</si>
  <si>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</si>
  <si>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</si>
  <si>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</si>
  <si>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</si>
  <si>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Thanun Residence</t>
  </si>
  <si>
    <t>Hyderabad</t>
  </si>
  <si>
    <t>Wood Effect</t>
  </si>
  <si>
    <t>ABPL-DE-19.20-2186</t>
  </si>
  <si>
    <t>W1</t>
  </si>
  <si>
    <t>M15000</t>
  </si>
  <si>
    <t>2 FRENCH CASEMENT WINDOWS</t>
  </si>
  <si>
    <t>17.52MM</t>
  </si>
  <si>
    <t>NO</t>
  </si>
  <si>
    <t>DAUGHTERS BEDROOM</t>
  </si>
  <si>
    <t>W2</t>
  </si>
  <si>
    <t>SIDE HUNG WINDOW</t>
  </si>
  <si>
    <t>SONS BEDROOM</t>
  </si>
  <si>
    <t>W3</t>
  </si>
  <si>
    <t>M940</t>
  </si>
  <si>
    <t>TOP HUNG WINDOW WITH BOTTOM FIXED</t>
  </si>
  <si>
    <t>SONS BATHROOM</t>
  </si>
  <si>
    <t>White Powder Coating</t>
  </si>
  <si>
    <t>W1 &amp; W2 are in Wood Effect and Hardware is Black, W3 is White Powder Coating and Hardware is Silver Colour.</t>
  </si>
  <si>
    <t>17.52mm :- 8mm Clear Toughened Glass + 1.52mm Clear PVB + 8mm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</si>
</sst>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61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132" fillId="0" borderId="1" xfId="0" applyNumberFormat="1" applyFont="1" applyBorder="1" applyAlignment="1">
      <alignment horizontal="left" vertical="center"/>
    </xf>
    <xf numFmtId="0" fontId="128" fillId="0" borderId="111" xfId="132" applyNumberFormat="1" applyFont="1" applyFill="1" applyBorder="1" applyAlignment="1">
      <alignment horizontal="lef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28" fillId="0" borderId="123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0" fontId="128" fillId="0" borderId="97" xfId="132" applyNumberFormat="1" applyFont="1" applyFill="1" applyBorder="1" applyAlignment="1">
      <alignment horizontal="left" vertical="center"/>
    </xf>
    <xf numFmtId="0" fontId="128" fillId="0" borderId="111" xfId="132" applyNumberFormat="1" applyFont="1" applyFill="1" applyBorder="1" applyAlignment="1">
      <alignment horizontal="left" vertical="center"/>
    </xf>
    <xf numFmtId="0" fontId="128" fillId="0" borderId="112" xfId="132" applyNumberFormat="1" applyFont="1" applyFill="1" applyBorder="1" applyAlignment="1">
      <alignment horizontal="right" vertical="center"/>
    </xf>
    <xf numFmtId="0" fontId="128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0" fontId="132" fillId="0" borderId="1" xfId="0" applyNumberFormat="1" applyFont="1" applyBorder="1" applyAlignment="1">
      <alignment horizontal="right" vertical="center"/>
    </xf>
    <xf numFmtId="0" fontId="132" fillId="0" borderId="1" xfId="0" applyNumberFormat="1" applyFont="1" applyBorder="1" applyAlignment="1">
      <alignment horizontal="left" vertic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3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1496291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646043</xdr:colOff>
      <xdr:row>8</xdr:row>
      <xdr:rowOff>82826</xdr:rowOff>
    </xdr:from>
    <xdr:to>
      <xdr:col>8</xdr:col>
      <xdr:colOff>472108</xdr:colOff>
      <xdr:row>16</xdr:row>
      <xdr:rowOff>239634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4" y="1557130"/>
          <a:ext cx="3155674" cy="2674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621194</xdr:colOff>
      <xdr:row>19</xdr:row>
      <xdr:rowOff>149087</xdr:rowOff>
    </xdr:from>
    <xdr:to>
      <xdr:col>5</xdr:col>
      <xdr:colOff>1904999</xdr:colOff>
      <xdr:row>27</xdr:row>
      <xdr:rowOff>130562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194" y="4936435"/>
          <a:ext cx="1283805" cy="2499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496956</xdr:colOff>
      <xdr:row>30</xdr:row>
      <xdr:rowOff>256761</xdr:rowOff>
    </xdr:from>
    <xdr:to>
      <xdr:col>6</xdr:col>
      <xdr:colOff>173935</xdr:colOff>
      <xdr:row>38</xdr:row>
      <xdr:rowOff>43574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4956" y="8357152"/>
          <a:ext cx="1656522" cy="2304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224</v>
      </c>
      <c r="F12" s="322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S11" sqref="S11"/>
    </sheetView>
  </sheetViews>
  <sheetFormatPr defaultColWidth="8.85546875" defaultRowHeight="12.75"/>
  <cols>
    <col min="1" max="2" width="8.85546875" style="159"/>
    <col min="3" max="4" width="8.85546875" style="219"/>
    <col min="5" max="5" width="10.42578125" style="227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9" bestFit="1" customWidth="1"/>
    <col min="14" max="14" width="13.7109375" style="227" customWidth="1"/>
    <col min="15" max="15" width="16.28515625" style="159" customWidth="1"/>
    <col min="16" max="16384" width="8.85546875" style="159"/>
  </cols>
  <sheetData>
    <row r="1" spans="2:16"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3" t="s">
        <v>103</v>
      </c>
      <c r="N2" s="540" t="str">
        <f>QUOTATION!M6</f>
        <v>ABPL-DE-19.20-2186</v>
      </c>
      <c r="O2" s="540"/>
      <c r="P2" s="218" t="s">
        <v>256</v>
      </c>
    </row>
    <row r="3" spans="2:16">
      <c r="B3" s="217"/>
      <c r="C3" s="539" t="s">
        <v>126</v>
      </c>
      <c r="D3" s="539"/>
      <c r="E3" s="539"/>
      <c r="F3" s="540" t="str">
        <f>QUOTATION!F7</f>
        <v>Mr. Thanun Residence</v>
      </c>
      <c r="G3" s="540"/>
      <c r="H3" s="540"/>
      <c r="I3" s="540"/>
      <c r="J3" s="540"/>
      <c r="K3" s="540"/>
      <c r="L3" s="540"/>
      <c r="M3" s="283" t="s">
        <v>104</v>
      </c>
      <c r="N3" s="548">
        <f>QUOTATION!M7</f>
        <v>43718</v>
      </c>
      <c r="O3" s="549"/>
      <c r="P3" s="218" t="s">
        <v>255</v>
      </c>
    </row>
    <row r="4" spans="2:16">
      <c r="B4" s="217"/>
      <c r="C4" s="539" t="s">
        <v>127</v>
      </c>
      <c r="D4" s="539"/>
      <c r="E4" s="539"/>
      <c r="F4" s="284" t="str">
        <f>QUOTATION!F8</f>
        <v>Hyderabad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3" t="s">
        <v>105</v>
      </c>
      <c r="N4" s="285" t="str">
        <f>QUOTATION!M8</f>
        <v>R0</v>
      </c>
      <c r="O4" s="286">
        <f>QUOTATION!N8</f>
        <v>43718</v>
      </c>
    </row>
    <row r="5" spans="2:16">
      <c r="B5" s="217"/>
      <c r="C5" s="539" t="s">
        <v>168</v>
      </c>
      <c r="D5" s="539"/>
      <c r="E5" s="539"/>
      <c r="F5" s="540" t="str">
        <f>QUOTATION!F9</f>
        <v>Mr. Anamol Anand : 7702300826</v>
      </c>
      <c r="G5" s="540"/>
      <c r="H5" s="540"/>
      <c r="I5" s="540"/>
      <c r="J5" s="540"/>
      <c r="K5" s="540"/>
      <c r="L5" s="540"/>
      <c r="M5" s="283" t="s">
        <v>178</v>
      </c>
      <c r="N5" s="540" t="str">
        <f>QUOTATION!M9</f>
        <v>Nikhil</v>
      </c>
      <c r="O5" s="540"/>
    </row>
    <row r="6" spans="2:16">
      <c r="B6" s="217"/>
      <c r="C6" s="546" t="s">
        <v>176</v>
      </c>
      <c r="D6" s="546"/>
      <c r="E6" s="546"/>
      <c r="F6" s="320" t="str">
        <f>QUOTATION!F10</f>
        <v>Wood Effect</v>
      </c>
      <c r="G6" s="546"/>
      <c r="H6" s="546"/>
      <c r="I6" s="552" t="s">
        <v>177</v>
      </c>
      <c r="J6" s="552"/>
      <c r="K6" s="547" t="str">
        <f>QUOTATION!I10</f>
        <v>Black</v>
      </c>
      <c r="L6" s="547"/>
      <c r="M6" s="319" t="s">
        <v>373</v>
      </c>
      <c r="N6" s="550">
        <f>'BD Team'!J5</f>
        <v>0</v>
      </c>
      <c r="O6" s="551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5" t="str">
        <f>'BD Team'!B9</f>
        <v>W1</v>
      </c>
      <c r="F8" s="287" t="s">
        <v>254</v>
      </c>
      <c r="G8" s="540" t="str">
        <f>'BD Team'!D9</f>
        <v>2 FRENCH CASEMENT WINDOWS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DAUGHTERS BEDROOM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Wood Effect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Black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1818 X 1308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M15000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17.52MM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NO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5" t="str">
        <f>'BD Team'!B10</f>
        <v>W2</v>
      </c>
      <c r="F19" s="287" t="s">
        <v>254</v>
      </c>
      <c r="G19" s="540" t="str">
        <f>'BD Team'!D10</f>
        <v>SIDE HUNG WINDOW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SONS BEDROOM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Wood Effect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Black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>726 X 1626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 t="str">
        <f>'BD Team'!E10</f>
        <v>17.52MM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 t="str">
        <f>'BD Team'!F10</f>
        <v>NO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5" t="str">
        <f>'BD Team'!B11</f>
        <v>W3</v>
      </c>
      <c r="F30" s="287" t="s">
        <v>254</v>
      </c>
      <c r="G30" s="540" t="str">
        <f>'BD Team'!D11</f>
        <v>TOP HUNG WINDOW WITH BOTTOM FIXED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SONS BATHROOM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">
        <v>440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">
        <v>207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>674 X 1287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1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 t="str">
        <f>'BD Team'!C11</f>
        <v>M940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 t="str">
        <f>'BD Team'!E11</f>
        <v>17.52MM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 t="str">
        <f>'BD Team'!F11</f>
        <v>NO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5">
        <f>'BD Team'!B12</f>
        <v>0</v>
      </c>
      <c r="F41" s="287" t="s">
        <v>254</v>
      </c>
      <c r="G41" s="540">
        <f>'BD Team'!D12</f>
        <v>0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>
        <f>'BD Team'!G12</f>
        <v>0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Wood Effect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Black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 xml:space="preserve"> X 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0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>
        <f>'BD Team'!C12</f>
        <v>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>
        <f>'BD Team'!E12</f>
        <v>0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>
        <f>'BD Team'!F12</f>
        <v>0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5">
        <f>'BD Team'!B13</f>
        <v>0</v>
      </c>
      <c r="F52" s="287" t="s">
        <v>254</v>
      </c>
      <c r="G52" s="540">
        <f>'BD Team'!D13</f>
        <v>0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>
        <f>'BD Team'!G13</f>
        <v>0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Wood Effect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Black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 xml:space="preserve"> X 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0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>
        <f>'BD Team'!C13</f>
        <v>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>
        <f>'BD Team'!E13</f>
        <v>0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>
        <f>'BD Team'!F13</f>
        <v>0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5">
        <f>'BD Team'!B14</f>
        <v>0</v>
      </c>
      <c r="F63" s="287" t="s">
        <v>254</v>
      </c>
      <c r="G63" s="540">
        <f>'BD Team'!D14</f>
        <v>0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>
        <f>'BD Team'!G14</f>
        <v>0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Wood Effect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Black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 xml:space="preserve"> X 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0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>
        <f>'BD Team'!C14</f>
        <v>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>
        <f>'BD Team'!E14</f>
        <v>0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>
        <f>'BD Team'!F14</f>
        <v>0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5">
        <f>'BD Team'!B15</f>
        <v>0</v>
      </c>
      <c r="F74" s="287" t="s">
        <v>254</v>
      </c>
      <c r="G74" s="540">
        <f>'BD Team'!D15</f>
        <v>0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>
        <f>'BD Team'!G15</f>
        <v>0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Wood Effect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Black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 xml:space="preserve"> X 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0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>
        <f>'BD Team'!C15</f>
        <v>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>
        <f>'BD Team'!E15</f>
        <v>0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>
        <f>'BD Team'!F15</f>
        <v>0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5">
        <f>'BD Team'!B16</f>
        <v>0</v>
      </c>
      <c r="F85" s="287" t="s">
        <v>254</v>
      </c>
      <c r="G85" s="540">
        <f>'BD Team'!D16</f>
        <v>0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>
        <f>'BD Team'!G16</f>
        <v>0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Wood Effect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Black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 xml:space="preserve"> X 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0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>
        <f>'BD Team'!C16</f>
        <v>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>
        <f>'BD Team'!E16</f>
        <v>0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>
        <f>'BD Team'!F16</f>
        <v>0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5">
        <f>'BD Team'!B17</f>
        <v>0</v>
      </c>
      <c r="F96" s="287" t="s">
        <v>254</v>
      </c>
      <c r="G96" s="540">
        <f>'BD Team'!D17</f>
        <v>0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>
        <f>'BD Team'!G17</f>
        <v>0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Wood Effect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Black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0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>
        <f>'BD Team'!F17</f>
        <v>0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5">
        <f>'BD Team'!B18</f>
        <v>0</v>
      </c>
      <c r="F107" s="287" t="s">
        <v>254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>
        <f>'BD Team'!G18</f>
        <v>0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Wood Effect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Black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0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>
        <f>'BD Team'!F18</f>
        <v>0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5">
        <f>'BD Team'!B19</f>
        <v>0</v>
      </c>
      <c r="F118" s="287" t="s">
        <v>254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>
        <f>'BD Team'!G19</f>
        <v>0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Wood Effect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Black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0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>
        <f>'BD Team'!F19</f>
        <v>0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5">
        <f>'BD Team'!B20</f>
        <v>0</v>
      </c>
      <c r="F129" s="287" t="s">
        <v>254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>
        <f>'BD Team'!G20</f>
        <v>0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Wood Effect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Black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0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>
        <f>'BD Team'!F20</f>
        <v>0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5">
        <f>'BD Team'!B21</f>
        <v>0</v>
      </c>
      <c r="F140" s="287" t="s">
        <v>254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>
        <f>'BD Team'!G21</f>
        <v>0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Wood Effect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Black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0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>
        <f>'BD Team'!F21</f>
        <v>0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5">
        <f>'BD Team'!B22</f>
        <v>0</v>
      </c>
      <c r="F151" s="287" t="s">
        <v>254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>
        <f>'BD Team'!G22</f>
        <v>0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Wood Effect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Black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0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>
        <f>'BD Team'!F22</f>
        <v>0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5">
        <f>'BD Team'!B23</f>
        <v>0</v>
      </c>
      <c r="F162" s="287" t="s">
        <v>254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>
        <f>'BD Team'!G23</f>
        <v>0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Wood Effect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Black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0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>
        <f>'BD Team'!F23</f>
        <v>0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5">
        <f>'BD Team'!B24</f>
        <v>0</v>
      </c>
      <c r="F173" s="287" t="s">
        <v>254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>
        <f>'BD Team'!G24</f>
        <v>0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Wood Effect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Black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0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>
        <f>'BD Team'!F24</f>
        <v>0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5">
        <f>'BD Team'!B25</f>
        <v>0</v>
      </c>
      <c r="F184" s="287" t="s">
        <v>254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>
        <f>'BD Team'!G25</f>
        <v>0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Wood Effect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Black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0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>
        <f>'BD Team'!F25</f>
        <v>0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5">
        <f>'BD Team'!B26</f>
        <v>0</v>
      </c>
      <c r="F195" s="287" t="s">
        <v>254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>
        <f>'BD Team'!G26</f>
        <v>0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Wood Effect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Black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0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>
        <f>'BD Team'!F26</f>
        <v>0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5">
        <f>'BD Team'!B27</f>
        <v>0</v>
      </c>
      <c r="F206" s="287" t="s">
        <v>254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>
        <f>'BD Team'!G27</f>
        <v>0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Wood Effect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Black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0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>
        <f>'BD Team'!F27</f>
        <v>0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5">
        <f>'BD Team'!B28</f>
        <v>0</v>
      </c>
      <c r="F217" s="287" t="s">
        <v>254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>
        <f>'BD Team'!G28</f>
        <v>0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Wood Effect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Black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0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>
        <f>'BD Team'!F28</f>
        <v>0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5">
        <f>'BD Team'!B29</f>
        <v>0</v>
      </c>
      <c r="F228" s="287" t="s">
        <v>254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>
        <f>'BD Team'!G29</f>
        <v>0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Wood Effect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Black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0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>
        <f>'BD Team'!F29</f>
        <v>0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5">
        <f>'BD Team'!B30</f>
        <v>0</v>
      </c>
      <c r="F239" s="287" t="s">
        <v>254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>
        <f>'BD Team'!G30</f>
        <v>0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Wood Effect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Black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0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>
        <f>'BD Team'!F30</f>
        <v>0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5">
        <f>'BD Team'!B31</f>
        <v>0</v>
      </c>
      <c r="F250" s="287" t="s">
        <v>254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>
        <f>'BD Team'!G31</f>
        <v>0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Wood Effect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Black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0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>
        <f>'BD Team'!F31</f>
        <v>0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5">
        <f>'BD Team'!B32</f>
        <v>0</v>
      </c>
      <c r="F261" s="287" t="s">
        <v>254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>
        <f>'BD Team'!G32</f>
        <v>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Wood Effect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Black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0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>
        <f>'BD Team'!F32</f>
        <v>0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5">
        <f>'BD Team'!B33</f>
        <v>0</v>
      </c>
      <c r="F272" s="287" t="s">
        <v>254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>
        <f>'BD Team'!G33</f>
        <v>0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Wood Effect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Black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0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>
        <f>'BD Team'!F33</f>
        <v>0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5">
        <f>'BD Team'!B34</f>
        <v>0</v>
      </c>
      <c r="F283" s="287" t="s">
        <v>254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Wood Effect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Black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5">
        <f>'BD Team'!B35</f>
        <v>0</v>
      </c>
      <c r="F294" s="287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Wood Effect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Black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5">
        <f>'BD Team'!B36</f>
        <v>0</v>
      </c>
      <c r="F305" s="287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Wood Effect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Black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5">
        <f>'BD Team'!B37</f>
        <v>0</v>
      </c>
      <c r="F316" s="287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Wood Effect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Black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5">
        <f>'BD Team'!B38</f>
        <v>0</v>
      </c>
      <c r="F327" s="287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Wood Effect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Black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5">
        <f>'BD Team'!B39</f>
        <v>0</v>
      </c>
      <c r="F338" s="287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Wood Effect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Black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5">
        <f>'BD Team'!B40</f>
        <v>0</v>
      </c>
      <c r="F349" s="287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Wood Effect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Black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5">
        <f>'BD Team'!B41</f>
        <v>0</v>
      </c>
      <c r="F360" s="287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Wood Effect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Black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5">
        <f>'BD Team'!B42</f>
        <v>0</v>
      </c>
      <c r="F371" s="287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Wood Effect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Black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5">
        <f>'BD Team'!B43</f>
        <v>0</v>
      </c>
      <c r="F382" s="287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Wood Effect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Black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5">
        <f>'BD Team'!B44</f>
        <v>0</v>
      </c>
      <c r="F393" s="287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Wood Effect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Black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5">
        <f>'BD Team'!B45</f>
        <v>0</v>
      </c>
      <c r="F404" s="287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Wood Effect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Black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5">
        <f>'BD Team'!B46</f>
        <v>0</v>
      </c>
      <c r="F415" s="287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Wood Effect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Black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5">
        <f>'BD Team'!B47</f>
        <v>0</v>
      </c>
      <c r="F426" s="287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Wood Effect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Black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5">
        <f>'BD Team'!B48</f>
        <v>0</v>
      </c>
      <c r="F437" s="287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Wood Effect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Black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5">
        <f>'BD Team'!B49</f>
        <v>0</v>
      </c>
      <c r="F448" s="287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Wood Effect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Black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5">
        <f>'BD Team'!B50</f>
        <v>0</v>
      </c>
      <c r="F459" s="287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Wood Effect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Black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5">
        <f>'BD Team'!B51</f>
        <v>0</v>
      </c>
      <c r="F470" s="287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Wood Effect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Black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5">
        <f>'BD Team'!B52</f>
        <v>0</v>
      </c>
      <c r="F481" s="287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Wood Effect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Black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5">
        <f>'BD Team'!B53</f>
        <v>0</v>
      </c>
      <c r="F492" s="287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Wood Effect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Black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5">
        <f>'BD Team'!B54</f>
        <v>0</v>
      </c>
      <c r="F503" s="287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Wood Effect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Black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5">
        <f>'BD Team'!B55</f>
        <v>0</v>
      </c>
      <c r="F514" s="287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Wood Effect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Black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5">
        <f>'BD Team'!B56</f>
        <v>0</v>
      </c>
      <c r="F525" s="287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Wood Effect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Black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5">
        <f>'BD Team'!B57</f>
        <v>0</v>
      </c>
      <c r="F536" s="287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Wood Effect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Black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5">
        <f>'BD Team'!B58</f>
        <v>0</v>
      </c>
      <c r="F547" s="287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Wood Effect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Black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8">
        <f>'BD Team'!B59</f>
        <v>0</v>
      </c>
      <c r="F558" s="287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3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Wood Effect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Black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8">
        <f>'BD Team'!B60</f>
        <v>0</v>
      </c>
      <c r="F569" s="287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3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Wood Effect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Black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8">
        <f>'BD Team'!B61</f>
        <v>0</v>
      </c>
      <c r="F580" s="287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3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Wood Effect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Black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8">
        <f>'BD Team'!B62</f>
        <v>0</v>
      </c>
      <c r="F591" s="287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3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Wood Effect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Black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8">
        <f>'BD Team'!B63</f>
        <v>0</v>
      </c>
      <c r="F602" s="287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3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Wood Effect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Black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8">
        <f>'BD Team'!B64</f>
        <v>0</v>
      </c>
      <c r="F613" s="287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3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Wood Effect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Black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8">
        <f>'BD Team'!B65</f>
        <v>0</v>
      </c>
      <c r="F624" s="287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3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Wood Effect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Black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8">
        <f>'BD Team'!B66</f>
        <v>0</v>
      </c>
      <c r="F635" s="287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3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Wood Effect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Black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8">
        <f>'BD Team'!B67</f>
        <v>0</v>
      </c>
      <c r="F646" s="287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3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Wood Effect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Black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8">
        <f>'BD Team'!B68</f>
        <v>0</v>
      </c>
      <c r="F657" s="287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3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Wood Effect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Black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8">
        <f>'BD Team'!B69</f>
        <v>0</v>
      </c>
      <c r="F668" s="287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3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Wood Effect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Black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8">
        <f>'BD Team'!B70</f>
        <v>0</v>
      </c>
      <c r="F679" s="287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3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Wood Effect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Black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8">
        <f>'BD Team'!B71</f>
        <v>0</v>
      </c>
      <c r="F690" s="287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3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Wood Effect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Black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8">
        <f>'BD Team'!B72</f>
        <v>0</v>
      </c>
      <c r="F701" s="287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3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Wood Effect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Black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8">
        <f>'BD Team'!B73</f>
        <v>0</v>
      </c>
      <c r="F712" s="287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3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Wood Effect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Black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8">
        <f>'BD Team'!B74</f>
        <v>0</v>
      </c>
      <c r="F723" s="287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3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Wood Effect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Black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8">
        <f>'BD Team'!B75</f>
        <v>0</v>
      </c>
      <c r="F734" s="287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3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Wood Effect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Black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8">
        <f>'BD Team'!B76</f>
        <v>0</v>
      </c>
      <c r="F745" s="287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3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Wood Effect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Black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8">
        <f>'BD Team'!B77</f>
        <v>0</v>
      </c>
      <c r="F756" s="287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3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Wood Effect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Black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8">
        <f>'BD Team'!B78</f>
        <v>0</v>
      </c>
      <c r="F767" s="287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3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Wood Effect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Black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8">
        <f>'BD Team'!B79</f>
        <v>0</v>
      </c>
      <c r="F778" s="287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3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Wood Effect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Black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8">
        <f>'BD Team'!B80</f>
        <v>0</v>
      </c>
      <c r="F789" s="287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3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Wood Effect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Black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8">
        <f>'BD Team'!B81</f>
        <v>0</v>
      </c>
      <c r="F800" s="287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3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Wood Effect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Black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8">
        <f>'BD Team'!B82</f>
        <v>0</v>
      </c>
      <c r="F811" s="287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3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Wood Effect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Black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8">
        <f>'BD Team'!B83</f>
        <v>0</v>
      </c>
      <c r="F822" s="287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3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Wood Effect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Black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8">
        <f>'BD Team'!B84</f>
        <v>0</v>
      </c>
      <c r="F833" s="287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3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Wood Effect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Black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8">
        <f>'BD Team'!B85</f>
        <v>0</v>
      </c>
      <c r="F844" s="287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3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Wood Effect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Black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8">
        <f>'BD Team'!B86</f>
        <v>0</v>
      </c>
      <c r="F855" s="287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3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Wood Effect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Black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8">
        <f>'BD Team'!B87</f>
        <v>0</v>
      </c>
      <c r="F866" s="287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3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Wood Effect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Black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8">
        <f>'BD Team'!B88</f>
        <v>0</v>
      </c>
      <c r="F877" s="287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3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Wood Effect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Black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8">
        <f>'BD Team'!B89</f>
        <v>0</v>
      </c>
      <c r="F888" s="287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3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Wood Effect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Black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8">
        <f>'BD Team'!B90</f>
        <v>0</v>
      </c>
      <c r="F899" s="287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3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Wood Effect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Black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8">
        <f>'BD Team'!B91</f>
        <v>0</v>
      </c>
      <c r="F910" s="287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3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Wood Effect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Black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8">
        <f>'BD Team'!B92</f>
        <v>0</v>
      </c>
      <c r="F921" s="287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3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Wood Effect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Black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8">
        <f>'BD Team'!B93</f>
        <v>0</v>
      </c>
      <c r="F932" s="287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3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Wood Effect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Black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8">
        <f>'BD Team'!B94</f>
        <v>0</v>
      </c>
      <c r="F943" s="287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3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Wood Effect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Black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8">
        <f>'BD Team'!B95</f>
        <v>0</v>
      </c>
      <c r="F954" s="287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3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Wood Effect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Black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8">
        <f>'BD Team'!B96</f>
        <v>0</v>
      </c>
      <c r="F965" s="287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3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Wood Effect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Black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8">
        <f>'BD Team'!B97</f>
        <v>0</v>
      </c>
      <c r="F976" s="287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3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Wood Effect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Black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8">
        <f>'BD Team'!B98</f>
        <v>0</v>
      </c>
      <c r="F987" s="287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3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Wood Effect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Black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8">
        <f>'BD Team'!B99</f>
        <v>0</v>
      </c>
      <c r="F998" s="287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3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Wood Effect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Black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8">
        <f>'BD Team'!B100</f>
        <v>0</v>
      </c>
      <c r="F1009" s="287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3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Wood Effect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Black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8">
        <f>'BD Team'!B101</f>
        <v>0</v>
      </c>
      <c r="F1020" s="287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3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Wood Effect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Black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8">
        <f>'BD Team'!B102</f>
        <v>0</v>
      </c>
      <c r="F1031" s="287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3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Wood Effect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Black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8">
        <f>'BD Team'!B103</f>
        <v>0</v>
      </c>
      <c r="F1042" s="287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3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Wood Effect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Black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8">
        <f>'BD Team'!B104</f>
        <v>0</v>
      </c>
      <c r="F1053" s="287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3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Wood Effect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Black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8">
        <f>'BD Team'!B105</f>
        <v>0</v>
      </c>
      <c r="F1064" s="287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3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Wood Effect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Black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8">
        <f>'BD Team'!B106</f>
        <v>0</v>
      </c>
      <c r="F1075" s="287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3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Wood Effect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Black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8">
        <f>'BD Team'!B107</f>
        <v>0</v>
      </c>
      <c r="F1086" s="287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3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Wood Effect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Black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8">
        <f>'BD Team'!B108</f>
        <v>0</v>
      </c>
      <c r="F1097" s="287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3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Wood Effect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Black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8" t="str">
        <f>CONCATENATE(C10,"+",C11,"+",C12,"+",C13,"+",C14)</f>
        <v>8mm CTG+28MM+10MM CTG++</v>
      </c>
      <c r="C9" s="559"/>
      <c r="D9" s="559"/>
      <c r="E9" s="559"/>
      <c r="F9" s="559"/>
      <c r="G9" t="s">
        <v>262</v>
      </c>
      <c r="H9">
        <f>E24</f>
        <v>4250.4134400000003</v>
      </c>
      <c r="J9" s="558" t="str">
        <f>CONCATENATE(K10,"+",K11,"+",K12,"+",K13,"+",K14)</f>
        <v>8mm CTG+28MM+10MM CTG++</v>
      </c>
      <c r="K9" s="559"/>
      <c r="L9" s="559"/>
      <c r="M9" s="559"/>
      <c r="N9" s="559"/>
      <c r="P9" s="558" t="str">
        <f>CONCATENATE(Q10,"+",Q11,"+",Q12,"+",Q13,"+",Q14)</f>
        <v>8mm CTG+12MM+8MM CTG++</v>
      </c>
      <c r="Q9" s="559"/>
      <c r="R9" s="559"/>
      <c r="S9" s="559"/>
      <c r="T9" s="559"/>
    </row>
    <row r="10" spans="2:20" ht="15">
      <c r="B10" s="105" t="s">
        <v>121</v>
      </c>
      <c r="C10" s="224" t="s">
        <v>265</v>
      </c>
      <c r="D10" s="105" t="s">
        <v>101</v>
      </c>
      <c r="E10" s="105">
        <v>990</v>
      </c>
      <c r="F10" s="105"/>
      <c r="G10" s="225" t="s">
        <v>263</v>
      </c>
      <c r="H10">
        <f>E43</f>
        <v>3341.52</v>
      </c>
      <c r="J10" s="229" t="s">
        <v>121</v>
      </c>
      <c r="K10" s="224" t="s">
        <v>265</v>
      </c>
      <c r="L10" s="229" t="s">
        <v>101</v>
      </c>
      <c r="M10" s="229">
        <v>990</v>
      </c>
      <c r="N10" s="229"/>
      <c r="P10" s="229" t="s">
        <v>121</v>
      </c>
      <c r="Q10" s="224" t="s">
        <v>265</v>
      </c>
      <c r="R10" s="229" t="s">
        <v>101</v>
      </c>
      <c r="S10" s="229">
        <v>990</v>
      </c>
      <c r="T10" s="229"/>
    </row>
    <row r="11" spans="2:20" ht="15">
      <c r="B11" s="105" t="s">
        <v>121</v>
      </c>
      <c r="C11" s="224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29" t="s">
        <v>121</v>
      </c>
      <c r="K11" s="224" t="s">
        <v>266</v>
      </c>
      <c r="L11" s="106"/>
      <c r="M11" s="229">
        <v>1000</v>
      </c>
      <c r="N11" s="229"/>
      <c r="P11" s="229" t="s">
        <v>121</v>
      </c>
      <c r="Q11" s="234" t="s">
        <v>269</v>
      </c>
      <c r="R11" s="106"/>
      <c r="S11" s="229">
        <v>1000</v>
      </c>
      <c r="T11" s="229"/>
    </row>
    <row r="12" spans="2:20" ht="15">
      <c r="B12" s="105" t="s">
        <v>121</v>
      </c>
      <c r="C12" s="224" t="s">
        <v>267</v>
      </c>
      <c r="D12" s="126" t="s">
        <v>132</v>
      </c>
      <c r="E12" s="105">
        <v>1190</v>
      </c>
      <c r="F12" s="105"/>
      <c r="G12" s="225" t="s">
        <v>273</v>
      </c>
      <c r="H12">
        <f>M43</f>
        <v>4343.9760000000006</v>
      </c>
      <c r="J12" s="229" t="s">
        <v>121</v>
      </c>
      <c r="K12" s="224" t="s">
        <v>267</v>
      </c>
      <c r="L12" s="230" t="s">
        <v>132</v>
      </c>
      <c r="M12" s="229">
        <v>1190</v>
      </c>
      <c r="N12" s="229"/>
      <c r="P12" s="229" t="s">
        <v>121</v>
      </c>
      <c r="Q12" s="234" t="s">
        <v>276</v>
      </c>
      <c r="R12" s="230" t="s">
        <v>132</v>
      </c>
      <c r="S12" s="229">
        <v>990</v>
      </c>
      <c r="T12" s="229"/>
    </row>
    <row r="13" spans="2:20" ht="15">
      <c r="B13" s="105" t="s">
        <v>121</v>
      </c>
      <c r="C13" s="105"/>
      <c r="D13" s="105"/>
      <c r="E13" s="105"/>
      <c r="F13" s="105"/>
      <c r="G13" s="235" t="s">
        <v>274</v>
      </c>
      <c r="H13">
        <f>M61</f>
        <v>4277.1455999999998</v>
      </c>
      <c r="J13" s="229" t="s">
        <v>121</v>
      </c>
      <c r="K13" s="229"/>
      <c r="L13" s="229"/>
      <c r="M13" s="229"/>
      <c r="N13" s="229"/>
      <c r="P13" s="229" t="s">
        <v>121</v>
      </c>
      <c r="Q13" s="229"/>
      <c r="R13" s="229"/>
      <c r="S13" s="229"/>
      <c r="T13" s="229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6" t="s">
        <v>275</v>
      </c>
      <c r="H14">
        <f>S24</f>
        <v>3983.09184</v>
      </c>
      <c r="J14" s="229" t="s">
        <v>121</v>
      </c>
      <c r="K14" s="229"/>
      <c r="L14" s="230" t="s">
        <v>133</v>
      </c>
      <c r="M14" s="229"/>
      <c r="N14" s="229"/>
      <c r="P14" s="229" t="s">
        <v>121</v>
      </c>
      <c r="Q14" s="229"/>
      <c r="R14" s="230" t="s">
        <v>133</v>
      </c>
      <c r="S14" s="229"/>
      <c r="T14" s="229"/>
    </row>
    <row r="15" spans="2:20" ht="15">
      <c r="B15" s="126" t="s">
        <v>129</v>
      </c>
      <c r="C15" s="124"/>
      <c r="D15" s="124"/>
      <c r="E15" s="124"/>
      <c r="F15" s="124"/>
      <c r="G15" s="242" t="s">
        <v>279</v>
      </c>
      <c r="H15">
        <f>S43</f>
        <v>5319.6998400000002</v>
      </c>
      <c r="J15" s="230" t="s">
        <v>129</v>
      </c>
      <c r="K15" s="229"/>
      <c r="L15" s="229"/>
      <c r="M15" s="229"/>
      <c r="N15" s="229"/>
      <c r="P15" s="230" t="s">
        <v>129</v>
      </c>
      <c r="Q15" s="229"/>
      <c r="R15" s="229"/>
      <c r="S15" s="229"/>
      <c r="T15" s="229"/>
    </row>
    <row r="16" spans="2:20" ht="15">
      <c r="B16" s="126" t="s">
        <v>134</v>
      </c>
      <c r="C16" s="124"/>
      <c r="D16" s="226">
        <v>0.05</v>
      </c>
      <c r="E16" s="124">
        <f>SUM(E10:E15)*D16</f>
        <v>159</v>
      </c>
      <c r="F16" s="124"/>
      <c r="J16" s="230" t="s">
        <v>134</v>
      </c>
      <c r="K16" s="229"/>
      <c r="L16" s="226">
        <v>0.05</v>
      </c>
      <c r="M16" s="229">
        <f>SUM(M10:M15)*L16</f>
        <v>159</v>
      </c>
      <c r="N16" s="229"/>
      <c r="P16" s="230" t="s">
        <v>134</v>
      </c>
      <c r="Q16" s="229"/>
      <c r="R16" s="226">
        <v>0.05</v>
      </c>
      <c r="S16" s="229">
        <f>SUM(S10:S15)*R16</f>
        <v>149</v>
      </c>
      <c r="T16" s="229"/>
    </row>
    <row r="17" spans="2:20" ht="15">
      <c r="B17" s="126" t="s">
        <v>130</v>
      </c>
      <c r="C17" s="124"/>
      <c r="D17" s="124"/>
      <c r="E17" s="124"/>
      <c r="F17" s="124"/>
      <c r="J17" s="230" t="s">
        <v>130</v>
      </c>
      <c r="K17" s="229"/>
      <c r="L17" s="229"/>
      <c r="M17" s="229"/>
      <c r="N17" s="229"/>
      <c r="P17" s="230" t="s">
        <v>130</v>
      </c>
      <c r="Q17" s="229"/>
      <c r="R17" s="229"/>
      <c r="S17" s="229"/>
      <c r="T17" s="229"/>
    </row>
    <row r="18" spans="2:20" ht="15">
      <c r="B18" s="126" t="s">
        <v>131</v>
      </c>
      <c r="C18" s="105"/>
      <c r="D18" s="105"/>
      <c r="E18" s="105"/>
      <c r="F18" s="105"/>
      <c r="J18" s="230" t="s">
        <v>131</v>
      </c>
      <c r="K18" s="229"/>
      <c r="L18" s="229"/>
      <c r="M18" s="229"/>
      <c r="N18" s="229"/>
      <c r="P18" s="230" t="s">
        <v>131</v>
      </c>
      <c r="Q18" s="229"/>
      <c r="R18" s="229"/>
      <c r="S18" s="229"/>
      <c r="T18" s="229"/>
    </row>
    <row r="19" spans="2:20" ht="15">
      <c r="B19" s="560" t="s">
        <v>102</v>
      </c>
      <c r="C19" s="560"/>
      <c r="D19" s="560"/>
      <c r="E19" s="107">
        <f>SUM(E10:E18)</f>
        <v>3339</v>
      </c>
      <c r="F19" s="107"/>
      <c r="J19" s="560" t="s">
        <v>102</v>
      </c>
      <c r="K19" s="560"/>
      <c r="L19" s="560"/>
      <c r="M19" s="232">
        <f>SUM(M10:M18)</f>
        <v>3339</v>
      </c>
      <c r="N19" s="232"/>
      <c r="P19" s="560" t="s">
        <v>102</v>
      </c>
      <c r="Q19" s="560"/>
      <c r="R19" s="560"/>
      <c r="S19" s="232">
        <f>SUM(S10:S18)</f>
        <v>3129</v>
      </c>
      <c r="T19" s="232"/>
    </row>
    <row r="20" spans="2:20" ht="15">
      <c r="B20" s="556" t="s">
        <v>87</v>
      </c>
      <c r="C20" s="555"/>
      <c r="D20" s="106">
        <v>0.02</v>
      </c>
      <c r="E20" s="105">
        <f>E19*D20</f>
        <v>66.78</v>
      </c>
      <c r="F20" s="105"/>
      <c r="J20" s="556" t="s">
        <v>87</v>
      </c>
      <c r="K20" s="555"/>
      <c r="L20" s="106">
        <v>0.02</v>
      </c>
      <c r="M20" s="229">
        <f>M19*L20</f>
        <v>66.78</v>
      </c>
      <c r="N20" s="229"/>
      <c r="P20" s="556" t="s">
        <v>87</v>
      </c>
      <c r="Q20" s="555"/>
      <c r="R20" s="106">
        <v>0.02</v>
      </c>
      <c r="S20" s="229">
        <f>S19*R20</f>
        <v>62.58</v>
      </c>
      <c r="T20" s="229"/>
    </row>
    <row r="21" spans="2:20" ht="15">
      <c r="B21" s="555" t="s">
        <v>122</v>
      </c>
      <c r="C21" s="555"/>
      <c r="D21" s="106">
        <v>0.04</v>
      </c>
      <c r="E21" s="105">
        <f>SUM(E19:E20)*D21</f>
        <v>136.2312</v>
      </c>
      <c r="F21" s="105"/>
      <c r="J21" s="555" t="s">
        <v>122</v>
      </c>
      <c r="K21" s="555"/>
      <c r="L21" s="106">
        <v>0.04</v>
      </c>
      <c r="M21" s="229">
        <f>SUM(M19:M20)*L21</f>
        <v>136.2312</v>
      </c>
      <c r="N21" s="229"/>
      <c r="P21" s="555" t="s">
        <v>122</v>
      </c>
      <c r="Q21" s="555"/>
      <c r="R21" s="106">
        <v>0.04</v>
      </c>
      <c r="S21" s="229">
        <f>SUM(S19:S20)*R21</f>
        <v>127.6632</v>
      </c>
      <c r="T21" s="229"/>
    </row>
    <row r="22" spans="2:20" ht="15">
      <c r="B22" s="555" t="s">
        <v>4</v>
      </c>
      <c r="C22" s="555"/>
      <c r="D22" s="106">
        <v>0.2</v>
      </c>
      <c r="E22" s="124">
        <f>SUM(E19:E21)*D22</f>
        <v>708.40224000000012</v>
      </c>
      <c r="F22" s="124"/>
      <c r="J22" s="555" t="s">
        <v>4</v>
      </c>
      <c r="K22" s="555"/>
      <c r="L22" s="106">
        <v>0.2</v>
      </c>
      <c r="M22" s="229">
        <f>SUM(M19:M21)*L22</f>
        <v>708.40224000000012</v>
      </c>
      <c r="N22" s="229"/>
      <c r="P22" s="555" t="s">
        <v>4</v>
      </c>
      <c r="Q22" s="555"/>
      <c r="R22" s="106">
        <v>0.2</v>
      </c>
      <c r="S22" s="229">
        <f>SUM(S19:S21)*R22</f>
        <v>663.84864000000005</v>
      </c>
      <c r="T22" s="229"/>
    </row>
    <row r="23" spans="2:20" ht="15">
      <c r="B23" s="556" t="s">
        <v>128</v>
      </c>
      <c r="C23" s="555"/>
      <c r="D23" s="106">
        <v>0</v>
      </c>
      <c r="E23" s="105">
        <f>SUM(E19:E22)*D23</f>
        <v>0</v>
      </c>
      <c r="F23" s="105"/>
      <c r="J23" s="556" t="s">
        <v>128</v>
      </c>
      <c r="K23" s="555"/>
      <c r="L23" s="106">
        <v>0</v>
      </c>
      <c r="M23" s="229">
        <f>SUM(M19:M22)*L23</f>
        <v>0</v>
      </c>
      <c r="N23" s="229"/>
      <c r="P23" s="556" t="s">
        <v>128</v>
      </c>
      <c r="Q23" s="555"/>
      <c r="R23" s="106">
        <v>0</v>
      </c>
      <c r="S23" s="229">
        <f>SUM(S19:S22)*R23</f>
        <v>0</v>
      </c>
      <c r="T23" s="229"/>
    </row>
    <row r="24" spans="2:20" ht="15">
      <c r="B24" s="557" t="s">
        <v>123</v>
      </c>
      <c r="C24" s="557"/>
      <c r="D24" s="557"/>
      <c r="E24" s="108">
        <f>SUM(E19:E23)</f>
        <v>4250.4134400000003</v>
      </c>
      <c r="F24" s="109" t="s">
        <v>124</v>
      </c>
      <c r="J24" s="557" t="s">
        <v>123</v>
      </c>
      <c r="K24" s="557"/>
      <c r="L24" s="557"/>
      <c r="M24" s="108">
        <f>SUM(M19:M23)</f>
        <v>4250.4134400000003</v>
      </c>
      <c r="N24" s="231" t="s">
        <v>124</v>
      </c>
      <c r="P24" s="557" t="s">
        <v>123</v>
      </c>
      <c r="Q24" s="557"/>
      <c r="R24" s="557"/>
      <c r="S24" s="108">
        <f>SUM(S19:S23)</f>
        <v>3983.09184</v>
      </c>
      <c r="T24" s="231" t="s">
        <v>124</v>
      </c>
    </row>
    <row r="25" spans="2:20" ht="15">
      <c r="B25" s="555"/>
      <c r="C25" s="555"/>
      <c r="D25" s="105"/>
      <c r="E25" s="110">
        <f>E24/10.764</f>
        <v>394.87304347826091</v>
      </c>
      <c r="F25" s="111" t="s">
        <v>125</v>
      </c>
      <c r="J25" s="555"/>
      <c r="K25" s="555"/>
      <c r="L25" s="229"/>
      <c r="M25" s="110">
        <f>M24/10.764</f>
        <v>394.87304347826091</v>
      </c>
      <c r="N25" s="111" t="s">
        <v>125</v>
      </c>
      <c r="P25" s="555"/>
      <c r="Q25" s="555"/>
      <c r="R25" s="229"/>
      <c r="S25" s="110">
        <f>S24/10.764</f>
        <v>370.03826086956525</v>
      </c>
      <c r="T25" s="111" t="s">
        <v>125</v>
      </c>
    </row>
    <row r="28" spans="2:20" ht="15">
      <c r="B28" s="558" t="str">
        <f>CONCATENATE(C29,"+",C30,"+",C31,"+",C32,"+",C33)</f>
        <v>6mm CTG+12MM+6mm CTG++</v>
      </c>
      <c r="C28" s="559"/>
      <c r="D28" s="559"/>
      <c r="E28" s="559"/>
      <c r="F28" s="559"/>
      <c r="J28" s="558" t="str">
        <f>CONCATENATE(K29,"+",K30,"+",K31,"+",K32,"+",K33)</f>
        <v>6mm CTG+12MM+6mm CTG++</v>
      </c>
      <c r="K28" s="559"/>
      <c r="L28" s="559"/>
      <c r="M28" s="559"/>
      <c r="N28" s="559"/>
      <c r="P28" s="558" t="str">
        <f>CONCATENATE(Q29,"+",Q30,"+",Q31,"+",Q32,"+",Q33)</f>
        <v>8mm CTG+1.52mm pvb+8MM CTG++</v>
      </c>
      <c r="Q28" s="559"/>
      <c r="R28" s="559"/>
      <c r="S28" s="559"/>
      <c r="T28" s="559"/>
    </row>
    <row r="29" spans="2:20" ht="15">
      <c r="B29" s="220" t="s">
        <v>121</v>
      </c>
      <c r="C29" s="224" t="s">
        <v>268</v>
      </c>
      <c r="D29" s="220" t="s">
        <v>101</v>
      </c>
      <c r="E29" s="220">
        <v>750</v>
      </c>
      <c r="F29" s="220"/>
      <c r="J29" s="229" t="s">
        <v>121</v>
      </c>
      <c r="K29" s="224" t="s">
        <v>268</v>
      </c>
      <c r="L29" s="229" t="s">
        <v>101</v>
      </c>
      <c r="M29" s="229">
        <v>750</v>
      </c>
      <c r="N29" s="229"/>
      <c r="P29" s="229" t="s">
        <v>121</v>
      </c>
      <c r="Q29" s="224" t="s">
        <v>265</v>
      </c>
      <c r="R29" s="229" t="s">
        <v>101</v>
      </c>
      <c r="S29" s="229">
        <v>990</v>
      </c>
      <c r="T29" s="229"/>
    </row>
    <row r="30" spans="2:20" ht="15">
      <c r="B30" s="220" t="s">
        <v>121</v>
      </c>
      <c r="C30" s="224" t="s">
        <v>269</v>
      </c>
      <c r="D30" s="106"/>
      <c r="E30" s="220">
        <v>1000</v>
      </c>
      <c r="F30" s="220"/>
      <c r="J30" s="229" t="s">
        <v>121</v>
      </c>
      <c r="K30" s="224" t="s">
        <v>269</v>
      </c>
      <c r="L30" s="106"/>
      <c r="M30" s="229">
        <v>1000</v>
      </c>
      <c r="N30" s="229"/>
      <c r="P30" s="229" t="s">
        <v>121</v>
      </c>
      <c r="Q30" s="234" t="s">
        <v>278</v>
      </c>
      <c r="R30" s="106"/>
      <c r="S30" s="229">
        <v>2000</v>
      </c>
      <c r="T30" s="229"/>
    </row>
    <row r="31" spans="2:20" ht="15">
      <c r="B31" s="220" t="s">
        <v>121</v>
      </c>
      <c r="C31" s="224" t="s">
        <v>268</v>
      </c>
      <c r="D31" s="221" t="s">
        <v>132</v>
      </c>
      <c r="E31" s="220">
        <v>750</v>
      </c>
      <c r="F31" s="220"/>
      <c r="J31" s="229" t="s">
        <v>121</v>
      </c>
      <c r="K31" s="224" t="s">
        <v>268</v>
      </c>
      <c r="L31" s="230" t="s">
        <v>132</v>
      </c>
      <c r="M31" s="229">
        <v>750</v>
      </c>
      <c r="N31" s="229"/>
      <c r="P31" s="229" t="s">
        <v>121</v>
      </c>
      <c r="Q31" s="234" t="s">
        <v>276</v>
      </c>
      <c r="R31" s="230" t="s">
        <v>132</v>
      </c>
      <c r="S31" s="229">
        <v>990</v>
      </c>
      <c r="T31" s="229"/>
    </row>
    <row r="32" spans="2:20" ht="15">
      <c r="B32" s="220" t="s">
        <v>121</v>
      </c>
      <c r="C32" s="220"/>
      <c r="D32" s="220"/>
      <c r="E32" s="220"/>
      <c r="F32" s="220"/>
      <c r="J32" s="229" t="s">
        <v>121</v>
      </c>
      <c r="K32" s="229"/>
      <c r="L32" s="229"/>
      <c r="M32" s="229"/>
      <c r="N32" s="229"/>
      <c r="P32" s="229" t="s">
        <v>121</v>
      </c>
      <c r="Q32" s="229"/>
      <c r="R32" s="229"/>
      <c r="S32" s="229"/>
      <c r="T32" s="229"/>
    </row>
    <row r="33" spans="2:20" ht="15">
      <c r="B33" s="220" t="s">
        <v>121</v>
      </c>
      <c r="C33" s="220"/>
      <c r="D33" s="221" t="s">
        <v>133</v>
      </c>
      <c r="E33" s="220"/>
      <c r="F33" s="220"/>
      <c r="J33" s="229" t="s">
        <v>121</v>
      </c>
      <c r="K33" s="229"/>
      <c r="L33" s="230" t="s">
        <v>133</v>
      </c>
      <c r="M33" s="229"/>
      <c r="N33" s="229"/>
      <c r="P33" s="229" t="s">
        <v>121</v>
      </c>
      <c r="Q33" s="229"/>
      <c r="R33" s="230" t="s">
        <v>133</v>
      </c>
      <c r="S33" s="229"/>
      <c r="T33" s="229"/>
    </row>
    <row r="34" spans="2:20" ht="15">
      <c r="B34" s="221" t="s">
        <v>129</v>
      </c>
      <c r="C34" s="220"/>
      <c r="D34" s="220"/>
      <c r="E34" s="220"/>
      <c r="F34" s="220"/>
      <c r="J34" s="234" t="s">
        <v>272</v>
      </c>
      <c r="K34" s="229"/>
      <c r="L34" s="229"/>
      <c r="M34" s="229">
        <v>750</v>
      </c>
      <c r="N34" s="229"/>
      <c r="P34" s="230" t="s">
        <v>129</v>
      </c>
      <c r="Q34" s="229"/>
      <c r="R34" s="229"/>
      <c r="S34" s="229"/>
      <c r="T34" s="229"/>
    </row>
    <row r="35" spans="2:20" ht="15">
      <c r="B35" s="221" t="s">
        <v>134</v>
      </c>
      <c r="C35" s="220"/>
      <c r="D35" s="226">
        <v>0.05</v>
      </c>
      <c r="E35" s="220">
        <f>SUM(E29:E34)*D35</f>
        <v>125</v>
      </c>
      <c r="F35" s="220"/>
      <c r="J35" s="230" t="s">
        <v>134</v>
      </c>
      <c r="K35" s="229"/>
      <c r="L35" s="226">
        <v>0.05</v>
      </c>
      <c r="M35" s="229">
        <f>SUM(M29:M34)*L35</f>
        <v>162.5</v>
      </c>
      <c r="N35" s="229"/>
      <c r="P35" s="230" t="s">
        <v>134</v>
      </c>
      <c r="Q35" s="229"/>
      <c r="R35" s="226">
        <v>0.05</v>
      </c>
      <c r="S35" s="229">
        <f>SUM(S29:S34)*R35</f>
        <v>199</v>
      </c>
      <c r="T35" s="229"/>
    </row>
    <row r="36" spans="2:20" ht="15">
      <c r="B36" s="221" t="s">
        <v>130</v>
      </c>
      <c r="C36" s="220"/>
      <c r="D36" s="220"/>
      <c r="E36" s="220"/>
      <c r="F36" s="220"/>
      <c r="J36" s="230" t="s">
        <v>130</v>
      </c>
      <c r="K36" s="229"/>
      <c r="L36" s="229"/>
      <c r="M36" s="229"/>
      <c r="N36" s="229"/>
      <c r="P36" s="230" t="s">
        <v>130</v>
      </c>
      <c r="Q36" s="229"/>
      <c r="R36" s="229"/>
      <c r="S36" s="229"/>
      <c r="T36" s="229"/>
    </row>
    <row r="37" spans="2:20" ht="15">
      <c r="B37" s="221" t="s">
        <v>131</v>
      </c>
      <c r="C37" s="220"/>
      <c r="D37" s="220"/>
      <c r="E37" s="220"/>
      <c r="F37" s="220"/>
      <c r="J37" s="230" t="s">
        <v>131</v>
      </c>
      <c r="K37" s="229"/>
      <c r="L37" s="229"/>
      <c r="M37" s="229"/>
      <c r="N37" s="229"/>
      <c r="P37" s="230" t="s">
        <v>131</v>
      </c>
      <c r="Q37" s="229"/>
      <c r="R37" s="229"/>
      <c r="S37" s="229"/>
      <c r="T37" s="229"/>
    </row>
    <row r="38" spans="2:20" ht="15">
      <c r="B38" s="560" t="s">
        <v>102</v>
      </c>
      <c r="C38" s="560"/>
      <c r="D38" s="560"/>
      <c r="E38" s="223">
        <f>SUM(E29:E37)</f>
        <v>2625</v>
      </c>
      <c r="F38" s="223"/>
      <c r="J38" s="560" t="s">
        <v>102</v>
      </c>
      <c r="K38" s="560"/>
      <c r="L38" s="560"/>
      <c r="M38" s="232">
        <f>SUM(M29:M37)</f>
        <v>3412.5</v>
      </c>
      <c r="N38" s="232"/>
      <c r="P38" s="560" t="s">
        <v>102</v>
      </c>
      <c r="Q38" s="560"/>
      <c r="R38" s="560"/>
      <c r="S38" s="232">
        <f>SUM(S29:S37)</f>
        <v>4179</v>
      </c>
      <c r="T38" s="232"/>
    </row>
    <row r="39" spans="2:20" ht="15">
      <c r="B39" s="556" t="s">
        <v>87</v>
      </c>
      <c r="C39" s="555"/>
      <c r="D39" s="106">
        <v>0.02</v>
      </c>
      <c r="E39" s="220">
        <f>E38*D39</f>
        <v>52.5</v>
      </c>
      <c r="F39" s="220"/>
      <c r="J39" s="556" t="s">
        <v>87</v>
      </c>
      <c r="K39" s="555"/>
      <c r="L39" s="106">
        <v>0.02</v>
      </c>
      <c r="M39" s="229">
        <f>M38*L39</f>
        <v>68.25</v>
      </c>
      <c r="N39" s="229"/>
      <c r="P39" s="556" t="s">
        <v>87</v>
      </c>
      <c r="Q39" s="555"/>
      <c r="R39" s="106">
        <v>0.02</v>
      </c>
      <c r="S39" s="229">
        <f>S38*R39</f>
        <v>83.58</v>
      </c>
      <c r="T39" s="229"/>
    </row>
    <row r="40" spans="2:20" ht="15">
      <c r="B40" s="555" t="s">
        <v>122</v>
      </c>
      <c r="C40" s="555"/>
      <c r="D40" s="106">
        <v>0.04</v>
      </c>
      <c r="E40" s="220">
        <f>SUM(E38:E39)*D40</f>
        <v>107.10000000000001</v>
      </c>
      <c r="F40" s="220"/>
      <c r="J40" s="555" t="s">
        <v>122</v>
      </c>
      <c r="K40" s="555"/>
      <c r="L40" s="106">
        <v>0.04</v>
      </c>
      <c r="M40" s="229">
        <f>SUM(M38:M39)*L40</f>
        <v>139.22999999999999</v>
      </c>
      <c r="N40" s="229"/>
      <c r="P40" s="555" t="s">
        <v>122</v>
      </c>
      <c r="Q40" s="555"/>
      <c r="R40" s="106">
        <v>0.04</v>
      </c>
      <c r="S40" s="229">
        <f>SUM(S38:S39)*R40</f>
        <v>170.50319999999999</v>
      </c>
      <c r="T40" s="229"/>
    </row>
    <row r="41" spans="2:20" ht="15">
      <c r="B41" s="555" t="s">
        <v>4</v>
      </c>
      <c r="C41" s="555"/>
      <c r="D41" s="106">
        <v>0.2</v>
      </c>
      <c r="E41" s="220">
        <f>SUM(E38:E40)*D41</f>
        <v>556.91999999999996</v>
      </c>
      <c r="F41" s="220"/>
      <c r="J41" s="555" t="s">
        <v>4</v>
      </c>
      <c r="K41" s="555"/>
      <c r="L41" s="106">
        <v>0.2</v>
      </c>
      <c r="M41" s="229">
        <f>SUM(M38:M40)*L41</f>
        <v>723.99600000000009</v>
      </c>
      <c r="N41" s="229"/>
      <c r="P41" s="555" t="s">
        <v>4</v>
      </c>
      <c r="Q41" s="555"/>
      <c r="R41" s="106">
        <v>0.2</v>
      </c>
      <c r="S41" s="229">
        <f>SUM(S38:S40)*R41</f>
        <v>886.61664000000007</v>
      </c>
      <c r="T41" s="229"/>
    </row>
    <row r="42" spans="2:20" ht="15">
      <c r="B42" s="556" t="s">
        <v>128</v>
      </c>
      <c r="C42" s="555"/>
      <c r="D42" s="106">
        <v>0</v>
      </c>
      <c r="E42" s="220">
        <f>SUM(E38:E41)*D42</f>
        <v>0</v>
      </c>
      <c r="F42" s="220"/>
      <c r="J42" s="556" t="s">
        <v>128</v>
      </c>
      <c r="K42" s="555"/>
      <c r="L42" s="106">
        <v>0</v>
      </c>
      <c r="M42" s="229">
        <f>SUM(M38:M41)*L42</f>
        <v>0</v>
      </c>
      <c r="N42" s="229"/>
      <c r="P42" s="556" t="s">
        <v>128</v>
      </c>
      <c r="Q42" s="555"/>
      <c r="R42" s="106">
        <v>0</v>
      </c>
      <c r="S42" s="229">
        <f>SUM(S38:S41)*R42</f>
        <v>0</v>
      </c>
      <c r="T42" s="229"/>
    </row>
    <row r="43" spans="2:20" ht="15">
      <c r="B43" s="557" t="s">
        <v>123</v>
      </c>
      <c r="C43" s="557"/>
      <c r="D43" s="557"/>
      <c r="E43" s="108">
        <f>SUM(E38:E42)</f>
        <v>3341.52</v>
      </c>
      <c r="F43" s="222" t="s">
        <v>124</v>
      </c>
      <c r="J43" s="557" t="s">
        <v>123</v>
      </c>
      <c r="K43" s="557"/>
      <c r="L43" s="557"/>
      <c r="M43" s="108">
        <f>SUM(M38:M42)</f>
        <v>4343.9760000000006</v>
      </c>
      <c r="N43" s="231" t="s">
        <v>124</v>
      </c>
      <c r="P43" s="557" t="s">
        <v>123</v>
      </c>
      <c r="Q43" s="557"/>
      <c r="R43" s="557"/>
      <c r="S43" s="108">
        <f>SUM(S38:S42)</f>
        <v>5319.6998400000002</v>
      </c>
      <c r="T43" s="231" t="s">
        <v>124</v>
      </c>
    </row>
    <row r="44" spans="2:20" ht="15">
      <c r="B44" s="555"/>
      <c r="C44" s="555"/>
      <c r="D44" s="220"/>
      <c r="E44" s="110">
        <f>E43/10.764</f>
        <v>310.43478260869568</v>
      </c>
      <c r="F44" s="111" t="s">
        <v>125</v>
      </c>
      <c r="J44" s="555"/>
      <c r="K44" s="555"/>
      <c r="L44" s="229"/>
      <c r="M44" s="110">
        <f>M43/10.764</f>
        <v>403.56521739130443</v>
      </c>
      <c r="N44" s="111" t="s">
        <v>125</v>
      </c>
      <c r="P44" s="555"/>
      <c r="Q44" s="555"/>
      <c r="R44" s="229"/>
      <c r="S44" s="110">
        <f>S43/10.764</f>
        <v>494.21217391304356</v>
      </c>
      <c r="T44" s="111" t="s">
        <v>125</v>
      </c>
    </row>
    <row r="46" spans="2:20" ht="15">
      <c r="B46" s="558" t="str">
        <f>CONCATENATE(C47,"+",C48,"+",C49,"+",C50,"+",C51)</f>
        <v>6mm CTG+10MM+5mm CTG++</v>
      </c>
      <c r="C46" s="559"/>
      <c r="D46" s="559"/>
      <c r="E46" s="559"/>
      <c r="F46" s="559"/>
      <c r="J46" s="558" t="str">
        <f>CONCATENATE(K47,"+",K48,"+",K49,"+",K50,"+",K51)</f>
        <v>6mm CTG+10MM+5mm CTG++</v>
      </c>
      <c r="K46" s="559"/>
      <c r="L46" s="559"/>
      <c r="M46" s="559"/>
      <c r="N46" s="559"/>
    </row>
    <row r="47" spans="2:20" ht="15">
      <c r="B47" s="220" t="s">
        <v>121</v>
      </c>
      <c r="C47" s="224" t="s">
        <v>268</v>
      </c>
      <c r="D47" s="220" t="s">
        <v>101</v>
      </c>
      <c r="E47" s="220">
        <v>750</v>
      </c>
      <c r="F47" s="220"/>
      <c r="J47" s="229" t="s">
        <v>121</v>
      </c>
      <c r="K47" s="224" t="s">
        <v>268</v>
      </c>
      <c r="L47" s="229" t="s">
        <v>101</v>
      </c>
      <c r="M47" s="229">
        <v>750</v>
      </c>
      <c r="N47" s="229"/>
    </row>
    <row r="48" spans="2:20" ht="15">
      <c r="B48" s="220" t="s">
        <v>121</v>
      </c>
      <c r="C48" s="224" t="s">
        <v>270</v>
      </c>
      <c r="D48" s="106"/>
      <c r="E48" s="220">
        <v>1000</v>
      </c>
      <c r="F48" s="220"/>
      <c r="J48" s="229" t="s">
        <v>121</v>
      </c>
      <c r="K48" s="224" t="s">
        <v>270</v>
      </c>
      <c r="L48" s="106"/>
      <c r="M48" s="229">
        <v>1000</v>
      </c>
      <c r="N48" s="229"/>
    </row>
    <row r="49" spans="2:14" ht="15">
      <c r="B49" s="220" t="s">
        <v>121</v>
      </c>
      <c r="C49" s="224" t="s">
        <v>271</v>
      </c>
      <c r="D49" s="221" t="s">
        <v>132</v>
      </c>
      <c r="E49" s="220">
        <v>700</v>
      </c>
      <c r="F49" s="220"/>
      <c r="J49" s="229" t="s">
        <v>121</v>
      </c>
      <c r="K49" s="224" t="s">
        <v>271</v>
      </c>
      <c r="L49" s="230" t="s">
        <v>132</v>
      </c>
      <c r="M49" s="229">
        <v>700</v>
      </c>
      <c r="N49" s="229"/>
    </row>
    <row r="50" spans="2:14" ht="15">
      <c r="B50" s="220" t="s">
        <v>121</v>
      </c>
      <c r="C50" s="220"/>
      <c r="D50" s="220"/>
      <c r="E50" s="220"/>
      <c r="F50" s="220"/>
      <c r="J50" s="229" t="s">
        <v>121</v>
      </c>
      <c r="K50" s="229"/>
      <c r="L50" s="229"/>
      <c r="M50" s="229"/>
      <c r="N50" s="229"/>
    </row>
    <row r="51" spans="2:14" ht="15">
      <c r="B51" s="220" t="s">
        <v>121</v>
      </c>
      <c r="C51" s="220"/>
      <c r="D51" s="221" t="s">
        <v>133</v>
      </c>
      <c r="E51" s="220"/>
      <c r="F51" s="220"/>
      <c r="J51" s="229" t="s">
        <v>121</v>
      </c>
      <c r="K51" s="229"/>
      <c r="L51" s="230" t="s">
        <v>133</v>
      </c>
      <c r="M51" s="229"/>
      <c r="N51" s="229"/>
    </row>
    <row r="52" spans="2:14" ht="15">
      <c r="B52" s="221" t="s">
        <v>129</v>
      </c>
      <c r="C52" s="220"/>
      <c r="D52" s="220"/>
      <c r="E52" s="220"/>
      <c r="F52" s="220"/>
      <c r="J52" s="234" t="s">
        <v>272</v>
      </c>
      <c r="K52" s="229"/>
      <c r="L52" s="229"/>
      <c r="M52" s="229">
        <v>750</v>
      </c>
      <c r="N52" s="229"/>
    </row>
    <row r="53" spans="2:14" ht="15">
      <c r="B53" s="221" t="s">
        <v>134</v>
      </c>
      <c r="C53" s="220"/>
      <c r="D53" s="226">
        <v>0.05</v>
      </c>
      <c r="E53" s="220">
        <f>SUM(E47:E52)*D53</f>
        <v>122.5</v>
      </c>
      <c r="F53" s="220"/>
      <c r="J53" s="230" t="s">
        <v>134</v>
      </c>
      <c r="K53" s="229"/>
      <c r="L53" s="226">
        <v>0.05</v>
      </c>
      <c r="M53" s="229">
        <f>SUM(M47:M52)*L53</f>
        <v>160</v>
      </c>
      <c r="N53" s="229"/>
    </row>
    <row r="54" spans="2:14" ht="15">
      <c r="B54" s="221" t="s">
        <v>130</v>
      </c>
      <c r="C54" s="220"/>
      <c r="D54" s="220"/>
      <c r="E54" s="220"/>
      <c r="F54" s="220"/>
      <c r="J54" s="230" t="s">
        <v>130</v>
      </c>
      <c r="K54" s="229"/>
      <c r="L54" s="229"/>
      <c r="M54" s="229"/>
      <c r="N54" s="229"/>
    </row>
    <row r="55" spans="2:14" ht="15">
      <c r="B55" s="221" t="s">
        <v>131</v>
      </c>
      <c r="C55" s="220"/>
      <c r="D55" s="220"/>
      <c r="E55" s="220"/>
      <c r="F55" s="220"/>
      <c r="J55" s="230" t="s">
        <v>131</v>
      </c>
      <c r="K55" s="229"/>
      <c r="L55" s="229"/>
      <c r="M55" s="229"/>
      <c r="N55" s="229"/>
    </row>
    <row r="56" spans="2:14" ht="15">
      <c r="B56" s="560" t="s">
        <v>102</v>
      </c>
      <c r="C56" s="560"/>
      <c r="D56" s="560"/>
      <c r="E56" s="223">
        <f>SUM(E47:E55)</f>
        <v>2572.5</v>
      </c>
      <c r="F56" s="223"/>
      <c r="J56" s="560" t="s">
        <v>102</v>
      </c>
      <c r="K56" s="560"/>
      <c r="L56" s="560"/>
      <c r="M56" s="232">
        <f>SUM(M47:M55)</f>
        <v>3360</v>
      </c>
      <c r="N56" s="232"/>
    </row>
    <row r="57" spans="2:14" ht="15">
      <c r="B57" s="556" t="s">
        <v>87</v>
      </c>
      <c r="C57" s="555"/>
      <c r="D57" s="106">
        <v>0.02</v>
      </c>
      <c r="E57" s="220">
        <f>E56*D57</f>
        <v>51.45</v>
      </c>
      <c r="F57" s="220"/>
      <c r="J57" s="556" t="s">
        <v>87</v>
      </c>
      <c r="K57" s="555"/>
      <c r="L57" s="106">
        <v>0.02</v>
      </c>
      <c r="M57" s="229">
        <f>M56*L57</f>
        <v>67.2</v>
      </c>
      <c r="N57" s="229"/>
    </row>
    <row r="58" spans="2:14" ht="15">
      <c r="B58" s="555" t="s">
        <v>122</v>
      </c>
      <c r="C58" s="555"/>
      <c r="D58" s="106">
        <v>0.04</v>
      </c>
      <c r="E58" s="220">
        <f>SUM(E56:E57)*D58</f>
        <v>104.958</v>
      </c>
      <c r="F58" s="220"/>
      <c r="J58" s="555" t="s">
        <v>122</v>
      </c>
      <c r="K58" s="555"/>
      <c r="L58" s="106">
        <v>0.04</v>
      </c>
      <c r="M58" s="229">
        <f>SUM(M56:M57)*L58</f>
        <v>137.08799999999999</v>
      </c>
      <c r="N58" s="229"/>
    </row>
    <row r="59" spans="2:14" ht="15">
      <c r="B59" s="555" t="s">
        <v>4</v>
      </c>
      <c r="C59" s="555"/>
      <c r="D59" s="106">
        <v>0.2</v>
      </c>
      <c r="E59" s="220">
        <f>SUM(E56:E58)*D59</f>
        <v>545.78160000000003</v>
      </c>
      <c r="F59" s="220"/>
      <c r="J59" s="555" t="s">
        <v>4</v>
      </c>
      <c r="K59" s="555"/>
      <c r="L59" s="106">
        <v>0.2</v>
      </c>
      <c r="M59" s="229">
        <f>SUM(M56:M58)*L59</f>
        <v>712.85760000000005</v>
      </c>
      <c r="N59" s="229"/>
    </row>
    <row r="60" spans="2:14" ht="15">
      <c r="B60" s="556" t="s">
        <v>128</v>
      </c>
      <c r="C60" s="555"/>
      <c r="D60" s="106">
        <v>0</v>
      </c>
      <c r="E60" s="220">
        <f>SUM(E56:E59)*D60</f>
        <v>0</v>
      </c>
      <c r="F60" s="220"/>
      <c r="J60" s="556" t="s">
        <v>128</v>
      </c>
      <c r="K60" s="555"/>
      <c r="L60" s="106">
        <v>0</v>
      </c>
      <c r="M60" s="229">
        <f>SUM(M56:M59)*L60</f>
        <v>0</v>
      </c>
      <c r="N60" s="229"/>
    </row>
    <row r="61" spans="2:14" ht="15">
      <c r="B61" s="557" t="s">
        <v>123</v>
      </c>
      <c r="C61" s="557"/>
      <c r="D61" s="557"/>
      <c r="E61" s="108">
        <f>SUM(E56:E60)</f>
        <v>3274.6895999999997</v>
      </c>
      <c r="F61" s="222" t="s">
        <v>124</v>
      </c>
      <c r="J61" s="557" t="s">
        <v>123</v>
      </c>
      <c r="K61" s="557"/>
      <c r="L61" s="557"/>
      <c r="M61" s="108">
        <f>SUM(M56:M60)</f>
        <v>4277.1455999999998</v>
      </c>
      <c r="N61" s="231" t="s">
        <v>124</v>
      </c>
    </row>
    <row r="62" spans="2:14" ht="15">
      <c r="B62" s="555"/>
      <c r="C62" s="555"/>
      <c r="D62" s="220"/>
      <c r="E62" s="110">
        <f>E61/10.764</f>
        <v>304.22608695652173</v>
      </c>
      <c r="F62" s="111" t="s">
        <v>125</v>
      </c>
      <c r="J62" s="555"/>
      <c r="K62" s="555"/>
      <c r="L62" s="229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8">
        <f>ROUND(Pricing!T104,0.1)</f>
        <v>50</v>
      </c>
    </row>
    <row r="5" spans="3:5">
      <c r="C5" s="235" t="s">
        <v>395</v>
      </c>
      <c r="D5" s="235" t="s">
        <v>393</v>
      </c>
      <c r="E5" s="308">
        <f>ROUND(Pricing!U104,0.1)/40</f>
        <v>1.5</v>
      </c>
    </row>
    <row r="6" spans="3:5">
      <c r="C6" s="235" t="s">
        <v>83</v>
      </c>
      <c r="D6" s="235" t="s">
        <v>392</v>
      </c>
      <c r="E6" s="308">
        <f>ROUND(Pricing!V104,0.1)</f>
        <v>3</v>
      </c>
    </row>
    <row r="7" spans="3:5">
      <c r="C7" s="235" t="s">
        <v>399</v>
      </c>
      <c r="D7" s="235" t="s">
        <v>391</v>
      </c>
      <c r="E7" s="308">
        <f>ROUND(Pricing!W104,0.1)</f>
        <v>50</v>
      </c>
    </row>
    <row r="8" spans="3:5">
      <c r="C8" s="235" t="s">
        <v>396</v>
      </c>
      <c r="D8" s="235" t="s">
        <v>391</v>
      </c>
      <c r="E8" s="308">
        <f>ROUND(Pricing!X104,0.1)</f>
        <v>99</v>
      </c>
    </row>
    <row r="9" spans="3:5">
      <c r="C9" t="s">
        <v>222</v>
      </c>
      <c r="D9" s="235" t="s">
        <v>394</v>
      </c>
      <c r="E9" s="308">
        <f>ROUND(Pricing!Y104,0.1)</f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"/>
  <sheetViews>
    <sheetView workbookViewId="0">
      <selection activeCell="A5" sqref="A5:XFD38"/>
    </sheetView>
  </sheetViews>
  <sheetFormatPr defaultRowHeight="15"/>
  <cols>
    <col min="1" max="1" width="21.28515625" style="316" customWidth="1"/>
    <col min="2" max="2" width="19" style="316" customWidth="1"/>
    <col min="3" max="3" width="24.7109375" style="316" customWidth="1"/>
    <col min="4" max="4" width="13.85546875" style="316" customWidth="1"/>
    <col min="5" max="5" width="14.42578125" style="316" customWidth="1"/>
    <col min="6" max="6" width="11.85546875" style="316" customWidth="1"/>
    <col min="7" max="7" width="12.140625" style="316" bestFit="1" customWidth="1"/>
    <col min="8" max="8" width="14.85546875" style="316" bestFit="1" customWidth="1"/>
    <col min="9" max="11" width="9.140625" style="316"/>
    <col min="12" max="12" width="15.140625" style="316" customWidth="1"/>
    <col min="13" max="13" width="17.7109375" style="316" customWidth="1"/>
    <col min="14" max="14" width="19.140625" style="316" customWidth="1"/>
    <col min="15" max="15" width="19.5703125" style="316" customWidth="1"/>
    <col min="16" max="16" width="18.85546875" style="316" customWidth="1"/>
    <col min="17" max="17" width="22.7109375" style="316" customWidth="1"/>
    <col min="18" max="18" width="20.28515625" style="316" customWidth="1"/>
    <col min="19" max="19" width="15" style="316" customWidth="1"/>
    <col min="20" max="20" width="16.42578125" style="316" customWidth="1"/>
    <col min="21" max="21" width="22.42578125" style="316" customWidth="1"/>
    <col min="22" max="16384" width="9.140625" style="316"/>
  </cols>
  <sheetData>
    <row r="1" spans="1:21" s="314" customFormat="1" ht="33.75" customHeight="1">
      <c r="A1" s="314" t="s">
        <v>406</v>
      </c>
      <c r="B1" s="314" t="s">
        <v>205</v>
      </c>
      <c r="C1" s="314" t="s">
        <v>73</v>
      </c>
      <c r="D1" s="314" t="s">
        <v>106</v>
      </c>
      <c r="E1" s="314" t="s">
        <v>112</v>
      </c>
      <c r="F1" s="314" t="s">
        <v>407</v>
      </c>
      <c r="G1" s="314" t="s">
        <v>408</v>
      </c>
      <c r="H1" s="314" t="s">
        <v>409</v>
      </c>
      <c r="I1" s="314" t="s">
        <v>114</v>
      </c>
      <c r="J1" s="314" t="s">
        <v>410</v>
      </c>
      <c r="K1" s="314" t="s">
        <v>9</v>
      </c>
      <c r="L1" s="315" t="s">
        <v>215</v>
      </c>
      <c r="M1" s="314" t="s">
        <v>218</v>
      </c>
      <c r="N1" s="314" t="s">
        <v>411</v>
      </c>
      <c r="O1" s="314" t="s">
        <v>412</v>
      </c>
      <c r="P1" s="314" t="s">
        <v>189</v>
      </c>
      <c r="Q1" s="314" t="s">
        <v>413</v>
      </c>
      <c r="R1" s="314" t="s">
        <v>414</v>
      </c>
      <c r="S1" s="314" t="s">
        <v>415</v>
      </c>
      <c r="T1" s="314" t="s">
        <v>277</v>
      </c>
      <c r="U1" s="314" t="s">
        <v>416</v>
      </c>
    </row>
    <row r="2" spans="1:21">
      <c r="A2" s="317" t="str">
        <f>'BD Team'!B9</f>
        <v>W1</v>
      </c>
      <c r="B2" s="317" t="str">
        <f>'BD Team'!C9</f>
        <v>M15000</v>
      </c>
      <c r="C2" s="317" t="str">
        <f>'BD Team'!D9</f>
        <v>2 FRENCH CASEMENT WINDOWS</v>
      </c>
      <c r="D2" s="317" t="str">
        <f>'BD Team'!E9</f>
        <v>17.52MM</v>
      </c>
      <c r="E2" s="317" t="str">
        <f>'BD Team'!G9</f>
        <v>DAUGHTERS BEDROOM</v>
      </c>
      <c r="F2" s="317" t="str">
        <f>'BD Team'!F9</f>
        <v>NO</v>
      </c>
      <c r="I2" s="317">
        <f>'BD Team'!H9</f>
        <v>1818</v>
      </c>
      <c r="J2" s="317">
        <f>'BD Team'!I9</f>
        <v>1308</v>
      </c>
      <c r="K2" s="317">
        <f>'BD Team'!J9</f>
        <v>1</v>
      </c>
      <c r="L2" s="318">
        <f>'BD Team'!K9</f>
        <v>952.68</v>
      </c>
      <c r="M2" s="317">
        <f>Pricing!O4</f>
        <v>5049</v>
      </c>
      <c r="N2" s="317">
        <f>Pricing!Q4</f>
        <v>0</v>
      </c>
      <c r="O2" s="317">
        <f>Pricing!R4</f>
        <v>0</v>
      </c>
      <c r="P2" s="317">
        <f>Pricing!S4</f>
        <v>0</v>
      </c>
      <c r="Q2" s="318">
        <f>'Cost Calculation'!L8</f>
        <v>0</v>
      </c>
      <c r="R2" s="318">
        <f>'Cost Calculation'!M8</f>
        <v>0</v>
      </c>
      <c r="S2" s="318">
        <f>'Cost Calculation'!N8</f>
        <v>0</v>
      </c>
      <c r="T2" s="317">
        <f>Pricing!P4</f>
        <v>0</v>
      </c>
      <c r="U2" s="316">
        <f>'Cost Calculation'!AC8</f>
        <v>0</v>
      </c>
    </row>
    <row r="3" spans="1:21">
      <c r="A3" s="317" t="str">
        <f>'BD Team'!B10</f>
        <v>W2</v>
      </c>
      <c r="B3" s="317" t="str">
        <f>'BD Team'!C10</f>
        <v>M15000</v>
      </c>
      <c r="C3" s="317" t="str">
        <f>'BD Team'!D10</f>
        <v>SIDE HUNG WINDOW</v>
      </c>
      <c r="D3" s="317" t="str">
        <f>'BD Team'!E10</f>
        <v>17.52MM</v>
      </c>
      <c r="E3" s="317" t="str">
        <f>'BD Team'!G10</f>
        <v>SONS BEDROOM</v>
      </c>
      <c r="F3" s="317" t="str">
        <f>'BD Team'!F10</f>
        <v>NO</v>
      </c>
      <c r="I3" s="317">
        <f>'BD Team'!H10</f>
        <v>726</v>
      </c>
      <c r="J3" s="317">
        <f>'BD Team'!I10</f>
        <v>1626</v>
      </c>
      <c r="K3" s="317">
        <f>'BD Team'!J10</f>
        <v>1</v>
      </c>
      <c r="L3" s="318">
        <f>'BD Team'!K10</f>
        <v>296.27999999999997</v>
      </c>
      <c r="M3" s="317">
        <f>Pricing!O5</f>
        <v>5049</v>
      </c>
      <c r="N3" s="317">
        <f>Pricing!Q5</f>
        <v>0</v>
      </c>
      <c r="O3" s="317">
        <f>Pricing!R5</f>
        <v>0</v>
      </c>
      <c r="P3" s="317">
        <f>Pricing!S5</f>
        <v>0</v>
      </c>
      <c r="Q3" s="318">
        <f>'Cost Calculation'!L9</f>
        <v>0</v>
      </c>
      <c r="R3" s="318">
        <f>'Cost Calculation'!M9</f>
        <v>0</v>
      </c>
      <c r="S3" s="318">
        <f>'Cost Calculation'!N9</f>
        <v>0</v>
      </c>
      <c r="T3" s="317">
        <f>Pricing!P5</f>
        <v>0</v>
      </c>
      <c r="U3" s="316">
        <f>'Cost Calculation'!AC9</f>
        <v>0</v>
      </c>
    </row>
    <row r="4" spans="1:21">
      <c r="A4" s="317" t="str">
        <f>'BD Team'!B11</f>
        <v>W3</v>
      </c>
      <c r="B4" s="317" t="str">
        <f>'BD Team'!C11</f>
        <v>M940</v>
      </c>
      <c r="C4" s="317" t="str">
        <f>'BD Team'!D11</f>
        <v>TOP HUNG WINDOW WITH BOTTOM FIXED</v>
      </c>
      <c r="D4" s="317" t="str">
        <f>'BD Team'!E11</f>
        <v>17.52MM</v>
      </c>
      <c r="E4" s="317" t="str">
        <f>'BD Team'!G11</f>
        <v>SONS BATHROOM</v>
      </c>
      <c r="F4" s="317" t="str">
        <f>'BD Team'!F11</f>
        <v>NO</v>
      </c>
      <c r="I4" s="317">
        <f>'BD Team'!H11</f>
        <v>674</v>
      </c>
      <c r="J4" s="317">
        <f>'BD Team'!I11</f>
        <v>1287</v>
      </c>
      <c r="K4" s="317">
        <f>'BD Team'!J11</f>
        <v>1</v>
      </c>
      <c r="L4" s="318">
        <f>'BD Team'!K11</f>
        <v>642.22</v>
      </c>
      <c r="M4" s="317">
        <f>Pricing!O6</f>
        <v>5049</v>
      </c>
      <c r="N4" s="317">
        <f>Pricing!Q6</f>
        <v>0</v>
      </c>
      <c r="O4" s="317">
        <f>Pricing!R6</f>
        <v>0</v>
      </c>
      <c r="P4" s="317">
        <f>Pricing!S6</f>
        <v>0</v>
      </c>
      <c r="Q4" s="318">
        <f>'Cost Calculation'!L10</f>
        <v>0</v>
      </c>
      <c r="R4" s="318">
        <f>'Cost Calculation'!M10</f>
        <v>0</v>
      </c>
      <c r="S4" s="318">
        <f>'Cost Calculation'!N10</f>
        <v>0</v>
      </c>
      <c r="T4" s="317">
        <f>Pricing!P6</f>
        <v>0</v>
      </c>
      <c r="U4" s="316">
        <f>'Cost Calculation'!AC10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2" sqref="B1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3" t="s">
        <v>126</v>
      </c>
      <c r="B2" s="323"/>
      <c r="C2" s="323"/>
      <c r="D2" s="323"/>
      <c r="E2" s="162" t="s">
        <v>423</v>
      </c>
      <c r="F2" s="137"/>
      <c r="G2" s="163"/>
      <c r="H2" s="324" t="s">
        <v>184</v>
      </c>
      <c r="I2" s="325"/>
      <c r="J2" s="165" t="s">
        <v>426</v>
      </c>
      <c r="K2" s="167"/>
      <c r="L2" s="104" t="s">
        <v>207</v>
      </c>
      <c r="M2" s="104" t="s">
        <v>380</v>
      </c>
    </row>
    <row r="3" spans="1:13" s="104" customFormat="1">
      <c r="A3" s="323" t="s">
        <v>127</v>
      </c>
      <c r="B3" s="323"/>
      <c r="C3" s="323"/>
      <c r="D3" s="323"/>
      <c r="E3" s="162" t="s">
        <v>424</v>
      </c>
      <c r="F3" s="136" t="s">
        <v>182</v>
      </c>
      <c r="G3" s="162" t="s">
        <v>417</v>
      </c>
      <c r="H3" s="324" t="s">
        <v>185</v>
      </c>
      <c r="I3" s="325"/>
      <c r="J3" s="166">
        <v>43718</v>
      </c>
      <c r="K3" s="167"/>
      <c r="L3" s="104" t="s">
        <v>257</v>
      </c>
      <c r="M3" s="104" t="s">
        <v>381</v>
      </c>
    </row>
    <row r="4" spans="1:13" s="104" customFormat="1" ht="18">
      <c r="A4" s="323" t="s">
        <v>168</v>
      </c>
      <c r="B4" s="323"/>
      <c r="C4" s="323"/>
      <c r="D4" s="323"/>
      <c r="E4" s="162" t="s">
        <v>282</v>
      </c>
      <c r="F4" s="135"/>
      <c r="G4" s="164"/>
      <c r="H4" s="324" t="s">
        <v>186</v>
      </c>
      <c r="I4" s="325"/>
      <c r="J4" s="165" t="s">
        <v>380</v>
      </c>
      <c r="K4" s="167"/>
      <c r="L4" s="104" t="s">
        <v>258</v>
      </c>
      <c r="M4" s="104" t="s">
        <v>382</v>
      </c>
    </row>
    <row r="5" spans="1:13" s="104" customFormat="1">
      <c r="A5" s="323" t="s">
        <v>176</v>
      </c>
      <c r="B5" s="323"/>
      <c r="C5" s="323"/>
      <c r="D5" s="323"/>
      <c r="E5" s="162" t="s">
        <v>425</v>
      </c>
      <c r="F5" s="136" t="s">
        <v>183</v>
      </c>
      <c r="G5" s="162" t="s">
        <v>260</v>
      </c>
      <c r="H5" s="324" t="s">
        <v>374</v>
      </c>
      <c r="I5" s="325"/>
      <c r="J5" s="165"/>
      <c r="K5" s="167"/>
      <c r="L5" s="104" t="s">
        <v>259</v>
      </c>
      <c r="M5" s="104" t="s">
        <v>383</v>
      </c>
    </row>
    <row r="6" spans="1:13" ht="18">
      <c r="A6" s="323"/>
      <c r="B6" s="323"/>
      <c r="C6" s="323"/>
      <c r="D6" s="323"/>
      <c r="E6" s="133"/>
      <c r="F6" s="133"/>
      <c r="G6" s="328"/>
      <c r="H6" s="328"/>
      <c r="I6" s="328"/>
      <c r="J6" s="328"/>
      <c r="K6" s="134"/>
      <c r="L6" s="47" t="s">
        <v>260</v>
      </c>
      <c r="M6" s="47" t="s">
        <v>110</v>
      </c>
    </row>
    <row r="7" spans="1:13" ht="38.25" customHeight="1">
      <c r="A7" s="329" t="s">
        <v>62</v>
      </c>
      <c r="B7" s="331" t="s">
        <v>116</v>
      </c>
      <c r="C7" s="151" t="s">
        <v>205</v>
      </c>
      <c r="D7" s="331" t="s">
        <v>118</v>
      </c>
      <c r="E7" s="331" t="s">
        <v>117</v>
      </c>
      <c r="F7" s="33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6" t="s">
        <v>219</v>
      </c>
      <c r="L7" s="47" t="s">
        <v>261</v>
      </c>
      <c r="M7" s="47" t="s">
        <v>384</v>
      </c>
    </row>
    <row r="8" spans="1:13">
      <c r="A8" s="330"/>
      <c r="B8" s="332"/>
      <c r="C8" s="152"/>
      <c r="D8" s="332"/>
      <c r="E8" s="332"/>
      <c r="F8" s="333"/>
      <c r="G8" s="102" t="s">
        <v>2</v>
      </c>
      <c r="H8" s="102" t="s">
        <v>68</v>
      </c>
      <c r="I8" s="115" t="s">
        <v>68</v>
      </c>
      <c r="J8" s="116" t="s">
        <v>113</v>
      </c>
      <c r="K8" s="327"/>
      <c r="M8" s="47" t="s">
        <v>402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430</v>
      </c>
      <c r="F9" s="113" t="s">
        <v>431</v>
      </c>
      <c r="G9" s="113" t="s">
        <v>432</v>
      </c>
      <c r="H9" s="113">
        <v>1818</v>
      </c>
      <c r="I9" s="113">
        <v>1308</v>
      </c>
      <c r="J9" s="113">
        <v>1</v>
      </c>
      <c r="K9" s="123">
        <v>952.68</v>
      </c>
    </row>
    <row r="10" spans="1:13" ht="20.100000000000001" customHeight="1">
      <c r="A10" s="113">
        <v>2</v>
      </c>
      <c r="B10" s="113" t="s">
        <v>433</v>
      </c>
      <c r="C10" s="113" t="s">
        <v>428</v>
      </c>
      <c r="D10" s="113" t="s">
        <v>434</v>
      </c>
      <c r="E10" s="113" t="s">
        <v>430</v>
      </c>
      <c r="F10" s="113" t="s">
        <v>431</v>
      </c>
      <c r="G10" s="113" t="s">
        <v>435</v>
      </c>
      <c r="H10" s="113">
        <v>726</v>
      </c>
      <c r="I10" s="113">
        <v>1626</v>
      </c>
      <c r="J10" s="113">
        <v>1</v>
      </c>
      <c r="K10" s="123">
        <v>296.27999999999997</v>
      </c>
      <c r="L10" s="47" t="s">
        <v>282</v>
      </c>
    </row>
    <row r="11" spans="1:13" ht="20.100000000000001" customHeight="1">
      <c r="A11" s="113">
        <v>3</v>
      </c>
      <c r="B11" s="113" t="s">
        <v>436</v>
      </c>
      <c r="C11" s="113" t="s">
        <v>437</v>
      </c>
      <c r="D11" s="113" t="s">
        <v>438</v>
      </c>
      <c r="E11" s="113" t="s">
        <v>430</v>
      </c>
      <c r="F11" s="113" t="s">
        <v>431</v>
      </c>
      <c r="G11" s="113" t="s">
        <v>439</v>
      </c>
      <c r="H11" s="113">
        <v>674</v>
      </c>
      <c r="I11" s="113">
        <v>1287</v>
      </c>
      <c r="J11" s="113">
        <v>1</v>
      </c>
      <c r="K11" s="123">
        <v>642.22</v>
      </c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418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419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3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3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3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3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3"/>
      <c r="F88" s="113"/>
      <c r="G88" s="233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3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5" sqref="P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1" t="s">
        <v>277</v>
      </c>
      <c r="Q2" s="169" t="s">
        <v>237</v>
      </c>
      <c r="R2" s="169" t="s">
        <v>238</v>
      </c>
      <c r="S2" s="309" t="s">
        <v>189</v>
      </c>
      <c r="T2" s="336" t="s">
        <v>398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39"/>
      <c r="Q3" s="171" t="s">
        <v>226</v>
      </c>
      <c r="R3" s="171" t="s">
        <v>226</v>
      </c>
      <c r="S3" s="310" t="s">
        <v>227</v>
      </c>
      <c r="T3" s="312" t="s">
        <v>389</v>
      </c>
      <c r="U3" s="312" t="s">
        <v>395</v>
      </c>
      <c r="V3" s="312" t="s">
        <v>390</v>
      </c>
      <c r="W3" s="312" t="s">
        <v>396</v>
      </c>
      <c r="X3" s="312" t="s">
        <v>397</v>
      </c>
      <c r="Y3" s="312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2 FRENCH CASEMENT WINDOWS</v>
      </c>
      <c r="E4" s="118" t="str">
        <f>'BD Team'!F9</f>
        <v>NO</v>
      </c>
      <c r="F4" s="121" t="str">
        <f>'BD Team'!G9</f>
        <v>DAUGHTERS BEDROOM</v>
      </c>
      <c r="G4" s="118">
        <f>'BD Team'!H9</f>
        <v>1818</v>
      </c>
      <c r="H4" s="118">
        <f>'BD Team'!I9</f>
        <v>1308</v>
      </c>
      <c r="I4" s="118">
        <f>'BD Team'!J9</f>
        <v>1</v>
      </c>
      <c r="J4" s="103">
        <f t="shared" ref="J4:J53" si="0">G4*H4*I4*10.764/1000000</f>
        <v>25.596189215999999</v>
      </c>
      <c r="K4" s="172">
        <f>'BD Team'!K9</f>
        <v>952.68</v>
      </c>
      <c r="L4" s="171">
        <f>K4*I4</f>
        <v>952.68</v>
      </c>
      <c r="M4" s="170">
        <f>L4*'Changable Values'!$D$4</f>
        <v>79072.44</v>
      </c>
      <c r="N4" s="170" t="str">
        <f>'BD Team'!E9</f>
        <v>17.52MM</v>
      </c>
      <c r="O4" s="172">
        <v>5049</v>
      </c>
      <c r="P4" s="240"/>
      <c r="Q4" s="173"/>
      <c r="R4" s="185"/>
      <c r="S4" s="311"/>
      <c r="T4" s="312">
        <f>(G4+H4)*I4*2/300</f>
        <v>20.84</v>
      </c>
      <c r="U4" s="312">
        <f>SUM(G4:H4)*I4*2*4/1000</f>
        <v>25.007999999999999</v>
      </c>
      <c r="V4" s="312">
        <f>SUM(G4:H4)*I4*5*5*4/(1000*240)</f>
        <v>1.3025</v>
      </c>
      <c r="W4" s="312">
        <f>T4</f>
        <v>20.84</v>
      </c>
      <c r="X4" s="312">
        <f>W4*2</f>
        <v>41.68</v>
      </c>
      <c r="Y4" s="312">
        <f>SUM(G4:H4)*I4*4/1000</f>
        <v>12.504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SIDE HUNG WINDOW</v>
      </c>
      <c r="E5" s="118" t="str">
        <f>'BD Team'!F10</f>
        <v>NO</v>
      </c>
      <c r="F5" s="121" t="str">
        <f>'BD Team'!G10</f>
        <v>SONS BEDROOM</v>
      </c>
      <c r="G5" s="118">
        <f>'BD Team'!H10</f>
        <v>726</v>
      </c>
      <c r="H5" s="118">
        <f>'BD Team'!I10</f>
        <v>1626</v>
      </c>
      <c r="I5" s="118">
        <f>'BD Team'!J10</f>
        <v>1</v>
      </c>
      <c r="J5" s="103">
        <f t="shared" si="0"/>
        <v>12.706643664</v>
      </c>
      <c r="K5" s="172">
        <f>'BD Team'!K10</f>
        <v>296.27999999999997</v>
      </c>
      <c r="L5" s="171">
        <f t="shared" ref="L5:L53" si="1">K5*I5</f>
        <v>296.27999999999997</v>
      </c>
      <c r="M5" s="170">
        <f>L5*'Changable Values'!$D$4</f>
        <v>24591.239999999998</v>
      </c>
      <c r="N5" s="170" t="str">
        <f>'BD Team'!E10</f>
        <v>17.52MM</v>
      </c>
      <c r="O5" s="172">
        <v>5049</v>
      </c>
      <c r="P5" s="240"/>
      <c r="Q5" s="173"/>
      <c r="R5" s="185"/>
      <c r="S5" s="311"/>
      <c r="T5" s="312">
        <f t="shared" ref="T5:T68" si="2">(G5+H5)*I5*2/300</f>
        <v>15.68</v>
      </c>
      <c r="U5" s="312">
        <f t="shared" ref="U5:U68" si="3">SUM(G5:H5)*I5*2*4/1000</f>
        <v>18.815999999999999</v>
      </c>
      <c r="V5" s="312">
        <f t="shared" ref="V5:V68" si="4">SUM(G5:H5)*I5*5*5*4/(1000*240)</f>
        <v>0.98</v>
      </c>
      <c r="W5" s="312">
        <f t="shared" ref="W5:W68" si="5">T5</f>
        <v>15.68</v>
      </c>
      <c r="X5" s="312">
        <f t="shared" ref="X5:X68" si="6">W5*2</f>
        <v>31.36</v>
      </c>
      <c r="Y5" s="312">
        <f t="shared" ref="Y5:Y68" si="7">SUM(G5:H5)*I5*4/1000</f>
        <v>9.4079999999999995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M940</v>
      </c>
      <c r="D6" s="118" t="str">
        <f>'BD Team'!D11</f>
        <v>TOP HUNG WINDOW WITH BOTTOM FIXED</v>
      </c>
      <c r="E6" s="118" t="str">
        <f>'BD Team'!F11</f>
        <v>NO</v>
      </c>
      <c r="F6" s="121" t="str">
        <f>'BD Team'!G11</f>
        <v>SONS BATHROOM</v>
      </c>
      <c r="G6" s="118">
        <f>'BD Team'!H11</f>
        <v>674</v>
      </c>
      <c r="H6" s="118">
        <f>'BD Team'!I11</f>
        <v>1287</v>
      </c>
      <c r="I6" s="118">
        <f>'BD Team'!J11</f>
        <v>1</v>
      </c>
      <c r="J6" s="103">
        <f t="shared" si="0"/>
        <v>9.3371026319999988</v>
      </c>
      <c r="K6" s="172">
        <f>'BD Team'!K11</f>
        <v>642.22</v>
      </c>
      <c r="L6" s="171">
        <f t="shared" si="1"/>
        <v>642.22</v>
      </c>
      <c r="M6" s="170">
        <f>L6*'Changable Values'!$D$4</f>
        <v>53304.26</v>
      </c>
      <c r="N6" s="170" t="str">
        <f>'BD Team'!E11</f>
        <v>17.52MM</v>
      </c>
      <c r="O6" s="172">
        <v>5049</v>
      </c>
      <c r="P6" s="240"/>
      <c r="Q6" s="173"/>
      <c r="R6" s="185"/>
      <c r="S6" s="311"/>
      <c r="T6" s="312">
        <f t="shared" si="2"/>
        <v>13.073333333333334</v>
      </c>
      <c r="U6" s="312">
        <f t="shared" si="3"/>
        <v>15.688000000000001</v>
      </c>
      <c r="V6" s="312">
        <f t="shared" si="4"/>
        <v>0.81708333333333338</v>
      </c>
      <c r="W6" s="312">
        <f t="shared" si="5"/>
        <v>13.073333333333334</v>
      </c>
      <c r="X6" s="312">
        <f t="shared" si="6"/>
        <v>26.146666666666668</v>
      </c>
      <c r="Y6" s="312">
        <f t="shared" si="7"/>
        <v>7.8440000000000003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0"/>
      <c r="Q7" s="173"/>
      <c r="R7" s="185"/>
      <c r="S7" s="311"/>
      <c r="T7" s="312">
        <f t="shared" si="2"/>
        <v>0</v>
      </c>
      <c r="U7" s="312">
        <f t="shared" si="3"/>
        <v>0</v>
      </c>
      <c r="V7" s="312">
        <f t="shared" si="4"/>
        <v>0</v>
      </c>
      <c r="W7" s="312">
        <f t="shared" si="5"/>
        <v>0</v>
      </c>
      <c r="X7" s="312">
        <f t="shared" si="6"/>
        <v>0</v>
      </c>
      <c r="Y7" s="312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0"/>
      <c r="Q8" s="173"/>
      <c r="R8" s="185"/>
      <c r="S8" s="311"/>
      <c r="T8" s="312">
        <f t="shared" si="2"/>
        <v>0</v>
      </c>
      <c r="U8" s="312">
        <f t="shared" si="3"/>
        <v>0</v>
      </c>
      <c r="V8" s="312">
        <f t="shared" si="4"/>
        <v>0</v>
      </c>
      <c r="W8" s="312">
        <f t="shared" si="5"/>
        <v>0</v>
      </c>
      <c r="X8" s="312">
        <f t="shared" si="6"/>
        <v>0</v>
      </c>
      <c r="Y8" s="312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0"/>
      <c r="Q9" s="173"/>
      <c r="R9" s="185"/>
      <c r="S9" s="311"/>
      <c r="T9" s="312">
        <f t="shared" si="2"/>
        <v>0</v>
      </c>
      <c r="U9" s="312">
        <f t="shared" si="3"/>
        <v>0</v>
      </c>
      <c r="V9" s="312">
        <f t="shared" si="4"/>
        <v>0</v>
      </c>
      <c r="W9" s="312">
        <f t="shared" si="5"/>
        <v>0</v>
      </c>
      <c r="X9" s="312">
        <f t="shared" si="6"/>
        <v>0</v>
      </c>
      <c r="Y9" s="312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0"/>
      <c r="Q10" s="173"/>
      <c r="R10" s="185"/>
      <c r="S10" s="311"/>
      <c r="T10" s="312">
        <f t="shared" si="2"/>
        <v>0</v>
      </c>
      <c r="U10" s="312">
        <f t="shared" si="3"/>
        <v>0</v>
      </c>
      <c r="V10" s="312">
        <f t="shared" si="4"/>
        <v>0</v>
      </c>
      <c r="W10" s="312">
        <f t="shared" si="5"/>
        <v>0</v>
      </c>
      <c r="X10" s="312">
        <f t="shared" si="6"/>
        <v>0</v>
      </c>
      <c r="Y10" s="312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0"/>
      <c r="Q11" s="173"/>
      <c r="R11" s="185"/>
      <c r="S11" s="311"/>
      <c r="T11" s="312">
        <f t="shared" si="2"/>
        <v>0</v>
      </c>
      <c r="U11" s="312">
        <f t="shared" si="3"/>
        <v>0</v>
      </c>
      <c r="V11" s="312">
        <f t="shared" si="4"/>
        <v>0</v>
      </c>
      <c r="W11" s="312">
        <f t="shared" si="5"/>
        <v>0</v>
      </c>
      <c r="X11" s="312">
        <f t="shared" si="6"/>
        <v>0</v>
      </c>
      <c r="Y11" s="312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0"/>
      <c r="Q12" s="173"/>
      <c r="R12" s="185"/>
      <c r="S12" s="311"/>
      <c r="T12" s="312">
        <f t="shared" si="2"/>
        <v>0</v>
      </c>
      <c r="U12" s="312">
        <f t="shared" si="3"/>
        <v>0</v>
      </c>
      <c r="V12" s="312">
        <f t="shared" si="4"/>
        <v>0</v>
      </c>
      <c r="W12" s="312">
        <f t="shared" si="5"/>
        <v>0</v>
      </c>
      <c r="X12" s="312">
        <f t="shared" si="6"/>
        <v>0</v>
      </c>
      <c r="Y12" s="312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0"/>
      <c r="Q13" s="173"/>
      <c r="R13" s="185"/>
      <c r="S13" s="311"/>
      <c r="T13" s="312">
        <f t="shared" si="2"/>
        <v>0</v>
      </c>
      <c r="U13" s="312">
        <f t="shared" si="3"/>
        <v>0</v>
      </c>
      <c r="V13" s="312">
        <f t="shared" si="4"/>
        <v>0</v>
      </c>
      <c r="W13" s="312">
        <f t="shared" si="5"/>
        <v>0</v>
      </c>
      <c r="X13" s="312">
        <f t="shared" si="6"/>
        <v>0</v>
      </c>
      <c r="Y13" s="312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0"/>
      <c r="Q14" s="173"/>
      <c r="R14" s="185"/>
      <c r="S14" s="311"/>
      <c r="T14" s="312">
        <f t="shared" si="2"/>
        <v>0</v>
      </c>
      <c r="U14" s="312">
        <f t="shared" si="3"/>
        <v>0</v>
      </c>
      <c r="V14" s="312">
        <f t="shared" si="4"/>
        <v>0</v>
      </c>
      <c r="W14" s="312">
        <f t="shared" si="5"/>
        <v>0</v>
      </c>
      <c r="X14" s="312">
        <f t="shared" si="6"/>
        <v>0</v>
      </c>
      <c r="Y14" s="312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0"/>
      <c r="Q15" s="173"/>
      <c r="R15" s="185"/>
      <c r="S15" s="311"/>
      <c r="T15" s="312">
        <f t="shared" si="2"/>
        <v>0</v>
      </c>
      <c r="U15" s="312">
        <f t="shared" si="3"/>
        <v>0</v>
      </c>
      <c r="V15" s="312">
        <f t="shared" si="4"/>
        <v>0</v>
      </c>
      <c r="W15" s="312">
        <f t="shared" si="5"/>
        <v>0</v>
      </c>
      <c r="X15" s="312">
        <f t="shared" si="6"/>
        <v>0</v>
      </c>
      <c r="Y15" s="312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0"/>
      <c r="Q16" s="173"/>
      <c r="R16" s="185"/>
      <c r="S16" s="311"/>
      <c r="T16" s="312">
        <f t="shared" si="2"/>
        <v>0</v>
      </c>
      <c r="U16" s="312">
        <f t="shared" si="3"/>
        <v>0</v>
      </c>
      <c r="V16" s="312">
        <f t="shared" si="4"/>
        <v>0</v>
      </c>
      <c r="W16" s="312">
        <f t="shared" si="5"/>
        <v>0</v>
      </c>
      <c r="X16" s="312">
        <f t="shared" si="6"/>
        <v>0</v>
      </c>
      <c r="Y16" s="312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0"/>
      <c r="Q17" s="173"/>
      <c r="R17" s="185"/>
      <c r="S17" s="311"/>
      <c r="T17" s="312">
        <f t="shared" si="2"/>
        <v>0</v>
      </c>
      <c r="U17" s="312">
        <f t="shared" si="3"/>
        <v>0</v>
      </c>
      <c r="V17" s="312">
        <f t="shared" si="4"/>
        <v>0</v>
      </c>
      <c r="W17" s="312">
        <f t="shared" si="5"/>
        <v>0</v>
      </c>
      <c r="X17" s="312">
        <f t="shared" si="6"/>
        <v>0</v>
      </c>
      <c r="Y17" s="312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0"/>
      <c r="Q18" s="173"/>
      <c r="R18" s="185"/>
      <c r="S18" s="311"/>
      <c r="T18" s="312">
        <f t="shared" si="2"/>
        <v>0</v>
      </c>
      <c r="U18" s="312">
        <f t="shared" si="3"/>
        <v>0</v>
      </c>
      <c r="V18" s="312">
        <f t="shared" si="4"/>
        <v>0</v>
      </c>
      <c r="W18" s="312">
        <f t="shared" si="5"/>
        <v>0</v>
      </c>
      <c r="X18" s="312">
        <f t="shared" si="6"/>
        <v>0</v>
      </c>
      <c r="Y18" s="312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0"/>
      <c r="Q19" s="173"/>
      <c r="R19" s="185"/>
      <c r="S19" s="311"/>
      <c r="T19" s="312">
        <f t="shared" si="2"/>
        <v>0</v>
      </c>
      <c r="U19" s="312">
        <f t="shared" si="3"/>
        <v>0</v>
      </c>
      <c r="V19" s="312">
        <f t="shared" si="4"/>
        <v>0</v>
      </c>
      <c r="W19" s="312">
        <f t="shared" si="5"/>
        <v>0</v>
      </c>
      <c r="X19" s="312">
        <f t="shared" si="6"/>
        <v>0</v>
      </c>
      <c r="Y19" s="312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0"/>
      <c r="Q20" s="173"/>
      <c r="R20" s="185"/>
      <c r="S20" s="311"/>
      <c r="T20" s="312">
        <f t="shared" si="2"/>
        <v>0</v>
      </c>
      <c r="U20" s="312">
        <f t="shared" si="3"/>
        <v>0</v>
      </c>
      <c r="V20" s="312">
        <f t="shared" si="4"/>
        <v>0</v>
      </c>
      <c r="W20" s="312">
        <f t="shared" si="5"/>
        <v>0</v>
      </c>
      <c r="X20" s="312">
        <f t="shared" si="6"/>
        <v>0</v>
      </c>
      <c r="Y20" s="312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0"/>
      <c r="Q21" s="173"/>
      <c r="R21" s="185"/>
      <c r="S21" s="311"/>
      <c r="T21" s="312">
        <f t="shared" si="2"/>
        <v>0</v>
      </c>
      <c r="U21" s="312">
        <f t="shared" si="3"/>
        <v>0</v>
      </c>
      <c r="V21" s="312">
        <f t="shared" si="4"/>
        <v>0</v>
      </c>
      <c r="W21" s="312">
        <f t="shared" si="5"/>
        <v>0</v>
      </c>
      <c r="X21" s="312">
        <f t="shared" si="6"/>
        <v>0</v>
      </c>
      <c r="Y21" s="312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0"/>
      <c r="Q22" s="173"/>
      <c r="R22" s="185"/>
      <c r="S22" s="311"/>
      <c r="T22" s="312">
        <f t="shared" si="2"/>
        <v>0</v>
      </c>
      <c r="U22" s="312">
        <f t="shared" si="3"/>
        <v>0</v>
      </c>
      <c r="V22" s="312">
        <f t="shared" si="4"/>
        <v>0</v>
      </c>
      <c r="W22" s="312">
        <f t="shared" si="5"/>
        <v>0</v>
      </c>
      <c r="X22" s="312">
        <f t="shared" si="6"/>
        <v>0</v>
      </c>
      <c r="Y22" s="312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0"/>
      <c r="Q23" s="173"/>
      <c r="R23" s="185"/>
      <c r="S23" s="311"/>
      <c r="T23" s="312">
        <f t="shared" si="2"/>
        <v>0</v>
      </c>
      <c r="U23" s="312">
        <f t="shared" si="3"/>
        <v>0</v>
      </c>
      <c r="V23" s="312">
        <f t="shared" si="4"/>
        <v>0</v>
      </c>
      <c r="W23" s="312">
        <f t="shared" si="5"/>
        <v>0</v>
      </c>
      <c r="X23" s="312">
        <f t="shared" si="6"/>
        <v>0</v>
      </c>
      <c r="Y23" s="312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0"/>
      <c r="Q24" s="173"/>
      <c r="R24" s="185"/>
      <c r="S24" s="311"/>
      <c r="T24" s="312">
        <f t="shared" si="2"/>
        <v>0</v>
      </c>
      <c r="U24" s="312">
        <f t="shared" si="3"/>
        <v>0</v>
      </c>
      <c r="V24" s="312">
        <f t="shared" si="4"/>
        <v>0</v>
      </c>
      <c r="W24" s="312">
        <f t="shared" si="5"/>
        <v>0</v>
      </c>
      <c r="X24" s="312">
        <f t="shared" si="6"/>
        <v>0</v>
      </c>
      <c r="Y24" s="312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0"/>
      <c r="Q25" s="173"/>
      <c r="R25" s="185"/>
      <c r="S25" s="311"/>
      <c r="T25" s="312">
        <f t="shared" si="2"/>
        <v>0</v>
      </c>
      <c r="U25" s="312">
        <f t="shared" si="3"/>
        <v>0</v>
      </c>
      <c r="V25" s="312">
        <f t="shared" si="4"/>
        <v>0</v>
      </c>
      <c r="W25" s="312">
        <f t="shared" si="5"/>
        <v>0</v>
      </c>
      <c r="X25" s="312">
        <f t="shared" si="6"/>
        <v>0</v>
      </c>
      <c r="Y25" s="312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0"/>
      <c r="Q26" s="173"/>
      <c r="R26" s="185"/>
      <c r="S26" s="311"/>
      <c r="T26" s="312">
        <f t="shared" si="2"/>
        <v>0</v>
      </c>
      <c r="U26" s="312">
        <f t="shared" si="3"/>
        <v>0</v>
      </c>
      <c r="V26" s="312">
        <f t="shared" si="4"/>
        <v>0</v>
      </c>
      <c r="W26" s="312">
        <f t="shared" si="5"/>
        <v>0</v>
      </c>
      <c r="X26" s="312">
        <f t="shared" si="6"/>
        <v>0</v>
      </c>
      <c r="Y26" s="312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0"/>
      <c r="Q27" s="173"/>
      <c r="R27" s="185"/>
      <c r="S27" s="311"/>
      <c r="T27" s="312">
        <f t="shared" si="2"/>
        <v>0</v>
      </c>
      <c r="U27" s="312">
        <f t="shared" si="3"/>
        <v>0</v>
      </c>
      <c r="V27" s="312">
        <f t="shared" si="4"/>
        <v>0</v>
      </c>
      <c r="W27" s="312">
        <f t="shared" si="5"/>
        <v>0</v>
      </c>
      <c r="X27" s="312">
        <f t="shared" si="6"/>
        <v>0</v>
      </c>
      <c r="Y27" s="312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0"/>
      <c r="Q28" s="173"/>
      <c r="R28" s="185"/>
      <c r="S28" s="311"/>
      <c r="T28" s="312">
        <f t="shared" si="2"/>
        <v>0</v>
      </c>
      <c r="U28" s="312">
        <f t="shared" si="3"/>
        <v>0</v>
      </c>
      <c r="V28" s="312">
        <f t="shared" si="4"/>
        <v>0</v>
      </c>
      <c r="W28" s="312">
        <f t="shared" si="5"/>
        <v>0</v>
      </c>
      <c r="X28" s="312">
        <f t="shared" si="6"/>
        <v>0</v>
      </c>
      <c r="Y28" s="312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0"/>
      <c r="Q29" s="173"/>
      <c r="R29" s="185"/>
      <c r="S29" s="311"/>
      <c r="T29" s="312">
        <f t="shared" si="2"/>
        <v>0</v>
      </c>
      <c r="U29" s="312">
        <f t="shared" si="3"/>
        <v>0</v>
      </c>
      <c r="V29" s="312">
        <f t="shared" si="4"/>
        <v>0</v>
      </c>
      <c r="W29" s="312">
        <f t="shared" si="5"/>
        <v>0</v>
      </c>
      <c r="X29" s="312">
        <f t="shared" si="6"/>
        <v>0</v>
      </c>
      <c r="Y29" s="312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0"/>
      <c r="Q30" s="173"/>
      <c r="R30" s="185"/>
      <c r="S30" s="311"/>
      <c r="T30" s="312">
        <f t="shared" si="2"/>
        <v>0</v>
      </c>
      <c r="U30" s="312">
        <f t="shared" si="3"/>
        <v>0</v>
      </c>
      <c r="V30" s="312">
        <f t="shared" si="4"/>
        <v>0</v>
      </c>
      <c r="W30" s="312">
        <f t="shared" si="5"/>
        <v>0</v>
      </c>
      <c r="X30" s="312">
        <f t="shared" si="6"/>
        <v>0</v>
      </c>
      <c r="Y30" s="312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0"/>
      <c r="Q31" s="173"/>
      <c r="R31" s="185"/>
      <c r="S31" s="311"/>
      <c r="T31" s="312">
        <f t="shared" si="2"/>
        <v>0</v>
      </c>
      <c r="U31" s="312">
        <f t="shared" si="3"/>
        <v>0</v>
      </c>
      <c r="V31" s="312">
        <f t="shared" si="4"/>
        <v>0</v>
      </c>
      <c r="W31" s="312">
        <f t="shared" si="5"/>
        <v>0</v>
      </c>
      <c r="X31" s="312">
        <f t="shared" si="6"/>
        <v>0</v>
      </c>
      <c r="Y31" s="312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0"/>
      <c r="Q32" s="173"/>
      <c r="R32" s="185"/>
      <c r="S32" s="311"/>
      <c r="T32" s="312">
        <f t="shared" si="2"/>
        <v>0</v>
      </c>
      <c r="U32" s="312">
        <f t="shared" si="3"/>
        <v>0</v>
      </c>
      <c r="V32" s="312">
        <f t="shared" si="4"/>
        <v>0</v>
      </c>
      <c r="W32" s="312">
        <f t="shared" si="5"/>
        <v>0</v>
      </c>
      <c r="X32" s="312">
        <f t="shared" si="6"/>
        <v>0</v>
      </c>
      <c r="Y32" s="312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0"/>
      <c r="Q33" s="173"/>
      <c r="R33" s="185"/>
      <c r="S33" s="311"/>
      <c r="T33" s="312">
        <f t="shared" si="2"/>
        <v>0</v>
      </c>
      <c r="U33" s="312">
        <f t="shared" si="3"/>
        <v>0</v>
      </c>
      <c r="V33" s="312">
        <f t="shared" si="4"/>
        <v>0</v>
      </c>
      <c r="W33" s="312">
        <f t="shared" si="5"/>
        <v>0</v>
      </c>
      <c r="X33" s="312">
        <f t="shared" si="6"/>
        <v>0</v>
      </c>
      <c r="Y33" s="312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0"/>
      <c r="Q34" s="173"/>
      <c r="R34" s="185"/>
      <c r="S34" s="311"/>
      <c r="T34" s="312">
        <f t="shared" si="2"/>
        <v>0</v>
      </c>
      <c r="U34" s="312">
        <f t="shared" si="3"/>
        <v>0</v>
      </c>
      <c r="V34" s="312">
        <f t="shared" si="4"/>
        <v>0</v>
      </c>
      <c r="W34" s="312">
        <f t="shared" si="5"/>
        <v>0</v>
      </c>
      <c r="X34" s="312">
        <f t="shared" si="6"/>
        <v>0</v>
      </c>
      <c r="Y34" s="312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0"/>
      <c r="Q35" s="173"/>
      <c r="R35" s="185"/>
      <c r="S35" s="311"/>
      <c r="T35" s="312">
        <f t="shared" si="2"/>
        <v>0</v>
      </c>
      <c r="U35" s="312">
        <f t="shared" si="3"/>
        <v>0</v>
      </c>
      <c r="V35" s="312">
        <f t="shared" si="4"/>
        <v>0</v>
      </c>
      <c r="W35" s="312">
        <f t="shared" si="5"/>
        <v>0</v>
      </c>
      <c r="X35" s="312">
        <f t="shared" si="6"/>
        <v>0</v>
      </c>
      <c r="Y35" s="312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0"/>
      <c r="Q36" s="173"/>
      <c r="R36" s="185"/>
      <c r="S36" s="311"/>
      <c r="T36" s="312">
        <f t="shared" si="2"/>
        <v>0</v>
      </c>
      <c r="U36" s="312">
        <f t="shared" si="3"/>
        <v>0</v>
      </c>
      <c r="V36" s="312">
        <f t="shared" si="4"/>
        <v>0</v>
      </c>
      <c r="W36" s="312">
        <f t="shared" si="5"/>
        <v>0</v>
      </c>
      <c r="X36" s="312">
        <f t="shared" si="6"/>
        <v>0</v>
      </c>
      <c r="Y36" s="312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0"/>
      <c r="Q37" s="173"/>
      <c r="R37" s="185"/>
      <c r="S37" s="311"/>
      <c r="T37" s="312">
        <f t="shared" si="2"/>
        <v>0</v>
      </c>
      <c r="U37" s="312">
        <f t="shared" si="3"/>
        <v>0</v>
      </c>
      <c r="V37" s="312">
        <f t="shared" si="4"/>
        <v>0</v>
      </c>
      <c r="W37" s="312">
        <f t="shared" si="5"/>
        <v>0</v>
      </c>
      <c r="X37" s="312">
        <f t="shared" si="6"/>
        <v>0</v>
      </c>
      <c r="Y37" s="312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0"/>
      <c r="Q38" s="173"/>
      <c r="R38" s="185"/>
      <c r="S38" s="311"/>
      <c r="T38" s="312">
        <f t="shared" si="2"/>
        <v>0</v>
      </c>
      <c r="U38" s="312">
        <f t="shared" si="3"/>
        <v>0</v>
      </c>
      <c r="V38" s="312">
        <f t="shared" si="4"/>
        <v>0</v>
      </c>
      <c r="W38" s="312">
        <f t="shared" si="5"/>
        <v>0</v>
      </c>
      <c r="X38" s="312">
        <f t="shared" si="6"/>
        <v>0</v>
      </c>
      <c r="Y38" s="312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0"/>
      <c r="Q39" s="173"/>
      <c r="R39" s="185"/>
      <c r="S39" s="311"/>
      <c r="T39" s="312">
        <f t="shared" si="2"/>
        <v>0</v>
      </c>
      <c r="U39" s="312">
        <f t="shared" si="3"/>
        <v>0</v>
      </c>
      <c r="V39" s="312">
        <f t="shared" si="4"/>
        <v>0</v>
      </c>
      <c r="W39" s="312">
        <f t="shared" si="5"/>
        <v>0</v>
      </c>
      <c r="X39" s="312">
        <f t="shared" si="6"/>
        <v>0</v>
      </c>
      <c r="Y39" s="312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0"/>
      <c r="Q40" s="173"/>
      <c r="R40" s="185"/>
      <c r="S40" s="311"/>
      <c r="T40" s="312">
        <f t="shared" si="2"/>
        <v>0</v>
      </c>
      <c r="U40" s="312">
        <f t="shared" si="3"/>
        <v>0</v>
      </c>
      <c r="V40" s="312">
        <f t="shared" si="4"/>
        <v>0</v>
      </c>
      <c r="W40" s="312">
        <f t="shared" si="5"/>
        <v>0</v>
      </c>
      <c r="X40" s="312">
        <f t="shared" si="6"/>
        <v>0</v>
      </c>
      <c r="Y40" s="312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0"/>
      <c r="Q41" s="173"/>
      <c r="R41" s="185"/>
      <c r="S41" s="311"/>
      <c r="T41" s="312">
        <f t="shared" si="2"/>
        <v>0</v>
      </c>
      <c r="U41" s="312">
        <f t="shared" si="3"/>
        <v>0</v>
      </c>
      <c r="V41" s="312">
        <f t="shared" si="4"/>
        <v>0</v>
      </c>
      <c r="W41" s="312">
        <f t="shared" si="5"/>
        <v>0</v>
      </c>
      <c r="X41" s="312">
        <f t="shared" si="6"/>
        <v>0</v>
      </c>
      <c r="Y41" s="312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0"/>
      <c r="Q42" s="173"/>
      <c r="R42" s="185"/>
      <c r="S42" s="311"/>
      <c r="T42" s="312">
        <f t="shared" si="2"/>
        <v>0</v>
      </c>
      <c r="U42" s="312">
        <f t="shared" si="3"/>
        <v>0</v>
      </c>
      <c r="V42" s="312">
        <f t="shared" si="4"/>
        <v>0</v>
      </c>
      <c r="W42" s="312">
        <f t="shared" si="5"/>
        <v>0</v>
      </c>
      <c r="X42" s="312">
        <f t="shared" si="6"/>
        <v>0</v>
      </c>
      <c r="Y42" s="312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0"/>
      <c r="Q43" s="173"/>
      <c r="R43" s="185"/>
      <c r="S43" s="311"/>
      <c r="T43" s="312">
        <f t="shared" si="2"/>
        <v>0</v>
      </c>
      <c r="U43" s="312">
        <f t="shared" si="3"/>
        <v>0</v>
      </c>
      <c r="V43" s="312">
        <f t="shared" si="4"/>
        <v>0</v>
      </c>
      <c r="W43" s="312">
        <f t="shared" si="5"/>
        <v>0</v>
      </c>
      <c r="X43" s="312">
        <f t="shared" si="6"/>
        <v>0</v>
      </c>
      <c r="Y43" s="312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0"/>
      <c r="Q44" s="173"/>
      <c r="R44" s="185"/>
      <c r="S44" s="311"/>
      <c r="T44" s="312">
        <f t="shared" si="2"/>
        <v>0</v>
      </c>
      <c r="U44" s="312">
        <f t="shared" si="3"/>
        <v>0</v>
      </c>
      <c r="V44" s="312">
        <f t="shared" si="4"/>
        <v>0</v>
      </c>
      <c r="W44" s="312">
        <f t="shared" si="5"/>
        <v>0</v>
      </c>
      <c r="X44" s="312">
        <f t="shared" si="6"/>
        <v>0</v>
      </c>
      <c r="Y44" s="312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0"/>
      <c r="Q45" s="173"/>
      <c r="R45" s="185"/>
      <c r="S45" s="311"/>
      <c r="T45" s="312">
        <f t="shared" si="2"/>
        <v>0</v>
      </c>
      <c r="U45" s="312">
        <f t="shared" si="3"/>
        <v>0</v>
      </c>
      <c r="V45" s="312">
        <f t="shared" si="4"/>
        <v>0</v>
      </c>
      <c r="W45" s="312">
        <f t="shared" si="5"/>
        <v>0</v>
      </c>
      <c r="X45" s="312">
        <f t="shared" si="6"/>
        <v>0</v>
      </c>
      <c r="Y45" s="312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0"/>
      <c r="Q46" s="173"/>
      <c r="R46" s="185"/>
      <c r="S46" s="311"/>
      <c r="T46" s="312">
        <f t="shared" si="2"/>
        <v>0</v>
      </c>
      <c r="U46" s="312">
        <f t="shared" si="3"/>
        <v>0</v>
      </c>
      <c r="V46" s="312">
        <f t="shared" si="4"/>
        <v>0</v>
      </c>
      <c r="W46" s="312">
        <f t="shared" si="5"/>
        <v>0</v>
      </c>
      <c r="X46" s="312">
        <f t="shared" si="6"/>
        <v>0</v>
      </c>
      <c r="Y46" s="312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0"/>
      <c r="Q47" s="173"/>
      <c r="R47" s="185"/>
      <c r="S47" s="311"/>
      <c r="T47" s="312">
        <f t="shared" si="2"/>
        <v>0</v>
      </c>
      <c r="U47" s="312">
        <f t="shared" si="3"/>
        <v>0</v>
      </c>
      <c r="V47" s="312">
        <f t="shared" si="4"/>
        <v>0</v>
      </c>
      <c r="W47" s="312">
        <f t="shared" si="5"/>
        <v>0</v>
      </c>
      <c r="X47" s="312">
        <f t="shared" si="6"/>
        <v>0</v>
      </c>
      <c r="Y47" s="312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0"/>
      <c r="Q48" s="173"/>
      <c r="R48" s="185"/>
      <c r="S48" s="311"/>
      <c r="T48" s="312">
        <f t="shared" si="2"/>
        <v>0</v>
      </c>
      <c r="U48" s="312">
        <f t="shared" si="3"/>
        <v>0</v>
      </c>
      <c r="V48" s="312">
        <f t="shared" si="4"/>
        <v>0</v>
      </c>
      <c r="W48" s="312">
        <f t="shared" si="5"/>
        <v>0</v>
      </c>
      <c r="X48" s="312">
        <f t="shared" si="6"/>
        <v>0</v>
      </c>
      <c r="Y48" s="312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0"/>
      <c r="Q49" s="173"/>
      <c r="R49" s="185"/>
      <c r="S49" s="311"/>
      <c r="T49" s="312">
        <f t="shared" si="2"/>
        <v>0</v>
      </c>
      <c r="U49" s="312">
        <f t="shared" si="3"/>
        <v>0</v>
      </c>
      <c r="V49" s="312">
        <f t="shared" si="4"/>
        <v>0</v>
      </c>
      <c r="W49" s="312">
        <f t="shared" si="5"/>
        <v>0</v>
      </c>
      <c r="X49" s="312">
        <f t="shared" si="6"/>
        <v>0</v>
      </c>
      <c r="Y49" s="312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0"/>
      <c r="Q50" s="173"/>
      <c r="R50" s="185"/>
      <c r="S50" s="311"/>
      <c r="T50" s="312">
        <f t="shared" si="2"/>
        <v>0</v>
      </c>
      <c r="U50" s="312">
        <f t="shared" si="3"/>
        <v>0</v>
      </c>
      <c r="V50" s="312">
        <f t="shared" si="4"/>
        <v>0</v>
      </c>
      <c r="W50" s="312">
        <f t="shared" si="5"/>
        <v>0</v>
      </c>
      <c r="X50" s="312">
        <f t="shared" si="6"/>
        <v>0</v>
      </c>
      <c r="Y50" s="312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0"/>
      <c r="Q51" s="173"/>
      <c r="R51" s="185"/>
      <c r="S51" s="311"/>
      <c r="T51" s="312">
        <f t="shared" si="2"/>
        <v>0</v>
      </c>
      <c r="U51" s="312">
        <f t="shared" si="3"/>
        <v>0</v>
      </c>
      <c r="V51" s="312">
        <f t="shared" si="4"/>
        <v>0</v>
      </c>
      <c r="W51" s="312">
        <f t="shared" si="5"/>
        <v>0</v>
      </c>
      <c r="X51" s="312">
        <f t="shared" si="6"/>
        <v>0</v>
      </c>
      <c r="Y51" s="312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0"/>
      <c r="Q52" s="173"/>
      <c r="R52" s="185"/>
      <c r="S52" s="311"/>
      <c r="T52" s="312">
        <f t="shared" si="2"/>
        <v>0</v>
      </c>
      <c r="U52" s="312">
        <f t="shared" si="3"/>
        <v>0</v>
      </c>
      <c r="V52" s="312">
        <f t="shared" si="4"/>
        <v>0</v>
      </c>
      <c r="W52" s="312">
        <f t="shared" si="5"/>
        <v>0</v>
      </c>
      <c r="X52" s="312">
        <f t="shared" si="6"/>
        <v>0</v>
      </c>
      <c r="Y52" s="312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0"/>
      <c r="Q53" s="173"/>
      <c r="R53" s="185"/>
      <c r="S53" s="311"/>
      <c r="T53" s="312">
        <f t="shared" si="2"/>
        <v>0</v>
      </c>
      <c r="U53" s="312">
        <f t="shared" si="3"/>
        <v>0</v>
      </c>
      <c r="V53" s="312">
        <f t="shared" si="4"/>
        <v>0</v>
      </c>
      <c r="W53" s="312">
        <f t="shared" si="5"/>
        <v>0</v>
      </c>
      <c r="X53" s="312">
        <f t="shared" si="6"/>
        <v>0</v>
      </c>
      <c r="Y53" s="312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0"/>
      <c r="Q54" s="173"/>
      <c r="R54" s="185"/>
      <c r="S54" s="311"/>
      <c r="T54" s="312">
        <f t="shared" si="2"/>
        <v>0</v>
      </c>
      <c r="U54" s="312">
        <f t="shared" si="3"/>
        <v>0</v>
      </c>
      <c r="V54" s="312">
        <f t="shared" si="4"/>
        <v>0</v>
      </c>
      <c r="W54" s="312">
        <f t="shared" si="5"/>
        <v>0</v>
      </c>
      <c r="X54" s="312">
        <f t="shared" si="6"/>
        <v>0</v>
      </c>
      <c r="Y54" s="312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0"/>
      <c r="Q55" s="173"/>
      <c r="R55" s="185"/>
      <c r="S55" s="311"/>
      <c r="T55" s="312">
        <f t="shared" si="2"/>
        <v>0</v>
      </c>
      <c r="U55" s="312">
        <f t="shared" si="3"/>
        <v>0</v>
      </c>
      <c r="V55" s="312">
        <f t="shared" si="4"/>
        <v>0</v>
      </c>
      <c r="W55" s="312">
        <f t="shared" si="5"/>
        <v>0</v>
      </c>
      <c r="X55" s="312">
        <f t="shared" si="6"/>
        <v>0</v>
      </c>
      <c r="Y55" s="312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0"/>
      <c r="Q56" s="173"/>
      <c r="R56" s="185"/>
      <c r="S56" s="311"/>
      <c r="T56" s="312">
        <f t="shared" si="2"/>
        <v>0</v>
      </c>
      <c r="U56" s="312">
        <f t="shared" si="3"/>
        <v>0</v>
      </c>
      <c r="V56" s="312">
        <f t="shared" si="4"/>
        <v>0</v>
      </c>
      <c r="W56" s="312">
        <f t="shared" si="5"/>
        <v>0</v>
      </c>
      <c r="X56" s="312">
        <f t="shared" si="6"/>
        <v>0</v>
      </c>
      <c r="Y56" s="312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0"/>
      <c r="Q57" s="173"/>
      <c r="R57" s="185"/>
      <c r="S57" s="311"/>
      <c r="T57" s="312">
        <f t="shared" si="2"/>
        <v>0</v>
      </c>
      <c r="U57" s="312">
        <f t="shared" si="3"/>
        <v>0</v>
      </c>
      <c r="V57" s="312">
        <f t="shared" si="4"/>
        <v>0</v>
      </c>
      <c r="W57" s="312">
        <f t="shared" si="5"/>
        <v>0</v>
      </c>
      <c r="X57" s="312">
        <f t="shared" si="6"/>
        <v>0</v>
      </c>
      <c r="Y57" s="312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0"/>
      <c r="Q58" s="173"/>
      <c r="R58" s="185"/>
      <c r="S58" s="311"/>
      <c r="T58" s="312">
        <f t="shared" si="2"/>
        <v>0</v>
      </c>
      <c r="U58" s="312">
        <f t="shared" si="3"/>
        <v>0</v>
      </c>
      <c r="V58" s="312">
        <f t="shared" si="4"/>
        <v>0</v>
      </c>
      <c r="W58" s="312">
        <f t="shared" si="5"/>
        <v>0</v>
      </c>
      <c r="X58" s="312">
        <f t="shared" si="6"/>
        <v>0</v>
      </c>
      <c r="Y58" s="312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0"/>
      <c r="Q59" s="173"/>
      <c r="R59" s="185"/>
      <c r="S59" s="311"/>
      <c r="T59" s="312">
        <f t="shared" si="2"/>
        <v>0</v>
      </c>
      <c r="U59" s="312">
        <f t="shared" si="3"/>
        <v>0</v>
      </c>
      <c r="V59" s="312">
        <f t="shared" si="4"/>
        <v>0</v>
      </c>
      <c r="W59" s="312">
        <f t="shared" si="5"/>
        <v>0</v>
      </c>
      <c r="X59" s="312">
        <f t="shared" si="6"/>
        <v>0</v>
      </c>
      <c r="Y59" s="312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0"/>
      <c r="Q60" s="173"/>
      <c r="R60" s="185"/>
      <c r="S60" s="311"/>
      <c r="T60" s="312">
        <f t="shared" si="2"/>
        <v>0</v>
      </c>
      <c r="U60" s="312">
        <f t="shared" si="3"/>
        <v>0</v>
      </c>
      <c r="V60" s="312">
        <f t="shared" si="4"/>
        <v>0</v>
      </c>
      <c r="W60" s="312">
        <f t="shared" si="5"/>
        <v>0</v>
      </c>
      <c r="X60" s="312">
        <f t="shared" si="6"/>
        <v>0</v>
      </c>
      <c r="Y60" s="312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0"/>
      <c r="Q61" s="173"/>
      <c r="R61" s="185"/>
      <c r="S61" s="311"/>
      <c r="T61" s="312">
        <f t="shared" si="2"/>
        <v>0</v>
      </c>
      <c r="U61" s="312">
        <f t="shared" si="3"/>
        <v>0</v>
      </c>
      <c r="V61" s="312">
        <f t="shared" si="4"/>
        <v>0</v>
      </c>
      <c r="W61" s="312">
        <f t="shared" si="5"/>
        <v>0</v>
      </c>
      <c r="X61" s="312">
        <f t="shared" si="6"/>
        <v>0</v>
      </c>
      <c r="Y61" s="312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0"/>
      <c r="Q62" s="173"/>
      <c r="R62" s="185"/>
      <c r="S62" s="311"/>
      <c r="T62" s="312">
        <f t="shared" si="2"/>
        <v>0</v>
      </c>
      <c r="U62" s="312">
        <f t="shared" si="3"/>
        <v>0</v>
      </c>
      <c r="V62" s="312">
        <f t="shared" si="4"/>
        <v>0</v>
      </c>
      <c r="W62" s="312">
        <f t="shared" si="5"/>
        <v>0</v>
      </c>
      <c r="X62" s="312">
        <f t="shared" si="6"/>
        <v>0</v>
      </c>
      <c r="Y62" s="312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0"/>
      <c r="Q63" s="173"/>
      <c r="R63" s="185"/>
      <c r="S63" s="311"/>
      <c r="T63" s="312">
        <f t="shared" si="2"/>
        <v>0</v>
      </c>
      <c r="U63" s="312">
        <f t="shared" si="3"/>
        <v>0</v>
      </c>
      <c r="V63" s="312">
        <f t="shared" si="4"/>
        <v>0</v>
      </c>
      <c r="W63" s="312">
        <f t="shared" si="5"/>
        <v>0</v>
      </c>
      <c r="X63" s="312">
        <f t="shared" si="6"/>
        <v>0</v>
      </c>
      <c r="Y63" s="312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0"/>
      <c r="Q64" s="173"/>
      <c r="R64" s="185"/>
      <c r="S64" s="311"/>
      <c r="T64" s="312">
        <f t="shared" si="2"/>
        <v>0</v>
      </c>
      <c r="U64" s="312">
        <f t="shared" si="3"/>
        <v>0</v>
      </c>
      <c r="V64" s="312">
        <f t="shared" si="4"/>
        <v>0</v>
      </c>
      <c r="W64" s="312">
        <f t="shared" si="5"/>
        <v>0</v>
      </c>
      <c r="X64" s="312">
        <f t="shared" si="6"/>
        <v>0</v>
      </c>
      <c r="Y64" s="312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0"/>
      <c r="Q65" s="173"/>
      <c r="R65" s="185"/>
      <c r="S65" s="311"/>
      <c r="T65" s="312">
        <f t="shared" si="2"/>
        <v>0</v>
      </c>
      <c r="U65" s="312">
        <f t="shared" si="3"/>
        <v>0</v>
      </c>
      <c r="V65" s="312">
        <f t="shared" si="4"/>
        <v>0</v>
      </c>
      <c r="W65" s="312">
        <f t="shared" si="5"/>
        <v>0</v>
      </c>
      <c r="X65" s="312">
        <f t="shared" si="6"/>
        <v>0</v>
      </c>
      <c r="Y65" s="312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0"/>
      <c r="Q66" s="173"/>
      <c r="R66" s="185"/>
      <c r="S66" s="311"/>
      <c r="T66" s="312">
        <f t="shared" si="2"/>
        <v>0</v>
      </c>
      <c r="U66" s="312">
        <f t="shared" si="3"/>
        <v>0</v>
      </c>
      <c r="V66" s="312">
        <f t="shared" si="4"/>
        <v>0</v>
      </c>
      <c r="W66" s="312">
        <f t="shared" si="5"/>
        <v>0</v>
      </c>
      <c r="X66" s="312">
        <f t="shared" si="6"/>
        <v>0</v>
      </c>
      <c r="Y66" s="312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0"/>
      <c r="Q67" s="173"/>
      <c r="R67" s="185"/>
      <c r="S67" s="311"/>
      <c r="T67" s="312">
        <f t="shared" si="2"/>
        <v>0</v>
      </c>
      <c r="U67" s="312">
        <f t="shared" si="3"/>
        <v>0</v>
      </c>
      <c r="V67" s="312">
        <f t="shared" si="4"/>
        <v>0</v>
      </c>
      <c r="W67" s="312">
        <f t="shared" si="5"/>
        <v>0</v>
      </c>
      <c r="X67" s="312">
        <f t="shared" si="6"/>
        <v>0</v>
      </c>
      <c r="Y67" s="312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0"/>
      <c r="Q68" s="173"/>
      <c r="R68" s="185"/>
      <c r="S68" s="311"/>
      <c r="T68" s="312">
        <f t="shared" si="2"/>
        <v>0</v>
      </c>
      <c r="U68" s="312">
        <f t="shared" si="3"/>
        <v>0</v>
      </c>
      <c r="V68" s="312">
        <f t="shared" si="4"/>
        <v>0</v>
      </c>
      <c r="W68" s="312">
        <f t="shared" si="5"/>
        <v>0</v>
      </c>
      <c r="X68" s="312">
        <f t="shared" si="6"/>
        <v>0</v>
      </c>
      <c r="Y68" s="312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0"/>
      <c r="Q69" s="173"/>
      <c r="R69" s="185"/>
      <c r="S69" s="311"/>
      <c r="T69" s="312">
        <f t="shared" ref="T69:T103" si="10">(G69+H69)*I69*2/300</f>
        <v>0</v>
      </c>
      <c r="U69" s="312">
        <f t="shared" ref="U69:U103" si="11">SUM(G69:H69)*I69*2*4/1000</f>
        <v>0</v>
      </c>
      <c r="V69" s="312">
        <f t="shared" ref="V69:V103" si="12">SUM(G69:H69)*I69*5*5*4/(1000*240)</f>
        <v>0</v>
      </c>
      <c r="W69" s="312">
        <f t="shared" ref="W69:W103" si="13">T69</f>
        <v>0</v>
      </c>
      <c r="X69" s="312">
        <f t="shared" ref="X69:X103" si="14">W69*2</f>
        <v>0</v>
      </c>
      <c r="Y69" s="312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0"/>
      <c r="Q70" s="173"/>
      <c r="R70" s="185"/>
      <c r="S70" s="311"/>
      <c r="T70" s="312">
        <f t="shared" si="10"/>
        <v>0</v>
      </c>
      <c r="U70" s="312">
        <f t="shared" si="11"/>
        <v>0</v>
      </c>
      <c r="V70" s="312">
        <f t="shared" si="12"/>
        <v>0</v>
      </c>
      <c r="W70" s="312">
        <f t="shared" si="13"/>
        <v>0</v>
      </c>
      <c r="X70" s="312">
        <f t="shared" si="14"/>
        <v>0</v>
      </c>
      <c r="Y70" s="312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0"/>
      <c r="Q71" s="173"/>
      <c r="R71" s="185"/>
      <c r="S71" s="311"/>
      <c r="T71" s="312">
        <f t="shared" si="10"/>
        <v>0</v>
      </c>
      <c r="U71" s="312">
        <f t="shared" si="11"/>
        <v>0</v>
      </c>
      <c r="V71" s="312">
        <f t="shared" si="12"/>
        <v>0</v>
      </c>
      <c r="W71" s="312">
        <f t="shared" si="13"/>
        <v>0</v>
      </c>
      <c r="X71" s="312">
        <f t="shared" si="14"/>
        <v>0</v>
      </c>
      <c r="Y71" s="312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0"/>
      <c r="Q72" s="173"/>
      <c r="R72" s="185"/>
      <c r="S72" s="311"/>
      <c r="T72" s="312">
        <f t="shared" si="10"/>
        <v>0</v>
      </c>
      <c r="U72" s="312">
        <f t="shared" si="11"/>
        <v>0</v>
      </c>
      <c r="V72" s="312">
        <f t="shared" si="12"/>
        <v>0</v>
      </c>
      <c r="W72" s="312">
        <f t="shared" si="13"/>
        <v>0</v>
      </c>
      <c r="X72" s="312">
        <f t="shared" si="14"/>
        <v>0</v>
      </c>
      <c r="Y72" s="312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0"/>
      <c r="Q73" s="173"/>
      <c r="R73" s="185"/>
      <c r="S73" s="311"/>
      <c r="T73" s="312">
        <f t="shared" si="10"/>
        <v>0</v>
      </c>
      <c r="U73" s="312">
        <f t="shared" si="11"/>
        <v>0</v>
      </c>
      <c r="V73" s="312">
        <f t="shared" si="12"/>
        <v>0</v>
      </c>
      <c r="W73" s="312">
        <f t="shared" si="13"/>
        <v>0</v>
      </c>
      <c r="X73" s="312">
        <f t="shared" si="14"/>
        <v>0</v>
      </c>
      <c r="Y73" s="312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0"/>
      <c r="Q74" s="173"/>
      <c r="R74" s="185"/>
      <c r="S74" s="311"/>
      <c r="T74" s="312">
        <f t="shared" si="10"/>
        <v>0</v>
      </c>
      <c r="U74" s="312">
        <f t="shared" si="11"/>
        <v>0</v>
      </c>
      <c r="V74" s="312">
        <f t="shared" si="12"/>
        <v>0</v>
      </c>
      <c r="W74" s="312">
        <f t="shared" si="13"/>
        <v>0</v>
      </c>
      <c r="X74" s="312">
        <f t="shared" si="14"/>
        <v>0</v>
      </c>
      <c r="Y74" s="312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0"/>
      <c r="Q75" s="173"/>
      <c r="R75" s="185"/>
      <c r="S75" s="311"/>
      <c r="T75" s="312">
        <f t="shared" si="10"/>
        <v>0</v>
      </c>
      <c r="U75" s="312">
        <f t="shared" si="11"/>
        <v>0</v>
      </c>
      <c r="V75" s="312">
        <f t="shared" si="12"/>
        <v>0</v>
      </c>
      <c r="W75" s="312">
        <f t="shared" si="13"/>
        <v>0</v>
      </c>
      <c r="X75" s="312">
        <f t="shared" si="14"/>
        <v>0</v>
      </c>
      <c r="Y75" s="312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0"/>
      <c r="Q76" s="173"/>
      <c r="R76" s="185"/>
      <c r="S76" s="311"/>
      <c r="T76" s="312">
        <f t="shared" si="10"/>
        <v>0</v>
      </c>
      <c r="U76" s="312">
        <f t="shared" si="11"/>
        <v>0</v>
      </c>
      <c r="V76" s="312">
        <f t="shared" si="12"/>
        <v>0</v>
      </c>
      <c r="W76" s="312">
        <f t="shared" si="13"/>
        <v>0</v>
      </c>
      <c r="X76" s="312">
        <f t="shared" si="14"/>
        <v>0</v>
      </c>
      <c r="Y76" s="312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0"/>
      <c r="Q77" s="173"/>
      <c r="R77" s="185"/>
      <c r="S77" s="311"/>
      <c r="T77" s="312">
        <f t="shared" si="10"/>
        <v>0</v>
      </c>
      <c r="U77" s="312">
        <f t="shared" si="11"/>
        <v>0</v>
      </c>
      <c r="V77" s="312">
        <f t="shared" si="12"/>
        <v>0</v>
      </c>
      <c r="W77" s="312">
        <f t="shared" si="13"/>
        <v>0</v>
      </c>
      <c r="X77" s="312">
        <f t="shared" si="14"/>
        <v>0</v>
      </c>
      <c r="Y77" s="312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0"/>
      <c r="Q78" s="173"/>
      <c r="R78" s="185"/>
      <c r="S78" s="311"/>
      <c r="T78" s="312">
        <f t="shared" si="10"/>
        <v>0</v>
      </c>
      <c r="U78" s="312">
        <f t="shared" si="11"/>
        <v>0</v>
      </c>
      <c r="V78" s="312">
        <f t="shared" si="12"/>
        <v>0</v>
      </c>
      <c r="W78" s="312">
        <f t="shared" si="13"/>
        <v>0</v>
      </c>
      <c r="X78" s="312">
        <f t="shared" si="14"/>
        <v>0</v>
      </c>
      <c r="Y78" s="312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0"/>
      <c r="Q79" s="173"/>
      <c r="R79" s="185"/>
      <c r="S79" s="311"/>
      <c r="T79" s="312">
        <f t="shared" si="10"/>
        <v>0</v>
      </c>
      <c r="U79" s="312">
        <f t="shared" si="11"/>
        <v>0</v>
      </c>
      <c r="V79" s="312">
        <f t="shared" si="12"/>
        <v>0</v>
      </c>
      <c r="W79" s="312">
        <f t="shared" si="13"/>
        <v>0</v>
      </c>
      <c r="X79" s="312">
        <f t="shared" si="14"/>
        <v>0</v>
      </c>
      <c r="Y79" s="312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0"/>
      <c r="Q80" s="173"/>
      <c r="R80" s="185"/>
      <c r="S80" s="311"/>
      <c r="T80" s="312">
        <f t="shared" si="10"/>
        <v>0</v>
      </c>
      <c r="U80" s="312">
        <f t="shared" si="11"/>
        <v>0</v>
      </c>
      <c r="V80" s="312">
        <f t="shared" si="12"/>
        <v>0</v>
      </c>
      <c r="W80" s="312">
        <f t="shared" si="13"/>
        <v>0</v>
      </c>
      <c r="X80" s="312">
        <f t="shared" si="14"/>
        <v>0</v>
      </c>
      <c r="Y80" s="312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0"/>
      <c r="Q81" s="173"/>
      <c r="R81" s="185"/>
      <c r="S81" s="311"/>
      <c r="T81" s="312">
        <f t="shared" si="10"/>
        <v>0</v>
      </c>
      <c r="U81" s="312">
        <f t="shared" si="11"/>
        <v>0</v>
      </c>
      <c r="V81" s="312">
        <f t="shared" si="12"/>
        <v>0</v>
      </c>
      <c r="W81" s="312">
        <f t="shared" si="13"/>
        <v>0</v>
      </c>
      <c r="X81" s="312">
        <f t="shared" si="14"/>
        <v>0</v>
      </c>
      <c r="Y81" s="312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0"/>
      <c r="Q82" s="173"/>
      <c r="R82" s="185"/>
      <c r="S82" s="311"/>
      <c r="T82" s="312">
        <f t="shared" si="10"/>
        <v>0</v>
      </c>
      <c r="U82" s="312">
        <f t="shared" si="11"/>
        <v>0</v>
      </c>
      <c r="V82" s="312">
        <f t="shared" si="12"/>
        <v>0</v>
      </c>
      <c r="W82" s="312">
        <f t="shared" si="13"/>
        <v>0</v>
      </c>
      <c r="X82" s="312">
        <f t="shared" si="14"/>
        <v>0</v>
      </c>
      <c r="Y82" s="312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0"/>
      <c r="Q83" s="173"/>
      <c r="R83" s="185"/>
      <c r="S83" s="311"/>
      <c r="T83" s="312">
        <f t="shared" si="10"/>
        <v>0</v>
      </c>
      <c r="U83" s="312">
        <f t="shared" si="11"/>
        <v>0</v>
      </c>
      <c r="V83" s="312">
        <f t="shared" si="12"/>
        <v>0</v>
      </c>
      <c r="W83" s="312">
        <f t="shared" si="13"/>
        <v>0</v>
      </c>
      <c r="X83" s="312">
        <f t="shared" si="14"/>
        <v>0</v>
      </c>
      <c r="Y83" s="312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0"/>
      <c r="Q84" s="173"/>
      <c r="R84" s="185"/>
      <c r="S84" s="311"/>
      <c r="T84" s="312">
        <f t="shared" si="10"/>
        <v>0</v>
      </c>
      <c r="U84" s="312">
        <f t="shared" si="11"/>
        <v>0</v>
      </c>
      <c r="V84" s="312">
        <f t="shared" si="12"/>
        <v>0</v>
      </c>
      <c r="W84" s="312">
        <f t="shared" si="13"/>
        <v>0</v>
      </c>
      <c r="X84" s="312">
        <f t="shared" si="14"/>
        <v>0</v>
      </c>
      <c r="Y84" s="312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0"/>
      <c r="Q85" s="173"/>
      <c r="R85" s="185"/>
      <c r="S85" s="311"/>
      <c r="T85" s="312">
        <f t="shared" si="10"/>
        <v>0</v>
      </c>
      <c r="U85" s="312">
        <f t="shared" si="11"/>
        <v>0</v>
      </c>
      <c r="V85" s="312">
        <f t="shared" si="12"/>
        <v>0</v>
      </c>
      <c r="W85" s="312">
        <f t="shared" si="13"/>
        <v>0</v>
      </c>
      <c r="X85" s="312">
        <f t="shared" si="14"/>
        <v>0</v>
      </c>
      <c r="Y85" s="312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0"/>
      <c r="Q86" s="173"/>
      <c r="R86" s="185"/>
      <c r="S86" s="311"/>
      <c r="T86" s="312">
        <f t="shared" si="10"/>
        <v>0</v>
      </c>
      <c r="U86" s="312">
        <f t="shared" si="11"/>
        <v>0</v>
      </c>
      <c r="V86" s="312">
        <f t="shared" si="12"/>
        <v>0</v>
      </c>
      <c r="W86" s="312">
        <f t="shared" si="13"/>
        <v>0</v>
      </c>
      <c r="X86" s="312">
        <f t="shared" si="14"/>
        <v>0</v>
      </c>
      <c r="Y86" s="312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0"/>
      <c r="Q87" s="173"/>
      <c r="R87" s="185"/>
      <c r="S87" s="311"/>
      <c r="T87" s="312">
        <f t="shared" si="10"/>
        <v>0</v>
      </c>
      <c r="U87" s="312">
        <f t="shared" si="11"/>
        <v>0</v>
      </c>
      <c r="V87" s="312">
        <f t="shared" si="12"/>
        <v>0</v>
      </c>
      <c r="W87" s="312">
        <f t="shared" si="13"/>
        <v>0</v>
      </c>
      <c r="X87" s="312">
        <f t="shared" si="14"/>
        <v>0</v>
      </c>
      <c r="Y87" s="312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0"/>
      <c r="Q88" s="173"/>
      <c r="R88" s="185"/>
      <c r="S88" s="311"/>
      <c r="T88" s="312">
        <f t="shared" si="10"/>
        <v>0</v>
      </c>
      <c r="U88" s="312">
        <f t="shared" si="11"/>
        <v>0</v>
      </c>
      <c r="V88" s="312">
        <f t="shared" si="12"/>
        <v>0</v>
      </c>
      <c r="W88" s="312">
        <f t="shared" si="13"/>
        <v>0</v>
      </c>
      <c r="X88" s="312">
        <f t="shared" si="14"/>
        <v>0</v>
      </c>
      <c r="Y88" s="312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0"/>
      <c r="Q89" s="173"/>
      <c r="R89" s="185"/>
      <c r="S89" s="311"/>
      <c r="T89" s="312">
        <f t="shared" si="10"/>
        <v>0</v>
      </c>
      <c r="U89" s="312">
        <f t="shared" si="11"/>
        <v>0</v>
      </c>
      <c r="V89" s="312">
        <f t="shared" si="12"/>
        <v>0</v>
      </c>
      <c r="W89" s="312">
        <f t="shared" si="13"/>
        <v>0</v>
      </c>
      <c r="X89" s="312">
        <f t="shared" si="14"/>
        <v>0</v>
      </c>
      <c r="Y89" s="312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0"/>
      <c r="Q90" s="173"/>
      <c r="R90" s="185"/>
      <c r="S90" s="311"/>
      <c r="T90" s="312">
        <f t="shared" si="10"/>
        <v>0</v>
      </c>
      <c r="U90" s="312">
        <f t="shared" si="11"/>
        <v>0</v>
      </c>
      <c r="V90" s="312">
        <f t="shared" si="12"/>
        <v>0</v>
      </c>
      <c r="W90" s="312">
        <f t="shared" si="13"/>
        <v>0</v>
      </c>
      <c r="X90" s="312">
        <f t="shared" si="14"/>
        <v>0</v>
      </c>
      <c r="Y90" s="312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0"/>
      <c r="Q91" s="173"/>
      <c r="R91" s="185"/>
      <c r="S91" s="311"/>
      <c r="T91" s="312">
        <f t="shared" si="10"/>
        <v>0</v>
      </c>
      <c r="U91" s="312">
        <f t="shared" si="11"/>
        <v>0</v>
      </c>
      <c r="V91" s="312">
        <f t="shared" si="12"/>
        <v>0</v>
      </c>
      <c r="W91" s="312">
        <f t="shared" si="13"/>
        <v>0</v>
      </c>
      <c r="X91" s="312">
        <f t="shared" si="14"/>
        <v>0</v>
      </c>
      <c r="Y91" s="312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0"/>
      <c r="Q92" s="173"/>
      <c r="R92" s="185"/>
      <c r="S92" s="311"/>
      <c r="T92" s="312">
        <f t="shared" si="10"/>
        <v>0</v>
      </c>
      <c r="U92" s="312">
        <f t="shared" si="11"/>
        <v>0</v>
      </c>
      <c r="V92" s="312">
        <f t="shared" si="12"/>
        <v>0</v>
      </c>
      <c r="W92" s="312">
        <f t="shared" si="13"/>
        <v>0</v>
      </c>
      <c r="X92" s="312">
        <f t="shared" si="14"/>
        <v>0</v>
      </c>
      <c r="Y92" s="312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0"/>
      <c r="Q93" s="173"/>
      <c r="R93" s="185"/>
      <c r="S93" s="311"/>
      <c r="T93" s="312">
        <f t="shared" si="10"/>
        <v>0</v>
      </c>
      <c r="U93" s="312">
        <f t="shared" si="11"/>
        <v>0</v>
      </c>
      <c r="V93" s="312">
        <f t="shared" si="12"/>
        <v>0</v>
      </c>
      <c r="W93" s="312">
        <f t="shared" si="13"/>
        <v>0</v>
      </c>
      <c r="X93" s="312">
        <f t="shared" si="14"/>
        <v>0</v>
      </c>
      <c r="Y93" s="312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0"/>
      <c r="Q94" s="173"/>
      <c r="R94" s="185"/>
      <c r="S94" s="311"/>
      <c r="T94" s="312">
        <f t="shared" si="10"/>
        <v>0</v>
      </c>
      <c r="U94" s="312">
        <f t="shared" si="11"/>
        <v>0</v>
      </c>
      <c r="V94" s="312">
        <f t="shared" si="12"/>
        <v>0</v>
      </c>
      <c r="W94" s="312">
        <f t="shared" si="13"/>
        <v>0</v>
      </c>
      <c r="X94" s="312">
        <f t="shared" si="14"/>
        <v>0</v>
      </c>
      <c r="Y94" s="312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0"/>
      <c r="Q95" s="173"/>
      <c r="R95" s="185"/>
      <c r="S95" s="311"/>
      <c r="T95" s="312">
        <f t="shared" si="10"/>
        <v>0</v>
      </c>
      <c r="U95" s="312">
        <f t="shared" si="11"/>
        <v>0</v>
      </c>
      <c r="V95" s="312">
        <f t="shared" si="12"/>
        <v>0</v>
      </c>
      <c r="W95" s="312">
        <f t="shared" si="13"/>
        <v>0</v>
      </c>
      <c r="X95" s="312">
        <f t="shared" si="14"/>
        <v>0</v>
      </c>
      <c r="Y95" s="312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0"/>
      <c r="Q96" s="173"/>
      <c r="R96" s="185"/>
      <c r="S96" s="311"/>
      <c r="T96" s="312">
        <f t="shared" si="10"/>
        <v>0</v>
      </c>
      <c r="U96" s="312">
        <f t="shared" si="11"/>
        <v>0</v>
      </c>
      <c r="V96" s="312">
        <f t="shared" si="12"/>
        <v>0</v>
      </c>
      <c r="W96" s="312">
        <f t="shared" si="13"/>
        <v>0</v>
      </c>
      <c r="X96" s="312">
        <f t="shared" si="14"/>
        <v>0</v>
      </c>
      <c r="Y96" s="312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0"/>
      <c r="Q97" s="173"/>
      <c r="R97" s="185"/>
      <c r="S97" s="311"/>
      <c r="T97" s="312">
        <f t="shared" si="10"/>
        <v>0</v>
      </c>
      <c r="U97" s="312">
        <f t="shared" si="11"/>
        <v>0</v>
      </c>
      <c r="V97" s="312">
        <f t="shared" si="12"/>
        <v>0</v>
      </c>
      <c r="W97" s="312">
        <f t="shared" si="13"/>
        <v>0</v>
      </c>
      <c r="X97" s="312">
        <f t="shared" si="14"/>
        <v>0</v>
      </c>
      <c r="Y97" s="312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0"/>
      <c r="Q98" s="173"/>
      <c r="R98" s="185"/>
      <c r="S98" s="311"/>
      <c r="T98" s="312">
        <f t="shared" si="10"/>
        <v>0</v>
      </c>
      <c r="U98" s="312">
        <f t="shared" si="11"/>
        <v>0</v>
      </c>
      <c r="V98" s="312">
        <f t="shared" si="12"/>
        <v>0</v>
      </c>
      <c r="W98" s="312">
        <f t="shared" si="13"/>
        <v>0</v>
      </c>
      <c r="X98" s="312">
        <f t="shared" si="14"/>
        <v>0</v>
      </c>
      <c r="Y98" s="312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0"/>
      <c r="Q99" s="173"/>
      <c r="R99" s="185"/>
      <c r="S99" s="311"/>
      <c r="T99" s="312">
        <f t="shared" si="10"/>
        <v>0</v>
      </c>
      <c r="U99" s="312">
        <f t="shared" si="11"/>
        <v>0</v>
      </c>
      <c r="V99" s="312">
        <f t="shared" si="12"/>
        <v>0</v>
      </c>
      <c r="W99" s="312">
        <f t="shared" si="13"/>
        <v>0</v>
      </c>
      <c r="X99" s="312">
        <f t="shared" si="14"/>
        <v>0</v>
      </c>
      <c r="Y99" s="312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0"/>
      <c r="Q100" s="173"/>
      <c r="R100" s="185"/>
      <c r="S100" s="311"/>
      <c r="T100" s="312">
        <f t="shared" si="10"/>
        <v>0</v>
      </c>
      <c r="U100" s="312">
        <f t="shared" si="11"/>
        <v>0</v>
      </c>
      <c r="V100" s="312">
        <f t="shared" si="12"/>
        <v>0</v>
      </c>
      <c r="W100" s="312">
        <f t="shared" si="13"/>
        <v>0</v>
      </c>
      <c r="X100" s="312">
        <f t="shared" si="14"/>
        <v>0</v>
      </c>
      <c r="Y100" s="312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0"/>
      <c r="Q101" s="173"/>
      <c r="R101" s="185"/>
      <c r="S101" s="311"/>
      <c r="T101" s="312">
        <f t="shared" si="10"/>
        <v>0</v>
      </c>
      <c r="U101" s="312">
        <f t="shared" si="11"/>
        <v>0</v>
      </c>
      <c r="V101" s="312">
        <f t="shared" si="12"/>
        <v>0</v>
      </c>
      <c r="W101" s="312">
        <f t="shared" si="13"/>
        <v>0</v>
      </c>
      <c r="X101" s="312">
        <f t="shared" si="14"/>
        <v>0</v>
      </c>
      <c r="Y101" s="312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0"/>
      <c r="Q102" s="173"/>
      <c r="R102" s="185"/>
      <c r="S102" s="311"/>
      <c r="T102" s="312">
        <f t="shared" si="10"/>
        <v>0</v>
      </c>
      <c r="U102" s="312">
        <f t="shared" si="11"/>
        <v>0</v>
      </c>
      <c r="V102" s="312">
        <f t="shared" si="12"/>
        <v>0</v>
      </c>
      <c r="W102" s="312">
        <f t="shared" si="13"/>
        <v>0</v>
      </c>
      <c r="X102" s="312">
        <f t="shared" si="14"/>
        <v>0</v>
      </c>
      <c r="Y102" s="312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0"/>
      <c r="Q103" s="173"/>
      <c r="R103" s="185"/>
      <c r="S103" s="311"/>
      <c r="T103" s="312">
        <f t="shared" si="10"/>
        <v>0</v>
      </c>
      <c r="U103" s="312">
        <f t="shared" si="11"/>
        <v>0</v>
      </c>
      <c r="V103" s="312">
        <f t="shared" si="12"/>
        <v>0</v>
      </c>
      <c r="W103" s="312">
        <f t="shared" si="13"/>
        <v>0</v>
      </c>
      <c r="X103" s="312">
        <f t="shared" si="14"/>
        <v>0</v>
      </c>
      <c r="Y103" s="312">
        <f t="shared" si="15"/>
        <v>0</v>
      </c>
    </row>
    <row r="104" spans="1:25">
      <c r="K104" s="168">
        <f>SUM(K4:K103)</f>
        <v>1891.18</v>
      </c>
      <c r="L104" s="168">
        <f>SUM(L4:L103)</f>
        <v>1891.18</v>
      </c>
      <c r="M104" s="168">
        <f>SUM(M4:M103)</f>
        <v>156967.94</v>
      </c>
      <c r="T104" s="313">
        <f t="shared" ref="T104:Y104" si="16">SUM(T4:T103)</f>
        <v>49.593333333333334</v>
      </c>
      <c r="U104" s="313">
        <f t="shared" si="16"/>
        <v>59.512</v>
      </c>
      <c r="V104" s="313">
        <f t="shared" si="16"/>
        <v>3.0995833333333334</v>
      </c>
      <c r="W104" s="313">
        <f t="shared" si="16"/>
        <v>49.593333333333334</v>
      </c>
      <c r="X104" s="313">
        <f t="shared" si="16"/>
        <v>99.186666666666667</v>
      </c>
      <c r="Y104" s="313">
        <f t="shared" si="16"/>
        <v>29.756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4" customFormat="1" ht="15.75" thickBot="1">
      <c r="A1" s="337" t="s">
        <v>283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284</v>
      </c>
      <c r="B2" s="340">
        <f>K4</f>
        <v>5048.5679999999993</v>
      </c>
      <c r="C2" s="245" t="s">
        <v>285</v>
      </c>
      <c r="D2" s="246" t="s">
        <v>286</v>
      </c>
      <c r="E2" s="246" t="s">
        <v>137</v>
      </c>
      <c r="F2" s="247" t="s">
        <v>134</v>
      </c>
      <c r="G2" s="245" t="s">
        <v>287</v>
      </c>
      <c r="H2" s="246" t="s">
        <v>288</v>
      </c>
      <c r="I2" s="245" t="s">
        <v>289</v>
      </c>
      <c r="J2" s="246" t="s">
        <v>128</v>
      </c>
      <c r="K2" s="245" t="s">
        <v>290</v>
      </c>
      <c r="L2" s="248"/>
      <c r="M2" s="244"/>
    </row>
    <row r="3" spans="1:13" ht="15">
      <c r="A3" s="339"/>
      <c r="B3" s="341"/>
      <c r="C3" s="245"/>
      <c r="D3" s="250">
        <v>2.3E-2</v>
      </c>
      <c r="E3" s="250">
        <v>0.04</v>
      </c>
      <c r="F3" s="251">
        <v>0.05</v>
      </c>
      <c r="G3" s="252"/>
      <c r="H3" s="250">
        <v>0.2</v>
      </c>
      <c r="I3" s="252"/>
      <c r="J3" s="250">
        <v>0</v>
      </c>
      <c r="K3" s="252"/>
      <c r="L3" s="248"/>
      <c r="M3" s="244"/>
    </row>
    <row r="4" spans="1:13" ht="15">
      <c r="A4" s="339"/>
      <c r="B4" s="341"/>
      <c r="C4" s="253">
        <f>G7</f>
        <v>3780</v>
      </c>
      <c r="D4" s="254">
        <f>C4*D3</f>
        <v>86.94</v>
      </c>
      <c r="E4" s="254">
        <f>C4*E3</f>
        <v>151.20000000000002</v>
      </c>
      <c r="F4" s="254">
        <f>C4*F3</f>
        <v>189</v>
      </c>
      <c r="G4" s="254">
        <f>C4+D4+E4+F4</f>
        <v>4207.1399999999994</v>
      </c>
      <c r="H4" s="254">
        <f>G4*H3</f>
        <v>841.42799999999988</v>
      </c>
      <c r="I4" s="254">
        <f>G4+H4</f>
        <v>5048.5679999999993</v>
      </c>
      <c r="J4" s="254">
        <f>I4*J3</f>
        <v>0</v>
      </c>
      <c r="K4" s="254">
        <f>I4+J4</f>
        <v>5048.5679999999993</v>
      </c>
      <c r="L4" s="255"/>
      <c r="M4" s="244"/>
    </row>
    <row r="5" spans="1:13" s="244" customFormat="1" ht="15">
      <c r="A5" s="256"/>
      <c r="B5" s="257"/>
      <c r="C5" s="258"/>
      <c r="D5" s="259"/>
      <c r="E5" s="260"/>
      <c r="F5" s="261"/>
      <c r="G5" s="255"/>
      <c r="H5" s="259"/>
      <c r="I5" s="255"/>
      <c r="J5" s="262"/>
      <c r="K5" s="255"/>
      <c r="L5" s="255"/>
    </row>
    <row r="6" spans="1:13" ht="21" customHeight="1">
      <c r="A6" s="263" t="s">
        <v>291</v>
      </c>
      <c r="B6" s="264" t="s">
        <v>106</v>
      </c>
      <c r="C6" s="265" t="s">
        <v>292</v>
      </c>
      <c r="D6" s="264" t="s">
        <v>106</v>
      </c>
      <c r="E6" s="265" t="s">
        <v>292</v>
      </c>
      <c r="F6" s="264" t="s">
        <v>106</v>
      </c>
      <c r="G6" s="266" t="s">
        <v>287</v>
      </c>
      <c r="H6" s="267"/>
      <c r="I6" s="249"/>
      <c r="J6" s="249"/>
      <c r="K6" s="249"/>
      <c r="L6" s="244"/>
      <c r="M6" s="244"/>
    </row>
    <row r="7" spans="1:13" ht="15">
      <c r="A7" s="268">
        <f>B7+C7+D7+E7+F7</f>
        <v>17.52</v>
      </c>
      <c r="B7" s="269">
        <v>8</v>
      </c>
      <c r="C7" s="270">
        <v>1.52</v>
      </c>
      <c r="D7" s="269">
        <v>8</v>
      </c>
      <c r="E7" s="270">
        <v>0</v>
      </c>
      <c r="F7" s="269">
        <v>0</v>
      </c>
      <c r="G7" s="268">
        <f>SUM(B8:F8)</f>
        <v>3780</v>
      </c>
      <c r="H7" s="267"/>
      <c r="I7" s="249"/>
      <c r="J7" s="249"/>
      <c r="K7" s="249"/>
      <c r="L7" s="244"/>
      <c r="M7" s="244"/>
    </row>
    <row r="8" spans="1:13" ht="15">
      <c r="A8" s="271"/>
      <c r="B8" s="269">
        <f>IF(B7=B11,C11,IF(B7=B12,C12,IF(B7=B13,C13,IF(B7=B14,C14,IF(B7=B15,C15,IF(B7=B16,C16,IF(B7=B17,C17,IF(B7=B18,C18,IF(B7=B19,C19,"")))))))))</f>
        <v>990</v>
      </c>
      <c r="C8" s="270">
        <f>IF(C7=E11,F11,IF(C7=E12,F12,IF(C7=E13,F13,IF(C7=E14,F14,IF(C7=E15,F15,IF(C7=E16,F16,IF(C7=E17,F17,IF(C7=E18,F18,""))))))))</f>
        <v>1800</v>
      </c>
      <c r="D8" s="269">
        <f>IF(D7=B11,C11,IF(D7=B12,C12,IF(D7=B13,C13,IF(D7=B14,C14,IF(D7=B15,C15,IF(D7=B16,C16,IF(D7=B17,C17,IF(D7=B18,C18,IF(D7=B19,C19,"")))))))))</f>
        <v>990</v>
      </c>
      <c r="E8" s="270">
        <f>IF(E7=E11,F11,IF(E7=E12,F12,IF(E7=E13,F13,IF(E7=E14,F14,IF(E7=E15,F15,IF(E7=E16,F16,IF(E7=E17,F17,IF(E7=E18,F18,""))))))))</f>
        <v>0</v>
      </c>
      <c r="F8" s="269">
        <f>IF(F7=B11,C11,IF(F7=B12,C12,IF(F7=B13,C13,IF(F7=B14,C14,IF(F7=B15,C15,IF(F7=B16,C16,IF(F7=B17,C17,IF(F7=B18,C18,IF(F7=B19,C19,"")))))))))</f>
        <v>0</v>
      </c>
      <c r="G8" s="272"/>
      <c r="H8" s="267"/>
      <c r="I8" s="249"/>
      <c r="J8" s="249"/>
      <c r="K8" s="249"/>
      <c r="L8" s="244"/>
      <c r="M8" s="244"/>
    </row>
    <row r="9" spans="1:13" ht="15" hidden="1">
      <c r="A9" s="273"/>
      <c r="B9" s="342" t="s">
        <v>63</v>
      </c>
      <c r="C9" s="342"/>
      <c r="D9" s="271"/>
      <c r="E9" s="342" t="s">
        <v>293</v>
      </c>
      <c r="F9" s="342"/>
      <c r="G9" s="273"/>
      <c r="H9" s="267"/>
      <c r="I9" s="249"/>
      <c r="J9" s="249"/>
      <c r="K9" s="249"/>
      <c r="L9" s="244"/>
      <c r="M9" s="244"/>
    </row>
    <row r="10" spans="1:13" ht="15" hidden="1">
      <c r="A10" s="273"/>
      <c r="B10" s="274" t="s">
        <v>194</v>
      </c>
      <c r="C10" s="274" t="s">
        <v>294</v>
      </c>
      <c r="D10" s="271"/>
      <c r="E10" s="274" t="s">
        <v>194</v>
      </c>
      <c r="F10" s="274" t="s">
        <v>294</v>
      </c>
      <c r="G10" s="273"/>
      <c r="H10" s="267"/>
      <c r="I10" s="249"/>
      <c r="J10" s="249"/>
      <c r="K10" s="249"/>
      <c r="L10" s="244"/>
      <c r="M10" s="244"/>
    </row>
    <row r="11" spans="1:13" ht="15" hidden="1">
      <c r="A11" s="273"/>
      <c r="B11" s="274">
        <v>0</v>
      </c>
      <c r="C11" s="275">
        <v>0</v>
      </c>
      <c r="D11" s="271"/>
      <c r="E11" s="274">
        <v>0</v>
      </c>
      <c r="F11" s="274">
        <v>0</v>
      </c>
      <c r="G11" s="273"/>
      <c r="H11" s="267"/>
      <c r="I11" s="249"/>
      <c r="J11" s="249"/>
      <c r="K11" s="249"/>
      <c r="L11" s="244"/>
      <c r="M11" s="244"/>
    </row>
    <row r="12" spans="1:13" ht="15" hidden="1">
      <c r="A12" s="276" t="s">
        <v>295</v>
      </c>
      <c r="B12" s="275">
        <v>4</v>
      </c>
      <c r="C12" s="277">
        <v>550</v>
      </c>
      <c r="D12" s="271"/>
      <c r="E12" s="274">
        <v>8</v>
      </c>
      <c r="F12" s="274">
        <v>600</v>
      </c>
      <c r="G12" s="273"/>
      <c r="H12" s="267"/>
      <c r="I12" s="249"/>
      <c r="J12" s="249"/>
      <c r="K12" s="249"/>
      <c r="L12" s="244"/>
      <c r="M12" s="244"/>
    </row>
    <row r="13" spans="1:13" ht="15" hidden="1">
      <c r="A13" s="276" t="s">
        <v>296</v>
      </c>
      <c r="B13" s="275">
        <v>5</v>
      </c>
      <c r="C13" s="277">
        <v>650</v>
      </c>
      <c r="D13" s="271"/>
      <c r="E13" s="274">
        <v>10</v>
      </c>
      <c r="F13" s="274">
        <v>600</v>
      </c>
      <c r="G13" s="273"/>
      <c r="H13" s="267"/>
      <c r="I13" s="249"/>
      <c r="J13" s="249"/>
      <c r="K13" s="249"/>
      <c r="L13" s="244"/>
      <c r="M13" s="244"/>
    </row>
    <row r="14" spans="1:13" ht="15" hidden="1">
      <c r="A14" s="276" t="s">
        <v>297</v>
      </c>
      <c r="B14" s="275">
        <v>6</v>
      </c>
      <c r="C14" s="277">
        <v>750</v>
      </c>
      <c r="D14" s="271"/>
      <c r="E14" s="274">
        <v>12</v>
      </c>
      <c r="F14" s="274">
        <v>600</v>
      </c>
      <c r="G14" s="273"/>
      <c r="H14" s="267"/>
      <c r="I14" s="249"/>
      <c r="J14" s="249"/>
      <c r="K14" s="249"/>
      <c r="L14" s="244"/>
      <c r="M14" s="244"/>
    </row>
    <row r="15" spans="1:13" ht="15" hidden="1">
      <c r="A15" s="276" t="s">
        <v>298</v>
      </c>
      <c r="B15" s="275">
        <v>8</v>
      </c>
      <c r="C15" s="277">
        <v>990</v>
      </c>
      <c r="D15" s="271"/>
      <c r="E15" s="274">
        <v>15</v>
      </c>
      <c r="F15" s="274">
        <v>600</v>
      </c>
      <c r="G15" s="273"/>
      <c r="H15" s="267"/>
      <c r="I15" s="272"/>
      <c r="J15" s="272"/>
      <c r="K15" s="272"/>
      <c r="L15" s="244"/>
      <c r="M15" s="244"/>
    </row>
    <row r="16" spans="1:13" ht="15" hidden="1">
      <c r="A16" s="276" t="s">
        <v>299</v>
      </c>
      <c r="B16" s="275">
        <v>10</v>
      </c>
      <c r="C16" s="277">
        <v>1190</v>
      </c>
      <c r="D16" s="272"/>
      <c r="E16" s="278">
        <v>16</v>
      </c>
      <c r="F16" s="278">
        <v>600</v>
      </c>
      <c r="G16" s="273"/>
      <c r="H16" s="267"/>
      <c r="I16" s="272"/>
      <c r="J16" s="272"/>
      <c r="K16" s="272"/>
      <c r="L16" s="244"/>
      <c r="M16" s="244"/>
    </row>
    <row r="17" spans="1:13" ht="15" hidden="1">
      <c r="A17" s="276" t="s">
        <v>300</v>
      </c>
      <c r="B17" s="275">
        <v>12</v>
      </c>
      <c r="C17" s="277">
        <v>1415</v>
      </c>
      <c r="D17" s="272"/>
      <c r="E17" s="279">
        <v>0.76</v>
      </c>
      <c r="F17" s="279">
        <v>1000</v>
      </c>
      <c r="G17" s="244"/>
      <c r="H17" s="244"/>
      <c r="I17" s="244"/>
      <c r="J17" s="244"/>
      <c r="K17" s="244"/>
      <c r="L17" s="244"/>
      <c r="M17" s="244"/>
    </row>
    <row r="18" spans="1:13" ht="15" hidden="1">
      <c r="A18" s="276" t="s">
        <v>301</v>
      </c>
      <c r="B18" s="275">
        <v>15</v>
      </c>
      <c r="C18" s="277">
        <v>3950</v>
      </c>
      <c r="D18" s="280"/>
      <c r="E18" s="274">
        <v>1.52</v>
      </c>
      <c r="F18" s="274">
        <v>1800</v>
      </c>
      <c r="G18" s="280"/>
      <c r="H18" s="244"/>
      <c r="I18" s="244"/>
      <c r="J18" s="244"/>
      <c r="K18" s="244"/>
      <c r="L18" s="244"/>
      <c r="M18" s="244"/>
    </row>
    <row r="19" spans="1:13" ht="15" hidden="1">
      <c r="A19" s="276" t="s">
        <v>302</v>
      </c>
      <c r="B19" s="275">
        <v>19</v>
      </c>
      <c r="C19" s="277">
        <v>4950</v>
      </c>
      <c r="D19" s="280"/>
      <c r="E19" s="280"/>
      <c r="F19" s="280"/>
      <c r="G19" s="281"/>
      <c r="H19" s="244"/>
      <c r="I19" s="244"/>
      <c r="J19" s="244"/>
      <c r="K19" s="244"/>
      <c r="L19" s="244"/>
      <c r="M19" s="244"/>
    </row>
    <row r="20" spans="1:13" ht="15" hidden="1">
      <c r="A20" s="249" t="s">
        <v>303</v>
      </c>
      <c r="B20" s="282">
        <v>6</v>
      </c>
      <c r="C20" s="277">
        <v>1380</v>
      </c>
      <c r="D20" s="249"/>
      <c r="E20" s="249"/>
      <c r="F20" s="249"/>
      <c r="G20" s="249"/>
      <c r="H20" s="249"/>
      <c r="I20" s="249"/>
      <c r="J20" s="249"/>
      <c r="K20" s="249"/>
      <c r="L20" s="249"/>
      <c r="M20" s="249"/>
    </row>
    <row r="21" spans="1:13" ht="15" hidden="1">
      <c r="A21" s="249" t="s">
        <v>304</v>
      </c>
      <c r="B21" s="282">
        <v>8</v>
      </c>
      <c r="C21" s="277">
        <v>1840</v>
      </c>
      <c r="D21" s="249"/>
      <c r="E21" s="249"/>
      <c r="F21" s="249"/>
      <c r="G21" s="249"/>
      <c r="H21" s="249"/>
      <c r="I21" s="249"/>
      <c r="J21" s="249"/>
      <c r="K21" s="249"/>
      <c r="L21" s="249"/>
      <c r="M21" s="249"/>
    </row>
    <row r="22" spans="1:13" ht="15" hidden="1">
      <c r="A22" s="249" t="s">
        <v>305</v>
      </c>
      <c r="B22" s="282">
        <v>10</v>
      </c>
      <c r="C22" s="277">
        <v>2090</v>
      </c>
      <c r="D22" s="249"/>
      <c r="E22" s="249"/>
      <c r="F22" s="249"/>
      <c r="G22" s="249"/>
      <c r="H22" s="249"/>
      <c r="I22" s="249"/>
      <c r="J22" s="249"/>
      <c r="K22" s="249"/>
      <c r="L22" s="249"/>
      <c r="M22" s="249"/>
    </row>
    <row r="23" spans="1:13" ht="15" hidden="1">
      <c r="A23" s="249" t="s">
        <v>306</v>
      </c>
      <c r="B23" s="282">
        <v>12</v>
      </c>
      <c r="C23" s="277">
        <v>2590</v>
      </c>
      <c r="D23" s="249"/>
      <c r="E23" s="249"/>
      <c r="F23" s="249"/>
      <c r="G23" s="249"/>
      <c r="H23" s="249"/>
      <c r="I23" s="249"/>
      <c r="J23" s="249"/>
      <c r="K23" s="249"/>
      <c r="L23" s="249"/>
      <c r="M23" s="249"/>
    </row>
    <row r="24" spans="1:13" ht="15" hidden="1">
      <c r="A24" s="249" t="s">
        <v>307</v>
      </c>
      <c r="B24" s="282">
        <v>5</v>
      </c>
      <c r="C24" s="277">
        <v>930</v>
      </c>
      <c r="D24" s="249"/>
      <c r="E24" s="249"/>
      <c r="F24" s="249"/>
      <c r="G24" s="249"/>
      <c r="H24" s="249"/>
      <c r="I24" s="249"/>
      <c r="J24" s="249"/>
      <c r="K24" s="249"/>
      <c r="L24" s="249"/>
      <c r="M24" s="249"/>
    </row>
    <row r="25" spans="1:13" ht="15" hidden="1">
      <c r="A25" s="249" t="s">
        <v>308</v>
      </c>
      <c r="B25" s="282">
        <v>6</v>
      </c>
      <c r="C25" s="277">
        <v>1130</v>
      </c>
      <c r="D25" s="249"/>
      <c r="E25" s="249"/>
      <c r="F25" s="249"/>
      <c r="G25" s="249"/>
      <c r="H25" s="249"/>
      <c r="I25" s="249"/>
      <c r="J25" s="249"/>
      <c r="K25" s="249"/>
      <c r="L25" s="249"/>
      <c r="M25" s="249"/>
    </row>
    <row r="26" spans="1:13" ht="15" hidden="1">
      <c r="A26" s="249" t="s">
        <v>309</v>
      </c>
      <c r="B26" s="282">
        <v>5</v>
      </c>
      <c r="C26" s="277">
        <v>930</v>
      </c>
      <c r="D26" s="249"/>
      <c r="E26" s="249"/>
      <c r="F26" s="249"/>
      <c r="G26" s="249"/>
      <c r="H26" s="249"/>
      <c r="I26" s="249"/>
      <c r="J26" s="249"/>
      <c r="K26" s="249"/>
      <c r="L26" s="249"/>
      <c r="M26" s="249"/>
    </row>
    <row r="27" spans="1:13" ht="15" hidden="1">
      <c r="A27" s="249" t="s">
        <v>310</v>
      </c>
      <c r="B27" s="282">
        <v>10</v>
      </c>
      <c r="C27" s="277">
        <v>2140</v>
      </c>
      <c r="D27" s="249"/>
      <c r="E27" s="249"/>
      <c r="F27" s="249"/>
      <c r="G27" s="249"/>
      <c r="H27" s="249"/>
      <c r="I27" s="249"/>
      <c r="J27" s="249"/>
      <c r="K27" s="249"/>
      <c r="L27" s="249"/>
      <c r="M27" s="249"/>
    </row>
    <row r="28" spans="1:13" ht="15" hidden="1">
      <c r="A28" s="249" t="s">
        <v>311</v>
      </c>
      <c r="B28" s="282">
        <v>12</v>
      </c>
      <c r="C28" s="277">
        <v>2580</v>
      </c>
      <c r="D28" s="249"/>
      <c r="E28" s="249"/>
      <c r="F28" s="249"/>
      <c r="G28" s="249"/>
      <c r="H28" s="249"/>
      <c r="I28" s="249"/>
      <c r="J28" s="249"/>
      <c r="K28" s="249"/>
      <c r="L28" s="249"/>
      <c r="M28" s="249"/>
    </row>
    <row r="29" spans="1:13" ht="15" hidden="1">
      <c r="A29" s="249" t="s">
        <v>312</v>
      </c>
      <c r="B29" s="282">
        <v>5</v>
      </c>
      <c r="C29" s="277">
        <v>930</v>
      </c>
      <c r="D29" s="249"/>
      <c r="E29" s="249"/>
      <c r="F29" s="249"/>
      <c r="G29" s="249"/>
      <c r="H29" s="249"/>
      <c r="I29" s="249"/>
      <c r="J29" s="249"/>
      <c r="K29" s="249"/>
      <c r="L29" s="249"/>
      <c r="M29" s="249"/>
    </row>
    <row r="30" spans="1:13" ht="15" hidden="1">
      <c r="A30" s="249" t="s">
        <v>313</v>
      </c>
      <c r="B30" s="282">
        <v>5</v>
      </c>
      <c r="C30" s="277">
        <v>1030</v>
      </c>
      <c r="D30" s="249"/>
      <c r="E30" s="249"/>
      <c r="F30" s="249"/>
      <c r="G30" s="249"/>
      <c r="H30" s="249"/>
      <c r="I30" s="249"/>
      <c r="J30" s="249"/>
      <c r="K30" s="249"/>
      <c r="L30" s="249"/>
      <c r="M30" s="249"/>
    </row>
    <row r="31" spans="1:13" ht="15" hidden="1">
      <c r="A31" s="249" t="s">
        <v>314</v>
      </c>
      <c r="B31" s="282">
        <v>5</v>
      </c>
      <c r="C31" s="277">
        <v>1030</v>
      </c>
      <c r="D31" s="249"/>
      <c r="E31" s="249"/>
      <c r="F31" s="249"/>
      <c r="G31" s="249"/>
      <c r="H31" s="249"/>
      <c r="I31" s="249"/>
      <c r="J31" s="249"/>
      <c r="K31" s="249"/>
      <c r="L31" s="249"/>
      <c r="M31" s="249"/>
    </row>
    <row r="32" spans="1:13" ht="15" hidden="1">
      <c r="A32" s="249" t="s">
        <v>315</v>
      </c>
      <c r="B32" s="282">
        <v>6</v>
      </c>
      <c r="C32" s="277">
        <v>1240</v>
      </c>
      <c r="D32" s="249"/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3" ht="15" hidden="1">
      <c r="A33" s="249" t="s">
        <v>316</v>
      </c>
      <c r="B33" s="282">
        <v>5</v>
      </c>
      <c r="C33" s="277">
        <v>1030</v>
      </c>
    </row>
    <row r="34" spans="1:3" ht="15" hidden="1">
      <c r="A34" s="249" t="s">
        <v>317</v>
      </c>
      <c r="B34" s="282">
        <v>5</v>
      </c>
      <c r="C34" s="277">
        <v>1030</v>
      </c>
    </row>
    <row r="35" spans="1:3" ht="15" hidden="1">
      <c r="A35" s="249" t="s">
        <v>318</v>
      </c>
      <c r="B35" s="282">
        <v>5</v>
      </c>
      <c r="C35" s="277">
        <v>1030</v>
      </c>
    </row>
    <row r="36" spans="1:3" ht="15" hidden="1">
      <c r="A36" s="249" t="s">
        <v>319</v>
      </c>
      <c r="B36" s="282">
        <v>5</v>
      </c>
      <c r="C36" s="277">
        <v>1130</v>
      </c>
    </row>
    <row r="37" spans="1:3" ht="15" hidden="1">
      <c r="A37" s="249" t="s">
        <v>320</v>
      </c>
      <c r="B37" s="282">
        <v>5</v>
      </c>
      <c r="C37" s="277">
        <v>1130</v>
      </c>
    </row>
    <row r="38" spans="1:3" ht="15" hidden="1">
      <c r="A38" s="249" t="s">
        <v>321</v>
      </c>
      <c r="B38" s="282">
        <v>5</v>
      </c>
      <c r="C38" s="277">
        <v>1030</v>
      </c>
    </row>
    <row r="39" spans="1:3" ht="15" hidden="1">
      <c r="A39" s="249" t="s">
        <v>322</v>
      </c>
      <c r="B39" s="282">
        <v>6</v>
      </c>
      <c r="C39" s="277">
        <v>1240</v>
      </c>
    </row>
    <row r="40" spans="1:3" ht="15" hidden="1">
      <c r="A40" s="249" t="s">
        <v>323</v>
      </c>
      <c r="B40" s="282">
        <v>5</v>
      </c>
      <c r="C40" s="277">
        <v>1030</v>
      </c>
    </row>
    <row r="41" spans="1:3" ht="15" hidden="1">
      <c r="A41" s="249" t="s">
        <v>324</v>
      </c>
      <c r="B41" s="282">
        <v>5</v>
      </c>
      <c r="C41" s="277">
        <v>1030</v>
      </c>
    </row>
    <row r="42" spans="1:3" ht="15" hidden="1">
      <c r="A42" s="249" t="s">
        <v>325</v>
      </c>
      <c r="B42" s="282">
        <v>5</v>
      </c>
      <c r="C42" s="277">
        <v>1030</v>
      </c>
    </row>
    <row r="43" spans="1:3" ht="15" hidden="1">
      <c r="A43" s="249" t="s">
        <v>326</v>
      </c>
      <c r="B43" s="282">
        <v>6</v>
      </c>
      <c r="C43" s="277">
        <v>1240</v>
      </c>
    </row>
    <row r="44" spans="1:3" ht="15" hidden="1">
      <c r="A44" s="249" t="s">
        <v>327</v>
      </c>
      <c r="B44" s="282">
        <v>5</v>
      </c>
      <c r="C44" s="277">
        <v>1030</v>
      </c>
    </row>
    <row r="45" spans="1:3" ht="15" hidden="1">
      <c r="A45" s="249" t="s">
        <v>327</v>
      </c>
      <c r="B45" s="282">
        <v>5</v>
      </c>
      <c r="C45" s="277">
        <v>1030</v>
      </c>
    </row>
    <row r="46" spans="1:3" ht="15" hidden="1">
      <c r="A46" s="249" t="s">
        <v>328</v>
      </c>
      <c r="B46" s="282">
        <v>5</v>
      </c>
      <c r="C46" s="277">
        <v>1030</v>
      </c>
    </row>
    <row r="47" spans="1:3" ht="15" hidden="1">
      <c r="A47" s="249" t="s">
        <v>329</v>
      </c>
      <c r="B47" s="282">
        <v>5</v>
      </c>
      <c r="C47" s="277">
        <v>1130</v>
      </c>
    </row>
    <row r="48" spans="1:3" ht="15" hidden="1">
      <c r="A48" s="249" t="s">
        <v>330</v>
      </c>
      <c r="B48" s="282">
        <v>5</v>
      </c>
      <c r="C48" s="277">
        <v>1130</v>
      </c>
    </row>
    <row r="49" spans="1:3" ht="15" hidden="1">
      <c r="A49" s="249" t="s">
        <v>331</v>
      </c>
      <c r="B49" s="282">
        <v>5</v>
      </c>
      <c r="C49" s="277">
        <v>1130</v>
      </c>
    </row>
    <row r="50" spans="1:3" ht="15" hidden="1">
      <c r="A50" s="249" t="s">
        <v>332</v>
      </c>
      <c r="B50" s="282">
        <v>5</v>
      </c>
      <c r="C50" s="277">
        <v>1305</v>
      </c>
    </row>
    <row r="51" spans="1:3" ht="15" hidden="1">
      <c r="A51" s="249" t="s">
        <v>333</v>
      </c>
      <c r="B51" s="282">
        <v>6</v>
      </c>
      <c r="C51" s="277">
        <v>1430</v>
      </c>
    </row>
    <row r="52" spans="1:3" ht="15" hidden="1">
      <c r="A52" s="249" t="s">
        <v>334</v>
      </c>
      <c r="B52" s="282">
        <v>6</v>
      </c>
      <c r="C52" s="277">
        <v>1380</v>
      </c>
    </row>
    <row r="53" spans="1:3" ht="15" hidden="1">
      <c r="A53" s="249" t="s">
        <v>335</v>
      </c>
      <c r="B53" s="282">
        <v>6</v>
      </c>
      <c r="C53" s="277">
        <v>1380</v>
      </c>
    </row>
    <row r="54" spans="1:3" ht="15" hidden="1">
      <c r="A54" s="249" t="s">
        <v>336</v>
      </c>
      <c r="B54" s="282">
        <v>6</v>
      </c>
      <c r="C54" s="277">
        <v>1380</v>
      </c>
    </row>
    <row r="55" spans="1:3" ht="15" hidden="1">
      <c r="A55" s="249" t="s">
        <v>337</v>
      </c>
      <c r="B55" s="282">
        <v>6</v>
      </c>
      <c r="C55" s="277">
        <v>1380</v>
      </c>
    </row>
    <row r="56" spans="1:3" ht="15" hidden="1">
      <c r="A56" s="249" t="s">
        <v>338</v>
      </c>
      <c r="B56" s="282">
        <v>6</v>
      </c>
      <c r="C56" s="277">
        <v>1380</v>
      </c>
    </row>
    <row r="57" spans="1:3" ht="15" hidden="1">
      <c r="A57" s="249" t="s">
        <v>339</v>
      </c>
      <c r="B57" s="282">
        <v>6</v>
      </c>
      <c r="C57" s="277">
        <v>1380</v>
      </c>
    </row>
    <row r="58" spans="1:3" ht="15" hidden="1">
      <c r="A58" s="249" t="s">
        <v>340</v>
      </c>
      <c r="B58" s="282">
        <v>6</v>
      </c>
      <c r="C58" s="277">
        <v>1380</v>
      </c>
    </row>
    <row r="59" spans="1:3" ht="15" hidden="1">
      <c r="A59" s="249" t="s">
        <v>341</v>
      </c>
      <c r="B59" s="282">
        <v>6</v>
      </c>
      <c r="C59" s="277">
        <v>1380</v>
      </c>
    </row>
    <row r="60" spans="1:3" ht="15" hidden="1">
      <c r="A60" s="249" t="s">
        <v>342</v>
      </c>
      <c r="B60" s="282">
        <v>8</v>
      </c>
      <c r="C60" s="277">
        <v>1840</v>
      </c>
    </row>
    <row r="61" spans="1:3" ht="15" hidden="1">
      <c r="A61" s="249" t="s">
        <v>343</v>
      </c>
      <c r="B61" s="282">
        <v>10</v>
      </c>
      <c r="C61" s="277">
        <v>2240</v>
      </c>
    </row>
    <row r="62" spans="1:3" ht="15" hidden="1">
      <c r="A62" s="249" t="s">
        <v>344</v>
      </c>
      <c r="B62" s="282">
        <v>12</v>
      </c>
      <c r="C62" s="277">
        <v>2700</v>
      </c>
    </row>
    <row r="63" spans="1:3" ht="15" hidden="1">
      <c r="A63" s="249" t="s">
        <v>345</v>
      </c>
      <c r="B63" s="282">
        <v>6</v>
      </c>
      <c r="C63" s="277">
        <v>1680</v>
      </c>
    </row>
    <row r="64" spans="1:3" ht="15" hidden="1">
      <c r="A64" s="249" t="s">
        <v>346</v>
      </c>
      <c r="B64" s="282">
        <v>8</v>
      </c>
      <c r="C64" s="277">
        <v>2240</v>
      </c>
    </row>
    <row r="65" spans="1:3" ht="15" hidden="1">
      <c r="A65" s="249" t="s">
        <v>347</v>
      </c>
      <c r="B65" s="282">
        <v>6</v>
      </c>
      <c r="C65" s="277">
        <v>1680</v>
      </c>
    </row>
    <row r="66" spans="1:3" ht="15" hidden="1">
      <c r="A66" s="249" t="s">
        <v>348</v>
      </c>
      <c r="B66" s="282">
        <v>6</v>
      </c>
      <c r="C66" s="277">
        <v>1650</v>
      </c>
    </row>
    <row r="67" spans="1:3" ht="15" hidden="1">
      <c r="A67" s="249" t="s">
        <v>349</v>
      </c>
      <c r="B67" s="282">
        <v>6</v>
      </c>
      <c r="C67" s="277">
        <v>1780</v>
      </c>
    </row>
    <row r="68" spans="1:3" ht="15" hidden="1">
      <c r="A68" s="249" t="s">
        <v>350</v>
      </c>
      <c r="B68" s="282">
        <v>12</v>
      </c>
      <c r="C68" s="277">
        <v>3540</v>
      </c>
    </row>
    <row r="69" spans="1:3" ht="15" hidden="1">
      <c r="A69" s="249" t="s">
        <v>351</v>
      </c>
      <c r="B69" s="282">
        <v>6</v>
      </c>
      <c r="C69" s="277">
        <v>1530</v>
      </c>
    </row>
    <row r="70" spans="1:3" ht="15" hidden="1">
      <c r="A70" s="249" t="s">
        <v>352</v>
      </c>
      <c r="B70" s="282">
        <v>8</v>
      </c>
      <c r="C70" s="277">
        <v>2070</v>
      </c>
    </row>
    <row r="71" spans="1:3" ht="15" hidden="1">
      <c r="A71" s="249" t="s">
        <v>353</v>
      </c>
      <c r="B71" s="282">
        <v>6</v>
      </c>
      <c r="C71" s="277">
        <v>1900</v>
      </c>
    </row>
    <row r="72" spans="1:3" ht="15" hidden="1">
      <c r="A72" s="249" t="s">
        <v>354</v>
      </c>
      <c r="B72" s="282">
        <v>6</v>
      </c>
      <c r="C72" s="277">
        <v>2030</v>
      </c>
    </row>
    <row r="73" spans="1:3" ht="15" hidden="1">
      <c r="A73" s="249" t="s">
        <v>355</v>
      </c>
      <c r="B73" s="282">
        <v>6</v>
      </c>
      <c r="C73" s="277">
        <v>1900</v>
      </c>
    </row>
    <row r="74" spans="1:3" ht="15" hidden="1">
      <c r="A74" s="249" t="s">
        <v>356</v>
      </c>
      <c r="B74" s="282">
        <v>6</v>
      </c>
      <c r="C74" s="277">
        <v>1900</v>
      </c>
    </row>
    <row r="75" spans="1:3" ht="15" hidden="1">
      <c r="A75" s="249" t="s">
        <v>357</v>
      </c>
      <c r="B75" s="282">
        <v>6</v>
      </c>
      <c r="C75" s="277">
        <v>1900</v>
      </c>
    </row>
    <row r="76" spans="1:3" ht="15" hidden="1">
      <c r="A76" s="249" t="s">
        <v>358</v>
      </c>
      <c r="B76" s="282">
        <v>8</v>
      </c>
      <c r="C76" s="277">
        <v>2780</v>
      </c>
    </row>
    <row r="77" spans="1:3" ht="15" hidden="1">
      <c r="A77" s="249" t="s">
        <v>359</v>
      </c>
      <c r="B77" s="282">
        <v>8</v>
      </c>
      <c r="C77" s="277">
        <v>2710</v>
      </c>
    </row>
    <row r="78" spans="1:3" ht="15" hidden="1">
      <c r="A78" s="249" t="s">
        <v>360</v>
      </c>
      <c r="B78" s="282">
        <v>8</v>
      </c>
      <c r="C78" s="277">
        <v>2007</v>
      </c>
    </row>
    <row r="79" spans="1:3" ht="15" hidden="1">
      <c r="A79" s="249" t="s">
        <v>361</v>
      </c>
      <c r="B79" s="282">
        <v>5</v>
      </c>
      <c r="C79" s="277">
        <v>1115</v>
      </c>
    </row>
    <row r="80" spans="1:3" ht="15" hidden="1">
      <c r="A80" s="249" t="s">
        <v>362</v>
      </c>
      <c r="B80" s="282">
        <v>6</v>
      </c>
      <c r="C80" s="277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8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7"/>
      <c r="B5" s="237"/>
      <c r="C5" s="237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7"/>
      <c r="B6" s="237"/>
      <c r="C6" s="237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7"/>
      <c r="B7" s="237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7"/>
      <c r="B8" s="237"/>
      <c r="C8" s="237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9" t="s">
        <v>71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0"/>
      <c r="AM2" s="350"/>
      <c r="AN2" s="350"/>
      <c r="AO2" s="350"/>
      <c r="AP2" s="350"/>
      <c r="AQ2" s="350"/>
      <c r="AR2" s="350"/>
      <c r="AS2" s="350"/>
      <c r="AT2" s="350"/>
      <c r="AU2" s="350"/>
      <c r="AV2" s="350"/>
      <c r="AW2" s="350"/>
      <c r="AX2" s="350"/>
    </row>
    <row r="3" spans="2:54" ht="13.5" thickBot="1">
      <c r="L3" s="410" t="s">
        <v>280</v>
      </c>
      <c r="M3" s="410"/>
      <c r="N3" s="410"/>
      <c r="O3" s="410"/>
      <c r="U3" s="50"/>
      <c r="AB3" s="50"/>
    </row>
    <row r="4" spans="2:54" s="50" customFormat="1" ht="15" customHeight="1" thickTop="1" thickBot="1">
      <c r="B4" s="351" t="s">
        <v>72</v>
      </c>
      <c r="C4" s="345" t="s">
        <v>73</v>
      </c>
      <c r="D4" s="345" t="s">
        <v>74</v>
      </c>
      <c r="E4" s="343" t="s">
        <v>106</v>
      </c>
      <c r="F4" s="343" t="s">
        <v>75</v>
      </c>
      <c r="G4" s="343" t="s">
        <v>188</v>
      </c>
      <c r="H4" s="343" t="s">
        <v>76</v>
      </c>
      <c r="I4" s="345" t="s">
        <v>77</v>
      </c>
      <c r="J4" s="343" t="s">
        <v>78</v>
      </c>
      <c r="K4" s="343" t="s">
        <v>79</v>
      </c>
      <c r="L4" s="365" t="s">
        <v>114</v>
      </c>
      <c r="M4" s="365" t="s">
        <v>115</v>
      </c>
      <c r="N4" s="365" t="s">
        <v>9</v>
      </c>
      <c r="O4" s="365" t="s">
        <v>2</v>
      </c>
      <c r="P4" s="362" t="s">
        <v>80</v>
      </c>
      <c r="Q4" s="363"/>
      <c r="R4" s="363"/>
      <c r="S4" s="363"/>
      <c r="T4" s="363"/>
      <c r="U4" s="364"/>
      <c r="V4" s="343" t="s">
        <v>134</v>
      </c>
      <c r="W4" s="369" t="s">
        <v>189</v>
      </c>
      <c r="X4" s="147"/>
      <c r="Y4" s="147"/>
      <c r="Z4" s="147"/>
      <c r="AA4" s="147"/>
      <c r="AB4" s="147"/>
      <c r="AC4" s="369" t="s">
        <v>81</v>
      </c>
      <c r="AD4" s="373" t="s">
        <v>106</v>
      </c>
      <c r="AE4" s="360" t="s">
        <v>82</v>
      </c>
      <c r="AF4" s="398" t="s">
        <v>83</v>
      </c>
      <c r="AG4" s="399"/>
      <c r="AH4" s="360" t="s">
        <v>84</v>
      </c>
      <c r="AI4" s="360" t="s">
        <v>85</v>
      </c>
      <c r="AJ4" s="343" t="s">
        <v>237</v>
      </c>
      <c r="AK4" s="343" t="s">
        <v>238</v>
      </c>
      <c r="AL4" s="345" t="s">
        <v>86</v>
      </c>
      <c r="AM4" s="345" t="s">
        <v>87</v>
      </c>
      <c r="AN4" s="345" t="s">
        <v>88</v>
      </c>
      <c r="AO4" s="395" t="s">
        <v>89</v>
      </c>
      <c r="AP4" s="345" t="s">
        <v>109</v>
      </c>
      <c r="AQ4" s="345" t="s">
        <v>4</v>
      </c>
      <c r="AR4" s="380" t="s">
        <v>90</v>
      </c>
      <c r="AS4" s="383" t="s">
        <v>91</v>
      </c>
      <c r="AT4" s="380" t="s">
        <v>92</v>
      </c>
      <c r="AU4" s="386" t="s">
        <v>93</v>
      </c>
      <c r="AV4" s="402" t="s">
        <v>214</v>
      </c>
      <c r="AW4" s="389" t="s">
        <v>212</v>
      </c>
      <c r="AX4" s="392" t="s">
        <v>213</v>
      </c>
    </row>
    <row r="5" spans="2:54" s="50" customFormat="1" ht="26.25" thickTop="1">
      <c r="B5" s="352"/>
      <c r="C5" s="354"/>
      <c r="D5" s="354"/>
      <c r="E5" s="356"/>
      <c r="F5" s="356"/>
      <c r="G5" s="356"/>
      <c r="H5" s="356"/>
      <c r="I5" s="358"/>
      <c r="J5" s="356"/>
      <c r="K5" s="356"/>
      <c r="L5" s="366"/>
      <c r="M5" s="366"/>
      <c r="N5" s="366"/>
      <c r="O5" s="366"/>
      <c r="P5" s="372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8" t="s">
        <v>99</v>
      </c>
      <c r="V5" s="344"/>
      <c r="W5" s="370"/>
      <c r="X5" s="144" t="s">
        <v>95</v>
      </c>
      <c r="Y5" s="144" t="s">
        <v>96</v>
      </c>
      <c r="Z5" s="144" t="s">
        <v>97</v>
      </c>
      <c r="AA5" s="145" t="s">
        <v>98</v>
      </c>
      <c r="AB5" s="368" t="s">
        <v>211</v>
      </c>
      <c r="AC5" s="370"/>
      <c r="AD5" s="374"/>
      <c r="AE5" s="361"/>
      <c r="AF5" s="400"/>
      <c r="AG5" s="401"/>
      <c r="AH5" s="361"/>
      <c r="AI5" s="361"/>
      <c r="AJ5" s="344"/>
      <c r="AK5" s="344"/>
      <c r="AL5" s="346"/>
      <c r="AM5" s="346"/>
      <c r="AN5" s="346"/>
      <c r="AO5" s="396"/>
      <c r="AP5" s="346"/>
      <c r="AQ5" s="346"/>
      <c r="AR5" s="381"/>
      <c r="AS5" s="384"/>
      <c r="AT5" s="381"/>
      <c r="AU5" s="387"/>
      <c r="AV5" s="402"/>
      <c r="AW5" s="390"/>
      <c r="AX5" s="393"/>
      <c r="AZ5" s="376" t="s">
        <v>100</v>
      </c>
    </row>
    <row r="6" spans="2:54" s="50" customFormat="1" ht="16.5" customHeight="1" thickBot="1">
      <c r="B6" s="353"/>
      <c r="C6" s="355"/>
      <c r="D6" s="355"/>
      <c r="E6" s="357"/>
      <c r="F6" s="357"/>
      <c r="G6" s="357"/>
      <c r="H6" s="357"/>
      <c r="I6" s="359"/>
      <c r="J6" s="357"/>
      <c r="K6" s="357"/>
      <c r="L6" s="367"/>
      <c r="M6" s="367"/>
      <c r="N6" s="367"/>
      <c r="O6" s="367"/>
      <c r="P6" s="35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7"/>
      <c r="V6" s="157">
        <f>'Changable Values'!D9</f>
        <v>1.4999999999999999E-2</v>
      </c>
      <c r="W6" s="371"/>
      <c r="X6" s="51"/>
      <c r="Y6" s="52"/>
      <c r="Z6" s="52"/>
      <c r="AA6" s="52"/>
      <c r="AB6" s="357"/>
      <c r="AC6" s="371"/>
      <c r="AD6" s="375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7"/>
      <c r="AP6" s="53">
        <f>'Changable Values'!D23</f>
        <v>1.25</v>
      </c>
      <c r="AQ6" s="51">
        <v>0</v>
      </c>
      <c r="AR6" s="382"/>
      <c r="AS6" s="385"/>
      <c r="AT6" s="382"/>
      <c r="AU6" s="388"/>
      <c r="AV6" s="402"/>
      <c r="AW6" s="391"/>
      <c r="AX6" s="394"/>
      <c r="AZ6" s="37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8">
        <f>'Changable Values'!D14</f>
        <v>350</v>
      </c>
      <c r="AG7" s="37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FRENCH CASEMENT WINDOWS</v>
      </c>
      <c r="D8" s="131" t="str">
        <f>Pricing!B4</f>
        <v>W1</v>
      </c>
      <c r="E8" s="132" t="str">
        <f>Pricing!N4</f>
        <v>17.52MM</v>
      </c>
      <c r="F8" s="68">
        <f>Pricing!G4</f>
        <v>1818</v>
      </c>
      <c r="G8" s="68">
        <f>Pricing!H4</f>
        <v>1308</v>
      </c>
      <c r="H8" s="100">
        <f t="shared" ref="H8:H57" si="0">(F8*G8)/1000000</f>
        <v>2.3779439999999998</v>
      </c>
      <c r="I8" s="70">
        <f>Pricing!I4</f>
        <v>1</v>
      </c>
      <c r="J8" s="69">
        <f t="shared" ref="J8" si="1">H8*I8</f>
        <v>2.3779439999999998</v>
      </c>
      <c r="K8" s="71">
        <f t="shared" ref="K8" si="2">J8*10.764</f>
        <v>25.596189215999996</v>
      </c>
      <c r="L8" s="69"/>
      <c r="M8" s="72"/>
      <c r="N8" s="72"/>
      <c r="O8" s="72">
        <f t="shared" ref="O8:O35" si="3">N8*M8*L8/1000000</f>
        <v>0</v>
      </c>
      <c r="P8" s="73">
        <f>Pricing!M4</f>
        <v>79072.44</v>
      </c>
      <c r="Q8" s="74">
        <f t="shared" ref="Q8:Q56" si="4">P8*$Q$6</f>
        <v>7907.2440000000006</v>
      </c>
      <c r="R8" s="74">
        <f t="shared" ref="R8:R56" si="5">(P8+Q8)*$R$6</f>
        <v>9567.7652400000006</v>
      </c>
      <c r="S8" s="74">
        <f t="shared" ref="S8:S56" si="6">(P8+Q8+R8)*$S$6</f>
        <v>482.73724620000007</v>
      </c>
      <c r="T8" s="74">
        <f t="shared" ref="T8:T56" si="7">(P8+Q8+R8+S8)*$T$6</f>
        <v>970.30186486200023</v>
      </c>
      <c r="U8" s="72">
        <f t="shared" ref="U8:U56" si="8">SUM(P8:T8)</f>
        <v>98000.488351062028</v>
      </c>
      <c r="V8" s="74">
        <f t="shared" ref="V8:V56" si="9">U8*$V$6</f>
        <v>1470.0073252659304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12006.239255999999</v>
      </c>
      <c r="AE8" s="76">
        <f>((((F8+G8)*2)/305)*I8*$AE$7)</f>
        <v>512.45901639344265</v>
      </c>
      <c r="AF8" s="347">
        <f>(((((F8*4)+(G8*4))/1000)*$AF$6*$AG$6)/300)*I8*$AF$7</f>
        <v>525.16800000000001</v>
      </c>
      <c r="AG8" s="348"/>
      <c r="AH8" s="76">
        <f>(((F8+G8))*I8/1000)*8*$AH$7</f>
        <v>18.756</v>
      </c>
      <c r="AI8" s="76">
        <f t="shared" ref="AI8:AI57" si="15">(((F8+G8)*2*I8)/1000)*2*$AI$7</f>
        <v>62.519999999999996</v>
      </c>
      <c r="AJ8" s="76">
        <f>J8*Pricing!Q4</f>
        <v>0</v>
      </c>
      <c r="AK8" s="76">
        <f>J8*Pricing!R4</f>
        <v>0</v>
      </c>
      <c r="AL8" s="76">
        <f t="shared" ref="AL8:AL39" si="16">J8*$AL$6</f>
        <v>2559.6189215999993</v>
      </c>
      <c r="AM8" s="77">
        <f t="shared" ref="AM8:AM39" si="17">$AM$6*J8</f>
        <v>0</v>
      </c>
      <c r="AN8" s="76">
        <f t="shared" ref="AN8:AN39" si="18">$AN$6*J8</f>
        <v>2047.6951372799997</v>
      </c>
      <c r="AO8" s="72">
        <f t="shared" ref="AO8:AO39" si="19">SUM(U8:V8)+SUM(AC8:AI8)-AD8</f>
        <v>100589.3986927214</v>
      </c>
      <c r="AP8" s="74">
        <f t="shared" ref="AP8:AP39" si="20">AO8*$AP$6</f>
        <v>125736.74836590175</v>
      </c>
      <c r="AQ8" s="74">
        <f t="shared" ref="AQ8:AQ56" si="21">(AO8+AP8)*$AQ$6</f>
        <v>0</v>
      </c>
      <c r="AR8" s="74">
        <f t="shared" ref="AR8:AR39" si="22">SUM(AO8:AQ8)/J8</f>
        <v>95177.240111046834</v>
      </c>
      <c r="AS8" s="72">
        <f t="shared" ref="AS8:AS39" si="23">SUM(AJ8:AQ8)+AD8+AB8</f>
        <v>242939.70037350315</v>
      </c>
      <c r="AT8" s="72">
        <f t="shared" ref="AT8:AT39" si="24">AS8/J8</f>
        <v>102163.76011104684</v>
      </c>
      <c r="AU8" s="78">
        <f t="shared" ref="AU8:AU56" si="25">AT8/10.764</f>
        <v>9491.2449006918287</v>
      </c>
      <c r="AV8" s="79">
        <f t="shared" ref="AV8:AV39" si="26">K8/$K$109</f>
        <v>0.53728429606191608</v>
      </c>
      <c r="AW8" s="80">
        <f t="shared" ref="AW8:AW39" si="27">(U8+V8)/(J8*10.764)</f>
        <v>3886.1447240024959</v>
      </c>
      <c r="AX8" s="81">
        <f t="shared" ref="AX8:AX39" si="28">SUM(W8:AN8,AP8)/(J8*10.764)</f>
        <v>5605.1001766893332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WINDOW</v>
      </c>
      <c r="D9" s="131" t="str">
        <f>Pricing!B5</f>
        <v>W2</v>
      </c>
      <c r="E9" s="132" t="str">
        <f>Pricing!N5</f>
        <v>17.52MM</v>
      </c>
      <c r="F9" s="68">
        <f>Pricing!G5</f>
        <v>726</v>
      </c>
      <c r="G9" s="68">
        <f>Pricing!H5</f>
        <v>1626</v>
      </c>
      <c r="H9" s="100">
        <f t="shared" si="0"/>
        <v>1.1804760000000001</v>
      </c>
      <c r="I9" s="70">
        <f>Pricing!I5</f>
        <v>1</v>
      </c>
      <c r="J9" s="69">
        <f t="shared" ref="J9:J58" si="30">H9*I9</f>
        <v>1.1804760000000001</v>
      </c>
      <c r="K9" s="71">
        <f t="shared" ref="K9:K58" si="31">J9*10.764</f>
        <v>12.706643664</v>
      </c>
      <c r="L9" s="69"/>
      <c r="M9" s="72"/>
      <c r="N9" s="72"/>
      <c r="O9" s="72">
        <f t="shared" si="3"/>
        <v>0</v>
      </c>
      <c r="P9" s="73">
        <f>Pricing!M5</f>
        <v>24591.239999999998</v>
      </c>
      <c r="Q9" s="74">
        <f t="shared" ref="Q9:Q14" si="32">P9*$Q$6</f>
        <v>2459.1239999999998</v>
      </c>
      <c r="R9" s="74">
        <f t="shared" ref="R9:R14" si="33">(P9+Q9)*$R$6</f>
        <v>2975.5400399999999</v>
      </c>
      <c r="S9" s="74">
        <f t="shared" ref="S9:S14" si="34">(P9+Q9+R9)*$S$6</f>
        <v>150.1295202</v>
      </c>
      <c r="T9" s="74">
        <f t="shared" ref="T9:T14" si="35">(P9+Q9+R9+S9)*$T$6</f>
        <v>301.760335602</v>
      </c>
      <c r="U9" s="72">
        <f t="shared" ref="U9:U14" si="36">SUM(P9:T9)</f>
        <v>30477.793895801999</v>
      </c>
      <c r="V9" s="74">
        <f t="shared" ref="V9:V14" si="37">U9*$V$6</f>
        <v>457.16690843702997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5960.2233240000005</v>
      </c>
      <c r="AE9" s="76">
        <f t="shared" ref="AE9:AE57" si="43">((((F9+G9)*2)/305)*I9*$AE$7)</f>
        <v>385.57377049180326</v>
      </c>
      <c r="AF9" s="347">
        <f t="shared" ref="AF9:AF57" si="44">(((((F9*4)+(G9*4))/1000)*$AF$6*$AG$6)/300)*I9*$AF$7</f>
        <v>395.13599999999997</v>
      </c>
      <c r="AG9" s="348"/>
      <c r="AH9" s="76">
        <f t="shared" ref="AH9:AH72" si="45">(((F9+G9))*I9/1000)*8*$AH$7</f>
        <v>14.111999999999998</v>
      </c>
      <c r="AI9" s="76">
        <f t="shared" si="15"/>
        <v>47.04</v>
      </c>
      <c r="AJ9" s="76">
        <f>J9*Pricing!Q5</f>
        <v>0</v>
      </c>
      <c r="AK9" s="76">
        <f>J9*Pricing!R5</f>
        <v>0</v>
      </c>
      <c r="AL9" s="76">
        <f t="shared" si="16"/>
        <v>1270.6643663999998</v>
      </c>
      <c r="AM9" s="77">
        <f t="shared" si="17"/>
        <v>0</v>
      </c>
      <c r="AN9" s="76">
        <f t="shared" si="18"/>
        <v>1016.5314931199999</v>
      </c>
      <c r="AO9" s="72">
        <f t="shared" si="19"/>
        <v>31776.822574730832</v>
      </c>
      <c r="AP9" s="74">
        <f t="shared" si="20"/>
        <v>39721.028218413543</v>
      </c>
      <c r="AQ9" s="74">
        <f t="shared" ref="AQ9:AQ14" si="46">(AO9+AP9)*$AQ$6</f>
        <v>0</v>
      </c>
      <c r="AR9" s="74">
        <f t="shared" si="22"/>
        <v>60566.966878737367</v>
      </c>
      <c r="AS9" s="72">
        <f t="shared" si="23"/>
        <v>79745.269976664378</v>
      </c>
      <c r="AT9" s="72">
        <f t="shared" si="24"/>
        <v>67553.486878737371</v>
      </c>
      <c r="AU9" s="78">
        <f t="shared" ref="AU9:AU14" si="47">AT9/10.764</f>
        <v>6275.872062313023</v>
      </c>
      <c r="AV9" s="79">
        <f t="shared" si="26"/>
        <v>0.26672252024353249</v>
      </c>
      <c r="AW9" s="80">
        <f t="shared" si="27"/>
        <v>2434.550115848675</v>
      </c>
      <c r="AX9" s="81">
        <f t="shared" si="28"/>
        <v>3841.3219464643475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TOP HUNG WINDOW WITH BOTTOM FIXED</v>
      </c>
      <c r="D10" s="131" t="str">
        <f>Pricing!B6</f>
        <v>W3</v>
      </c>
      <c r="E10" s="132" t="str">
        <f>Pricing!N6</f>
        <v>17.52MM</v>
      </c>
      <c r="F10" s="68">
        <f>Pricing!G6</f>
        <v>674</v>
      </c>
      <c r="G10" s="68">
        <f>Pricing!H6</f>
        <v>1287</v>
      </c>
      <c r="H10" s="100">
        <f t="shared" si="0"/>
        <v>0.86743800000000004</v>
      </c>
      <c r="I10" s="70">
        <f>Pricing!I6</f>
        <v>1</v>
      </c>
      <c r="J10" s="69">
        <f t="shared" si="30"/>
        <v>0.86743800000000004</v>
      </c>
      <c r="K10" s="71">
        <f t="shared" si="31"/>
        <v>9.3371026320000006</v>
      </c>
      <c r="L10" s="69"/>
      <c r="M10" s="72"/>
      <c r="N10" s="72"/>
      <c r="O10" s="72">
        <f t="shared" si="3"/>
        <v>0</v>
      </c>
      <c r="P10" s="73">
        <f>Pricing!M6</f>
        <v>53304.26</v>
      </c>
      <c r="Q10" s="74">
        <f t="shared" si="32"/>
        <v>5330.4260000000004</v>
      </c>
      <c r="R10" s="74">
        <f t="shared" si="33"/>
        <v>6449.8154599999998</v>
      </c>
      <c r="S10" s="74">
        <f t="shared" si="34"/>
        <v>325.42250730000001</v>
      </c>
      <c r="T10" s="74">
        <f t="shared" si="35"/>
        <v>654.09923967299994</v>
      </c>
      <c r="U10" s="72">
        <f t="shared" si="36"/>
        <v>66064.023206972997</v>
      </c>
      <c r="V10" s="74">
        <f t="shared" si="37"/>
        <v>990.96034810459491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4379.6944620000004</v>
      </c>
      <c r="AE10" s="76">
        <f t="shared" si="43"/>
        <v>321.47540983606558</v>
      </c>
      <c r="AF10" s="347">
        <f t="shared" si="44"/>
        <v>329.44799999999998</v>
      </c>
      <c r="AG10" s="348"/>
      <c r="AH10" s="76">
        <f t="shared" si="45"/>
        <v>11.766</v>
      </c>
      <c r="AI10" s="76">
        <f t="shared" si="15"/>
        <v>39.22</v>
      </c>
      <c r="AJ10" s="76">
        <f>J10*Pricing!Q6</f>
        <v>0</v>
      </c>
      <c r="AK10" s="76">
        <f>J10*Pricing!R6</f>
        <v>0</v>
      </c>
      <c r="AL10" s="76">
        <f t="shared" si="16"/>
        <v>933.71026319999987</v>
      </c>
      <c r="AM10" s="77">
        <f t="shared" si="17"/>
        <v>0</v>
      </c>
      <c r="AN10" s="76">
        <f t="shared" si="18"/>
        <v>746.96821055999999</v>
      </c>
      <c r="AO10" s="72">
        <f t="shared" si="19"/>
        <v>67756.892964913655</v>
      </c>
      <c r="AP10" s="74">
        <f t="shared" si="20"/>
        <v>84696.116206142062</v>
      </c>
      <c r="AQ10" s="74">
        <f t="shared" si="46"/>
        <v>0</v>
      </c>
      <c r="AR10" s="74">
        <f t="shared" si="22"/>
        <v>175750.8999733188</v>
      </c>
      <c r="AS10" s="72">
        <f t="shared" si="23"/>
        <v>158513.38210681573</v>
      </c>
      <c r="AT10" s="72">
        <f t="shared" si="24"/>
        <v>182737.41997331881</v>
      </c>
      <c r="AU10" s="78">
        <f t="shared" si="47"/>
        <v>16976.720547502679</v>
      </c>
      <c r="AV10" s="79">
        <f t="shared" si="26"/>
        <v>0.19599318369455146</v>
      </c>
      <c r="AW10" s="80">
        <f t="shared" si="27"/>
        <v>7181.5622252311541</v>
      </c>
      <c r="AX10" s="81">
        <f t="shared" si="28"/>
        <v>9795.1583222715199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7">
        <f t="shared" si="44"/>
        <v>0</v>
      </c>
      <c r="AG11" s="348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7">
        <f t="shared" si="44"/>
        <v>0</v>
      </c>
      <c r="AG12" s="348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7">
        <f t="shared" si="44"/>
        <v>0</v>
      </c>
      <c r="AG13" s="348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7">
        <f t="shared" si="44"/>
        <v>0</v>
      </c>
      <c r="AG14" s="348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7">
        <f t="shared" si="44"/>
        <v>0</v>
      </c>
      <c r="AG15" s="348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7">
        <f t="shared" si="44"/>
        <v>0</v>
      </c>
      <c r="AG16" s="348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7">
        <f t="shared" si="44"/>
        <v>0</v>
      </c>
      <c r="AG17" s="348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7">
        <f t="shared" si="44"/>
        <v>0</v>
      </c>
      <c r="AG18" s="348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7">
        <f t="shared" si="44"/>
        <v>0</v>
      </c>
      <c r="AG19" s="348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7">
        <f t="shared" si="44"/>
        <v>0</v>
      </c>
      <c r="AG20" s="348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7">
        <f t="shared" si="44"/>
        <v>0</v>
      </c>
      <c r="AG21" s="348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7">
        <f t="shared" si="44"/>
        <v>0</v>
      </c>
      <c r="AG22" s="348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7">
        <f t="shared" si="44"/>
        <v>0</v>
      </c>
      <c r="AG23" s="348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7">
        <f t="shared" si="44"/>
        <v>0</v>
      </c>
      <c r="AG24" s="348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7">
        <f t="shared" si="44"/>
        <v>0</v>
      </c>
      <c r="AG25" s="348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7">
        <f t="shared" si="44"/>
        <v>0</v>
      </c>
      <c r="AG26" s="348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7">
        <f t="shared" si="44"/>
        <v>0</v>
      </c>
      <c r="AG27" s="348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7">
        <f t="shared" si="44"/>
        <v>0</v>
      </c>
      <c r="AG28" s="348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7">
        <f t="shared" si="44"/>
        <v>0</v>
      </c>
      <c r="AG29" s="348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7">
        <f t="shared" si="44"/>
        <v>0</v>
      </c>
      <c r="AG30" s="348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7">
        <f t="shared" si="44"/>
        <v>0</v>
      </c>
      <c r="AG31" s="348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7">
        <f t="shared" si="44"/>
        <v>0</v>
      </c>
      <c r="AG32" s="348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7">
        <f t="shared" si="44"/>
        <v>0</v>
      </c>
      <c r="AG33" s="348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7">
        <f t="shared" si="44"/>
        <v>0</v>
      </c>
      <c r="AG34" s="348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7">
        <f t="shared" si="44"/>
        <v>0</v>
      </c>
      <c r="AG35" s="348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7">
        <f t="shared" si="44"/>
        <v>0</v>
      </c>
      <c r="AG36" s="348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7">
        <f t="shared" si="44"/>
        <v>0</v>
      </c>
      <c r="AG37" s="348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7">
        <f t="shared" si="44"/>
        <v>0</v>
      </c>
      <c r="AG38" s="348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7">
        <f t="shared" si="44"/>
        <v>0</v>
      </c>
      <c r="AG39" s="348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7">
        <f t="shared" si="44"/>
        <v>0</v>
      </c>
      <c r="AG40" s="348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7">
        <f t="shared" si="44"/>
        <v>0</v>
      </c>
      <c r="AG41" s="348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7">
        <f t="shared" si="44"/>
        <v>0</v>
      </c>
      <c r="AG42" s="348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7">
        <f t="shared" si="44"/>
        <v>0</v>
      </c>
      <c r="AG43" s="348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7">
        <f t="shared" si="44"/>
        <v>0</v>
      </c>
      <c r="AG44" s="348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7">
        <f t="shared" si="44"/>
        <v>0</v>
      </c>
      <c r="AG45" s="348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7">
        <f t="shared" si="44"/>
        <v>0</v>
      </c>
      <c r="AG46" s="348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7">
        <f t="shared" si="44"/>
        <v>0</v>
      </c>
      <c r="AG47" s="348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7">
        <f t="shared" si="44"/>
        <v>0</v>
      </c>
      <c r="AG48" s="348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7">
        <f t="shared" si="44"/>
        <v>0</v>
      </c>
      <c r="AG49" s="348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7">
        <f t="shared" si="44"/>
        <v>0</v>
      </c>
      <c r="AG50" s="348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7">
        <f t="shared" si="44"/>
        <v>0</v>
      </c>
      <c r="AG51" s="348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7">
        <f t="shared" si="44"/>
        <v>0</v>
      </c>
      <c r="AG52" s="348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7">
        <f t="shared" si="44"/>
        <v>0</v>
      </c>
      <c r="AG53" s="348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7">
        <f t="shared" si="44"/>
        <v>0</v>
      </c>
      <c r="AG54" s="348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7">
        <f t="shared" si="44"/>
        <v>0</v>
      </c>
      <c r="AG55" s="348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7">
        <f t="shared" si="44"/>
        <v>0</v>
      </c>
      <c r="AG56" s="348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3">
        <f t="shared" si="44"/>
        <v>0</v>
      </c>
      <c r="AG57" s="40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7">
        <f>(((((F58*4)+(G58*4))/1000)*$AF$6*$AG$6)/300)*I58*$AF$7</f>
        <v>0</v>
      </c>
      <c r="AG58" s="348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7">
        <f t="shared" ref="AF59:AF107" si="128">(((((F59*4)+(G59*4))/1000)*$AF$6*$AG$6)/300)*I59*$AF$7</f>
        <v>0</v>
      </c>
      <c r="AG59" s="348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7">
        <f t="shared" si="128"/>
        <v>0</v>
      </c>
      <c r="AG60" s="348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7">
        <f t="shared" si="128"/>
        <v>0</v>
      </c>
      <c r="AG61" s="348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7">
        <f t="shared" si="128"/>
        <v>0</v>
      </c>
      <c r="AG62" s="348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7">
        <f t="shared" si="128"/>
        <v>0</v>
      </c>
      <c r="AG63" s="348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7">
        <f t="shared" si="128"/>
        <v>0</v>
      </c>
      <c r="AG64" s="348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7">
        <f t="shared" si="128"/>
        <v>0</v>
      </c>
      <c r="AG65" s="348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7">
        <f t="shared" si="128"/>
        <v>0</v>
      </c>
      <c r="AG66" s="348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7">
        <f t="shared" si="128"/>
        <v>0</v>
      </c>
      <c r="AG67" s="348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7">
        <f t="shared" si="128"/>
        <v>0</v>
      </c>
      <c r="AG68" s="348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7">
        <f t="shared" si="128"/>
        <v>0</v>
      </c>
      <c r="AG69" s="348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7">
        <f t="shared" si="128"/>
        <v>0</v>
      </c>
      <c r="AG70" s="348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7">
        <f t="shared" si="128"/>
        <v>0</v>
      </c>
      <c r="AG71" s="348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7">
        <f t="shared" si="128"/>
        <v>0</v>
      </c>
      <c r="AG72" s="348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7">
        <f t="shared" si="128"/>
        <v>0</v>
      </c>
      <c r="AG73" s="348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7">
        <f t="shared" si="128"/>
        <v>0</v>
      </c>
      <c r="AG74" s="348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7">
        <f t="shared" si="128"/>
        <v>0</v>
      </c>
      <c r="AG75" s="348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7">
        <f t="shared" si="128"/>
        <v>0</v>
      </c>
      <c r="AG76" s="348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7">
        <f t="shared" si="128"/>
        <v>0</v>
      </c>
      <c r="AG77" s="348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7">
        <f t="shared" si="128"/>
        <v>0</v>
      </c>
      <c r="AG78" s="348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7">
        <f t="shared" si="128"/>
        <v>0</v>
      </c>
      <c r="AG79" s="348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7">
        <f t="shared" si="128"/>
        <v>0</v>
      </c>
      <c r="AG80" s="348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7">
        <f t="shared" si="128"/>
        <v>0</v>
      </c>
      <c r="AG81" s="348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7">
        <f t="shared" si="128"/>
        <v>0</v>
      </c>
      <c r="AG82" s="348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7">
        <f t="shared" si="128"/>
        <v>0</v>
      </c>
      <c r="AG83" s="348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7">
        <f t="shared" si="128"/>
        <v>0</v>
      </c>
      <c r="AG84" s="348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7">
        <f t="shared" si="128"/>
        <v>0</v>
      </c>
      <c r="AG85" s="348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7">
        <f t="shared" si="128"/>
        <v>0</v>
      </c>
      <c r="AG86" s="348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7">
        <f t="shared" si="128"/>
        <v>0</v>
      </c>
      <c r="AG87" s="348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7">
        <f t="shared" si="128"/>
        <v>0</v>
      </c>
      <c r="AG88" s="348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7">
        <f t="shared" si="128"/>
        <v>0</v>
      </c>
      <c r="AG89" s="348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7">
        <f t="shared" si="128"/>
        <v>0</v>
      </c>
      <c r="AG90" s="348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7">
        <f t="shared" si="128"/>
        <v>0</v>
      </c>
      <c r="AG91" s="348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7">
        <f t="shared" si="128"/>
        <v>0</v>
      </c>
      <c r="AG92" s="348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7">
        <f t="shared" si="128"/>
        <v>0</v>
      </c>
      <c r="AG93" s="348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7">
        <f t="shared" si="128"/>
        <v>0</v>
      </c>
      <c r="AG94" s="348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7">
        <f t="shared" si="128"/>
        <v>0</v>
      </c>
      <c r="AG95" s="348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7">
        <f t="shared" si="128"/>
        <v>0</v>
      </c>
      <c r="AG96" s="348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7">
        <f t="shared" si="128"/>
        <v>0</v>
      </c>
      <c r="AG97" s="348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7">
        <f t="shared" si="128"/>
        <v>0</v>
      </c>
      <c r="AG98" s="348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7">
        <f t="shared" si="128"/>
        <v>0</v>
      </c>
      <c r="AG99" s="348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7">
        <f t="shared" si="128"/>
        <v>0</v>
      </c>
      <c r="AG100" s="348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7">
        <f t="shared" si="128"/>
        <v>0</v>
      </c>
      <c r="AG101" s="348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7">
        <f t="shared" si="128"/>
        <v>0</v>
      </c>
      <c r="AG102" s="348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7">
        <f t="shared" si="128"/>
        <v>0</v>
      </c>
      <c r="AG103" s="348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7">
        <f t="shared" si="128"/>
        <v>0</v>
      </c>
      <c r="AG104" s="348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7">
        <f t="shared" si="128"/>
        <v>0</v>
      </c>
      <c r="AG105" s="348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7">
        <f t="shared" si="128"/>
        <v>0</v>
      </c>
      <c r="AG106" s="348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3">
        <f t="shared" si="128"/>
        <v>0</v>
      </c>
      <c r="AG107" s="404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5" t="s">
        <v>5</v>
      </c>
      <c r="C109" s="406"/>
      <c r="D109" s="406"/>
      <c r="E109" s="406"/>
      <c r="F109" s="406"/>
      <c r="G109" s="407"/>
      <c r="H109" s="149">
        <f>SUM(H8:H108)</f>
        <v>4.4258579999999998</v>
      </c>
      <c r="I109" s="87">
        <f>SUM(I8:I108)</f>
        <v>3</v>
      </c>
      <c r="J109" s="88">
        <f>SUM(J8:J108)</f>
        <v>4.4258579999999998</v>
      </c>
      <c r="K109" s="89">
        <f>SUM(K8:K108)</f>
        <v>47.639935511999994</v>
      </c>
      <c r="L109" s="88">
        <f>SUM(L8:L8)</f>
        <v>0</v>
      </c>
      <c r="M109" s="88"/>
      <c r="N109" s="88"/>
      <c r="O109" s="88"/>
      <c r="P109" s="87">
        <f>SUM(P8:P108)</f>
        <v>156967.94</v>
      </c>
      <c r="Q109" s="88">
        <f t="shared" ref="Q109:AE109" si="156">SUM(Q8:Q108)</f>
        <v>15696.794000000002</v>
      </c>
      <c r="R109" s="88">
        <f t="shared" si="156"/>
        <v>18993.120739999998</v>
      </c>
      <c r="S109" s="88">
        <f t="shared" si="156"/>
        <v>958.28927370000008</v>
      </c>
      <c r="T109" s="88">
        <f t="shared" si="156"/>
        <v>1926.1614401370002</v>
      </c>
      <c r="U109" s="88">
        <f t="shared" si="156"/>
        <v>194542.30545383703</v>
      </c>
      <c r="V109" s="88">
        <f t="shared" si="156"/>
        <v>2918.1345818075552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22346.157041999999</v>
      </c>
      <c r="AE109" s="88">
        <f t="shared" si="156"/>
        <v>1219.5081967213116</v>
      </c>
      <c r="AF109" s="408">
        <f>SUM(AF8:AG108)</f>
        <v>1249.752</v>
      </c>
      <c r="AG109" s="409"/>
      <c r="AH109" s="88">
        <f t="shared" ref="AH109:AQ109" si="157">SUM(AH8:AH108)</f>
        <v>44.633999999999993</v>
      </c>
      <c r="AI109" s="88">
        <f t="shared" si="157"/>
        <v>148.78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4763.9935511999993</v>
      </c>
      <c r="AM109" s="88">
        <f t="shared" si="157"/>
        <v>0</v>
      </c>
      <c r="AN109" s="88">
        <f t="shared" si="157"/>
        <v>3811.1948409599995</v>
      </c>
      <c r="AO109" s="88">
        <f t="shared" si="157"/>
        <v>200123.11423236589</v>
      </c>
      <c r="AP109" s="88">
        <f t="shared" si="157"/>
        <v>250153.89279045735</v>
      </c>
      <c r="AQ109" s="88">
        <f t="shared" si="157"/>
        <v>0</v>
      </c>
      <c r="AR109" s="88"/>
      <c r="AS109" s="87">
        <f>SUM(AS8:AS108)</f>
        <v>481198.3524569833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1249.752</v>
      </c>
      <c r="AW110" s="84"/>
    </row>
    <row r="111" spans="2:54">
      <c r="AF111" s="174"/>
      <c r="AG111" s="174"/>
      <c r="AH111" s="174">
        <f>SUM(AE109:AI109,AC109)</f>
        <v>2662.6741967213115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O1" sqref="O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6" width="18.28515625" style="93" bestFit="1" customWidth="1"/>
    <col min="17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ABPL-DE-19.20-2186</v>
      </c>
      <c r="N6" s="448"/>
    </row>
    <row r="7" spans="2:15" ht="24.95" customHeight="1">
      <c r="B7" s="429" t="s">
        <v>126</v>
      </c>
      <c r="C7" s="430"/>
      <c r="D7" s="430"/>
      <c r="E7" s="430"/>
      <c r="F7" s="460" t="str">
        <f>'BD Team'!E2</f>
        <v>Mr. Thanun Residence</v>
      </c>
      <c r="G7" s="460"/>
      <c r="H7" s="460"/>
      <c r="I7" s="460"/>
      <c r="J7" s="461"/>
      <c r="K7" s="438" t="s">
        <v>104</v>
      </c>
      <c r="L7" s="430"/>
      <c r="M7" s="435">
        <f>'BD Team'!J3</f>
        <v>43718</v>
      </c>
      <c r="N7" s="436"/>
    </row>
    <row r="8" spans="2:15" ht="24.95" customHeight="1">
      <c r="B8" s="429" t="s">
        <v>127</v>
      </c>
      <c r="C8" s="430"/>
      <c r="D8" s="430"/>
      <c r="E8" s="430"/>
      <c r="F8" s="215" t="str">
        <f>'BD Team'!E3</f>
        <v>Hyderabad</v>
      </c>
      <c r="G8" s="462" t="s">
        <v>179</v>
      </c>
      <c r="H8" s="463"/>
      <c r="I8" s="460" t="str">
        <f>'BD Team'!G3</f>
        <v>1.5Kpa</v>
      </c>
      <c r="J8" s="461"/>
      <c r="K8" s="438" t="s">
        <v>105</v>
      </c>
      <c r="L8" s="430"/>
      <c r="M8" s="178" t="s">
        <v>364</v>
      </c>
      <c r="N8" s="179">
        <v>43718</v>
      </c>
    </row>
    <row r="9" spans="2:15" ht="24.95" customHeight="1">
      <c r="B9" s="429" t="s">
        <v>168</v>
      </c>
      <c r="C9" s="430"/>
      <c r="D9" s="430"/>
      <c r="E9" s="430"/>
      <c r="F9" s="460" t="str">
        <f>'BD Team'!E4</f>
        <v>Mr. Anamol Anand : 7702300826</v>
      </c>
      <c r="G9" s="460"/>
      <c r="H9" s="460"/>
      <c r="I9" s="460"/>
      <c r="J9" s="461"/>
      <c r="K9" s="438" t="s">
        <v>178</v>
      </c>
      <c r="L9" s="430"/>
      <c r="M9" s="449" t="str">
        <f>'BD Team'!J4</f>
        <v>Nikhil</v>
      </c>
      <c r="N9" s="450"/>
    </row>
    <row r="10" spans="2:15" ht="27.75" customHeight="1" thickBot="1">
      <c r="B10" s="431" t="s">
        <v>176</v>
      </c>
      <c r="C10" s="432"/>
      <c r="D10" s="432"/>
      <c r="E10" s="432"/>
      <c r="F10" s="321" t="str">
        <f>'BD Team'!E5</f>
        <v>Wood Effect</v>
      </c>
      <c r="G10" s="442" t="s">
        <v>177</v>
      </c>
      <c r="H10" s="443"/>
      <c r="I10" s="440" t="str">
        <f>'BD Team'!G5</f>
        <v>Black</v>
      </c>
      <c r="J10" s="441"/>
      <c r="K10" s="439" t="s">
        <v>373</v>
      </c>
      <c r="L10" s="432"/>
      <c r="M10" s="433">
        <f>'BD Team'!J5</f>
        <v>0</v>
      </c>
      <c r="N10" s="434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169</v>
      </c>
      <c r="C13" s="465"/>
      <c r="D13" s="437" t="s">
        <v>170</v>
      </c>
      <c r="E13" s="437" t="s">
        <v>171</v>
      </c>
      <c r="F13" s="437" t="s">
        <v>37</v>
      </c>
      <c r="G13" s="419" t="s">
        <v>63</v>
      </c>
      <c r="H13" s="419" t="s">
        <v>209</v>
      </c>
      <c r="I13" s="419" t="s">
        <v>208</v>
      </c>
      <c r="J13" s="466" t="s">
        <v>172</v>
      </c>
      <c r="K13" s="466" t="s">
        <v>173</v>
      </c>
      <c r="L13" s="465" t="s">
        <v>210</v>
      </c>
      <c r="M13" s="466" t="s">
        <v>174</v>
      </c>
      <c r="N13" s="467" t="s">
        <v>175</v>
      </c>
    </row>
    <row r="14" spans="2:15" s="94" customFormat="1" ht="18" customHeight="1" thickTop="1" thickBot="1">
      <c r="B14" s="464"/>
      <c r="C14" s="465"/>
      <c r="D14" s="437"/>
      <c r="E14" s="437"/>
      <c r="F14" s="437"/>
      <c r="G14" s="419"/>
      <c r="H14" s="419"/>
      <c r="I14" s="419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7"/>
      <c r="E15" s="437"/>
      <c r="F15" s="437"/>
      <c r="G15" s="419"/>
      <c r="H15" s="419"/>
      <c r="I15" s="419"/>
      <c r="J15" s="466"/>
      <c r="K15" s="466"/>
      <c r="L15" s="465"/>
      <c r="M15" s="466"/>
      <c r="N15" s="467"/>
    </row>
    <row r="16" spans="2:15" s="94" customFormat="1" ht="49.9" customHeight="1" thickTop="1" thickBot="1">
      <c r="B16" s="417">
        <f>Pricing!A4</f>
        <v>1</v>
      </c>
      <c r="C16" s="418"/>
      <c r="D16" s="187" t="str">
        <f>Pricing!B4</f>
        <v>W1</v>
      </c>
      <c r="E16" s="187" t="str">
        <f>Pricing!C4</f>
        <v>M15000</v>
      </c>
      <c r="F16" s="187" t="str">
        <f>Pricing!D4</f>
        <v>2 FRENCH CASEMENT WINDOWS</v>
      </c>
      <c r="G16" s="187" t="str">
        <f>Pricing!N4</f>
        <v>17.52MM</v>
      </c>
      <c r="H16" s="187" t="str">
        <f>Pricing!F4</f>
        <v>DAUGHTERS BEDROOM</v>
      </c>
      <c r="I16" s="216" t="str">
        <f>Pricing!E4</f>
        <v>NO</v>
      </c>
      <c r="J16" s="216">
        <f>Pricing!G4</f>
        <v>1818</v>
      </c>
      <c r="K16" s="216">
        <f>Pricing!H4</f>
        <v>1308</v>
      </c>
      <c r="L16" s="216">
        <f>Pricing!I4</f>
        <v>1</v>
      </c>
      <c r="M16" s="188">
        <f t="shared" ref="M16:M24" si="0">J16*K16*L16/1000000</f>
        <v>2.3779439999999998</v>
      </c>
      <c r="N16" s="189">
        <f>'Cost Calculation'!AS8</f>
        <v>242939.70037350315</v>
      </c>
      <c r="O16" s="95"/>
    </row>
    <row r="17" spans="2:15" s="94" customFormat="1" ht="49.9" customHeight="1" thickTop="1" thickBot="1">
      <c r="B17" s="417">
        <f>Pricing!A5</f>
        <v>2</v>
      </c>
      <c r="C17" s="418"/>
      <c r="D17" s="187" t="str">
        <f>Pricing!B5</f>
        <v>W2</v>
      </c>
      <c r="E17" s="187" t="str">
        <f>Pricing!C5</f>
        <v>M15000</v>
      </c>
      <c r="F17" s="187" t="str">
        <f>Pricing!D5</f>
        <v>SIDE HUNG WINDOW</v>
      </c>
      <c r="G17" s="187" t="str">
        <f>Pricing!N5</f>
        <v>17.52MM</v>
      </c>
      <c r="H17" s="187" t="str">
        <f>Pricing!F5</f>
        <v>SONS BEDROOM</v>
      </c>
      <c r="I17" s="216" t="str">
        <f>Pricing!E5</f>
        <v>NO</v>
      </c>
      <c r="J17" s="216">
        <f>Pricing!G5</f>
        <v>726</v>
      </c>
      <c r="K17" s="216">
        <f>Pricing!H5</f>
        <v>1626</v>
      </c>
      <c r="L17" s="216">
        <f>Pricing!I5</f>
        <v>1</v>
      </c>
      <c r="M17" s="188">
        <f t="shared" si="0"/>
        <v>1.1804760000000001</v>
      </c>
      <c r="N17" s="189">
        <f>'Cost Calculation'!AS9</f>
        <v>79745.269976664378</v>
      </c>
      <c r="O17" s="95"/>
    </row>
    <row r="18" spans="2:15" s="94" customFormat="1" ht="49.9" customHeight="1" thickTop="1" thickBot="1">
      <c r="B18" s="417">
        <f>Pricing!A6</f>
        <v>3</v>
      </c>
      <c r="C18" s="418"/>
      <c r="D18" s="187" t="str">
        <f>Pricing!B6</f>
        <v>W3</v>
      </c>
      <c r="E18" s="187" t="str">
        <f>Pricing!C6</f>
        <v>M940</v>
      </c>
      <c r="F18" s="187" t="str">
        <f>Pricing!D6</f>
        <v>TOP HUNG WINDOW WITH BOTTOM FIXED</v>
      </c>
      <c r="G18" s="187" t="str">
        <f>Pricing!N6</f>
        <v>17.52MM</v>
      </c>
      <c r="H18" s="187" t="str">
        <f>Pricing!F6</f>
        <v>SONS BATHROOM</v>
      </c>
      <c r="I18" s="216" t="str">
        <f>Pricing!E6</f>
        <v>NO</v>
      </c>
      <c r="J18" s="216">
        <f>Pricing!G6</f>
        <v>674</v>
      </c>
      <c r="K18" s="216">
        <f>Pricing!H6</f>
        <v>1287</v>
      </c>
      <c r="L18" s="216">
        <f>Pricing!I6</f>
        <v>1</v>
      </c>
      <c r="M18" s="188">
        <f t="shared" si="0"/>
        <v>0.86743800000000004</v>
      </c>
      <c r="N18" s="189">
        <f>'Cost Calculation'!AS10</f>
        <v>158513.38210681573</v>
      </c>
      <c r="O18" s="95"/>
    </row>
    <row r="19" spans="2:15" s="94" customFormat="1" ht="49.9" hidden="1" customHeight="1" thickTop="1" thickBot="1">
      <c r="B19" s="417">
        <f>Pricing!A7</f>
        <v>4</v>
      </c>
      <c r="C19" s="418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7">
        <f>Pricing!A8</f>
        <v>5</v>
      </c>
      <c r="C20" s="418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7">
        <f>Pricing!A9</f>
        <v>6</v>
      </c>
      <c r="C21" s="418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7">
        <f>Pricing!A10</f>
        <v>7</v>
      </c>
      <c r="C22" s="418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7">
        <f>Pricing!A11</f>
        <v>8</v>
      </c>
      <c r="C23" s="418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7">
        <f>Pricing!A12</f>
        <v>9</v>
      </c>
      <c r="C24" s="418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7">
        <f>Pricing!A13</f>
        <v>10</v>
      </c>
      <c r="C25" s="418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7">
        <f>Pricing!A14</f>
        <v>11</v>
      </c>
      <c r="C26" s="418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7">
        <f>Pricing!A15</f>
        <v>12</v>
      </c>
      <c r="C27" s="418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7">
        <f>Pricing!A16</f>
        <v>13</v>
      </c>
      <c r="C28" s="418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7">
        <f>Pricing!A17</f>
        <v>14</v>
      </c>
      <c r="C29" s="418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7">
        <f>Pricing!A18</f>
        <v>15</v>
      </c>
      <c r="C30" s="418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7">
        <f>Pricing!A19</f>
        <v>16</v>
      </c>
      <c r="C31" s="418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7">
        <f>Pricing!A20</f>
        <v>17</v>
      </c>
      <c r="C32" s="418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7">
        <f>Pricing!A21</f>
        <v>18</v>
      </c>
      <c r="C33" s="418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7">
        <f>Pricing!A22</f>
        <v>19</v>
      </c>
      <c r="C34" s="418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7">
        <f>Pricing!A23</f>
        <v>20</v>
      </c>
      <c r="C35" s="418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7">
        <f>Pricing!A24</f>
        <v>21</v>
      </c>
      <c r="C36" s="418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7">
        <f>Pricing!A25</f>
        <v>22</v>
      </c>
      <c r="C37" s="418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7">
        <f>Pricing!A26</f>
        <v>23</v>
      </c>
      <c r="C38" s="418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7">
        <f>Pricing!A27</f>
        <v>24</v>
      </c>
      <c r="C39" s="418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7">
        <f>Pricing!A28</f>
        <v>25</v>
      </c>
      <c r="C40" s="418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7">
        <f>Pricing!A29</f>
        <v>26</v>
      </c>
      <c r="C41" s="418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7">
        <f>Pricing!A30</f>
        <v>27</v>
      </c>
      <c r="C42" s="418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7">
        <f>Pricing!A31</f>
        <v>28</v>
      </c>
      <c r="C43" s="418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7">
        <f>Pricing!A32</f>
        <v>29</v>
      </c>
      <c r="C44" s="418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7">
        <f>Pricing!A33</f>
        <v>30</v>
      </c>
      <c r="C45" s="418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7">
        <f>Pricing!A34</f>
        <v>31</v>
      </c>
      <c r="C46" s="418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7">
        <f>Pricing!A35</f>
        <v>32</v>
      </c>
      <c r="C47" s="418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7">
        <f>Pricing!A36</f>
        <v>33</v>
      </c>
      <c r="C48" s="418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7">
        <f>Pricing!A37</f>
        <v>34</v>
      </c>
      <c r="C49" s="418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7">
        <f>Pricing!A38</f>
        <v>35</v>
      </c>
      <c r="C50" s="418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7">
        <f>Pricing!A39</f>
        <v>36</v>
      </c>
      <c r="C51" s="418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7">
        <f>Pricing!A40</f>
        <v>37</v>
      </c>
      <c r="C52" s="418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7">
        <f>Pricing!A41</f>
        <v>38</v>
      </c>
      <c r="C53" s="418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7">
        <f>Pricing!A42</f>
        <v>39</v>
      </c>
      <c r="C54" s="418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7">
        <f>Pricing!A43</f>
        <v>40</v>
      </c>
      <c r="C55" s="418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7">
        <f>Pricing!A44</f>
        <v>41</v>
      </c>
      <c r="C56" s="418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7">
        <f>Pricing!A45</f>
        <v>42</v>
      </c>
      <c r="C57" s="418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7">
        <f>Pricing!A46</f>
        <v>43</v>
      </c>
      <c r="C58" s="418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7">
        <f>Pricing!A47</f>
        <v>44</v>
      </c>
      <c r="C59" s="418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7">
        <f>Pricing!A48</f>
        <v>45</v>
      </c>
      <c r="C60" s="418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7">
        <f>Pricing!A49</f>
        <v>46</v>
      </c>
      <c r="C61" s="418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7">
        <f>Pricing!A50</f>
        <v>47</v>
      </c>
      <c r="C62" s="418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7">
        <f>Pricing!A51</f>
        <v>48</v>
      </c>
      <c r="C63" s="418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7">
        <f>Pricing!A52</f>
        <v>49</v>
      </c>
      <c r="C64" s="418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7">
        <f>Pricing!A53</f>
        <v>50</v>
      </c>
      <c r="C65" s="418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7">
        <f>Pricing!A54</f>
        <v>51</v>
      </c>
      <c r="C66" s="418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8">
        <f>Pricing!E54</f>
        <v>0</v>
      </c>
      <c r="J66" s="228">
        <f>Pricing!G54</f>
        <v>0</v>
      </c>
      <c r="K66" s="228">
        <f>Pricing!H54</f>
        <v>0</v>
      </c>
      <c r="L66" s="228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7">
        <f>Pricing!A55</f>
        <v>52</v>
      </c>
      <c r="C67" s="418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8">
        <f>Pricing!E55</f>
        <v>0</v>
      </c>
      <c r="J67" s="228">
        <f>Pricing!G55</f>
        <v>0</v>
      </c>
      <c r="K67" s="228">
        <f>Pricing!H55</f>
        <v>0</v>
      </c>
      <c r="L67" s="228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7">
        <f>Pricing!A56</f>
        <v>53</v>
      </c>
      <c r="C68" s="418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8">
        <f>Pricing!E56</f>
        <v>0</v>
      </c>
      <c r="J68" s="228">
        <f>Pricing!G56</f>
        <v>0</v>
      </c>
      <c r="K68" s="228">
        <f>Pricing!H56</f>
        <v>0</v>
      </c>
      <c r="L68" s="228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7">
        <f>Pricing!A57</f>
        <v>54</v>
      </c>
      <c r="C69" s="418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8">
        <f>Pricing!E57</f>
        <v>0</v>
      </c>
      <c r="J69" s="228">
        <f>Pricing!G57</f>
        <v>0</v>
      </c>
      <c r="K69" s="228">
        <f>Pricing!H57</f>
        <v>0</v>
      </c>
      <c r="L69" s="228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7">
        <f>Pricing!A58</f>
        <v>55</v>
      </c>
      <c r="C70" s="418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8">
        <f>Pricing!E58</f>
        <v>0</v>
      </c>
      <c r="J70" s="228">
        <f>Pricing!G58</f>
        <v>0</v>
      </c>
      <c r="K70" s="228">
        <f>Pricing!H58</f>
        <v>0</v>
      </c>
      <c r="L70" s="228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7">
        <f>Pricing!A59</f>
        <v>56</v>
      </c>
      <c r="C71" s="418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8">
        <f>Pricing!E59</f>
        <v>0</v>
      </c>
      <c r="J71" s="228">
        <f>Pricing!G59</f>
        <v>0</v>
      </c>
      <c r="K71" s="228">
        <f>Pricing!H59</f>
        <v>0</v>
      </c>
      <c r="L71" s="228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7">
        <f>Pricing!A60</f>
        <v>57</v>
      </c>
      <c r="C72" s="418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8">
        <f>Pricing!E60</f>
        <v>0</v>
      </c>
      <c r="J72" s="228">
        <f>Pricing!G60</f>
        <v>0</v>
      </c>
      <c r="K72" s="228">
        <f>Pricing!H60</f>
        <v>0</v>
      </c>
      <c r="L72" s="228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7">
        <f>Pricing!A61</f>
        <v>58</v>
      </c>
      <c r="C73" s="418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8">
        <f>Pricing!E61</f>
        <v>0</v>
      </c>
      <c r="J73" s="228">
        <f>Pricing!G61</f>
        <v>0</v>
      </c>
      <c r="K73" s="228">
        <f>Pricing!H61</f>
        <v>0</v>
      </c>
      <c r="L73" s="228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7">
        <f>Pricing!A62</f>
        <v>59</v>
      </c>
      <c r="C74" s="418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8">
        <f>Pricing!E62</f>
        <v>0</v>
      </c>
      <c r="J74" s="228">
        <f>Pricing!G62</f>
        <v>0</v>
      </c>
      <c r="K74" s="228">
        <f>Pricing!H62</f>
        <v>0</v>
      </c>
      <c r="L74" s="228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7">
        <f>Pricing!A63</f>
        <v>60</v>
      </c>
      <c r="C75" s="418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8">
        <f>Pricing!E63</f>
        <v>0</v>
      </c>
      <c r="J75" s="228">
        <f>Pricing!G63</f>
        <v>0</v>
      </c>
      <c r="K75" s="228">
        <f>Pricing!H63</f>
        <v>0</v>
      </c>
      <c r="L75" s="228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7">
        <f>Pricing!A64</f>
        <v>61</v>
      </c>
      <c r="C76" s="418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8">
        <f>Pricing!E64</f>
        <v>0</v>
      </c>
      <c r="J76" s="228">
        <f>Pricing!G64</f>
        <v>0</v>
      </c>
      <c r="K76" s="228">
        <f>Pricing!H64</f>
        <v>0</v>
      </c>
      <c r="L76" s="228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7">
        <f>Pricing!A65</f>
        <v>62</v>
      </c>
      <c r="C77" s="418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8">
        <f>Pricing!E65</f>
        <v>0</v>
      </c>
      <c r="J77" s="228">
        <f>Pricing!G65</f>
        <v>0</v>
      </c>
      <c r="K77" s="228">
        <f>Pricing!H65</f>
        <v>0</v>
      </c>
      <c r="L77" s="228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7">
        <f>Pricing!A66</f>
        <v>63</v>
      </c>
      <c r="C78" s="418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8">
        <f>Pricing!E66</f>
        <v>0</v>
      </c>
      <c r="J78" s="228">
        <f>Pricing!G66</f>
        <v>0</v>
      </c>
      <c r="K78" s="228">
        <f>Pricing!H66</f>
        <v>0</v>
      </c>
      <c r="L78" s="228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7">
        <f>Pricing!A67</f>
        <v>64</v>
      </c>
      <c r="C79" s="418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8">
        <f>Pricing!E67</f>
        <v>0</v>
      </c>
      <c r="J79" s="228">
        <f>Pricing!G67</f>
        <v>0</v>
      </c>
      <c r="K79" s="228">
        <f>Pricing!H67</f>
        <v>0</v>
      </c>
      <c r="L79" s="228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7">
        <f>Pricing!A68</f>
        <v>65</v>
      </c>
      <c r="C80" s="418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8">
        <f>Pricing!E68</f>
        <v>0</v>
      </c>
      <c r="J80" s="228">
        <f>Pricing!G68</f>
        <v>0</v>
      </c>
      <c r="K80" s="228">
        <f>Pricing!H68</f>
        <v>0</v>
      </c>
      <c r="L80" s="228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7">
        <f>Pricing!A69</f>
        <v>66</v>
      </c>
      <c r="C81" s="418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8">
        <f>Pricing!E69</f>
        <v>0</v>
      </c>
      <c r="J81" s="228">
        <f>Pricing!G69</f>
        <v>0</v>
      </c>
      <c r="K81" s="228">
        <f>Pricing!H69</f>
        <v>0</v>
      </c>
      <c r="L81" s="228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7">
        <f>Pricing!A70</f>
        <v>67</v>
      </c>
      <c r="C82" s="418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8">
        <f>Pricing!E70</f>
        <v>0</v>
      </c>
      <c r="J82" s="228">
        <f>Pricing!G70</f>
        <v>0</v>
      </c>
      <c r="K82" s="228">
        <f>Pricing!H70</f>
        <v>0</v>
      </c>
      <c r="L82" s="228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7">
        <f>Pricing!A71</f>
        <v>68</v>
      </c>
      <c r="C83" s="418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8">
        <f>Pricing!E71</f>
        <v>0</v>
      </c>
      <c r="J83" s="228">
        <f>Pricing!G71</f>
        <v>0</v>
      </c>
      <c r="K83" s="228">
        <f>Pricing!H71</f>
        <v>0</v>
      </c>
      <c r="L83" s="228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7">
        <f>Pricing!A72</f>
        <v>69</v>
      </c>
      <c r="C84" s="418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8">
        <f>Pricing!E72</f>
        <v>0</v>
      </c>
      <c r="J84" s="228">
        <f>Pricing!G72</f>
        <v>0</v>
      </c>
      <c r="K84" s="228">
        <f>Pricing!H72</f>
        <v>0</v>
      </c>
      <c r="L84" s="228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7">
        <f>Pricing!A73</f>
        <v>70</v>
      </c>
      <c r="C85" s="418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8">
        <f>Pricing!E73</f>
        <v>0</v>
      </c>
      <c r="J85" s="228">
        <f>Pricing!G73</f>
        <v>0</v>
      </c>
      <c r="K85" s="228">
        <f>Pricing!H73</f>
        <v>0</v>
      </c>
      <c r="L85" s="228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7">
        <f>Pricing!A74</f>
        <v>71</v>
      </c>
      <c r="C86" s="418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8">
        <f>Pricing!E74</f>
        <v>0</v>
      </c>
      <c r="J86" s="228">
        <f>Pricing!G74</f>
        <v>0</v>
      </c>
      <c r="K86" s="228">
        <f>Pricing!H74</f>
        <v>0</v>
      </c>
      <c r="L86" s="228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7">
        <f>Pricing!A75</f>
        <v>72</v>
      </c>
      <c r="C87" s="418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8">
        <f>Pricing!E75</f>
        <v>0</v>
      </c>
      <c r="J87" s="228">
        <f>Pricing!G75</f>
        <v>0</v>
      </c>
      <c r="K87" s="228">
        <f>Pricing!H75</f>
        <v>0</v>
      </c>
      <c r="L87" s="228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7">
        <f>Pricing!A76</f>
        <v>73</v>
      </c>
      <c r="C88" s="418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8">
        <f>Pricing!E76</f>
        <v>0</v>
      </c>
      <c r="J88" s="228">
        <f>Pricing!G76</f>
        <v>0</v>
      </c>
      <c r="K88" s="228">
        <f>Pricing!H76</f>
        <v>0</v>
      </c>
      <c r="L88" s="228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7">
        <f>Pricing!A77</f>
        <v>74</v>
      </c>
      <c r="C89" s="418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8">
        <f>Pricing!E77</f>
        <v>0</v>
      </c>
      <c r="J89" s="228">
        <f>Pricing!G77</f>
        <v>0</v>
      </c>
      <c r="K89" s="228">
        <f>Pricing!H77</f>
        <v>0</v>
      </c>
      <c r="L89" s="228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7">
        <f>Pricing!A78</f>
        <v>75</v>
      </c>
      <c r="C90" s="418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8">
        <f>Pricing!E78</f>
        <v>0</v>
      </c>
      <c r="J90" s="228">
        <f>Pricing!G78</f>
        <v>0</v>
      </c>
      <c r="K90" s="228">
        <f>Pricing!H78</f>
        <v>0</v>
      </c>
      <c r="L90" s="228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7">
        <f>Pricing!A79</f>
        <v>76</v>
      </c>
      <c r="C91" s="418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8">
        <f>Pricing!E79</f>
        <v>0</v>
      </c>
      <c r="J91" s="228">
        <f>Pricing!G79</f>
        <v>0</v>
      </c>
      <c r="K91" s="228">
        <f>Pricing!H79</f>
        <v>0</v>
      </c>
      <c r="L91" s="228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7">
        <f>Pricing!A80</f>
        <v>77</v>
      </c>
      <c r="C92" s="418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8">
        <f>Pricing!E80</f>
        <v>0</v>
      </c>
      <c r="J92" s="228">
        <f>Pricing!G80</f>
        <v>0</v>
      </c>
      <c r="K92" s="228">
        <f>Pricing!H80</f>
        <v>0</v>
      </c>
      <c r="L92" s="228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7">
        <f>Pricing!A81</f>
        <v>78</v>
      </c>
      <c r="C93" s="418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8">
        <f>Pricing!E81</f>
        <v>0</v>
      </c>
      <c r="J93" s="228">
        <f>Pricing!G81</f>
        <v>0</v>
      </c>
      <c r="K93" s="228">
        <f>Pricing!H81</f>
        <v>0</v>
      </c>
      <c r="L93" s="228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7">
        <f>Pricing!A82</f>
        <v>79</v>
      </c>
      <c r="C94" s="418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8">
        <f>Pricing!E82</f>
        <v>0</v>
      </c>
      <c r="J94" s="228">
        <f>Pricing!G82</f>
        <v>0</v>
      </c>
      <c r="K94" s="228">
        <f>Pricing!H82</f>
        <v>0</v>
      </c>
      <c r="L94" s="228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7">
        <f>Pricing!A83</f>
        <v>80</v>
      </c>
      <c r="C95" s="418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8">
        <f>Pricing!E83</f>
        <v>0</v>
      </c>
      <c r="J95" s="228">
        <f>Pricing!G83</f>
        <v>0</v>
      </c>
      <c r="K95" s="228">
        <f>Pricing!H83</f>
        <v>0</v>
      </c>
      <c r="L95" s="228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7">
        <f>Pricing!A84</f>
        <v>81</v>
      </c>
      <c r="C96" s="418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8">
        <f>Pricing!E84</f>
        <v>0</v>
      </c>
      <c r="J96" s="228">
        <f>Pricing!G84</f>
        <v>0</v>
      </c>
      <c r="K96" s="228">
        <f>Pricing!H84</f>
        <v>0</v>
      </c>
      <c r="L96" s="228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7">
        <f>Pricing!A85</f>
        <v>82</v>
      </c>
      <c r="C97" s="418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8">
        <f>Pricing!E85</f>
        <v>0</v>
      </c>
      <c r="J97" s="228">
        <f>Pricing!G85</f>
        <v>0</v>
      </c>
      <c r="K97" s="228">
        <f>Pricing!H85</f>
        <v>0</v>
      </c>
      <c r="L97" s="228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7">
        <f>Pricing!A86</f>
        <v>83</v>
      </c>
      <c r="C98" s="418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8">
        <f>Pricing!E86</f>
        <v>0</v>
      </c>
      <c r="J98" s="228">
        <f>Pricing!G86</f>
        <v>0</v>
      </c>
      <c r="K98" s="228">
        <f>Pricing!H86</f>
        <v>0</v>
      </c>
      <c r="L98" s="228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7">
        <f>Pricing!A87</f>
        <v>84</v>
      </c>
      <c r="C99" s="418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8">
        <f>Pricing!E87</f>
        <v>0</v>
      </c>
      <c r="J99" s="228">
        <f>Pricing!G87</f>
        <v>0</v>
      </c>
      <c r="K99" s="228">
        <f>Pricing!H87</f>
        <v>0</v>
      </c>
      <c r="L99" s="228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7">
        <f>Pricing!A88</f>
        <v>85</v>
      </c>
      <c r="C100" s="418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8">
        <f>Pricing!E88</f>
        <v>0</v>
      </c>
      <c r="J100" s="228">
        <f>Pricing!G88</f>
        <v>0</v>
      </c>
      <c r="K100" s="228">
        <f>Pricing!H88</f>
        <v>0</v>
      </c>
      <c r="L100" s="228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7">
        <f>Pricing!A89</f>
        <v>86</v>
      </c>
      <c r="C101" s="418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8">
        <f>Pricing!E89</f>
        <v>0</v>
      </c>
      <c r="J101" s="228">
        <f>Pricing!G89</f>
        <v>0</v>
      </c>
      <c r="K101" s="228">
        <f>Pricing!H89</f>
        <v>0</v>
      </c>
      <c r="L101" s="228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7">
        <f>Pricing!A90</f>
        <v>87</v>
      </c>
      <c r="C102" s="418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8">
        <f>Pricing!E90</f>
        <v>0</v>
      </c>
      <c r="J102" s="228">
        <f>Pricing!G90</f>
        <v>0</v>
      </c>
      <c r="K102" s="228">
        <f>Pricing!H90</f>
        <v>0</v>
      </c>
      <c r="L102" s="228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7">
        <f>Pricing!A91</f>
        <v>88</v>
      </c>
      <c r="C103" s="418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8">
        <f>Pricing!E91</f>
        <v>0</v>
      </c>
      <c r="J103" s="228">
        <f>Pricing!G91</f>
        <v>0</v>
      </c>
      <c r="K103" s="228">
        <f>Pricing!H91</f>
        <v>0</v>
      </c>
      <c r="L103" s="228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7">
        <f>Pricing!A92</f>
        <v>89</v>
      </c>
      <c r="C104" s="418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8">
        <f>Pricing!E92</f>
        <v>0</v>
      </c>
      <c r="J104" s="228">
        <f>Pricing!G92</f>
        <v>0</v>
      </c>
      <c r="K104" s="228">
        <f>Pricing!H92</f>
        <v>0</v>
      </c>
      <c r="L104" s="228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7">
        <f>Pricing!A93</f>
        <v>90</v>
      </c>
      <c r="C105" s="418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8">
        <f>Pricing!E93</f>
        <v>0</v>
      </c>
      <c r="J105" s="228">
        <f>Pricing!G93</f>
        <v>0</v>
      </c>
      <c r="K105" s="228">
        <f>Pricing!H93</f>
        <v>0</v>
      </c>
      <c r="L105" s="228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7">
        <f>Pricing!A94</f>
        <v>91</v>
      </c>
      <c r="C106" s="418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8">
        <f>Pricing!E94</f>
        <v>0</v>
      </c>
      <c r="J106" s="228">
        <f>Pricing!G94</f>
        <v>0</v>
      </c>
      <c r="K106" s="228">
        <f>Pricing!H94</f>
        <v>0</v>
      </c>
      <c r="L106" s="228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7">
        <f>Pricing!A95</f>
        <v>92</v>
      </c>
      <c r="C107" s="418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8">
        <f>Pricing!E95</f>
        <v>0</v>
      </c>
      <c r="J107" s="228">
        <f>Pricing!G95</f>
        <v>0</v>
      </c>
      <c r="K107" s="228">
        <f>Pricing!H95</f>
        <v>0</v>
      </c>
      <c r="L107" s="228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7">
        <f>Pricing!A96</f>
        <v>93</v>
      </c>
      <c r="C108" s="418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8">
        <f>Pricing!E96</f>
        <v>0</v>
      </c>
      <c r="J108" s="228">
        <f>Pricing!G96</f>
        <v>0</v>
      </c>
      <c r="K108" s="228">
        <f>Pricing!H96</f>
        <v>0</v>
      </c>
      <c r="L108" s="228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7">
        <f>Pricing!A97</f>
        <v>94</v>
      </c>
      <c r="C109" s="418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8">
        <f>Pricing!E97</f>
        <v>0</v>
      </c>
      <c r="J109" s="228">
        <f>Pricing!G97</f>
        <v>0</v>
      </c>
      <c r="K109" s="228">
        <f>Pricing!H97</f>
        <v>0</v>
      </c>
      <c r="L109" s="228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7">
        <f>Pricing!A98</f>
        <v>95</v>
      </c>
      <c r="C110" s="418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8">
        <f>Pricing!E98</f>
        <v>0</v>
      </c>
      <c r="J110" s="228">
        <f>Pricing!G98</f>
        <v>0</v>
      </c>
      <c r="K110" s="228">
        <f>Pricing!H98</f>
        <v>0</v>
      </c>
      <c r="L110" s="228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7">
        <f>Pricing!A99</f>
        <v>96</v>
      </c>
      <c r="C111" s="418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8">
        <f>Pricing!E99</f>
        <v>0</v>
      </c>
      <c r="J111" s="228">
        <f>Pricing!G99</f>
        <v>0</v>
      </c>
      <c r="K111" s="228">
        <f>Pricing!H99</f>
        <v>0</v>
      </c>
      <c r="L111" s="228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7">
        <f>Pricing!A100</f>
        <v>97</v>
      </c>
      <c r="C112" s="418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8">
        <f>Pricing!E100</f>
        <v>0</v>
      </c>
      <c r="J112" s="228">
        <f>Pricing!G100</f>
        <v>0</v>
      </c>
      <c r="K112" s="228">
        <f>Pricing!H100</f>
        <v>0</v>
      </c>
      <c r="L112" s="228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7">
        <f>Pricing!A101</f>
        <v>98</v>
      </c>
      <c r="C113" s="418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8">
        <f>Pricing!E101</f>
        <v>0</v>
      </c>
      <c r="J113" s="228">
        <f>Pricing!G101</f>
        <v>0</v>
      </c>
      <c r="K113" s="228">
        <f>Pricing!H101</f>
        <v>0</v>
      </c>
      <c r="L113" s="228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7">
        <f>Pricing!A102</f>
        <v>99</v>
      </c>
      <c r="C114" s="418"/>
      <c r="D114" s="228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8">
        <f>Pricing!E102</f>
        <v>0</v>
      </c>
      <c r="J114" s="228">
        <f>Pricing!G102</f>
        <v>0</v>
      </c>
      <c r="K114" s="228">
        <f>Pricing!H102</f>
        <v>0</v>
      </c>
      <c r="L114" s="228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7">
        <f>Pricing!A103</f>
        <v>100</v>
      </c>
      <c r="C115" s="418"/>
      <c r="D115" s="228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8">
        <f>Pricing!E103</f>
        <v>0</v>
      </c>
      <c r="J115" s="228">
        <f>Pricing!G103</f>
        <v>0</v>
      </c>
      <c r="K115" s="228">
        <f>Pricing!H103</f>
        <v>0</v>
      </c>
      <c r="L115" s="228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20"/>
      <c r="C116" s="421"/>
      <c r="D116" s="421"/>
      <c r="E116" s="421"/>
      <c r="F116" s="421"/>
      <c r="G116" s="421"/>
      <c r="H116" s="421"/>
      <c r="I116" s="421"/>
      <c r="J116" s="421"/>
      <c r="K116" s="422"/>
      <c r="L116" s="190">
        <f>SUM(L16:L115)</f>
        <v>3</v>
      </c>
      <c r="M116" s="191">
        <f>SUM(M16:M115)</f>
        <v>4.4258579999999998</v>
      </c>
      <c r="N116" s="186"/>
      <c r="O116" s="95"/>
    </row>
    <row r="117" spans="2:15" s="94" customFormat="1" ht="30" customHeight="1" thickTop="1" thickBot="1">
      <c r="B117" s="423" t="s">
        <v>180</v>
      </c>
      <c r="C117" s="424"/>
      <c r="D117" s="424"/>
      <c r="E117" s="424"/>
      <c r="F117" s="424"/>
      <c r="G117" s="424"/>
      <c r="H117" s="424"/>
      <c r="I117" s="424"/>
      <c r="J117" s="424"/>
      <c r="K117" s="424"/>
      <c r="L117" s="424"/>
      <c r="M117" s="425"/>
      <c r="N117" s="192">
        <f>ROUND(SUM(N16:N115),0.1)</f>
        <v>481198</v>
      </c>
      <c r="O117" s="95">
        <f>N117/SUM(M116)</f>
        <v>108724.22929068217</v>
      </c>
    </row>
    <row r="118" spans="2:15" s="94" customFormat="1" ht="30" customHeight="1" thickTop="1" thickBot="1">
      <c r="B118" s="423" t="s">
        <v>111</v>
      </c>
      <c r="C118" s="424"/>
      <c r="D118" s="424"/>
      <c r="E118" s="424"/>
      <c r="F118" s="424"/>
      <c r="G118" s="424"/>
      <c r="H118" s="424"/>
      <c r="I118" s="424"/>
      <c r="J118" s="424"/>
      <c r="K118" s="424"/>
      <c r="L118" s="424"/>
      <c r="M118" s="425"/>
      <c r="N118" s="192">
        <f>ROUND(N117*18%,0.1)</f>
        <v>86616</v>
      </c>
      <c r="O118" s="95">
        <f>N118/SUM(M116)</f>
        <v>19570.442612483275</v>
      </c>
    </row>
    <row r="119" spans="2:15" s="94" customFormat="1" ht="30" customHeight="1" thickTop="1" thickBot="1">
      <c r="B119" s="423" t="s">
        <v>181</v>
      </c>
      <c r="C119" s="424"/>
      <c r="D119" s="424"/>
      <c r="E119" s="424"/>
      <c r="F119" s="424"/>
      <c r="G119" s="424"/>
      <c r="H119" s="424"/>
      <c r="I119" s="424"/>
      <c r="J119" s="424"/>
      <c r="K119" s="424"/>
      <c r="L119" s="424"/>
      <c r="M119" s="425"/>
      <c r="N119" s="192">
        <f>ROUND(SUM(N117:N118),0.1)</f>
        <v>567814</v>
      </c>
      <c r="O119" s="95">
        <f>N119/SUM(M116)</f>
        <v>128294.67190316545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10100.727358851929</v>
      </c>
    </row>
    <row r="121" spans="2:15" s="139" customFormat="1" ht="30" customHeight="1" thickTop="1">
      <c r="B121" s="453" t="s">
        <v>236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1">
        <v>1</v>
      </c>
      <c r="C122" s="412"/>
      <c r="D122" s="415" t="s">
        <v>441</v>
      </c>
      <c r="E122" s="415"/>
      <c r="F122" s="415"/>
      <c r="G122" s="415"/>
      <c r="H122" s="415"/>
      <c r="I122" s="415"/>
      <c r="J122" s="415"/>
      <c r="K122" s="415"/>
      <c r="L122" s="415"/>
      <c r="M122" s="415"/>
      <c r="N122" s="416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6" t="s">
        <v>206</v>
      </c>
      <c r="C124" s="427"/>
      <c r="D124" s="427"/>
      <c r="E124" s="427"/>
      <c r="F124" s="427"/>
      <c r="G124" s="427"/>
      <c r="H124" s="427"/>
      <c r="I124" s="427"/>
      <c r="J124" s="427"/>
      <c r="K124" s="427"/>
      <c r="L124" s="427"/>
      <c r="M124" s="427"/>
      <c r="N124" s="428"/>
      <c r="O124" s="138"/>
    </row>
    <row r="125" spans="2:15" s="93" customFormat="1" ht="24.95" customHeight="1">
      <c r="B125" s="411">
        <v>1</v>
      </c>
      <c r="C125" s="412"/>
      <c r="D125" s="413" t="s">
        <v>442</v>
      </c>
      <c r="E125" s="413"/>
      <c r="F125" s="413"/>
      <c r="G125" s="413"/>
      <c r="H125" s="413"/>
      <c r="I125" s="413"/>
      <c r="J125" s="413"/>
      <c r="K125" s="413"/>
      <c r="L125" s="413"/>
      <c r="M125" s="413"/>
      <c r="N125" s="414"/>
    </row>
    <row r="126" spans="2:15" s="139" customFormat="1" ht="30" customHeight="1">
      <c r="B126" s="426" t="s">
        <v>140</v>
      </c>
      <c r="C126" s="427"/>
      <c r="D126" s="427"/>
      <c r="E126" s="427"/>
      <c r="F126" s="427"/>
      <c r="G126" s="427"/>
      <c r="H126" s="427"/>
      <c r="I126" s="427"/>
      <c r="J126" s="427"/>
      <c r="K126" s="427"/>
      <c r="L126" s="427"/>
      <c r="M126" s="427"/>
      <c r="N126" s="428"/>
      <c r="O126" s="138"/>
    </row>
    <row r="127" spans="2:15" s="93" customFormat="1" ht="24.95" customHeight="1">
      <c r="B127" s="411">
        <v>1</v>
      </c>
      <c r="C127" s="412"/>
      <c r="D127" s="413" t="s">
        <v>363</v>
      </c>
      <c r="E127" s="413"/>
      <c r="F127" s="413"/>
      <c r="G127" s="413"/>
      <c r="H127" s="413"/>
      <c r="I127" s="413"/>
      <c r="J127" s="413"/>
      <c r="K127" s="413"/>
      <c r="L127" s="413"/>
      <c r="M127" s="413"/>
      <c r="N127" s="414"/>
    </row>
    <row r="128" spans="2:15" s="93" customFormat="1" ht="24.95" customHeight="1">
      <c r="B128" s="411">
        <v>2</v>
      </c>
      <c r="C128" s="412"/>
      <c r="D128" s="413" t="s">
        <v>388</v>
      </c>
      <c r="E128" s="413"/>
      <c r="F128" s="413"/>
      <c r="G128" s="413"/>
      <c r="H128" s="413"/>
      <c r="I128" s="413"/>
      <c r="J128" s="413"/>
      <c r="K128" s="413"/>
      <c r="L128" s="413"/>
      <c r="M128" s="413"/>
      <c r="N128" s="414"/>
    </row>
    <row r="129" spans="2:14" s="93" customFormat="1" ht="24.95" customHeight="1">
      <c r="B129" s="411">
        <v>3</v>
      </c>
      <c r="C129" s="412"/>
      <c r="D129" s="415" t="s">
        <v>404</v>
      </c>
      <c r="E129" s="415"/>
      <c r="F129" s="415"/>
      <c r="G129" s="415"/>
      <c r="H129" s="415"/>
      <c r="I129" s="415"/>
      <c r="J129" s="415"/>
      <c r="K129" s="415"/>
      <c r="L129" s="415"/>
      <c r="M129" s="415"/>
      <c r="N129" s="416"/>
    </row>
    <row r="130" spans="2:14" s="93" customFormat="1" ht="24.95" customHeight="1">
      <c r="B130" s="411">
        <v>4</v>
      </c>
      <c r="C130" s="412"/>
      <c r="D130" s="415" t="s">
        <v>405</v>
      </c>
      <c r="E130" s="415"/>
      <c r="F130" s="415"/>
      <c r="G130" s="415"/>
      <c r="H130" s="415"/>
      <c r="I130" s="415"/>
      <c r="J130" s="415"/>
      <c r="K130" s="415"/>
      <c r="L130" s="415"/>
      <c r="M130" s="415"/>
      <c r="N130" s="416"/>
    </row>
    <row r="131" spans="2:14" s="139" customFormat="1" ht="30" customHeight="1">
      <c r="B131" s="496" t="s">
        <v>141</v>
      </c>
      <c r="C131" s="497"/>
      <c r="D131" s="497"/>
      <c r="E131" s="497"/>
      <c r="F131" s="497"/>
      <c r="G131" s="497"/>
      <c r="H131" s="497"/>
      <c r="I131" s="497"/>
      <c r="J131" s="497"/>
      <c r="K131" s="497"/>
      <c r="L131" s="497"/>
      <c r="M131" s="497"/>
      <c r="N131" s="498"/>
    </row>
    <row r="132" spans="2:14" s="93" customFormat="1" ht="24.95" customHeight="1">
      <c r="B132" s="411">
        <v>1</v>
      </c>
      <c r="C132" s="412"/>
      <c r="D132" s="413" t="s">
        <v>142</v>
      </c>
      <c r="E132" s="413"/>
      <c r="F132" s="413"/>
      <c r="G132" s="413"/>
      <c r="H132" s="413"/>
      <c r="I132" s="413"/>
      <c r="J132" s="413"/>
      <c r="K132" s="413"/>
      <c r="L132" s="413"/>
      <c r="M132" s="413"/>
      <c r="N132" s="414"/>
    </row>
    <row r="133" spans="2:14" s="93" customFormat="1" ht="24.95" customHeight="1">
      <c r="B133" s="411">
        <v>2</v>
      </c>
      <c r="C133" s="412"/>
      <c r="D133" s="413" t="s">
        <v>143</v>
      </c>
      <c r="E133" s="413"/>
      <c r="F133" s="413"/>
      <c r="G133" s="413"/>
      <c r="H133" s="413"/>
      <c r="I133" s="413"/>
      <c r="J133" s="413"/>
      <c r="K133" s="413"/>
      <c r="L133" s="413"/>
      <c r="M133" s="413"/>
      <c r="N133" s="414"/>
    </row>
    <row r="134" spans="2:14" s="93" customFormat="1" ht="24.95" customHeight="1">
      <c r="B134" s="411">
        <v>3</v>
      </c>
      <c r="C134" s="412"/>
      <c r="D134" s="413" t="s">
        <v>144</v>
      </c>
      <c r="E134" s="413"/>
      <c r="F134" s="413"/>
      <c r="G134" s="413"/>
      <c r="H134" s="413"/>
      <c r="I134" s="413"/>
      <c r="J134" s="413"/>
      <c r="K134" s="413"/>
      <c r="L134" s="413"/>
      <c r="M134" s="413"/>
      <c r="N134" s="414"/>
    </row>
    <row r="135" spans="2:14" s="139" customFormat="1" ht="30" customHeight="1">
      <c r="B135" s="496" t="s">
        <v>145</v>
      </c>
      <c r="C135" s="497"/>
      <c r="D135" s="497"/>
      <c r="E135" s="497"/>
      <c r="F135" s="497"/>
      <c r="G135" s="497"/>
      <c r="H135" s="497"/>
      <c r="I135" s="497"/>
      <c r="J135" s="497"/>
      <c r="K135" s="497"/>
      <c r="L135" s="497"/>
      <c r="M135" s="497"/>
      <c r="N135" s="498"/>
    </row>
    <row r="136" spans="2:14" s="139" customFormat="1" ht="30" customHeight="1">
      <c r="B136" s="511" t="s">
        <v>146</v>
      </c>
      <c r="C136" s="512"/>
      <c r="D136" s="512"/>
      <c r="E136" s="512"/>
      <c r="F136" s="512"/>
      <c r="G136" s="512"/>
      <c r="H136" s="512"/>
      <c r="I136" s="512"/>
      <c r="J136" s="512"/>
      <c r="K136" s="512"/>
      <c r="L136" s="512"/>
      <c r="M136" s="512"/>
      <c r="N136" s="513"/>
    </row>
    <row r="137" spans="2:14" s="93" customFormat="1" ht="24.95" customHeight="1">
      <c r="B137" s="411">
        <v>1</v>
      </c>
      <c r="C137" s="412"/>
      <c r="D137" s="413" t="s">
        <v>147</v>
      </c>
      <c r="E137" s="413"/>
      <c r="F137" s="413"/>
      <c r="G137" s="413"/>
      <c r="H137" s="413"/>
      <c r="I137" s="413"/>
      <c r="J137" s="413"/>
      <c r="K137" s="413"/>
      <c r="L137" s="413"/>
      <c r="M137" s="413"/>
      <c r="N137" s="414"/>
    </row>
    <row r="138" spans="2:14" s="93" customFormat="1" ht="24.95" customHeight="1">
      <c r="B138" s="411">
        <v>2</v>
      </c>
      <c r="C138" s="412"/>
      <c r="D138" s="413" t="s">
        <v>401</v>
      </c>
      <c r="E138" s="413"/>
      <c r="F138" s="413"/>
      <c r="G138" s="413"/>
      <c r="H138" s="413"/>
      <c r="I138" s="413"/>
      <c r="J138" s="413"/>
      <c r="K138" s="413"/>
      <c r="L138" s="413"/>
      <c r="M138" s="413"/>
      <c r="N138" s="414"/>
    </row>
    <row r="139" spans="2:14" s="93" customFormat="1" ht="24.95" customHeight="1">
      <c r="B139" s="411">
        <v>3</v>
      </c>
      <c r="C139" s="412"/>
      <c r="D139" s="413" t="s">
        <v>148</v>
      </c>
      <c r="E139" s="413"/>
      <c r="F139" s="413"/>
      <c r="G139" s="413"/>
      <c r="H139" s="413"/>
      <c r="I139" s="413"/>
      <c r="J139" s="413"/>
      <c r="K139" s="413"/>
      <c r="L139" s="413"/>
      <c r="M139" s="413"/>
      <c r="N139" s="414"/>
    </row>
    <row r="140" spans="2:14" s="93" customFormat="1" ht="24.95" customHeight="1">
      <c r="B140" s="411">
        <v>4</v>
      </c>
      <c r="C140" s="412"/>
      <c r="D140" s="413" t="s">
        <v>149</v>
      </c>
      <c r="E140" s="413"/>
      <c r="F140" s="413"/>
      <c r="G140" s="413"/>
      <c r="H140" s="413"/>
      <c r="I140" s="413"/>
      <c r="J140" s="413"/>
      <c r="K140" s="413"/>
      <c r="L140" s="413"/>
      <c r="M140" s="413"/>
      <c r="N140" s="414"/>
    </row>
    <row r="141" spans="2:14" s="93" customFormat="1" ht="24.95" customHeight="1">
      <c r="B141" s="411">
        <v>5</v>
      </c>
      <c r="C141" s="412"/>
      <c r="D141" s="413" t="s">
        <v>150</v>
      </c>
      <c r="E141" s="413"/>
      <c r="F141" s="413"/>
      <c r="G141" s="413"/>
      <c r="H141" s="413"/>
      <c r="I141" s="413"/>
      <c r="J141" s="413"/>
      <c r="K141" s="413"/>
      <c r="L141" s="413"/>
      <c r="M141" s="413"/>
      <c r="N141" s="414"/>
    </row>
    <row r="142" spans="2:14" s="93" customFormat="1" ht="24.95" customHeight="1">
      <c r="B142" s="411">
        <v>6</v>
      </c>
      <c r="C142" s="412"/>
      <c r="D142" s="413" t="s">
        <v>151</v>
      </c>
      <c r="E142" s="413"/>
      <c r="F142" s="413"/>
      <c r="G142" s="413"/>
      <c r="H142" s="413"/>
      <c r="I142" s="413"/>
      <c r="J142" s="413"/>
      <c r="K142" s="413"/>
      <c r="L142" s="413"/>
      <c r="M142" s="413"/>
      <c r="N142" s="414"/>
    </row>
    <row r="143" spans="2:14" s="140" customFormat="1" ht="30" customHeight="1">
      <c r="B143" s="496" t="s">
        <v>152</v>
      </c>
      <c r="C143" s="497"/>
      <c r="D143" s="497"/>
      <c r="E143" s="497"/>
      <c r="F143" s="497"/>
      <c r="G143" s="497"/>
      <c r="H143" s="497"/>
      <c r="I143" s="497"/>
      <c r="J143" s="497"/>
      <c r="K143" s="497"/>
      <c r="L143" s="497"/>
      <c r="M143" s="497"/>
      <c r="N143" s="498"/>
    </row>
    <row r="144" spans="2:14" s="93" customFormat="1" ht="24.95" customHeight="1">
      <c r="B144" s="411">
        <v>1</v>
      </c>
      <c r="C144" s="412"/>
      <c r="D144" s="413" t="s">
        <v>153</v>
      </c>
      <c r="E144" s="413"/>
      <c r="F144" s="413"/>
      <c r="G144" s="413"/>
      <c r="H144" s="413"/>
      <c r="I144" s="413"/>
      <c r="J144" s="413"/>
      <c r="K144" s="413"/>
      <c r="L144" s="413"/>
      <c r="M144" s="413"/>
      <c r="N144" s="414"/>
    </row>
    <row r="145" spans="2:14" s="93" customFormat="1" ht="135" customHeight="1">
      <c r="B145" s="411">
        <v>2</v>
      </c>
      <c r="C145" s="412"/>
      <c r="D145" s="499" t="s">
        <v>422</v>
      </c>
      <c r="E145" s="500"/>
      <c r="F145" s="500"/>
      <c r="G145" s="500"/>
      <c r="H145" s="500"/>
      <c r="I145" s="500"/>
      <c r="J145" s="500"/>
      <c r="K145" s="500"/>
      <c r="L145" s="500"/>
      <c r="M145" s="500"/>
      <c r="N145" s="501"/>
    </row>
    <row r="146" spans="2:14" s="93" customFormat="1" ht="24.95" customHeight="1">
      <c r="B146" s="411">
        <v>3</v>
      </c>
      <c r="C146" s="412"/>
      <c r="D146" s="413" t="s">
        <v>154</v>
      </c>
      <c r="E146" s="413"/>
      <c r="F146" s="413"/>
      <c r="G146" s="413"/>
      <c r="H146" s="413"/>
      <c r="I146" s="413"/>
      <c r="J146" s="413"/>
      <c r="K146" s="413"/>
      <c r="L146" s="413"/>
      <c r="M146" s="413"/>
      <c r="N146" s="414"/>
    </row>
    <row r="147" spans="2:14" s="93" customFormat="1" ht="24.95" customHeight="1">
      <c r="B147" s="411">
        <v>4</v>
      </c>
      <c r="C147" s="412"/>
      <c r="D147" s="413" t="s">
        <v>155</v>
      </c>
      <c r="E147" s="413"/>
      <c r="F147" s="413"/>
      <c r="G147" s="413"/>
      <c r="H147" s="413"/>
      <c r="I147" s="413"/>
      <c r="J147" s="413"/>
      <c r="K147" s="413"/>
      <c r="L147" s="413"/>
      <c r="M147" s="413"/>
      <c r="N147" s="414"/>
    </row>
    <row r="148" spans="2:14" s="140" customFormat="1" ht="30" customHeight="1">
      <c r="B148" s="496" t="s">
        <v>156</v>
      </c>
      <c r="C148" s="497"/>
      <c r="D148" s="497"/>
      <c r="E148" s="497"/>
      <c r="F148" s="497"/>
      <c r="G148" s="497"/>
      <c r="H148" s="497"/>
      <c r="I148" s="497"/>
      <c r="J148" s="497"/>
      <c r="K148" s="497"/>
      <c r="L148" s="497"/>
      <c r="M148" s="497"/>
      <c r="N148" s="498"/>
    </row>
    <row r="149" spans="2:14" s="93" customFormat="1" ht="24.95" customHeight="1">
      <c r="B149" s="411">
        <v>1</v>
      </c>
      <c r="C149" s="412"/>
      <c r="D149" s="413" t="s">
        <v>157</v>
      </c>
      <c r="E149" s="413"/>
      <c r="F149" s="413"/>
      <c r="G149" s="413"/>
      <c r="H149" s="413"/>
      <c r="I149" s="413"/>
      <c r="J149" s="413"/>
      <c r="K149" s="413"/>
      <c r="L149" s="413"/>
      <c r="M149" s="413"/>
      <c r="N149" s="414"/>
    </row>
    <row r="150" spans="2:14" s="93" customFormat="1" ht="55.9" customHeight="1">
      <c r="B150" s="411">
        <v>2</v>
      </c>
      <c r="C150" s="412"/>
      <c r="D150" s="499" t="s">
        <v>158</v>
      </c>
      <c r="E150" s="500"/>
      <c r="F150" s="500"/>
      <c r="G150" s="500"/>
      <c r="H150" s="500"/>
      <c r="I150" s="500"/>
      <c r="J150" s="500"/>
      <c r="K150" s="500"/>
      <c r="L150" s="500"/>
      <c r="M150" s="500"/>
      <c r="N150" s="501"/>
    </row>
    <row r="151" spans="2:14" s="140" customFormat="1" ht="30" customHeight="1">
      <c r="B151" s="496" t="s">
        <v>159</v>
      </c>
      <c r="C151" s="497"/>
      <c r="D151" s="497"/>
      <c r="E151" s="497"/>
      <c r="F151" s="497"/>
      <c r="G151" s="497"/>
      <c r="H151" s="497"/>
      <c r="I151" s="497"/>
      <c r="J151" s="497"/>
      <c r="K151" s="497"/>
      <c r="L151" s="497"/>
      <c r="M151" s="497"/>
      <c r="N151" s="498"/>
    </row>
    <row r="152" spans="2:14" s="93" customFormat="1" ht="24.95" customHeight="1">
      <c r="B152" s="411">
        <v>1</v>
      </c>
      <c r="C152" s="412"/>
      <c r="D152" s="474" t="s">
        <v>160</v>
      </c>
      <c r="E152" s="474"/>
      <c r="F152" s="474"/>
      <c r="G152" s="474"/>
      <c r="H152" s="474"/>
      <c r="I152" s="474"/>
      <c r="J152" s="474"/>
      <c r="K152" s="474"/>
      <c r="L152" s="474"/>
      <c r="M152" s="474"/>
      <c r="N152" s="475"/>
    </row>
    <row r="153" spans="2:14" s="93" customFormat="1" ht="24.95" customHeight="1">
      <c r="B153" s="411">
        <v>2</v>
      </c>
      <c r="C153" s="412"/>
      <c r="D153" s="474" t="s">
        <v>161</v>
      </c>
      <c r="E153" s="474"/>
      <c r="F153" s="474"/>
      <c r="G153" s="474"/>
      <c r="H153" s="474"/>
      <c r="I153" s="474"/>
      <c r="J153" s="474"/>
      <c r="K153" s="474"/>
      <c r="L153" s="474"/>
      <c r="M153" s="474"/>
      <c r="N153" s="475"/>
    </row>
    <row r="154" spans="2:14" s="93" customFormat="1" ht="49.9" customHeight="1">
      <c r="B154" s="411">
        <v>3</v>
      </c>
      <c r="C154" s="412"/>
      <c r="D154" s="493" t="s">
        <v>162</v>
      </c>
      <c r="E154" s="494"/>
      <c r="F154" s="494"/>
      <c r="G154" s="494"/>
      <c r="H154" s="494"/>
      <c r="I154" s="494"/>
      <c r="J154" s="494"/>
      <c r="K154" s="494"/>
      <c r="L154" s="494"/>
      <c r="M154" s="494"/>
      <c r="N154" s="495"/>
    </row>
    <row r="155" spans="2:14" s="93" customFormat="1" ht="24.95" customHeight="1">
      <c r="B155" s="411">
        <v>4</v>
      </c>
      <c r="C155" s="412"/>
      <c r="D155" s="474" t="s">
        <v>163</v>
      </c>
      <c r="E155" s="474"/>
      <c r="F155" s="474"/>
      <c r="G155" s="474"/>
      <c r="H155" s="474"/>
      <c r="I155" s="474"/>
      <c r="J155" s="474"/>
      <c r="K155" s="474"/>
      <c r="L155" s="474"/>
      <c r="M155" s="474"/>
      <c r="N155" s="475"/>
    </row>
    <row r="156" spans="2:14" s="140" customFormat="1" ht="30" customHeight="1">
      <c r="B156" s="496" t="s">
        <v>164</v>
      </c>
      <c r="C156" s="497"/>
      <c r="D156" s="497"/>
      <c r="E156" s="497"/>
      <c r="F156" s="497"/>
      <c r="G156" s="497"/>
      <c r="H156" s="497"/>
      <c r="I156" s="497"/>
      <c r="J156" s="497"/>
      <c r="K156" s="497"/>
      <c r="L156" s="497"/>
      <c r="M156" s="497"/>
      <c r="N156" s="498"/>
    </row>
    <row r="157" spans="2:14" s="93" customFormat="1" ht="24.95" customHeight="1">
      <c r="B157" s="411">
        <v>1</v>
      </c>
      <c r="C157" s="412"/>
      <c r="D157" s="474" t="s">
        <v>165</v>
      </c>
      <c r="E157" s="474"/>
      <c r="F157" s="474"/>
      <c r="G157" s="474"/>
      <c r="H157" s="474"/>
      <c r="I157" s="474"/>
      <c r="J157" s="474"/>
      <c r="K157" s="474"/>
      <c r="L157" s="474"/>
      <c r="M157" s="474"/>
      <c r="N157" s="475"/>
    </row>
    <row r="158" spans="2:14" s="93" customFormat="1" ht="24.95" customHeight="1">
      <c r="B158" s="411">
        <v>2</v>
      </c>
      <c r="C158" s="412"/>
      <c r="D158" s="474" t="s">
        <v>166</v>
      </c>
      <c r="E158" s="474"/>
      <c r="F158" s="474"/>
      <c r="G158" s="474"/>
      <c r="H158" s="474"/>
      <c r="I158" s="474"/>
      <c r="J158" s="474"/>
      <c r="K158" s="474"/>
      <c r="L158" s="474"/>
      <c r="M158" s="474"/>
      <c r="N158" s="475"/>
    </row>
    <row r="159" spans="2:14" s="93" customFormat="1" ht="24.95" customHeight="1">
      <c r="B159" s="411">
        <v>3</v>
      </c>
      <c r="C159" s="412"/>
      <c r="D159" s="474" t="s">
        <v>167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1">
        <v>4</v>
      </c>
      <c r="C160" s="412"/>
      <c r="D160" s="474" t="s">
        <v>400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56" t="s">
        <v>239</v>
      </c>
      <c r="C161" s="491"/>
      <c r="D161" s="491"/>
      <c r="E161" s="491"/>
      <c r="F161" s="491"/>
      <c r="G161" s="491"/>
      <c r="H161" s="491"/>
      <c r="I161" s="491"/>
      <c r="J161" s="491"/>
      <c r="K161" s="491"/>
      <c r="L161" s="491"/>
      <c r="M161" s="491"/>
      <c r="N161" s="492"/>
    </row>
    <row r="162" spans="2:14" s="93" customFormat="1" ht="24.95" customHeight="1">
      <c r="B162" s="456" t="s">
        <v>240</v>
      </c>
      <c r="C162" s="491"/>
      <c r="D162" s="491"/>
      <c r="E162" s="491"/>
      <c r="F162" s="491"/>
      <c r="G162" s="491"/>
      <c r="H162" s="491"/>
      <c r="I162" s="491"/>
      <c r="J162" s="491"/>
      <c r="K162" s="491"/>
      <c r="L162" s="491"/>
      <c r="M162" s="491"/>
      <c r="N162" s="492"/>
    </row>
    <row r="163" spans="2:14" s="93" customFormat="1" ht="41.25" customHeight="1">
      <c r="B163" s="482"/>
      <c r="C163" s="483"/>
      <c r="D163" s="483"/>
      <c r="E163" s="483"/>
      <c r="F163" s="483"/>
      <c r="G163" s="483"/>
      <c r="H163" s="483"/>
      <c r="I163" s="483"/>
      <c r="J163" s="483"/>
      <c r="K163" s="483"/>
      <c r="L163" s="483"/>
      <c r="M163" s="483"/>
      <c r="N163" s="484"/>
    </row>
    <row r="164" spans="2:14" s="93" customFormat="1" ht="39.950000000000003" customHeight="1">
      <c r="B164" s="485"/>
      <c r="C164" s="486"/>
      <c r="D164" s="486"/>
      <c r="E164" s="486"/>
      <c r="F164" s="486"/>
      <c r="G164" s="486"/>
      <c r="H164" s="486"/>
      <c r="I164" s="486"/>
      <c r="J164" s="486"/>
      <c r="K164" s="486"/>
      <c r="L164" s="486"/>
      <c r="M164" s="486"/>
      <c r="N164" s="487"/>
    </row>
    <row r="165" spans="2:14" s="93" customFormat="1" ht="41.25" customHeight="1">
      <c r="B165" s="485"/>
      <c r="C165" s="486"/>
      <c r="D165" s="486"/>
      <c r="E165" s="486"/>
      <c r="F165" s="486"/>
      <c r="G165" s="486"/>
      <c r="H165" s="486"/>
      <c r="I165" s="486"/>
      <c r="J165" s="486"/>
      <c r="K165" s="486"/>
      <c r="L165" s="486"/>
      <c r="M165" s="486"/>
      <c r="N165" s="487"/>
    </row>
    <row r="166" spans="2:14" s="93" customFormat="1" ht="39.950000000000003" customHeight="1" thickBot="1">
      <c r="B166" s="488"/>
      <c r="C166" s="489"/>
      <c r="D166" s="489"/>
      <c r="E166" s="489"/>
      <c r="F166" s="489"/>
      <c r="G166" s="489"/>
      <c r="H166" s="489"/>
      <c r="I166" s="489"/>
      <c r="J166" s="489"/>
      <c r="K166" s="489"/>
      <c r="L166" s="489"/>
      <c r="M166" s="489"/>
      <c r="N166" s="490"/>
    </row>
    <row r="167" spans="2:14" s="93" customFormat="1" ht="30" customHeight="1" thickTop="1">
      <c r="B167" s="470" t="s">
        <v>110</v>
      </c>
      <c r="C167" s="471"/>
      <c r="D167" s="471"/>
      <c r="E167" s="476"/>
      <c r="F167" s="477"/>
      <c r="G167" s="477"/>
      <c r="H167" s="477"/>
      <c r="I167" s="477"/>
      <c r="J167" s="477"/>
      <c r="K167" s="477"/>
      <c r="L167" s="478"/>
      <c r="M167" s="471" t="s">
        <v>204</v>
      </c>
      <c r="N167" s="472"/>
    </row>
    <row r="168" spans="2:14" s="93" customFormat="1" ht="33" customHeight="1" thickBot="1">
      <c r="B168" s="473" t="s">
        <v>107</v>
      </c>
      <c r="C168" s="468"/>
      <c r="D168" s="468"/>
      <c r="E168" s="479"/>
      <c r="F168" s="480"/>
      <c r="G168" s="480"/>
      <c r="H168" s="480"/>
      <c r="I168" s="480"/>
      <c r="J168" s="480"/>
      <c r="K168" s="480"/>
      <c r="L168" s="481"/>
      <c r="M168" s="468" t="s">
        <v>108</v>
      </c>
      <c r="N168" s="469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N131"/>
    <mergeCell ref="B126:N126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7:C127"/>
    <mergeCell ref="D127:N127"/>
    <mergeCell ref="B130:C130"/>
    <mergeCell ref="D130:N130"/>
    <mergeCell ref="B134:C134"/>
    <mergeCell ref="D134:N134"/>
    <mergeCell ref="B132:C132"/>
    <mergeCell ref="D132:N132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4" t="s">
        <v>376</v>
      </c>
      <c r="D2" s="305" t="str">
        <f>QUOTATION!M8</f>
        <v>R0</v>
      </c>
      <c r="E2" s="306">
        <f>QUOTATION!N8</f>
        <v>43718</v>
      </c>
      <c r="F2" s="518" t="s">
        <v>244</v>
      </c>
      <c r="G2" s="518"/>
    </row>
    <row r="3" spans="3:13">
      <c r="C3" s="296" t="s">
        <v>126</v>
      </c>
      <c r="D3" s="519" t="str">
        <f>QUOTATION!F7</f>
        <v>Mr. Thanun Residence</v>
      </c>
      <c r="E3" s="519"/>
      <c r="F3" s="522" t="s">
        <v>245</v>
      </c>
      <c r="G3" s="523">
        <f>QUOTATION!N8</f>
        <v>43718</v>
      </c>
    </row>
    <row r="4" spans="3:13">
      <c r="C4" s="296" t="s">
        <v>242</v>
      </c>
      <c r="D4" s="520" t="str">
        <f>QUOTATION!M6</f>
        <v>ABPL-DE-19.20-2186</v>
      </c>
      <c r="E4" s="520"/>
      <c r="F4" s="522"/>
      <c r="G4" s="524"/>
    </row>
    <row r="5" spans="3:13">
      <c r="C5" s="296" t="s">
        <v>127</v>
      </c>
      <c r="D5" s="519" t="str">
        <f>QUOTATION!F8</f>
        <v>Hyderabad</v>
      </c>
      <c r="E5" s="519"/>
      <c r="F5" s="522"/>
      <c r="G5" s="524"/>
    </row>
    <row r="6" spans="3:13">
      <c r="C6" s="296" t="s">
        <v>168</v>
      </c>
      <c r="D6" s="519" t="str">
        <f>QUOTATION!F9</f>
        <v>Mr. Anamol Anand : 7702300826</v>
      </c>
      <c r="E6" s="519"/>
      <c r="F6" s="522"/>
      <c r="G6" s="524"/>
    </row>
    <row r="7" spans="3:13">
      <c r="C7" s="296" t="s">
        <v>375</v>
      </c>
      <c r="D7" s="519">
        <f>QUOTATION!M10</f>
        <v>0</v>
      </c>
      <c r="E7" s="519"/>
      <c r="F7" s="522"/>
      <c r="G7" s="524"/>
    </row>
    <row r="8" spans="3:13">
      <c r="C8" s="296" t="s">
        <v>176</v>
      </c>
      <c r="D8" s="519" t="str">
        <f>QUOTATION!F10</f>
        <v>Wood Effect</v>
      </c>
      <c r="E8" s="519"/>
      <c r="F8" s="522"/>
      <c r="G8" s="524"/>
    </row>
    <row r="9" spans="3:13">
      <c r="C9" s="296" t="s">
        <v>177</v>
      </c>
      <c r="D9" s="519" t="str">
        <f>QUOTATION!I10</f>
        <v>Black</v>
      </c>
      <c r="E9" s="519"/>
      <c r="F9" s="522"/>
      <c r="G9" s="524"/>
    </row>
    <row r="10" spans="3:13">
      <c r="C10" s="296" t="s">
        <v>179</v>
      </c>
      <c r="D10" s="519" t="str">
        <f>QUOTATION!I8</f>
        <v>1.5Kpa</v>
      </c>
      <c r="E10" s="519"/>
      <c r="F10" s="522"/>
      <c r="G10" s="524"/>
    </row>
    <row r="11" spans="3:13">
      <c r="C11" s="296" t="s">
        <v>241</v>
      </c>
      <c r="D11" s="519" t="str">
        <f>QUOTATION!M9</f>
        <v>Nikhil</v>
      </c>
      <c r="E11" s="519"/>
      <c r="F11" s="522"/>
      <c r="G11" s="524"/>
    </row>
    <row r="12" spans="3:13">
      <c r="C12" s="296" t="s">
        <v>243</v>
      </c>
      <c r="D12" s="521">
        <f>QUOTATION!M7</f>
        <v>43718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5"/>
      <c r="E14" s="243">
        <f>Pricing!L104</f>
        <v>1891.18</v>
      </c>
      <c r="F14" s="205"/>
      <c r="G14" s="206">
        <f>E14</f>
        <v>1891.18</v>
      </c>
    </row>
    <row r="15" spans="3:13">
      <c r="C15" s="194" t="s">
        <v>234</v>
      </c>
      <c r="D15" s="295">
        <f>'Changable Values'!D4</f>
        <v>83</v>
      </c>
      <c r="E15" s="199">
        <f>E14*D15</f>
        <v>156967.94</v>
      </c>
      <c r="F15" s="205"/>
      <c r="G15" s="207">
        <f>E15</f>
        <v>156967.94</v>
      </c>
    </row>
    <row r="16" spans="3:13">
      <c r="C16" s="195" t="s">
        <v>97</v>
      </c>
      <c r="D16" s="200">
        <f>'Changable Values'!D5</f>
        <v>0.1</v>
      </c>
      <c r="E16" s="199">
        <f>E15*D16</f>
        <v>15696.794000000002</v>
      </c>
      <c r="F16" s="208">
        <f>'Changable Values'!D5</f>
        <v>0.1</v>
      </c>
      <c r="G16" s="207">
        <f>G15*F16</f>
        <v>15696.794000000002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18993.120739999998</v>
      </c>
      <c r="F17" s="208">
        <f>'Changable Values'!D6</f>
        <v>0.11</v>
      </c>
      <c r="G17" s="207">
        <f>SUM(G15:G16)*F17</f>
        <v>18993.120739999998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958.28927369999997</v>
      </c>
      <c r="F18" s="208">
        <f>'Changable Values'!D7</f>
        <v>5.0000000000000001E-3</v>
      </c>
      <c r="G18" s="207">
        <f>SUM(G15:G17)*F18</f>
        <v>958.28927369999997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1926.161440137</v>
      </c>
      <c r="F19" s="208">
        <f>'Changable Values'!D8</f>
        <v>0.01</v>
      </c>
      <c r="G19" s="207">
        <f>SUM(G15:G18)*F19</f>
        <v>1926.161440137</v>
      </c>
    </row>
    <row r="20" spans="3:7">
      <c r="C20" s="195" t="s">
        <v>99</v>
      </c>
      <c r="D20" s="201"/>
      <c r="E20" s="199">
        <f>SUM(E15:E19)</f>
        <v>194542.30545383698</v>
      </c>
      <c r="F20" s="208"/>
      <c r="G20" s="207">
        <f>SUM(G15:G19)</f>
        <v>194542.30545383698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2918.1345818075547</v>
      </c>
      <c r="F21" s="208">
        <f>'Changable Values'!D9</f>
        <v>1.4999999999999999E-2</v>
      </c>
      <c r="G21" s="207">
        <f>G20*F21</f>
        <v>2918.1345818075547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22346.157041999999</v>
      </c>
      <c r="F23" s="209"/>
      <c r="G23" s="207">
        <f t="shared" si="0"/>
        <v>22346.157041999999</v>
      </c>
    </row>
    <row r="24" spans="3:7">
      <c r="C24" s="195" t="s">
        <v>229</v>
      </c>
      <c r="D24" s="198"/>
      <c r="E24" s="199">
        <f>'Cost Calculation'!AH111</f>
        <v>2662.6741967213115</v>
      </c>
      <c r="F24" s="209"/>
      <c r="G24" s="207">
        <f t="shared" si="0"/>
        <v>2662.6741967213115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4763.9935511999993</v>
      </c>
      <c r="F27" s="209"/>
      <c r="G27" s="207">
        <f t="shared" si="0"/>
        <v>4763.9935511999993</v>
      </c>
    </row>
    <row r="28" spans="3:7">
      <c r="C28" s="195" t="s">
        <v>88</v>
      </c>
      <c r="D28" s="198"/>
      <c r="E28" s="199">
        <f>'Cost Calculation'!AN109</f>
        <v>3811.1948409599995</v>
      </c>
      <c r="F28" s="209"/>
      <c r="G28" s="207">
        <f t="shared" si="0"/>
        <v>3811.1948409599995</v>
      </c>
    </row>
    <row r="29" spans="3:7">
      <c r="C29" s="292" t="s">
        <v>378</v>
      </c>
      <c r="D29" s="293"/>
      <c r="E29" s="294">
        <f>SUM(E20:E28)</f>
        <v>231044.45966652586</v>
      </c>
      <c r="F29" s="209"/>
      <c r="G29" s="207">
        <f>SUM(G20:G21,G24)</f>
        <v>200123.11423236586</v>
      </c>
    </row>
    <row r="30" spans="3:7">
      <c r="C30" s="292" t="s">
        <v>379</v>
      </c>
      <c r="D30" s="293"/>
      <c r="E30" s="294">
        <f>E29/E33</f>
        <v>4849.8063060628665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250153.89279045732</v>
      </c>
      <c r="F31" s="214">
        <f>'Changable Values'!D23</f>
        <v>1.25</v>
      </c>
      <c r="G31" s="207">
        <f>G29*F31</f>
        <v>250153.89279045732</v>
      </c>
    </row>
    <row r="32" spans="3:7">
      <c r="C32" s="289" t="s">
        <v>5</v>
      </c>
      <c r="D32" s="290"/>
      <c r="E32" s="291">
        <f>E31+E29</f>
        <v>481198.35245698318</v>
      </c>
      <c r="F32" s="205"/>
      <c r="G32" s="207">
        <f>SUM(G25:G31,G22:G23)</f>
        <v>481198.35245698318</v>
      </c>
    </row>
    <row r="33" spans="3:7">
      <c r="C33" s="299" t="s">
        <v>230</v>
      </c>
      <c r="D33" s="300"/>
      <c r="E33" s="307">
        <f>'Cost Calculation'!K109</f>
        <v>47.639935511999994</v>
      </c>
      <c r="F33" s="210"/>
      <c r="G33" s="211">
        <f>E33</f>
        <v>47.639935511999994</v>
      </c>
    </row>
    <row r="34" spans="3:7">
      <c r="C34" s="301" t="s">
        <v>9</v>
      </c>
      <c r="D34" s="302"/>
      <c r="E34" s="303">
        <f>QUOTATION!L116</f>
        <v>3</v>
      </c>
      <c r="F34" s="297"/>
      <c r="G34" s="298"/>
    </row>
    <row r="35" spans="3:7" ht="13.5" thickBot="1">
      <c r="C35" s="197" t="s">
        <v>377</v>
      </c>
      <c r="D35" s="203"/>
      <c r="E35" s="204">
        <f>E32/(E33)</f>
        <v>10100.734757203321</v>
      </c>
      <c r="F35" s="212"/>
      <c r="G35" s="213">
        <f>G32/(G33)</f>
        <v>10100.734757203321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2019-09-10T06:23:53Z</cp:lastPrinted>
  <dcterms:created xsi:type="dcterms:W3CDTF">2010-12-18T06:34:46Z</dcterms:created>
  <dcterms:modified xsi:type="dcterms:W3CDTF">2019-09-21T06:55:55Z</dcterms:modified>
</cp:coreProperties>
</file>