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1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2" i="160" l="1"/>
  <c r="M45" i="160"/>
  <c r="M47" i="160"/>
  <c r="M40" i="160"/>
  <c r="M34" i="160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E14" i="165" l="1"/>
  <c r="E15" i="165" s="1"/>
  <c r="G15" i="165" s="1"/>
  <c r="AQ81" i="159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G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O117" i="160" l="1"/>
  <c r="O118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<sst xmlns="http://schemas.openxmlformats.org/spreadsheetml/2006/main" count="1929" uniqueCount="436">
  <si>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</si>
  <si>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</si>
  <si>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</si>
  <si>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</si>
  <si>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</si>
  <si>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</si>
  <si>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</si>
  <si>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</si>
  <si>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</si>
  <si>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</si>
  <si>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</si>
  <si>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</si>
  <si>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</si>
  <si>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</si>
  <si>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</si>
  <si>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</si>
  <si>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</si>
  <si>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</si>
  <si>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</si>
  <si>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</si>
  <si>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</si>
  <si>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</si>
  <si>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</si>
  <si>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</si>
  <si>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</si>
  <si>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</si>
  <si>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</si>
  <si>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</si>
  <si>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</si>
  <si>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</si>
  <si>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</si>
  <si>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</si>
  <si>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</si>
  <si>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</si>
  <si>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</si>
  <si>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</si>
  <si>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</si>
  <si>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</si>
  <si>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</si>
  <si>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</si>
  <si>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</si>
  <si>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</si>
  <si>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</si>
  <si>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</si>
  <si>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</si>
  <si>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</si>
  <si>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</si>
  <si>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</si>
  <si>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</si>
  <si>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</si>
  <si>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</si>
  <si>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</si>
  <si>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</si>
  <si>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</si>
  <si>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</si>
  <si>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</si>
  <si>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</si>
  <si>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</si>
  <si>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</si>
  <si>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</si>
  <si>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</si>
  <si>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</si>
  <si>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</si>
  <si>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</si>
  <si>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</si>
  <si>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</si>
  <si>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</si>
  <si>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</si>
  <si>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</si>
  <si>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</si>
  <si>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</si>
  <si>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</si>
  <si>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</si>
  <si>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</si>
  <si>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</si>
  <si>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</si>
  <si>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</si>
  <si>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</si>
  <si>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</si>
  <si>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</si>
  <si>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</si>
  <si>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</si>
  <si>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</si>
  <si>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</si>
  <si>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</si>
  <si>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</si>
  <si>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</si>
  <si>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</si>
  <si>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</si>
  <si>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</si>
  <si>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</si>
  <si>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</si>
  <si>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</si>
  <si>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</si>
  <si>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</si>
  <si>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</si>
  <si>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</si>
  <si>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</si>
  <si>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</si>
  <si>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</si>
  <si>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</si>
  <si>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</si>
  <si>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</si>
  <si>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</si>
  <si>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</si>
  <si>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</si>
  <si>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</si>
  <si>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</si>
  <si>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</si>
  <si>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</si>
  <si>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</si>
  <si>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</si>
  <si>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</si>
  <si>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</si>
  <si>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</si>
  <si>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</si>
  <si>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</si>
  <si>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</si>
  <si>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</si>
  <si>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</si>
  <si>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</si>
  <si>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</si>
  <si>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</si>
  <si>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</si>
  <si>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</si>
  <si>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</si>
  <si>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</si>
  <si>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</si>
  <si>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</si>
  <si>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</si>
  <si>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</si>
  <si>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</si>
  <si>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</si>
  <si>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</si>
  <si>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</si>
  <si>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</si>
  <si>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</si>
  <si>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</si>
  <si>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</si>
  <si>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</si>
  <si>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</si>
  <si>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</si>
  <si>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</si>
  <si>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</si>
  <si>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</si>
  <si>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</si>
  <si>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</si>
  <si>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</si>
  <si>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</si>
  <si>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</si>
  <si>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</si>
  <si>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</si>
  <si>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</si>
  <si>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</si>
  <si>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</si>
  <si>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</si>
  <si>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</si>
  <si>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</si>
  <si>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</si>
  <si>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</si>
  <si>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</si>
  <si>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</si>
  <si>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</si>
  <si>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</si>
  <si>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</si>
  <si>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</si>
  <si>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</si>
  <si>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</si>
  <si>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</si>
  <si>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</si>
  <si>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</si>
  <si>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</si>
  <si>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</si>
  <si>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</si>
  <si>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</si>
  <si>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</si>
  <si>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</si>
  <si>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</si>
  <si>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</si>
  <si>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</si>
  <si>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</si>
  <si>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</si>
  <si>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</si>
  <si>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</si>
  <si>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</si>
  <si>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</si>
  <si>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</si>
  <si>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</si>
  <si>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</si>
  <si>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</si>
  <si>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</si>
  <si>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</si>
  <si>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</si>
  <si>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</si>
  <si>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</si>
  <si>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</si>
  <si>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</si>
  <si>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</si>
  <si>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</si>
  <si>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</si>
  <si>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</si>
  <si>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</si>
  <si>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</si>
  <si>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</si>
  <si>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</si>
  <si>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</si>
  <si>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</si>
  <si>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</si>
  <si>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</si>
  <si>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</si>
  <si>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</si>
  <si>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</si>
  <si>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</si>
  <si>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</si>
  <si>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</si>
  <si>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</si>
  <si>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</si>
  <si>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</si>
  <si>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</si>
  <si>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</si>
  <si>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</si>
  <si>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</si>
  <si>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</si>
  <si>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</si>
  <si>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</si>
  <si>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</si>
  <si>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</si>
  <si>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</si>
  <si>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</si>
  <si>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</si>
  <si>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</si>
  <si>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</si>
  <si>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</si>
  <si>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</si>
  <si>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</si>
  <si>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</si>
  <si>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</si>
  <si>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</si>
  <si>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</si>
  <si>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</si>
  <si>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</si>
  <si>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</si>
  <si>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</si>
  <si>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</si>
  <si>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</si>
  <si>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</si>
  <si>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</si>
  <si>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</si>
  <si>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</si>
  <si>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</si>
  <si>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</si>
  <si>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</si>
  <si>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</si>
  <si>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</si>
  <si>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</si>
  <si>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</si>
  <si>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</si>
  <si>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</si>
  <si>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</si>
  <si>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</si>
  <si>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</si>
  <si>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</si>
  <si>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</si>
  <si>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</si>
  <si>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</si>
  <si>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</si>
  <si>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</si>
  <si>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</si>
  <si>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</si>
  <si>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</si>
  <si>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</si>
  <si>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</si>
  <si>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</si>
  <si>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</si>
  <si>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</si>
  <si>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</si>
  <si>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</si>
  <si>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</si>
  <si>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</si>
  <si>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</si>
  <si>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</si>
  <si>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</si>
  <si>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</si>
  <si>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</si>
  <si>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</si>
  <si>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</si>
  <si>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</si>
  <si>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</si>
  <si>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</si>
  <si>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</si>
  <si>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</si>
  <si>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</si>
  <si>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</si>
  <si>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</si>
  <si>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</si>
  <si>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</si>
  <si>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</si>
  <si>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</si>
  <si>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</si>
  <si>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</si>
  <si>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</si>
  <si>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</si>
  <si>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</si>
  <si>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</si>
  <si>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</si>
  <si>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</si>
  <si>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</si>
  <si>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</si>
  <si>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</si>
  <si>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</si>
  <si>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</si>
  <si>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</si>
  <si>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</si>
  <si>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</si>
  <si>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</si>
  <si>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</si>
  <si>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</si>
  <si>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</si>
  <si>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</si>
  <si>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</si>
  <si>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</si>
  <si>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</si>
  <si>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</si>
  <si>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</si>
  <si>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</si>
  <si>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</si>
  <si>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</si>
  <si>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</si>
  <si>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</si>
  <si>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</si>
  <si>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</si>
  <si>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</si>
  <si>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</si>
  <si>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</si>
  <si>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</si>
  <si>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</si>
  <si>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</si>
  <si>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</si>
  <si>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</si>
  <si>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</si>
  <si>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</si>
  <si>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</si>
  <si>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</si>
  <si>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</si>
  <si>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</si>
  <si>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</si>
  <si>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</si>
  <si>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</si>
  <si>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</si>
  <si>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</si>
  <si>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</si>
  <si>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</si>
  <si>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</si>
  <si>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</si>
  <si>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</si>
  <si>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</si>
  <si>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</si>
  <si>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</si>
  <si>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</si>
  <si>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</si>
  <si>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</si>
  <si>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</si>
  <si>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</si>
  <si>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</si>
  <si>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</si>
  <si>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</si>
  <si>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</si>
  <si>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</si>
  <si>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</si>
  <si>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</si>
  <si>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</si>
  <si>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</si>
  <si>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</si>
  <si>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</si>
  <si>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</si>
  <si>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</si>
  <si>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</si>
  <si>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</si>
  <si>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</si>
  <si>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</si>
  <si>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</si>
  <si>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</si>
  <si>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</si>
  <si>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</si>
  <si>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</si>
  <si>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</si>
  <si>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</si>
  <si>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</si>
  <si>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</si>
  <si>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</si>
  <si>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</si>
  <si>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</si>
  <si>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</si>
  <si>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</si>
  <si>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</si>
  <si>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</si>
  <si>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</si>
  <si>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</si>
  <si>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</si>
  <si>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</si>
  <si>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</si>
  <si>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</si>
  <si>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</si>
  <si>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</si>
  <si>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</si>
  <si>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</si>
  <si>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</si>
  <si>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</si>
  <si>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</si>
  <si>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</si>
  <si>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</si>
  <si>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</si>
  <si>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</si>
  <si>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</si>
  <si>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</si>
  <si>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</si>
  <si>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</si>
  <si>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</si>
  <si>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</si>
  <si>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</si>
  <si>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</si>
  <si>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</si>
  <si>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W1</t>
  </si>
  <si>
    <t>M14600</t>
  </si>
  <si>
    <t>24MM DGU</t>
  </si>
  <si>
    <t>NO</t>
  </si>
  <si>
    <t>W2</t>
  </si>
  <si>
    <t>HALL</t>
  </si>
  <si>
    <t>HYDERABAD</t>
  </si>
  <si>
    <t>ANODIZED</t>
  </si>
  <si>
    <t>SILVER</t>
  </si>
  <si>
    <t>ABPL-DE-19.20-2266</t>
  </si>
  <si>
    <t>2 TRACK 2 GLASS SHUTTER SLIDING DOOR</t>
  </si>
  <si>
    <t>GUEST BEDROOM</t>
  </si>
  <si>
    <t>MR. VIJAY (BNI)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</si>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</sst>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7" borderId="116" xfId="132" applyFont="1" applyFill="1" applyBorder="1" applyAlignment="1">
      <alignment horizontal="center" wrapText="1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107" fillId="0" borderId="93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07" fillId="0" borderId="126" xfId="132" applyFont="1" applyFill="1" applyBorder="1" applyAlignment="1">
      <alignment horizontal="right" vertical="center"/>
    </xf>
    <xf numFmtId="198" fontId="128" fillId="0" borderId="127" xfId="132" applyFont="1" applyFill="1" applyBorder="1" applyAlignment="1">
      <alignment horizontal="right" vertical="center"/>
    </xf>
    <xf numFmtId="198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99391</xdr:colOff>
      <xdr:row>19</xdr:row>
      <xdr:rowOff>66261</xdr:rowOff>
    </xdr:from>
    <xdr:to>
      <xdr:col>8</xdr:col>
      <xdr:colOff>538369</xdr:colOff>
      <xdr:row>27</xdr:row>
      <xdr:rowOff>252230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4853609"/>
          <a:ext cx="3072848" cy="2703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414129</xdr:colOff>
      <xdr:row>8</xdr:row>
      <xdr:rowOff>49697</xdr:rowOff>
    </xdr:from>
    <xdr:to>
      <xdr:col>7</xdr:col>
      <xdr:colOff>157370</xdr:colOff>
      <xdr:row>16</xdr:row>
      <xdr:rowOff>191722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129" y="1524001"/>
          <a:ext cx="2112067" cy="2659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G23"/>
  <sheetViews>
    <sheetView topLeftCell="A4"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134</v>
      </c>
      <c r="D6" s="176">
        <v>0.11</v>
      </c>
    </row>
    <row r="7" spans="3:6">
      <c r="C7" s="175" t="s">
        <v>136</v>
      </c>
      <c r="D7" s="176">
        <v>5.0000000000000001E-3</v>
      </c>
    </row>
    <row r="8" spans="3:6">
      <c r="C8" s="175" t="s">
        <v>135</v>
      </c>
      <c r="D8" s="176">
        <v>0.01</v>
      </c>
    </row>
    <row r="9" spans="3:6">
      <c r="C9" s="175" t="s">
        <v>133</v>
      </c>
      <c r="D9" s="176">
        <v>1.4999999999999999E-2</v>
      </c>
    </row>
    <row r="12" spans="3:6">
      <c r="C12" s="175"/>
      <c r="D12" s="175"/>
      <c r="E12" s="321" t="s">
        <v>222</v>
      </c>
      <c r="F12" s="321"/>
    </row>
    <row r="13" spans="3:6">
      <c r="C13" s="175" t="s">
        <v>218</v>
      </c>
      <c r="D13" s="175">
        <v>25</v>
      </c>
      <c r="E13" s="175" t="s">
        <v>113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7">
      <c r="C19" s="175"/>
      <c r="D19" s="175" t="s">
        <v>223</v>
      </c>
      <c r="E19" s="175" t="s">
        <v>224</v>
      </c>
    </row>
    <row r="20" spans="3:7">
      <c r="C20" s="175" t="s">
        <v>86</v>
      </c>
      <c r="D20" s="175">
        <v>100</v>
      </c>
      <c r="E20" s="175">
        <f>D20*10.764</f>
        <v>1076.3999999999999</v>
      </c>
    </row>
    <row r="21" spans="3:7">
      <c r="C21" s="175" t="s">
        <v>88</v>
      </c>
      <c r="D21" s="175">
        <v>100</v>
      </c>
      <c r="E21" s="175">
        <f>D21*10.764</f>
        <v>1076.3999999999999</v>
      </c>
    </row>
    <row r="22" spans="3:7">
      <c r="C22" s="175"/>
      <c r="D22" s="175"/>
      <c r="E22" s="175"/>
    </row>
    <row r="23" spans="3:7">
      <c r="C23" s="175" t="s">
        <v>4</v>
      </c>
      <c r="D23" s="177">
        <v>0.78</v>
      </c>
      <c r="E23" s="175"/>
      <c r="G23" s="159">
        <f>'Final Summary'!E32</f>
        <v>250870.84372680786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F3" sqref="F3:L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ABPL-DE-19.20-2266</v>
      </c>
      <c r="O2" s="540"/>
      <c r="P2" s="219" t="s">
        <v>254</v>
      </c>
    </row>
    <row r="3" spans="2:16">
      <c r="B3" s="218"/>
      <c r="C3" s="539" t="s">
        <v>125</v>
      </c>
      <c r="D3" s="539"/>
      <c r="E3" s="539"/>
      <c r="F3" s="540" t="str">
        <f>QUOTATION!F7</f>
        <v>MR. VIJAY (BNI)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43788</v>
      </c>
      <c r="O3" s="547"/>
      <c r="P3" s="219" t="s">
        <v>253</v>
      </c>
    </row>
    <row r="4" spans="2:16">
      <c r="B4" s="218"/>
      <c r="C4" s="539" t="s">
        <v>126</v>
      </c>
      <c r="D4" s="539"/>
      <c r="E4" s="539"/>
      <c r="F4" s="285" t="str">
        <f>QUOTATION!F8</f>
        <v>HYDERABAD</v>
      </c>
      <c r="G4" s="539"/>
      <c r="H4" s="539"/>
      <c r="I4" s="541" t="s">
        <v>178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R2</v>
      </c>
      <c r="O4" s="287">
        <f>QUOTATION!N8</f>
        <v>43790</v>
      </c>
    </row>
    <row r="5" spans="2:16">
      <c r="B5" s="218"/>
      <c r="C5" s="539" t="s">
        <v>167</v>
      </c>
      <c r="D5" s="539"/>
      <c r="E5" s="539"/>
      <c r="F5" s="540" t="str">
        <f>QUOTATION!F9</f>
        <v xml:space="preserve">Mr. Jagadish : 8008103070 </v>
      </c>
      <c r="G5" s="540"/>
      <c r="H5" s="540"/>
      <c r="I5" s="540"/>
      <c r="J5" s="540"/>
      <c r="K5" s="540"/>
      <c r="L5" s="540"/>
      <c r="M5" s="284" t="s">
        <v>177</v>
      </c>
      <c r="N5" s="540" t="str">
        <f>QUOTATION!M9</f>
        <v>Ranjan</v>
      </c>
      <c r="O5" s="540"/>
    </row>
    <row r="6" spans="2:16">
      <c r="B6" s="218"/>
      <c r="C6" s="539" t="s">
        <v>175</v>
      </c>
      <c r="D6" s="539"/>
      <c r="E6" s="539"/>
      <c r="F6" s="285" t="str">
        <f>QUOTATION!F10</f>
        <v>ANODIZED</v>
      </c>
      <c r="G6" s="539"/>
      <c r="H6" s="539"/>
      <c r="I6" s="541" t="s">
        <v>176</v>
      </c>
      <c r="J6" s="541"/>
      <c r="K6" s="540" t="str">
        <f>QUOTATION!I10</f>
        <v>SILVER</v>
      </c>
      <c r="L6" s="540"/>
      <c r="M6" s="320" t="s">
        <v>371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251</v>
      </c>
      <c r="D8" s="539"/>
      <c r="E8" s="286" t="str">
        <f>'BD Team'!B9</f>
        <v>W1</v>
      </c>
      <c r="F8" s="288" t="s">
        <v>252</v>
      </c>
      <c r="G8" s="540" t="str">
        <f>'BD Team'!D9</f>
        <v>2 TRACK 2 GLASS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126</v>
      </c>
      <c r="M9" s="539"/>
      <c r="N9" s="542" t="str">
        <f>'BD Team'!G9</f>
        <v>GUEST BEDROOM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244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176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245</v>
      </c>
      <c r="M12" s="539"/>
      <c r="N12" s="545" t="s">
        <v>253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246</v>
      </c>
      <c r="M13" s="539"/>
      <c r="N13" s="540" t="str">
        <f>CONCATENATE('BD Team'!H9," X ",'BD Team'!I9)</f>
        <v>2464 X 2718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247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248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249</v>
      </c>
      <c r="M16" s="539"/>
      <c r="N16" s="540" t="str">
        <f>'BD Team'!E9</f>
        <v>24MM DGU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250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251</v>
      </c>
      <c r="D19" s="539"/>
      <c r="E19" s="286" t="str">
        <f>'BD Team'!B10</f>
        <v>W2</v>
      </c>
      <c r="F19" s="288" t="s">
        <v>252</v>
      </c>
      <c r="G19" s="540" t="str">
        <f>'BD Team'!D10</f>
        <v>2 TRACK 2 GLASS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126</v>
      </c>
      <c r="M20" s="539"/>
      <c r="N20" s="542" t="str">
        <f>'BD Team'!G10</f>
        <v>HALL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244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176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245</v>
      </c>
      <c r="M23" s="539"/>
      <c r="N23" s="542" t="s">
        <v>253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246</v>
      </c>
      <c r="M24" s="539"/>
      <c r="N24" s="540" t="str">
        <f>CONCATENATE('BD Team'!H10," X ",'BD Team'!I10)</f>
        <v>3608 X 2668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247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248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249</v>
      </c>
      <c r="M27" s="539"/>
      <c r="N27" s="540" t="str">
        <f>'BD Team'!E10</f>
        <v>24MM DGU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250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251</v>
      </c>
      <c r="D30" s="539"/>
      <c r="E30" s="286">
        <f>'BD Team'!B11</f>
        <v>0</v>
      </c>
      <c r="F30" s="288" t="s">
        <v>252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126</v>
      </c>
      <c r="M31" s="539"/>
      <c r="N31" s="542">
        <f>'BD Team'!G11</f>
        <v>0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244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176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245</v>
      </c>
      <c r="M34" s="539"/>
      <c r="N34" s="542" t="s">
        <v>253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246</v>
      </c>
      <c r="M35" s="539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247</v>
      </c>
      <c r="M36" s="539"/>
      <c r="N36" s="543">
        <f>'BD Team'!J11</f>
        <v>0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248</v>
      </c>
      <c r="M37" s="539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249</v>
      </c>
      <c r="M38" s="539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250</v>
      </c>
      <c r="M39" s="539"/>
      <c r="N39" s="540">
        <f>'BD Team'!F11</f>
        <v>0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251</v>
      </c>
      <c r="D41" s="539"/>
      <c r="E41" s="286">
        <f>'BD Team'!B12</f>
        <v>0</v>
      </c>
      <c r="F41" s="288" t="s">
        <v>252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126</v>
      </c>
      <c r="M42" s="539"/>
      <c r="N42" s="542">
        <f>'BD Team'!G12</f>
        <v>0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244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176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245</v>
      </c>
      <c r="M45" s="539"/>
      <c r="N45" s="542" t="s">
        <v>253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246</v>
      </c>
      <c r="M46" s="539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247</v>
      </c>
      <c r="M47" s="539"/>
      <c r="N47" s="543">
        <f>'BD Team'!J12</f>
        <v>0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248</v>
      </c>
      <c r="M48" s="539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249</v>
      </c>
      <c r="M49" s="539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250</v>
      </c>
      <c r="M50" s="539"/>
      <c r="N50" s="540">
        <f>'BD Team'!F12</f>
        <v>0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251</v>
      </c>
      <c r="D52" s="539"/>
      <c r="E52" s="286">
        <f>'BD Team'!B13</f>
        <v>0</v>
      </c>
      <c r="F52" s="288" t="s">
        <v>252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126</v>
      </c>
      <c r="M53" s="539"/>
      <c r="N53" s="542">
        <f>'BD Team'!G13</f>
        <v>0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244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176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245</v>
      </c>
      <c r="M56" s="539"/>
      <c r="N56" s="542" t="s">
        <v>253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246</v>
      </c>
      <c r="M57" s="539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247</v>
      </c>
      <c r="M58" s="539"/>
      <c r="N58" s="543">
        <f>'BD Team'!J13</f>
        <v>0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248</v>
      </c>
      <c r="M59" s="539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249</v>
      </c>
      <c r="M60" s="539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250</v>
      </c>
      <c r="M61" s="539"/>
      <c r="N61" s="540">
        <f>'BD Team'!F13</f>
        <v>0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251</v>
      </c>
      <c r="D63" s="539"/>
      <c r="E63" s="286">
        <f>'BD Team'!B14</f>
        <v>0</v>
      </c>
      <c r="F63" s="288" t="s">
        <v>252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126</v>
      </c>
      <c r="M64" s="539"/>
      <c r="N64" s="542">
        <f>'BD Team'!G14</f>
        <v>0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244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176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245</v>
      </c>
      <c r="M67" s="539"/>
      <c r="N67" s="542" t="s">
        <v>253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246</v>
      </c>
      <c r="M68" s="539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247</v>
      </c>
      <c r="M69" s="539"/>
      <c r="N69" s="543">
        <f>'BD Team'!J14</f>
        <v>0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248</v>
      </c>
      <c r="M70" s="539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249</v>
      </c>
      <c r="M71" s="539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250</v>
      </c>
      <c r="M72" s="539"/>
      <c r="N72" s="540">
        <f>'BD Team'!F14</f>
        <v>0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251</v>
      </c>
      <c r="D74" s="539"/>
      <c r="E74" s="286">
        <f>'BD Team'!B15</f>
        <v>0</v>
      </c>
      <c r="F74" s="288" t="s">
        <v>252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126</v>
      </c>
      <c r="M75" s="539"/>
      <c r="N75" s="542">
        <f>'BD Team'!G15</f>
        <v>0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244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176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245</v>
      </c>
      <c r="M78" s="539"/>
      <c r="N78" s="542" t="s">
        <v>253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246</v>
      </c>
      <c r="M79" s="539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247</v>
      </c>
      <c r="M80" s="539"/>
      <c r="N80" s="543">
        <f>'BD Team'!J15</f>
        <v>0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248</v>
      </c>
      <c r="M81" s="539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249</v>
      </c>
      <c r="M82" s="539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250</v>
      </c>
      <c r="M83" s="539"/>
      <c r="N83" s="540">
        <f>'BD Team'!F15</f>
        <v>0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251</v>
      </c>
      <c r="D85" s="539"/>
      <c r="E85" s="286">
        <f>'BD Team'!B16</f>
        <v>0</v>
      </c>
      <c r="F85" s="288" t="s">
        <v>252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126</v>
      </c>
      <c r="M86" s="539"/>
      <c r="N86" s="542">
        <f>'BD Team'!G16</f>
        <v>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244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176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245</v>
      </c>
      <c r="M89" s="539"/>
      <c r="N89" s="542" t="s">
        <v>253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246</v>
      </c>
      <c r="M90" s="539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247</v>
      </c>
      <c r="M91" s="539"/>
      <c r="N91" s="543">
        <f>'BD Team'!J16</f>
        <v>0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248</v>
      </c>
      <c r="M92" s="539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249</v>
      </c>
      <c r="M93" s="539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250</v>
      </c>
      <c r="M94" s="539"/>
      <c r="N94" s="540">
        <f>'BD Team'!F16</f>
        <v>0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251</v>
      </c>
      <c r="D96" s="539"/>
      <c r="E96" s="286">
        <f>'BD Team'!B17</f>
        <v>0</v>
      </c>
      <c r="F96" s="288" t="s">
        <v>252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126</v>
      </c>
      <c r="M97" s="539"/>
      <c r="N97" s="542">
        <f>'BD Team'!G17</f>
        <v>0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244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176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245</v>
      </c>
      <c r="M100" s="539"/>
      <c r="N100" s="542" t="s">
        <v>253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246</v>
      </c>
      <c r="M101" s="539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247</v>
      </c>
      <c r="M102" s="539"/>
      <c r="N102" s="543">
        <f>'BD Team'!J17</f>
        <v>0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248</v>
      </c>
      <c r="M103" s="539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249</v>
      </c>
      <c r="M104" s="539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250</v>
      </c>
      <c r="M105" s="539"/>
      <c r="N105" s="540">
        <f>'BD Team'!F17</f>
        <v>0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251</v>
      </c>
      <c r="D107" s="539"/>
      <c r="E107" s="286">
        <f>'BD Team'!B18</f>
        <v>0</v>
      </c>
      <c r="F107" s="288" t="s">
        <v>252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126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244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176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245</v>
      </c>
      <c r="M111" s="539"/>
      <c r="N111" s="542" t="s">
        <v>253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246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247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248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249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250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251</v>
      </c>
      <c r="D118" s="539"/>
      <c r="E118" s="286">
        <f>'BD Team'!B19</f>
        <v>0</v>
      </c>
      <c r="F118" s="288" t="s">
        <v>252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126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244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176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245</v>
      </c>
      <c r="M122" s="539"/>
      <c r="N122" s="542" t="s">
        <v>253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246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247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248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249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250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251</v>
      </c>
      <c r="D129" s="539"/>
      <c r="E129" s="286">
        <f>'BD Team'!B20</f>
        <v>0</v>
      </c>
      <c r="F129" s="288" t="s">
        <v>252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126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244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176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245</v>
      </c>
      <c r="M133" s="539"/>
      <c r="N133" s="542" t="s">
        <v>253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246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247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248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249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250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251</v>
      </c>
      <c r="D140" s="539"/>
      <c r="E140" s="286">
        <f>'BD Team'!B21</f>
        <v>0</v>
      </c>
      <c r="F140" s="288" t="s">
        <v>252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126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244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176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245</v>
      </c>
      <c r="M144" s="539"/>
      <c r="N144" s="542" t="s">
        <v>253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246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247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248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249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250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251</v>
      </c>
      <c r="D151" s="539"/>
      <c r="E151" s="286">
        <f>'BD Team'!B22</f>
        <v>0</v>
      </c>
      <c r="F151" s="288" t="s">
        <v>252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126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244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176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245</v>
      </c>
      <c r="M155" s="539"/>
      <c r="N155" s="542" t="s">
        <v>253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246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247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248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249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250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251</v>
      </c>
      <c r="D162" s="539"/>
      <c r="E162" s="286">
        <f>'BD Team'!B23</f>
        <v>0</v>
      </c>
      <c r="F162" s="288" t="s">
        <v>252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126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244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176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245</v>
      </c>
      <c r="M166" s="539"/>
      <c r="N166" s="542" t="s">
        <v>253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246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247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248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249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250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251</v>
      </c>
      <c r="D173" s="539"/>
      <c r="E173" s="286">
        <f>'BD Team'!B24</f>
        <v>0</v>
      </c>
      <c r="F173" s="288" t="s">
        <v>252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126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244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176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245</v>
      </c>
      <c r="M177" s="539"/>
      <c r="N177" s="542" t="s">
        <v>253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246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247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248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249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250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251</v>
      </c>
      <c r="D184" s="539"/>
      <c r="E184" s="286">
        <f>'BD Team'!B25</f>
        <v>0</v>
      </c>
      <c r="F184" s="288" t="s">
        <v>252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126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244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176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245</v>
      </c>
      <c r="M188" s="539"/>
      <c r="N188" s="542" t="s">
        <v>253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246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247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248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249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250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251</v>
      </c>
      <c r="D195" s="539"/>
      <c r="E195" s="286">
        <f>'BD Team'!B26</f>
        <v>0</v>
      </c>
      <c r="F195" s="288" t="s">
        <v>252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126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244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176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245</v>
      </c>
      <c r="M199" s="539"/>
      <c r="N199" s="542" t="s">
        <v>253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246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247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248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249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250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251</v>
      </c>
      <c r="D206" s="539"/>
      <c r="E206" s="286">
        <f>'BD Team'!B27</f>
        <v>0</v>
      </c>
      <c r="F206" s="288" t="s">
        <v>252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126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244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176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245</v>
      </c>
      <c r="M210" s="539"/>
      <c r="N210" s="542" t="s">
        <v>253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246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247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248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249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250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251</v>
      </c>
      <c r="D217" s="539"/>
      <c r="E217" s="286">
        <f>'BD Team'!B28</f>
        <v>0</v>
      </c>
      <c r="F217" s="288" t="s">
        <v>252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126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244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176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245</v>
      </c>
      <c r="M221" s="539"/>
      <c r="N221" s="542" t="s">
        <v>253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246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247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248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249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250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251</v>
      </c>
      <c r="D228" s="539"/>
      <c r="E228" s="286">
        <f>'BD Team'!B29</f>
        <v>0</v>
      </c>
      <c r="F228" s="288" t="s">
        <v>252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126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244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176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245</v>
      </c>
      <c r="M232" s="539"/>
      <c r="N232" s="542" t="s">
        <v>253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246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247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248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249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250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251</v>
      </c>
      <c r="D239" s="539"/>
      <c r="E239" s="286">
        <f>'BD Team'!B30</f>
        <v>0</v>
      </c>
      <c r="F239" s="288" t="s">
        <v>252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126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244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176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245</v>
      </c>
      <c r="M243" s="539"/>
      <c r="N243" s="542" t="s">
        <v>253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246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247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248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249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250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251</v>
      </c>
      <c r="D250" s="539"/>
      <c r="E250" s="286">
        <f>'BD Team'!B31</f>
        <v>0</v>
      </c>
      <c r="F250" s="288" t="s">
        <v>252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126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244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176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245</v>
      </c>
      <c r="M254" s="539"/>
      <c r="N254" s="542" t="s">
        <v>253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246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247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248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249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250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251</v>
      </c>
      <c r="D261" s="539"/>
      <c r="E261" s="286">
        <f>'BD Team'!B32</f>
        <v>0</v>
      </c>
      <c r="F261" s="288" t="s">
        <v>252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126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244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176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245</v>
      </c>
      <c r="M265" s="539"/>
      <c r="N265" s="542" t="s">
        <v>253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246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247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248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249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250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251</v>
      </c>
      <c r="D272" s="539"/>
      <c r="E272" s="286">
        <f>'BD Team'!B33</f>
        <v>0</v>
      </c>
      <c r="F272" s="288" t="s">
        <v>252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126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244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176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245</v>
      </c>
      <c r="M276" s="539"/>
      <c r="N276" s="542" t="s">
        <v>253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246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247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248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249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250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251</v>
      </c>
      <c r="D283" s="539"/>
      <c r="E283" s="286">
        <f>'BD Team'!B34</f>
        <v>0</v>
      </c>
      <c r="F283" s="288" t="s">
        <v>252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126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244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176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245</v>
      </c>
      <c r="M287" s="539"/>
      <c r="N287" s="542" t="s">
        <v>253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246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247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248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249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250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251</v>
      </c>
      <c r="D294" s="539"/>
      <c r="E294" s="286">
        <f>'BD Team'!B35</f>
        <v>0</v>
      </c>
      <c r="F294" s="288" t="s">
        <v>252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126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244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176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245</v>
      </c>
      <c r="M298" s="539"/>
      <c r="N298" s="542" t="s">
        <v>253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246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247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248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249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250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251</v>
      </c>
      <c r="D305" s="539"/>
      <c r="E305" s="286">
        <f>'BD Team'!B36</f>
        <v>0</v>
      </c>
      <c r="F305" s="288" t="s">
        <v>252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126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244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176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245</v>
      </c>
      <c r="M309" s="539"/>
      <c r="N309" s="542" t="s">
        <v>253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246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247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248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249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250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251</v>
      </c>
      <c r="D316" s="539"/>
      <c r="E316" s="286">
        <f>'BD Team'!B37</f>
        <v>0</v>
      </c>
      <c r="F316" s="288" t="s">
        <v>252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126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244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176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245</v>
      </c>
      <c r="M320" s="539"/>
      <c r="N320" s="542" t="s">
        <v>253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246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247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248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249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250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251</v>
      </c>
      <c r="D327" s="539"/>
      <c r="E327" s="286">
        <f>'BD Team'!B38</f>
        <v>0</v>
      </c>
      <c r="F327" s="288" t="s">
        <v>252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126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244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176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245</v>
      </c>
      <c r="M331" s="539"/>
      <c r="N331" s="542" t="s">
        <v>253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246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247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248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249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250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251</v>
      </c>
      <c r="D338" s="539"/>
      <c r="E338" s="286">
        <f>'BD Team'!B39</f>
        <v>0</v>
      </c>
      <c r="F338" s="288" t="s">
        <v>252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126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244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176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245</v>
      </c>
      <c r="M342" s="539"/>
      <c r="N342" s="542" t="s">
        <v>253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246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247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248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249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250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251</v>
      </c>
      <c r="D349" s="539"/>
      <c r="E349" s="286">
        <f>'BD Team'!B40</f>
        <v>0</v>
      </c>
      <c r="F349" s="288" t="s">
        <v>252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126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244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176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245</v>
      </c>
      <c r="M353" s="539"/>
      <c r="N353" s="542" t="s">
        <v>253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246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247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248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249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250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251</v>
      </c>
      <c r="D360" s="539"/>
      <c r="E360" s="286">
        <f>'BD Team'!B41</f>
        <v>0</v>
      </c>
      <c r="F360" s="288" t="s">
        <v>252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126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244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176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245</v>
      </c>
      <c r="M364" s="539"/>
      <c r="N364" s="542" t="s">
        <v>253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246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247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248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249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250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251</v>
      </c>
      <c r="D371" s="539"/>
      <c r="E371" s="286">
        <f>'BD Team'!B42</f>
        <v>0</v>
      </c>
      <c r="F371" s="288" t="s">
        <v>252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126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244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176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245</v>
      </c>
      <c r="M375" s="539"/>
      <c r="N375" s="542" t="s">
        <v>253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246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247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248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249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250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251</v>
      </c>
      <c r="D382" s="539"/>
      <c r="E382" s="286">
        <f>'BD Team'!B43</f>
        <v>0</v>
      </c>
      <c r="F382" s="288" t="s">
        <v>252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126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244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176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245</v>
      </c>
      <c r="M386" s="539"/>
      <c r="N386" s="542" t="s">
        <v>253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246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247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248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249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250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251</v>
      </c>
      <c r="D393" s="539"/>
      <c r="E393" s="286">
        <f>'BD Team'!B44</f>
        <v>0</v>
      </c>
      <c r="F393" s="288" t="s">
        <v>252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126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244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176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245</v>
      </c>
      <c r="M397" s="539"/>
      <c r="N397" s="542" t="s">
        <v>253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246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247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248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249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250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251</v>
      </c>
      <c r="D404" s="539"/>
      <c r="E404" s="286">
        <f>'BD Team'!B45</f>
        <v>0</v>
      </c>
      <c r="F404" s="288" t="s">
        <v>252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126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244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176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245</v>
      </c>
      <c r="M408" s="539"/>
      <c r="N408" s="542" t="s">
        <v>253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246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247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248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249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250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251</v>
      </c>
      <c r="D415" s="539"/>
      <c r="E415" s="286">
        <f>'BD Team'!B46</f>
        <v>0</v>
      </c>
      <c r="F415" s="288" t="s">
        <v>252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126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244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176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245</v>
      </c>
      <c r="M419" s="539"/>
      <c r="N419" s="542" t="s">
        <v>253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246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247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248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249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250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251</v>
      </c>
      <c r="D426" s="539"/>
      <c r="E426" s="286">
        <f>'BD Team'!B47</f>
        <v>0</v>
      </c>
      <c r="F426" s="288" t="s">
        <v>252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126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244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176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245</v>
      </c>
      <c r="M430" s="539"/>
      <c r="N430" s="542" t="s">
        <v>253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246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247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248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249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250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251</v>
      </c>
      <c r="D437" s="539"/>
      <c r="E437" s="286">
        <f>'BD Team'!B48</f>
        <v>0</v>
      </c>
      <c r="F437" s="288" t="s">
        <v>252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126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244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176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245</v>
      </c>
      <c r="M441" s="539"/>
      <c r="N441" s="542" t="s">
        <v>253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246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247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248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249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250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251</v>
      </c>
      <c r="D448" s="539"/>
      <c r="E448" s="286">
        <f>'BD Team'!B49</f>
        <v>0</v>
      </c>
      <c r="F448" s="288" t="s">
        <v>252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126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244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176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245</v>
      </c>
      <c r="M452" s="539"/>
      <c r="N452" s="542" t="s">
        <v>253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246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247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248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249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250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251</v>
      </c>
      <c r="D459" s="539"/>
      <c r="E459" s="286">
        <f>'BD Team'!B50</f>
        <v>0</v>
      </c>
      <c r="F459" s="288" t="s">
        <v>252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126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244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176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245</v>
      </c>
      <c r="M463" s="539"/>
      <c r="N463" s="542" t="s">
        <v>253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246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247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248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249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250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251</v>
      </c>
      <c r="D470" s="539"/>
      <c r="E470" s="286">
        <f>'BD Team'!B51</f>
        <v>0</v>
      </c>
      <c r="F470" s="288" t="s">
        <v>252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126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244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176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245</v>
      </c>
      <c r="M474" s="539"/>
      <c r="N474" s="542" t="s">
        <v>253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246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247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248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249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250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251</v>
      </c>
      <c r="D481" s="539"/>
      <c r="E481" s="286">
        <f>'BD Team'!B52</f>
        <v>0</v>
      </c>
      <c r="F481" s="288" t="s">
        <v>252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126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244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176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245</v>
      </c>
      <c r="M485" s="539"/>
      <c r="N485" s="542" t="s">
        <v>253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246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247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248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249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250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251</v>
      </c>
      <c r="D492" s="539"/>
      <c r="E492" s="286">
        <f>'BD Team'!B53</f>
        <v>0</v>
      </c>
      <c r="F492" s="288" t="s">
        <v>252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126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244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176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245</v>
      </c>
      <c r="M496" s="539"/>
      <c r="N496" s="542" t="s">
        <v>253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246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247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248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249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250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251</v>
      </c>
      <c r="D503" s="539"/>
      <c r="E503" s="286">
        <f>'BD Team'!B54</f>
        <v>0</v>
      </c>
      <c r="F503" s="288" t="s">
        <v>252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126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244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176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245</v>
      </c>
      <c r="M507" s="539"/>
      <c r="N507" s="542" t="s">
        <v>253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246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247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248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249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250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251</v>
      </c>
      <c r="D514" s="539"/>
      <c r="E514" s="286">
        <f>'BD Team'!B55</f>
        <v>0</v>
      </c>
      <c r="F514" s="288" t="s">
        <v>252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126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244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176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245</v>
      </c>
      <c r="M518" s="539"/>
      <c r="N518" s="542" t="s">
        <v>253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246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247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248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249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250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251</v>
      </c>
      <c r="D525" s="539"/>
      <c r="E525" s="286">
        <f>'BD Team'!B56</f>
        <v>0</v>
      </c>
      <c r="F525" s="288" t="s">
        <v>252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126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244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176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245</v>
      </c>
      <c r="M529" s="539"/>
      <c r="N529" s="542" t="s">
        <v>253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246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247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248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249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250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251</v>
      </c>
      <c r="D536" s="539"/>
      <c r="E536" s="286">
        <f>'BD Team'!B57</f>
        <v>0</v>
      </c>
      <c r="F536" s="288" t="s">
        <v>252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126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244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176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245</v>
      </c>
      <c r="M540" s="539"/>
      <c r="N540" s="542" t="s">
        <v>253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246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247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248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249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250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251</v>
      </c>
      <c r="D547" s="539"/>
      <c r="E547" s="286">
        <f>'BD Team'!B58</f>
        <v>0</v>
      </c>
      <c r="F547" s="288" t="s">
        <v>252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126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244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176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245</v>
      </c>
      <c r="M551" s="539"/>
      <c r="N551" s="542" t="s">
        <v>253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246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247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248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249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250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251</v>
      </c>
      <c r="D558" s="539"/>
      <c r="E558" s="289">
        <f>'BD Team'!B59</f>
        <v>0</v>
      </c>
      <c r="F558" s="288" t="s">
        <v>252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126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244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176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245</v>
      </c>
      <c r="M562" s="539"/>
      <c r="N562" s="542" t="s">
        <v>253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246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247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248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249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250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251</v>
      </c>
      <c r="D569" s="539"/>
      <c r="E569" s="289">
        <f>'BD Team'!B60</f>
        <v>0</v>
      </c>
      <c r="F569" s="288" t="s">
        <v>252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126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244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176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245</v>
      </c>
      <c r="M573" s="539"/>
      <c r="N573" s="542" t="s">
        <v>253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246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247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248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249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250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251</v>
      </c>
      <c r="D580" s="539"/>
      <c r="E580" s="289">
        <f>'BD Team'!B61</f>
        <v>0</v>
      </c>
      <c r="F580" s="288" t="s">
        <v>252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126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244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176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245</v>
      </c>
      <c r="M584" s="539"/>
      <c r="N584" s="542" t="s">
        <v>253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246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247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248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249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250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251</v>
      </c>
      <c r="D591" s="539"/>
      <c r="E591" s="289">
        <f>'BD Team'!B62</f>
        <v>0</v>
      </c>
      <c r="F591" s="288" t="s">
        <v>252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126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244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176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245</v>
      </c>
      <c r="M595" s="539"/>
      <c r="N595" s="542" t="s">
        <v>253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246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247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248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249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250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251</v>
      </c>
      <c r="D602" s="539"/>
      <c r="E602" s="289">
        <f>'BD Team'!B63</f>
        <v>0</v>
      </c>
      <c r="F602" s="288" t="s">
        <v>252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126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244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176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245</v>
      </c>
      <c r="M606" s="539"/>
      <c r="N606" s="542" t="s">
        <v>253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246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247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248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249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250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251</v>
      </c>
      <c r="D613" s="539"/>
      <c r="E613" s="289">
        <f>'BD Team'!B64</f>
        <v>0</v>
      </c>
      <c r="F613" s="288" t="s">
        <v>252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126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244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176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245</v>
      </c>
      <c r="M617" s="539"/>
      <c r="N617" s="542" t="s">
        <v>253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246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247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248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249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250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251</v>
      </c>
      <c r="D624" s="539"/>
      <c r="E624" s="289">
        <f>'BD Team'!B65</f>
        <v>0</v>
      </c>
      <c r="F624" s="288" t="s">
        <v>252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126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244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176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245</v>
      </c>
      <c r="M628" s="539"/>
      <c r="N628" s="542" t="s">
        <v>253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246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247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248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249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250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251</v>
      </c>
      <c r="D635" s="539"/>
      <c r="E635" s="289">
        <f>'BD Team'!B66</f>
        <v>0</v>
      </c>
      <c r="F635" s="288" t="s">
        <v>252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126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244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176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245</v>
      </c>
      <c r="M639" s="539"/>
      <c r="N639" s="542" t="s">
        <v>253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246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247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248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249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250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251</v>
      </c>
      <c r="D646" s="539"/>
      <c r="E646" s="289">
        <f>'BD Team'!B67</f>
        <v>0</v>
      </c>
      <c r="F646" s="288" t="s">
        <v>252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126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244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176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245</v>
      </c>
      <c r="M650" s="539"/>
      <c r="N650" s="542" t="s">
        <v>253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246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247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248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249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250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251</v>
      </c>
      <c r="D657" s="539"/>
      <c r="E657" s="289">
        <f>'BD Team'!B68</f>
        <v>0</v>
      </c>
      <c r="F657" s="288" t="s">
        <v>252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126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244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176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245</v>
      </c>
      <c r="M661" s="539"/>
      <c r="N661" s="542" t="s">
        <v>253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246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247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248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249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250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251</v>
      </c>
      <c r="D668" s="539"/>
      <c r="E668" s="289">
        <f>'BD Team'!B69</f>
        <v>0</v>
      </c>
      <c r="F668" s="288" t="s">
        <v>252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126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244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176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245</v>
      </c>
      <c r="M672" s="539"/>
      <c r="N672" s="542" t="s">
        <v>253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246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247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248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249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250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251</v>
      </c>
      <c r="D679" s="539"/>
      <c r="E679" s="289">
        <f>'BD Team'!B70</f>
        <v>0</v>
      </c>
      <c r="F679" s="288" t="s">
        <v>252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126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244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176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245</v>
      </c>
      <c r="M683" s="539"/>
      <c r="N683" s="542" t="s">
        <v>253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246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247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248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249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250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251</v>
      </c>
      <c r="D690" s="539"/>
      <c r="E690" s="289">
        <f>'BD Team'!B71</f>
        <v>0</v>
      </c>
      <c r="F690" s="288" t="s">
        <v>252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126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244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176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245</v>
      </c>
      <c r="M694" s="539"/>
      <c r="N694" s="542" t="s">
        <v>253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246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247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248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249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250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251</v>
      </c>
      <c r="D701" s="539"/>
      <c r="E701" s="289">
        <f>'BD Team'!B72</f>
        <v>0</v>
      </c>
      <c r="F701" s="288" t="s">
        <v>252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126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244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176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245</v>
      </c>
      <c r="M705" s="539"/>
      <c r="N705" s="542" t="s">
        <v>253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246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247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248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249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250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251</v>
      </c>
      <c r="D712" s="539"/>
      <c r="E712" s="289">
        <f>'BD Team'!B73</f>
        <v>0</v>
      </c>
      <c r="F712" s="288" t="s">
        <v>252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126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244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176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245</v>
      </c>
      <c r="M716" s="539"/>
      <c r="N716" s="542" t="s">
        <v>253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246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247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248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249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250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251</v>
      </c>
      <c r="D723" s="539"/>
      <c r="E723" s="289">
        <f>'BD Team'!B74</f>
        <v>0</v>
      </c>
      <c r="F723" s="288" t="s">
        <v>252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126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244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176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245</v>
      </c>
      <c r="M727" s="539"/>
      <c r="N727" s="542" t="s">
        <v>253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246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247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248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249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250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251</v>
      </c>
      <c r="D734" s="539"/>
      <c r="E734" s="289">
        <f>'BD Team'!B75</f>
        <v>0</v>
      </c>
      <c r="F734" s="288" t="s">
        <v>252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126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244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176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245</v>
      </c>
      <c r="M738" s="539"/>
      <c r="N738" s="542" t="s">
        <v>253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246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247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248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249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250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251</v>
      </c>
      <c r="D745" s="539"/>
      <c r="E745" s="289">
        <f>'BD Team'!B76</f>
        <v>0</v>
      </c>
      <c r="F745" s="288" t="s">
        <v>252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126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244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176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245</v>
      </c>
      <c r="M749" s="539"/>
      <c r="N749" s="542" t="s">
        <v>253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246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247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248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249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250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251</v>
      </c>
      <c r="D756" s="539"/>
      <c r="E756" s="289">
        <f>'BD Team'!B77</f>
        <v>0</v>
      </c>
      <c r="F756" s="288" t="s">
        <v>252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126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244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176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245</v>
      </c>
      <c r="M760" s="539"/>
      <c r="N760" s="542" t="s">
        <v>253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246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247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248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249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250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251</v>
      </c>
      <c r="D767" s="539"/>
      <c r="E767" s="289">
        <f>'BD Team'!B78</f>
        <v>0</v>
      </c>
      <c r="F767" s="288" t="s">
        <v>252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126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244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176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245</v>
      </c>
      <c r="M771" s="539"/>
      <c r="N771" s="542" t="s">
        <v>253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246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247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248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249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250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251</v>
      </c>
      <c r="D778" s="539"/>
      <c r="E778" s="289">
        <f>'BD Team'!B79</f>
        <v>0</v>
      </c>
      <c r="F778" s="288" t="s">
        <v>252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126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244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176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245</v>
      </c>
      <c r="M782" s="539"/>
      <c r="N782" s="542" t="s">
        <v>253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246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247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248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249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250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251</v>
      </c>
      <c r="D789" s="539"/>
      <c r="E789" s="289">
        <f>'BD Team'!B80</f>
        <v>0</v>
      </c>
      <c r="F789" s="288" t="s">
        <v>252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126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244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176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245</v>
      </c>
      <c r="M793" s="539"/>
      <c r="N793" s="542" t="s">
        <v>253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246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247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248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249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250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251</v>
      </c>
      <c r="D800" s="539"/>
      <c r="E800" s="289">
        <f>'BD Team'!B81</f>
        <v>0</v>
      </c>
      <c r="F800" s="288" t="s">
        <v>252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126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244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176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245</v>
      </c>
      <c r="M804" s="539"/>
      <c r="N804" s="542" t="s">
        <v>253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246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247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248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249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250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251</v>
      </c>
      <c r="D811" s="539"/>
      <c r="E811" s="289">
        <f>'BD Team'!B82</f>
        <v>0</v>
      </c>
      <c r="F811" s="288" t="s">
        <v>252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126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244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176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245</v>
      </c>
      <c r="M815" s="539"/>
      <c r="N815" s="542" t="s">
        <v>253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246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247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248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249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250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251</v>
      </c>
      <c r="D822" s="539"/>
      <c r="E822" s="289">
        <f>'BD Team'!B83</f>
        <v>0</v>
      </c>
      <c r="F822" s="288" t="s">
        <v>252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126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244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176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245</v>
      </c>
      <c r="M826" s="539"/>
      <c r="N826" s="542" t="s">
        <v>253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246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247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248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249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250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251</v>
      </c>
      <c r="D833" s="539"/>
      <c r="E833" s="289">
        <f>'BD Team'!B84</f>
        <v>0</v>
      </c>
      <c r="F833" s="288" t="s">
        <v>252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126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244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176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245</v>
      </c>
      <c r="M837" s="539"/>
      <c r="N837" s="542" t="s">
        <v>253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246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247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248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249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250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251</v>
      </c>
      <c r="D844" s="539"/>
      <c r="E844" s="289">
        <f>'BD Team'!B85</f>
        <v>0</v>
      </c>
      <c r="F844" s="288" t="s">
        <v>252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126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244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176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245</v>
      </c>
      <c r="M848" s="539"/>
      <c r="N848" s="542" t="s">
        <v>253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246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247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248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249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250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251</v>
      </c>
      <c r="D855" s="539"/>
      <c r="E855" s="289">
        <f>'BD Team'!B86</f>
        <v>0</v>
      </c>
      <c r="F855" s="288" t="s">
        <v>252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126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244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176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245</v>
      </c>
      <c r="M859" s="539"/>
      <c r="N859" s="542" t="s">
        <v>253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246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247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248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249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250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251</v>
      </c>
      <c r="D866" s="539"/>
      <c r="E866" s="289">
        <f>'BD Team'!B87</f>
        <v>0</v>
      </c>
      <c r="F866" s="288" t="s">
        <v>252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126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244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176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245</v>
      </c>
      <c r="M870" s="539"/>
      <c r="N870" s="542" t="s">
        <v>253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246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247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248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249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250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251</v>
      </c>
      <c r="D877" s="539"/>
      <c r="E877" s="289">
        <f>'BD Team'!B88</f>
        <v>0</v>
      </c>
      <c r="F877" s="288" t="s">
        <v>252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126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244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176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245</v>
      </c>
      <c r="M881" s="539"/>
      <c r="N881" s="542" t="s">
        <v>253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246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247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248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249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250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251</v>
      </c>
      <c r="D888" s="539"/>
      <c r="E888" s="289">
        <f>'BD Team'!B89</f>
        <v>0</v>
      </c>
      <c r="F888" s="288" t="s">
        <v>252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126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244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176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245</v>
      </c>
      <c r="M892" s="539"/>
      <c r="N892" s="542" t="s">
        <v>253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246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247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248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249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250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251</v>
      </c>
      <c r="D899" s="539"/>
      <c r="E899" s="289">
        <f>'BD Team'!B90</f>
        <v>0</v>
      </c>
      <c r="F899" s="288" t="s">
        <v>252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126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244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176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245</v>
      </c>
      <c r="M903" s="539"/>
      <c r="N903" s="542" t="s">
        <v>253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246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247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248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249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250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251</v>
      </c>
      <c r="D910" s="539"/>
      <c r="E910" s="289">
        <f>'BD Team'!B91</f>
        <v>0</v>
      </c>
      <c r="F910" s="288" t="s">
        <v>252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126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244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176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245</v>
      </c>
      <c r="M914" s="539"/>
      <c r="N914" s="542" t="s">
        <v>253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246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247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248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249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250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251</v>
      </c>
      <c r="D921" s="539"/>
      <c r="E921" s="289">
        <f>'BD Team'!B92</f>
        <v>0</v>
      </c>
      <c r="F921" s="288" t="s">
        <v>252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126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244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176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245</v>
      </c>
      <c r="M925" s="539"/>
      <c r="N925" s="542" t="s">
        <v>253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246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247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248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249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250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251</v>
      </c>
      <c r="D932" s="539"/>
      <c r="E932" s="289">
        <f>'BD Team'!B93</f>
        <v>0</v>
      </c>
      <c r="F932" s="288" t="s">
        <v>252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126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244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176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245</v>
      </c>
      <c r="M936" s="539"/>
      <c r="N936" s="542" t="s">
        <v>253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246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247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248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249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250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251</v>
      </c>
      <c r="D943" s="539"/>
      <c r="E943" s="289">
        <f>'BD Team'!B94</f>
        <v>0</v>
      </c>
      <c r="F943" s="288" t="s">
        <v>252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126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244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176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245</v>
      </c>
      <c r="M947" s="539"/>
      <c r="N947" s="542" t="s">
        <v>253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246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247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248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249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250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251</v>
      </c>
      <c r="D954" s="539"/>
      <c r="E954" s="289">
        <f>'BD Team'!B95</f>
        <v>0</v>
      </c>
      <c r="F954" s="288" t="s">
        <v>252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126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244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176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245</v>
      </c>
      <c r="M958" s="539"/>
      <c r="N958" s="542" t="s">
        <v>253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246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247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248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249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250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251</v>
      </c>
      <c r="D965" s="539"/>
      <c r="E965" s="289">
        <f>'BD Team'!B96</f>
        <v>0</v>
      </c>
      <c r="F965" s="288" t="s">
        <v>252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126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244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176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245</v>
      </c>
      <c r="M969" s="539"/>
      <c r="N969" s="542" t="s">
        <v>253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246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247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248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249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250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251</v>
      </c>
      <c r="D976" s="539"/>
      <c r="E976" s="289">
        <f>'BD Team'!B97</f>
        <v>0</v>
      </c>
      <c r="F976" s="288" t="s">
        <v>252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126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244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176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245</v>
      </c>
      <c r="M980" s="539"/>
      <c r="N980" s="542" t="s">
        <v>253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246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247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248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249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250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251</v>
      </c>
      <c r="D987" s="539"/>
      <c r="E987" s="289">
        <f>'BD Team'!B98</f>
        <v>0</v>
      </c>
      <c r="F987" s="288" t="s">
        <v>252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126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244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176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245</v>
      </c>
      <c r="M991" s="539"/>
      <c r="N991" s="542" t="s">
        <v>253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246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247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248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249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250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251</v>
      </c>
      <c r="D998" s="539"/>
      <c r="E998" s="289">
        <f>'BD Team'!B99</f>
        <v>0</v>
      </c>
      <c r="F998" s="288" t="s">
        <v>252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126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244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176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245</v>
      </c>
      <c r="M1002" s="539"/>
      <c r="N1002" s="542" t="s">
        <v>253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246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247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248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249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250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251</v>
      </c>
      <c r="D1009" s="539"/>
      <c r="E1009" s="289">
        <f>'BD Team'!B100</f>
        <v>0</v>
      </c>
      <c r="F1009" s="288" t="s">
        <v>252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126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244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176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245</v>
      </c>
      <c r="M1013" s="539"/>
      <c r="N1013" s="542" t="s">
        <v>253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246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247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248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249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250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251</v>
      </c>
      <c r="D1020" s="539"/>
      <c r="E1020" s="289">
        <f>'BD Team'!B101</f>
        <v>0</v>
      </c>
      <c r="F1020" s="288" t="s">
        <v>252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126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244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176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245</v>
      </c>
      <c r="M1024" s="539"/>
      <c r="N1024" s="542" t="s">
        <v>253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246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247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248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249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250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251</v>
      </c>
      <c r="D1031" s="539"/>
      <c r="E1031" s="289">
        <f>'BD Team'!B102</f>
        <v>0</v>
      </c>
      <c r="F1031" s="288" t="s">
        <v>252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126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244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176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245</v>
      </c>
      <c r="M1035" s="539"/>
      <c r="N1035" s="542" t="s">
        <v>253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246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247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248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249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250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251</v>
      </c>
      <c r="D1042" s="539"/>
      <c r="E1042" s="289">
        <f>'BD Team'!B103</f>
        <v>0</v>
      </c>
      <c r="F1042" s="288" t="s">
        <v>252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126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244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176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245</v>
      </c>
      <c r="M1046" s="539"/>
      <c r="N1046" s="542" t="s">
        <v>253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246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247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248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249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250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251</v>
      </c>
      <c r="D1053" s="539"/>
      <c r="E1053" s="289">
        <f>'BD Team'!B104</f>
        <v>0</v>
      </c>
      <c r="F1053" s="288" t="s">
        <v>252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126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244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176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245</v>
      </c>
      <c r="M1057" s="539"/>
      <c r="N1057" s="542" t="s">
        <v>253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246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247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248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249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250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251</v>
      </c>
      <c r="D1064" s="539"/>
      <c r="E1064" s="289">
        <f>'BD Team'!B105</f>
        <v>0</v>
      </c>
      <c r="F1064" s="288" t="s">
        <v>252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126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244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176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245</v>
      </c>
      <c r="M1068" s="539"/>
      <c r="N1068" s="542" t="s">
        <v>253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246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247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248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249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250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251</v>
      </c>
      <c r="D1075" s="539"/>
      <c r="E1075" s="289">
        <f>'BD Team'!B106</f>
        <v>0</v>
      </c>
      <c r="F1075" s="288" t="s">
        <v>252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126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244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176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245</v>
      </c>
      <c r="M1079" s="539"/>
      <c r="N1079" s="542" t="s">
        <v>253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246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247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248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249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250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251</v>
      </c>
      <c r="D1086" s="539"/>
      <c r="E1086" s="289">
        <f>'BD Team'!B107</f>
        <v>0</v>
      </c>
      <c r="F1086" s="288" t="s">
        <v>252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126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244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176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245</v>
      </c>
      <c r="M1090" s="539"/>
      <c r="N1090" s="542" t="s">
        <v>253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246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247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248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249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250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251</v>
      </c>
      <c r="D1097" s="539"/>
      <c r="E1097" s="289">
        <f>'BD Team'!B108</f>
        <v>0</v>
      </c>
      <c r="F1097" s="288" t="s">
        <v>252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126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244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176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245</v>
      </c>
      <c r="M1101" s="539"/>
      <c r="N1101" s="542" t="s">
        <v>253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246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247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248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249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250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1.0986614173228348" right="0.70866141732283472" top="0.98425196850393704" bottom="0.74803149606299213" header="0.31496062992125984" footer="0.31496062992125984"/>
  <pageSetup scale="56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260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120</v>
      </c>
      <c r="C10" s="225" t="s">
        <v>263</v>
      </c>
      <c r="D10" s="105" t="s">
        <v>101</v>
      </c>
      <c r="E10" s="105">
        <v>990</v>
      </c>
      <c r="F10" s="105"/>
      <c r="G10" s="226" t="s">
        <v>261</v>
      </c>
      <c r="H10">
        <f>E43</f>
        <v>3341.52</v>
      </c>
      <c r="J10" s="230" t="s">
        <v>120</v>
      </c>
      <c r="K10" s="225" t="s">
        <v>263</v>
      </c>
      <c r="L10" s="230" t="s">
        <v>101</v>
      </c>
      <c r="M10" s="230">
        <v>990</v>
      </c>
      <c r="N10" s="230"/>
      <c r="P10" s="230" t="s">
        <v>120</v>
      </c>
      <c r="Q10" s="225" t="s">
        <v>263</v>
      </c>
      <c r="R10" s="230" t="s">
        <v>101</v>
      </c>
      <c r="S10" s="230">
        <v>990</v>
      </c>
      <c r="T10" s="230"/>
    </row>
    <row r="11" spans="2:20" ht="15">
      <c r="B11" s="105" t="s">
        <v>120</v>
      </c>
      <c r="C11" s="225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30" t="s">
        <v>120</v>
      </c>
      <c r="K11" s="225" t="s">
        <v>264</v>
      </c>
      <c r="L11" s="106"/>
      <c r="M11" s="230">
        <v>1000</v>
      </c>
      <c r="N11" s="230"/>
      <c r="P11" s="230" t="s">
        <v>120</v>
      </c>
      <c r="Q11" s="235" t="s">
        <v>267</v>
      </c>
      <c r="R11" s="106"/>
      <c r="S11" s="230">
        <v>1000</v>
      </c>
      <c r="T11" s="230"/>
    </row>
    <row r="12" spans="2:20" ht="15">
      <c r="B12" s="105" t="s">
        <v>120</v>
      </c>
      <c r="C12" s="225" t="s">
        <v>265</v>
      </c>
      <c r="D12" s="126" t="s">
        <v>131</v>
      </c>
      <c r="E12" s="105">
        <v>1190</v>
      </c>
      <c r="F12" s="105"/>
      <c r="G12" s="226" t="s">
        <v>271</v>
      </c>
      <c r="H12">
        <f>M43</f>
        <v>4343.9760000000006</v>
      </c>
      <c r="J12" s="230" t="s">
        <v>120</v>
      </c>
      <c r="K12" s="225" t="s">
        <v>265</v>
      </c>
      <c r="L12" s="231" t="s">
        <v>131</v>
      </c>
      <c r="M12" s="230">
        <v>1190</v>
      </c>
      <c r="N12" s="230"/>
      <c r="P12" s="230" t="s">
        <v>120</v>
      </c>
      <c r="Q12" s="235" t="s">
        <v>274</v>
      </c>
      <c r="R12" s="231" t="s">
        <v>131</v>
      </c>
      <c r="S12" s="230">
        <v>990</v>
      </c>
      <c r="T12" s="230"/>
    </row>
    <row r="13" spans="2:20" ht="15">
      <c r="B13" s="105" t="s">
        <v>120</v>
      </c>
      <c r="C13" s="105"/>
      <c r="D13" s="105"/>
      <c r="E13" s="105"/>
      <c r="F13" s="105"/>
      <c r="G13" s="236" t="s">
        <v>272</v>
      </c>
      <c r="H13">
        <f>M61</f>
        <v>4277.1455999999998</v>
      </c>
      <c r="J13" s="230" t="s">
        <v>120</v>
      </c>
      <c r="K13" s="230"/>
      <c r="L13" s="230"/>
      <c r="M13" s="230"/>
      <c r="N13" s="230"/>
      <c r="P13" s="230" t="s">
        <v>120</v>
      </c>
      <c r="Q13" s="230"/>
      <c r="R13" s="230"/>
      <c r="S13" s="230"/>
      <c r="T13" s="230"/>
    </row>
    <row r="14" spans="2:20" ht="15">
      <c r="B14" s="105" t="s">
        <v>120</v>
      </c>
      <c r="C14" s="105"/>
      <c r="D14" s="126" t="s">
        <v>132</v>
      </c>
      <c r="E14" s="105"/>
      <c r="F14" s="105"/>
      <c r="G14" s="237" t="s">
        <v>273</v>
      </c>
      <c r="H14">
        <f>S24</f>
        <v>3983.09184</v>
      </c>
      <c r="J14" s="230" t="s">
        <v>120</v>
      </c>
      <c r="K14" s="230"/>
      <c r="L14" s="231" t="s">
        <v>132</v>
      </c>
      <c r="M14" s="230"/>
      <c r="N14" s="230"/>
      <c r="P14" s="230" t="s">
        <v>120</v>
      </c>
      <c r="Q14" s="230"/>
      <c r="R14" s="231" t="s">
        <v>132</v>
      </c>
      <c r="S14" s="230"/>
      <c r="T14" s="230"/>
    </row>
    <row r="15" spans="2:20" ht="15">
      <c r="B15" s="126" t="s">
        <v>128</v>
      </c>
      <c r="C15" s="124"/>
      <c r="D15" s="124"/>
      <c r="E15" s="124"/>
      <c r="F15" s="124"/>
      <c r="G15" s="243" t="s">
        <v>277</v>
      </c>
      <c r="H15">
        <f>S43</f>
        <v>5319.6998400000002</v>
      </c>
      <c r="J15" s="231" t="s">
        <v>128</v>
      </c>
      <c r="K15" s="230"/>
      <c r="L15" s="230"/>
      <c r="M15" s="230"/>
      <c r="N15" s="230"/>
      <c r="P15" s="231" t="s">
        <v>128</v>
      </c>
      <c r="Q15" s="230"/>
      <c r="R15" s="230"/>
      <c r="S15" s="230"/>
      <c r="T15" s="230"/>
    </row>
    <row r="16" spans="2:20" ht="15">
      <c r="B16" s="126" t="s">
        <v>133</v>
      </c>
      <c r="C16" s="124"/>
      <c r="D16" s="227">
        <v>0.05</v>
      </c>
      <c r="E16" s="124">
        <f>SUM(E10:E15)*D16</f>
        <v>159</v>
      </c>
      <c r="F16" s="124"/>
      <c r="J16" s="231" t="s">
        <v>133</v>
      </c>
      <c r="K16" s="230"/>
      <c r="L16" s="227">
        <v>0.05</v>
      </c>
      <c r="M16" s="230">
        <f>SUM(M10:M15)*L16</f>
        <v>159</v>
      </c>
      <c r="N16" s="230"/>
      <c r="P16" s="231" t="s">
        <v>133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129</v>
      </c>
      <c r="C17" s="124"/>
      <c r="D17" s="124"/>
      <c r="E17" s="124"/>
      <c r="F17" s="124"/>
      <c r="J17" s="231" t="s">
        <v>129</v>
      </c>
      <c r="K17" s="230"/>
      <c r="L17" s="230"/>
      <c r="M17" s="230"/>
      <c r="N17" s="230"/>
      <c r="P17" s="231" t="s">
        <v>129</v>
      </c>
      <c r="Q17" s="230"/>
      <c r="R17" s="230"/>
      <c r="S17" s="230"/>
      <c r="T17" s="230"/>
    </row>
    <row r="18" spans="2:20" ht="15">
      <c r="B18" s="126" t="s">
        <v>130</v>
      </c>
      <c r="C18" s="105"/>
      <c r="D18" s="105"/>
      <c r="E18" s="105"/>
      <c r="F18" s="105"/>
      <c r="J18" s="231" t="s">
        <v>130</v>
      </c>
      <c r="K18" s="230"/>
      <c r="L18" s="230"/>
      <c r="M18" s="230"/>
      <c r="N18" s="230"/>
      <c r="P18" s="231" t="s">
        <v>130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121</v>
      </c>
      <c r="C21" s="552"/>
      <c r="D21" s="106">
        <v>0.04</v>
      </c>
      <c r="E21" s="105">
        <f>SUM(E19:E20)*D21</f>
        <v>136.2312</v>
      </c>
      <c r="F21" s="105"/>
      <c r="J21" s="552" t="s">
        <v>121</v>
      </c>
      <c r="K21" s="552"/>
      <c r="L21" s="106">
        <v>0.04</v>
      </c>
      <c r="M21" s="230">
        <f>SUM(M19:M20)*L21</f>
        <v>136.2312</v>
      </c>
      <c r="N21" s="230"/>
      <c r="P21" s="552" t="s">
        <v>121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127</v>
      </c>
      <c r="C23" s="552"/>
      <c r="D23" s="106">
        <v>0</v>
      </c>
      <c r="E23" s="105">
        <f>SUM(E19:E22)*D23</f>
        <v>0</v>
      </c>
      <c r="F23" s="105"/>
      <c r="J23" s="553" t="s">
        <v>127</v>
      </c>
      <c r="K23" s="552"/>
      <c r="L23" s="106">
        <v>0</v>
      </c>
      <c r="M23" s="230">
        <f>SUM(M19:M22)*L23</f>
        <v>0</v>
      </c>
      <c r="N23" s="230"/>
      <c r="P23" s="553" t="s">
        <v>127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122</v>
      </c>
      <c r="C24" s="554"/>
      <c r="D24" s="554"/>
      <c r="E24" s="108">
        <f>SUM(E19:E23)</f>
        <v>4250.4134400000003</v>
      </c>
      <c r="F24" s="109" t="s">
        <v>123</v>
      </c>
      <c r="J24" s="554" t="s">
        <v>122</v>
      </c>
      <c r="K24" s="554"/>
      <c r="L24" s="554"/>
      <c r="M24" s="108">
        <f>SUM(M19:M23)</f>
        <v>4250.4134400000003</v>
      </c>
      <c r="N24" s="232" t="s">
        <v>123</v>
      </c>
      <c r="P24" s="554" t="s">
        <v>122</v>
      </c>
      <c r="Q24" s="554"/>
      <c r="R24" s="554"/>
      <c r="S24" s="108">
        <f>SUM(S19:S23)</f>
        <v>3983.09184</v>
      </c>
      <c r="T24" s="232" t="s">
        <v>123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124</v>
      </c>
      <c r="J25" s="552"/>
      <c r="K25" s="552"/>
      <c r="L25" s="230"/>
      <c r="M25" s="110">
        <f>M24/10.764</f>
        <v>394.87304347826091</v>
      </c>
      <c r="N25" s="111" t="s">
        <v>124</v>
      </c>
      <c r="P25" s="552"/>
      <c r="Q25" s="552"/>
      <c r="R25" s="230"/>
      <c r="S25" s="110">
        <f>S24/10.764</f>
        <v>370.03826086956525</v>
      </c>
      <c r="T25" s="111" t="s">
        <v>124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120</v>
      </c>
      <c r="C29" s="225" t="s">
        <v>266</v>
      </c>
      <c r="D29" s="221" t="s">
        <v>101</v>
      </c>
      <c r="E29" s="221">
        <v>750</v>
      </c>
      <c r="F29" s="221"/>
      <c r="J29" s="230" t="s">
        <v>120</v>
      </c>
      <c r="K29" s="225" t="s">
        <v>266</v>
      </c>
      <c r="L29" s="230" t="s">
        <v>101</v>
      </c>
      <c r="M29" s="230">
        <v>750</v>
      </c>
      <c r="N29" s="230"/>
      <c r="P29" s="230" t="s">
        <v>120</v>
      </c>
      <c r="Q29" s="225" t="s">
        <v>263</v>
      </c>
      <c r="R29" s="230" t="s">
        <v>101</v>
      </c>
      <c r="S29" s="230">
        <v>990</v>
      </c>
      <c r="T29" s="230"/>
    </row>
    <row r="30" spans="2:20" ht="15">
      <c r="B30" s="221" t="s">
        <v>120</v>
      </c>
      <c r="C30" s="225" t="s">
        <v>267</v>
      </c>
      <c r="D30" s="106"/>
      <c r="E30" s="221">
        <v>1000</v>
      </c>
      <c r="F30" s="221"/>
      <c r="J30" s="230" t="s">
        <v>120</v>
      </c>
      <c r="K30" s="225" t="s">
        <v>267</v>
      </c>
      <c r="L30" s="106"/>
      <c r="M30" s="230">
        <v>1000</v>
      </c>
      <c r="N30" s="230"/>
      <c r="P30" s="230" t="s">
        <v>120</v>
      </c>
      <c r="Q30" s="235" t="s">
        <v>276</v>
      </c>
      <c r="R30" s="106"/>
      <c r="S30" s="230">
        <v>2000</v>
      </c>
      <c r="T30" s="230"/>
    </row>
    <row r="31" spans="2:20" ht="15">
      <c r="B31" s="221" t="s">
        <v>120</v>
      </c>
      <c r="C31" s="225" t="s">
        <v>266</v>
      </c>
      <c r="D31" s="222" t="s">
        <v>131</v>
      </c>
      <c r="E31" s="221">
        <v>750</v>
      </c>
      <c r="F31" s="221"/>
      <c r="J31" s="230" t="s">
        <v>120</v>
      </c>
      <c r="K31" s="225" t="s">
        <v>266</v>
      </c>
      <c r="L31" s="231" t="s">
        <v>131</v>
      </c>
      <c r="M31" s="230">
        <v>750</v>
      </c>
      <c r="N31" s="230"/>
      <c r="P31" s="230" t="s">
        <v>120</v>
      </c>
      <c r="Q31" s="235" t="s">
        <v>274</v>
      </c>
      <c r="R31" s="231" t="s">
        <v>131</v>
      </c>
      <c r="S31" s="230">
        <v>990</v>
      </c>
      <c r="T31" s="230"/>
    </row>
    <row r="32" spans="2:20" ht="15">
      <c r="B32" s="221" t="s">
        <v>120</v>
      </c>
      <c r="C32" s="221"/>
      <c r="D32" s="221"/>
      <c r="E32" s="221"/>
      <c r="F32" s="221"/>
      <c r="J32" s="230" t="s">
        <v>120</v>
      </c>
      <c r="K32" s="230"/>
      <c r="L32" s="230"/>
      <c r="M32" s="230"/>
      <c r="N32" s="230"/>
      <c r="P32" s="230" t="s">
        <v>120</v>
      </c>
      <c r="Q32" s="230"/>
      <c r="R32" s="230"/>
      <c r="S32" s="230"/>
      <c r="T32" s="230"/>
    </row>
    <row r="33" spans="2:20" ht="15">
      <c r="B33" s="221" t="s">
        <v>120</v>
      </c>
      <c r="C33" s="221"/>
      <c r="D33" s="222" t="s">
        <v>132</v>
      </c>
      <c r="E33" s="221"/>
      <c r="F33" s="221"/>
      <c r="J33" s="230" t="s">
        <v>120</v>
      </c>
      <c r="K33" s="230"/>
      <c r="L33" s="231" t="s">
        <v>132</v>
      </c>
      <c r="M33" s="230"/>
      <c r="N33" s="230"/>
      <c r="P33" s="230" t="s">
        <v>120</v>
      </c>
      <c r="Q33" s="230"/>
      <c r="R33" s="231" t="s">
        <v>132</v>
      </c>
      <c r="S33" s="230"/>
      <c r="T33" s="230"/>
    </row>
    <row r="34" spans="2:20" ht="15">
      <c r="B34" s="222" t="s">
        <v>128</v>
      </c>
      <c r="C34" s="221"/>
      <c r="D34" s="221"/>
      <c r="E34" s="221"/>
      <c r="F34" s="221"/>
      <c r="J34" s="235" t="s">
        <v>270</v>
      </c>
      <c r="K34" s="230"/>
      <c r="L34" s="230"/>
      <c r="M34" s="230">
        <v>750</v>
      </c>
      <c r="N34" s="230"/>
      <c r="P34" s="231" t="s">
        <v>128</v>
      </c>
      <c r="Q34" s="230"/>
      <c r="R34" s="230"/>
      <c r="S34" s="230"/>
      <c r="T34" s="230"/>
    </row>
    <row r="35" spans="2:20" ht="15">
      <c r="B35" s="222" t="s">
        <v>133</v>
      </c>
      <c r="C35" s="221"/>
      <c r="D35" s="227">
        <v>0.05</v>
      </c>
      <c r="E35" s="221">
        <f>SUM(E29:E34)*D35</f>
        <v>125</v>
      </c>
      <c r="F35" s="221"/>
      <c r="J35" s="231" t="s">
        <v>133</v>
      </c>
      <c r="K35" s="230"/>
      <c r="L35" s="227">
        <v>0.05</v>
      </c>
      <c r="M35" s="230">
        <f>SUM(M29:M34)*L35</f>
        <v>162.5</v>
      </c>
      <c r="N35" s="230"/>
      <c r="P35" s="231" t="s">
        <v>133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129</v>
      </c>
      <c r="C36" s="221"/>
      <c r="D36" s="221"/>
      <c r="E36" s="221"/>
      <c r="F36" s="221"/>
      <c r="J36" s="231" t="s">
        <v>129</v>
      </c>
      <c r="K36" s="230"/>
      <c r="L36" s="230"/>
      <c r="M36" s="230"/>
      <c r="N36" s="230"/>
      <c r="P36" s="231" t="s">
        <v>129</v>
      </c>
      <c r="Q36" s="230"/>
      <c r="R36" s="230"/>
      <c r="S36" s="230"/>
      <c r="T36" s="230"/>
    </row>
    <row r="37" spans="2:20" ht="15">
      <c r="B37" s="222" t="s">
        <v>130</v>
      </c>
      <c r="C37" s="221"/>
      <c r="D37" s="221"/>
      <c r="E37" s="221"/>
      <c r="F37" s="221"/>
      <c r="J37" s="231" t="s">
        <v>130</v>
      </c>
      <c r="K37" s="230"/>
      <c r="L37" s="230"/>
      <c r="M37" s="230"/>
      <c r="N37" s="230"/>
      <c r="P37" s="231" t="s">
        <v>130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121</v>
      </c>
      <c r="C40" s="552"/>
      <c r="D40" s="106">
        <v>0.04</v>
      </c>
      <c r="E40" s="221">
        <f>SUM(E38:E39)*D40</f>
        <v>107.10000000000001</v>
      </c>
      <c r="F40" s="221"/>
      <c r="J40" s="552" t="s">
        <v>121</v>
      </c>
      <c r="K40" s="552"/>
      <c r="L40" s="106">
        <v>0.04</v>
      </c>
      <c r="M40" s="230">
        <f>SUM(M38:M39)*L40</f>
        <v>139.22999999999999</v>
      </c>
      <c r="N40" s="230"/>
      <c r="P40" s="552" t="s">
        <v>121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127</v>
      </c>
      <c r="C42" s="552"/>
      <c r="D42" s="106">
        <v>0</v>
      </c>
      <c r="E42" s="221">
        <f>SUM(E38:E41)*D42</f>
        <v>0</v>
      </c>
      <c r="F42" s="221"/>
      <c r="J42" s="553" t="s">
        <v>127</v>
      </c>
      <c r="K42" s="552"/>
      <c r="L42" s="106">
        <v>0</v>
      </c>
      <c r="M42" s="230">
        <f>SUM(M38:M41)*L42</f>
        <v>0</v>
      </c>
      <c r="N42" s="230"/>
      <c r="P42" s="553" t="s">
        <v>127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122</v>
      </c>
      <c r="C43" s="554"/>
      <c r="D43" s="554"/>
      <c r="E43" s="108">
        <f>SUM(E38:E42)</f>
        <v>3341.52</v>
      </c>
      <c r="F43" s="223" t="s">
        <v>123</v>
      </c>
      <c r="J43" s="554" t="s">
        <v>122</v>
      </c>
      <c r="K43" s="554"/>
      <c r="L43" s="554"/>
      <c r="M43" s="108">
        <f>SUM(M38:M42)</f>
        <v>4343.9760000000006</v>
      </c>
      <c r="N43" s="232" t="s">
        <v>123</v>
      </c>
      <c r="P43" s="554" t="s">
        <v>122</v>
      </c>
      <c r="Q43" s="554"/>
      <c r="R43" s="554"/>
      <c r="S43" s="108">
        <f>SUM(S38:S42)</f>
        <v>5319.6998400000002</v>
      </c>
      <c r="T43" s="232" t="s">
        <v>123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124</v>
      </c>
      <c r="J44" s="552"/>
      <c r="K44" s="552"/>
      <c r="L44" s="230"/>
      <c r="M44" s="110">
        <f>M43/10.764</f>
        <v>403.56521739130443</v>
      </c>
      <c r="N44" s="111" t="s">
        <v>124</v>
      </c>
      <c r="P44" s="552"/>
      <c r="Q44" s="552"/>
      <c r="R44" s="230"/>
      <c r="S44" s="110">
        <f>S43/10.764</f>
        <v>494.21217391304356</v>
      </c>
      <c r="T44" s="111" t="s">
        <v>124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120</v>
      </c>
      <c r="C47" s="225" t="s">
        <v>266</v>
      </c>
      <c r="D47" s="221" t="s">
        <v>101</v>
      </c>
      <c r="E47" s="221">
        <v>750</v>
      </c>
      <c r="F47" s="221"/>
      <c r="J47" s="230" t="s">
        <v>120</v>
      </c>
      <c r="K47" s="225" t="s">
        <v>266</v>
      </c>
      <c r="L47" s="230" t="s">
        <v>101</v>
      </c>
      <c r="M47" s="230">
        <v>750</v>
      </c>
      <c r="N47" s="230"/>
    </row>
    <row r="48" spans="2:20" ht="15">
      <c r="B48" s="221" t="s">
        <v>120</v>
      </c>
      <c r="C48" s="225" t="s">
        <v>268</v>
      </c>
      <c r="D48" s="106"/>
      <c r="E48" s="221">
        <v>1000</v>
      </c>
      <c r="F48" s="221"/>
      <c r="J48" s="230" t="s">
        <v>120</v>
      </c>
      <c r="K48" s="225" t="s">
        <v>268</v>
      </c>
      <c r="L48" s="106"/>
      <c r="M48" s="230">
        <v>1000</v>
      </c>
      <c r="N48" s="230"/>
    </row>
    <row r="49" spans="2:14" ht="15">
      <c r="B49" s="221" t="s">
        <v>120</v>
      </c>
      <c r="C49" s="225" t="s">
        <v>269</v>
      </c>
      <c r="D49" s="222" t="s">
        <v>131</v>
      </c>
      <c r="E49" s="221">
        <v>700</v>
      </c>
      <c r="F49" s="221"/>
      <c r="J49" s="230" t="s">
        <v>120</v>
      </c>
      <c r="K49" s="225" t="s">
        <v>269</v>
      </c>
      <c r="L49" s="231" t="s">
        <v>131</v>
      </c>
      <c r="M49" s="230">
        <v>700</v>
      </c>
      <c r="N49" s="230"/>
    </row>
    <row r="50" spans="2:14" ht="15">
      <c r="B50" s="221" t="s">
        <v>120</v>
      </c>
      <c r="C50" s="221"/>
      <c r="D50" s="221"/>
      <c r="E50" s="221"/>
      <c r="F50" s="221"/>
      <c r="J50" s="230" t="s">
        <v>120</v>
      </c>
      <c r="K50" s="230"/>
      <c r="L50" s="230"/>
      <c r="M50" s="230"/>
      <c r="N50" s="230"/>
    </row>
    <row r="51" spans="2:14" ht="15">
      <c r="B51" s="221" t="s">
        <v>120</v>
      </c>
      <c r="C51" s="221"/>
      <c r="D51" s="222" t="s">
        <v>132</v>
      </c>
      <c r="E51" s="221"/>
      <c r="F51" s="221"/>
      <c r="J51" s="230" t="s">
        <v>120</v>
      </c>
      <c r="K51" s="230"/>
      <c r="L51" s="231" t="s">
        <v>132</v>
      </c>
      <c r="M51" s="230"/>
      <c r="N51" s="230"/>
    </row>
    <row r="52" spans="2:14" ht="15">
      <c r="B52" s="222" t="s">
        <v>128</v>
      </c>
      <c r="C52" s="221"/>
      <c r="D52" s="221"/>
      <c r="E52" s="221"/>
      <c r="F52" s="221"/>
      <c r="J52" s="235" t="s">
        <v>270</v>
      </c>
      <c r="K52" s="230"/>
      <c r="L52" s="230"/>
      <c r="M52" s="230">
        <v>750</v>
      </c>
      <c r="N52" s="230"/>
    </row>
    <row r="53" spans="2:14" ht="15">
      <c r="B53" s="222" t="s">
        <v>133</v>
      </c>
      <c r="C53" s="221"/>
      <c r="D53" s="227">
        <v>0.05</v>
      </c>
      <c r="E53" s="221">
        <f>SUM(E47:E52)*D53</f>
        <v>122.5</v>
      </c>
      <c r="F53" s="221"/>
      <c r="J53" s="231" t="s">
        <v>133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129</v>
      </c>
      <c r="C54" s="221"/>
      <c r="D54" s="221"/>
      <c r="E54" s="221"/>
      <c r="F54" s="221"/>
      <c r="J54" s="231" t="s">
        <v>129</v>
      </c>
      <c r="K54" s="230"/>
      <c r="L54" s="230"/>
      <c r="M54" s="230"/>
      <c r="N54" s="230"/>
    </row>
    <row r="55" spans="2:14" ht="15">
      <c r="B55" s="222" t="s">
        <v>130</v>
      </c>
      <c r="C55" s="221"/>
      <c r="D55" s="221"/>
      <c r="E55" s="221"/>
      <c r="F55" s="221"/>
      <c r="J55" s="231" t="s">
        <v>130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121</v>
      </c>
      <c r="C58" s="552"/>
      <c r="D58" s="106">
        <v>0.04</v>
      </c>
      <c r="E58" s="221">
        <f>SUM(E56:E57)*D58</f>
        <v>104.958</v>
      </c>
      <c r="F58" s="221"/>
      <c r="J58" s="552" t="s">
        <v>121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127</v>
      </c>
      <c r="C60" s="552"/>
      <c r="D60" s="106">
        <v>0</v>
      </c>
      <c r="E60" s="221">
        <f>SUM(E56:E59)*D60</f>
        <v>0</v>
      </c>
      <c r="F60" s="221"/>
      <c r="J60" s="553" t="s">
        <v>127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122</v>
      </c>
      <c r="C61" s="554"/>
      <c r="D61" s="554"/>
      <c r="E61" s="108">
        <f>SUM(E56:E60)</f>
        <v>3274.6895999999997</v>
      </c>
      <c r="F61" s="223" t="s">
        <v>123</v>
      </c>
      <c r="J61" s="554" t="s">
        <v>122</v>
      </c>
      <c r="K61" s="554"/>
      <c r="L61" s="554"/>
      <c r="M61" s="108">
        <f>SUM(M56:M60)</f>
        <v>4277.1455999999998</v>
      </c>
      <c r="N61" s="232" t="s">
        <v>123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124</v>
      </c>
      <c r="J62" s="552"/>
      <c r="K62" s="552"/>
      <c r="L62" s="230"/>
      <c r="M62" s="110">
        <f>M61/10.764</f>
        <v>397.35652173913047</v>
      </c>
      <c r="N62" s="111" t="s">
        <v>124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387</v>
      </c>
      <c r="D4" t="s">
        <v>389</v>
      </c>
      <c r="E4" s="309">
        <f>ROUND(Pricing!T104,0.1)</f>
        <v>76</v>
      </c>
    </row>
    <row r="5" spans="3:5">
      <c r="C5" s="236" t="s">
        <v>393</v>
      </c>
      <c r="D5" s="236" t="s">
        <v>391</v>
      </c>
      <c r="E5" s="309">
        <f>ROUND(Pricing!U104,0.1)/40</f>
        <v>2.2999999999999998</v>
      </c>
    </row>
    <row r="6" spans="3:5">
      <c r="C6" s="236" t="s">
        <v>83</v>
      </c>
      <c r="D6" s="236" t="s">
        <v>390</v>
      </c>
      <c r="E6" s="309">
        <f>ROUND(Pricing!V104,0.1)</f>
        <v>5</v>
      </c>
    </row>
    <row r="7" spans="3:5">
      <c r="C7" s="236" t="s">
        <v>397</v>
      </c>
      <c r="D7" s="236" t="s">
        <v>389</v>
      </c>
      <c r="E7" s="309">
        <f>ROUND(Pricing!W104,0.1)</f>
        <v>76</v>
      </c>
    </row>
    <row r="8" spans="3:5">
      <c r="C8" s="236" t="s">
        <v>394</v>
      </c>
      <c r="D8" s="236" t="s">
        <v>389</v>
      </c>
      <c r="E8" s="309">
        <f>ROUND(Pricing!X104,0.1)</f>
        <v>153</v>
      </c>
    </row>
    <row r="9" spans="3:5">
      <c r="C9" t="s">
        <v>220</v>
      </c>
      <c r="D9" s="236" t="s">
        <v>392</v>
      </c>
      <c r="E9" s="309">
        <f>ROUND(Pricing!Y104,0.1)</f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tabSelected="1" workbookViewId="0">
      <selection activeCell="H16" sqref="H16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203</v>
      </c>
      <c r="C1" s="315" t="s">
        <v>73</v>
      </c>
      <c r="D1" s="315" t="s">
        <v>106</v>
      </c>
      <c r="E1" s="315" t="s">
        <v>111</v>
      </c>
      <c r="F1" s="315" t="s">
        <v>404</v>
      </c>
      <c r="G1" s="315" t="s">
        <v>405</v>
      </c>
      <c r="H1" s="315" t="s">
        <v>406</v>
      </c>
      <c r="I1" s="315" t="s">
        <v>113</v>
      </c>
      <c r="J1" s="315" t="s">
        <v>407</v>
      </c>
      <c r="K1" s="315" t="s">
        <v>9</v>
      </c>
      <c r="L1" s="316" t="s">
        <v>213</v>
      </c>
      <c r="M1" s="315" t="s">
        <v>216</v>
      </c>
      <c r="N1" s="315" t="s">
        <v>408</v>
      </c>
      <c r="O1" s="315" t="s">
        <v>409</v>
      </c>
      <c r="P1" s="315" t="s">
        <v>187</v>
      </c>
      <c r="Q1" s="315" t="s">
        <v>410</v>
      </c>
      <c r="R1" s="315" t="s">
        <v>411</v>
      </c>
      <c r="S1" s="315" t="s">
        <v>412</v>
      </c>
      <c r="T1" s="315" t="s">
        <v>275</v>
      </c>
      <c r="U1" s="315" t="s">
        <v>413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2 TRACK 2 GLASS SHUTTER SLIDING DOOR</v>
      </c>
      <c r="D2" s="318" t="str">
        <f>'BD Team'!E9</f>
        <v>24MM DGU</v>
      </c>
      <c r="E2" s="318" t="str">
        <f>'BD Team'!G9</f>
        <v>GUEST BEDROOM</v>
      </c>
      <c r="F2" s="318" t="str">
        <f>'BD Team'!F9</f>
        <v>NO</v>
      </c>
      <c r="I2" s="318">
        <f>'BD Team'!H9</f>
        <v>2464</v>
      </c>
      <c r="J2" s="318">
        <f>'BD Team'!I9</f>
        <v>2718</v>
      </c>
      <c r="K2" s="318">
        <f>'BD Team'!J9</f>
        <v>1</v>
      </c>
      <c r="L2" s="319">
        <f>'BD Team'!K9</f>
        <v>387.21</v>
      </c>
      <c r="M2" s="318">
        <f>Pricing!O4</f>
        <v>2938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2 TRACK 2 GLASS SHUTTER SLIDING DOOR</v>
      </c>
      <c r="D3" s="318" t="str">
        <f>'BD Team'!E10</f>
        <v>24MM DGU</v>
      </c>
      <c r="E3" s="318" t="str">
        <f>'BD Team'!G10</f>
        <v>HALL</v>
      </c>
      <c r="F3" s="318" t="str">
        <f>'BD Team'!F10</f>
        <v>NO</v>
      </c>
      <c r="I3" s="318">
        <f>'BD Team'!H10</f>
        <v>3608</v>
      </c>
      <c r="J3" s="318">
        <f>'BD Team'!I10</f>
        <v>2668</v>
      </c>
      <c r="K3" s="318">
        <f>'BD Team'!J10</f>
        <v>1</v>
      </c>
      <c r="L3" s="319">
        <f>'BD Team'!K10</f>
        <v>476.23</v>
      </c>
      <c r="M3" s="318">
        <f>Pricing!O5</f>
        <v>2938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15" sqref="E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125</v>
      </c>
      <c r="B2" s="322"/>
      <c r="C2" s="322"/>
      <c r="D2" s="322"/>
      <c r="E2" s="162" t="s">
        <v>434</v>
      </c>
      <c r="F2" s="137"/>
      <c r="G2" s="163"/>
      <c r="H2" s="323" t="s">
        <v>182</v>
      </c>
      <c r="I2" s="324"/>
      <c r="J2" s="165" t="s">
        <v>431</v>
      </c>
      <c r="K2" s="167"/>
      <c r="L2" s="104" t="s">
        <v>205</v>
      </c>
      <c r="M2" s="104" t="s">
        <v>378</v>
      </c>
    </row>
    <row r="3" spans="1:13" s="104" customFormat="1">
      <c r="A3" s="322" t="s">
        <v>126</v>
      </c>
      <c r="B3" s="322"/>
      <c r="C3" s="322"/>
      <c r="D3" s="322"/>
      <c r="E3" s="162" t="s">
        <v>428</v>
      </c>
      <c r="F3" s="136" t="s">
        <v>180</v>
      </c>
      <c r="G3" s="162" t="s">
        <v>414</v>
      </c>
      <c r="H3" s="323" t="s">
        <v>183</v>
      </c>
      <c r="I3" s="324"/>
      <c r="J3" s="166">
        <v>43788</v>
      </c>
      <c r="K3" s="167"/>
      <c r="L3" s="104" t="s">
        <v>255</v>
      </c>
      <c r="M3" s="104" t="s">
        <v>379</v>
      </c>
    </row>
    <row r="4" spans="1:13" s="104" customFormat="1" ht="18">
      <c r="A4" s="322" t="s">
        <v>167</v>
      </c>
      <c r="B4" s="322"/>
      <c r="C4" s="322"/>
      <c r="D4" s="322"/>
      <c r="E4" s="162" t="s">
        <v>365</v>
      </c>
      <c r="F4" s="135"/>
      <c r="G4" s="164"/>
      <c r="H4" s="323" t="s">
        <v>184</v>
      </c>
      <c r="I4" s="324"/>
      <c r="J4" s="165" t="s">
        <v>379</v>
      </c>
      <c r="K4" s="167"/>
      <c r="L4" s="104" t="s">
        <v>256</v>
      </c>
      <c r="M4" s="104" t="s">
        <v>380</v>
      </c>
    </row>
    <row r="5" spans="1:13" s="104" customFormat="1">
      <c r="A5" s="322" t="s">
        <v>175</v>
      </c>
      <c r="B5" s="322"/>
      <c r="C5" s="322"/>
      <c r="D5" s="322"/>
      <c r="E5" s="162" t="s">
        <v>429</v>
      </c>
      <c r="F5" s="136" t="s">
        <v>181</v>
      </c>
      <c r="G5" s="162" t="s">
        <v>430</v>
      </c>
      <c r="H5" s="323" t="s">
        <v>372</v>
      </c>
      <c r="I5" s="324"/>
      <c r="J5" s="165"/>
      <c r="K5" s="167"/>
      <c r="L5" s="104" t="s">
        <v>257</v>
      </c>
      <c r="M5" s="104" t="s">
        <v>381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258</v>
      </c>
      <c r="M6" s="47" t="s">
        <v>110</v>
      </c>
    </row>
    <row r="7" spans="1:13" ht="38.25" customHeight="1">
      <c r="A7" s="328" t="s">
        <v>62</v>
      </c>
      <c r="B7" s="330" t="s">
        <v>115</v>
      </c>
      <c r="C7" s="151" t="s">
        <v>203</v>
      </c>
      <c r="D7" s="330" t="s">
        <v>117</v>
      </c>
      <c r="E7" s="330" t="s">
        <v>116</v>
      </c>
      <c r="F7" s="330" t="s">
        <v>118</v>
      </c>
      <c r="G7" s="150" t="s">
        <v>111</v>
      </c>
      <c r="H7" s="125" t="s">
        <v>113</v>
      </c>
      <c r="I7" s="117" t="s">
        <v>114</v>
      </c>
      <c r="J7" s="119" t="s">
        <v>9</v>
      </c>
      <c r="K7" s="325" t="s">
        <v>217</v>
      </c>
      <c r="L7" s="47" t="s">
        <v>259</v>
      </c>
      <c r="M7" s="47" t="s">
        <v>382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112</v>
      </c>
      <c r="K8" s="326"/>
      <c r="M8" s="47" t="s">
        <v>399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432</v>
      </c>
      <c r="E9" s="113" t="s">
        <v>424</v>
      </c>
      <c r="F9" s="113" t="s">
        <v>425</v>
      </c>
      <c r="G9" s="113" t="s">
        <v>433</v>
      </c>
      <c r="H9" s="113">
        <v>2464</v>
      </c>
      <c r="I9" s="113">
        <v>2718</v>
      </c>
      <c r="J9" s="113">
        <v>1</v>
      </c>
      <c r="K9" s="123">
        <v>387.21</v>
      </c>
    </row>
    <row r="10" spans="1:13" ht="20.100000000000001" customHeight="1">
      <c r="A10" s="113">
        <v>2</v>
      </c>
      <c r="B10" s="113" t="s">
        <v>426</v>
      </c>
      <c r="C10" s="113" t="s">
        <v>423</v>
      </c>
      <c r="D10" s="113" t="s">
        <v>432</v>
      </c>
      <c r="E10" s="113" t="s">
        <v>424</v>
      </c>
      <c r="F10" s="113" t="s">
        <v>425</v>
      </c>
      <c r="G10" s="113" t="s">
        <v>427</v>
      </c>
      <c r="H10" s="113">
        <v>3608</v>
      </c>
      <c r="I10" s="113">
        <v>2668</v>
      </c>
      <c r="J10" s="113">
        <v>1</v>
      </c>
      <c r="K10" s="123">
        <v>476.23</v>
      </c>
      <c r="L10" s="47" t="s">
        <v>280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279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362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363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364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365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366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367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368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369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383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384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385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400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H65" activePane="bottomRight" state="frozen"/>
      <selection pane="topRight" activeCell="D1" sqref="D1"/>
      <selection pane="bottomLeft" activeCell="A7" sqref="A7"/>
      <selection pane="bottomRight" activeCell="P17" sqref="P1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119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185</v>
      </c>
      <c r="C2" s="120" t="s">
        <v>203</v>
      </c>
      <c r="D2" s="120" t="s">
        <v>37</v>
      </c>
      <c r="E2" s="120" t="s">
        <v>118</v>
      </c>
      <c r="F2" s="161" t="s">
        <v>111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42" t="s">
        <v>275</v>
      </c>
      <c r="Q2" s="169" t="s">
        <v>235</v>
      </c>
      <c r="R2" s="169" t="s">
        <v>236</v>
      </c>
      <c r="S2" s="310" t="s">
        <v>187</v>
      </c>
      <c r="T2" s="335" t="s">
        <v>396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40"/>
      <c r="Q3" s="171" t="s">
        <v>224</v>
      </c>
      <c r="R3" s="171" t="s">
        <v>224</v>
      </c>
      <c r="S3" s="311" t="s">
        <v>225</v>
      </c>
      <c r="T3" s="313" t="s">
        <v>387</v>
      </c>
      <c r="U3" s="313" t="s">
        <v>393</v>
      </c>
      <c r="V3" s="313" t="s">
        <v>388</v>
      </c>
      <c r="W3" s="313" t="s">
        <v>394</v>
      </c>
      <c r="X3" s="313" t="s">
        <v>395</v>
      </c>
      <c r="Y3" s="313" t="s">
        <v>220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2 TRACK 2 GLASS SHUTTER SLIDING DOOR</v>
      </c>
      <c r="E4" s="118" t="str">
        <f>'BD Team'!F9</f>
        <v>NO</v>
      </c>
      <c r="F4" s="121" t="str">
        <f>'BD Team'!G9</f>
        <v>GUEST BEDROOM</v>
      </c>
      <c r="G4" s="118">
        <f>'BD Team'!H9</f>
        <v>2464</v>
      </c>
      <c r="H4" s="118">
        <f>'BD Team'!I9</f>
        <v>2718</v>
      </c>
      <c r="I4" s="118">
        <f>'BD Team'!J9</f>
        <v>1</v>
      </c>
      <c r="J4" s="103">
        <f t="shared" ref="J4:J53" si="0">G4*H4*I4*10.764/1000000</f>
        <v>72.088144127999996</v>
      </c>
      <c r="K4" s="172">
        <f>'BD Team'!K9</f>
        <v>387.21</v>
      </c>
      <c r="L4" s="171">
        <f>K4*I4</f>
        <v>387.21</v>
      </c>
      <c r="M4" s="170">
        <f>L4*'Changable Values'!$D$4</f>
        <v>32138.429999999997</v>
      </c>
      <c r="N4" s="170" t="str">
        <f>'BD Team'!E9</f>
        <v>24MM DGU</v>
      </c>
      <c r="O4" s="172">
        <v>2938</v>
      </c>
      <c r="P4" s="241"/>
      <c r="Q4" s="173"/>
      <c r="R4" s="185"/>
      <c r="S4" s="312"/>
      <c r="T4" s="313">
        <f>(G4+H4)*I4*2/300</f>
        <v>34.546666666666667</v>
      </c>
      <c r="U4" s="313">
        <f>SUM(G4:H4)*I4*2*4/1000</f>
        <v>41.456000000000003</v>
      </c>
      <c r="V4" s="313">
        <f>SUM(G4:H4)*I4*5*5*4/(1000*240)</f>
        <v>2.1591666666666667</v>
      </c>
      <c r="W4" s="313">
        <f>T4</f>
        <v>34.546666666666667</v>
      </c>
      <c r="X4" s="313">
        <f>W4*2</f>
        <v>69.093333333333334</v>
      </c>
      <c r="Y4" s="313">
        <f>SUM(G4:H4)*I4*4/1000</f>
        <v>20.728000000000002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2 TRACK 2 GLASS SHUTTER SLIDING DOOR</v>
      </c>
      <c r="E5" s="118" t="str">
        <f>'BD Team'!F10</f>
        <v>NO</v>
      </c>
      <c r="F5" s="121" t="str">
        <f>'BD Team'!G10</f>
        <v>HALL</v>
      </c>
      <c r="G5" s="118">
        <f>'BD Team'!H10</f>
        <v>3608</v>
      </c>
      <c r="H5" s="118">
        <f>'BD Team'!I10</f>
        <v>2668</v>
      </c>
      <c r="I5" s="118">
        <f>'BD Team'!J10</f>
        <v>1</v>
      </c>
      <c r="J5" s="103">
        <f t="shared" si="0"/>
        <v>103.61581401599999</v>
      </c>
      <c r="K5" s="172">
        <f>'BD Team'!K10</f>
        <v>476.23</v>
      </c>
      <c r="L5" s="171">
        <f t="shared" ref="L5:L53" si="1">K5*I5</f>
        <v>476.23</v>
      </c>
      <c r="M5" s="170">
        <f>L5*'Changable Values'!$D$4</f>
        <v>39527.090000000004</v>
      </c>
      <c r="N5" s="170" t="str">
        <f>'BD Team'!E10</f>
        <v>24MM DGU</v>
      </c>
      <c r="O5" s="172">
        <v>2938</v>
      </c>
      <c r="P5" s="241"/>
      <c r="Q5" s="173"/>
      <c r="R5" s="185"/>
      <c r="S5" s="312"/>
      <c r="T5" s="313">
        <f t="shared" ref="T5:T68" si="2">(G5+H5)*I5*2/300</f>
        <v>41.84</v>
      </c>
      <c r="U5" s="313">
        <f t="shared" ref="U5:U68" si="3">SUM(G5:H5)*I5*2*4/1000</f>
        <v>50.207999999999998</v>
      </c>
      <c r="V5" s="313">
        <f t="shared" ref="V5:V68" si="4">SUM(G5:H5)*I5*5*5*4/(1000*240)</f>
        <v>2.6150000000000002</v>
      </c>
      <c r="W5" s="313">
        <f t="shared" ref="W5:W68" si="5">T5</f>
        <v>41.84</v>
      </c>
      <c r="X5" s="313">
        <f t="shared" ref="X5:X68" si="6">W5*2</f>
        <v>83.68</v>
      </c>
      <c r="Y5" s="313">
        <f t="shared" ref="Y5:Y68" si="7">SUM(G5:H5)*I5*4/1000</f>
        <v>25.103999999999999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863.44</v>
      </c>
      <c r="L104" s="168">
        <f>SUM(L4:L103)</f>
        <v>863.44</v>
      </c>
      <c r="M104" s="168">
        <f>SUM(M4:M103)</f>
        <v>71665.52</v>
      </c>
      <c r="T104" s="314">
        <f t="shared" ref="T104:Y104" si="16">SUM(T4:T103)</f>
        <v>76.38666666666667</v>
      </c>
      <c r="U104" s="314">
        <f t="shared" si="16"/>
        <v>91.664000000000001</v>
      </c>
      <c r="V104" s="314">
        <f t="shared" si="16"/>
        <v>4.7741666666666669</v>
      </c>
      <c r="W104" s="314">
        <f t="shared" si="16"/>
        <v>76.38666666666667</v>
      </c>
      <c r="X104" s="314">
        <f t="shared" si="16"/>
        <v>152.77333333333334</v>
      </c>
      <c r="Y104" s="314">
        <f t="shared" si="16"/>
        <v>45.832000000000001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G95" sqref="G95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281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282</v>
      </c>
      <c r="B2" s="339">
        <f>K4</f>
        <v>2938.3199999999997</v>
      </c>
      <c r="C2" s="246" t="s">
        <v>283</v>
      </c>
      <c r="D2" s="247" t="s">
        <v>284</v>
      </c>
      <c r="E2" s="247" t="s">
        <v>136</v>
      </c>
      <c r="F2" s="248" t="s">
        <v>133</v>
      </c>
      <c r="G2" s="246" t="s">
        <v>285</v>
      </c>
      <c r="H2" s="247" t="s">
        <v>286</v>
      </c>
      <c r="I2" s="246" t="s">
        <v>287</v>
      </c>
      <c r="J2" s="247" t="s">
        <v>127</v>
      </c>
      <c r="K2" s="246" t="s">
        <v>288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289</v>
      </c>
      <c r="B6" s="265" t="s">
        <v>106</v>
      </c>
      <c r="C6" s="266" t="s">
        <v>290</v>
      </c>
      <c r="D6" s="265" t="s">
        <v>106</v>
      </c>
      <c r="E6" s="266" t="s">
        <v>290</v>
      </c>
      <c r="F6" s="265" t="s">
        <v>106</v>
      </c>
      <c r="G6" s="267" t="s">
        <v>285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291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192</v>
      </c>
      <c r="C10" s="275" t="s">
        <v>292</v>
      </c>
      <c r="D10" s="272"/>
      <c r="E10" s="275" t="s">
        <v>192</v>
      </c>
      <c r="F10" s="275" t="s">
        <v>292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293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294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295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296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297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298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299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300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301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302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303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304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305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306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307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308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309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310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311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312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313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314</v>
      </c>
      <c r="B33" s="283">
        <v>5</v>
      </c>
      <c r="C33" s="278">
        <v>1030</v>
      </c>
    </row>
    <row r="34" spans="1:3" ht="15" hidden="1">
      <c r="A34" s="250" t="s">
        <v>315</v>
      </c>
      <c r="B34" s="283">
        <v>5</v>
      </c>
      <c r="C34" s="278">
        <v>1030</v>
      </c>
    </row>
    <row r="35" spans="1:3" ht="15" hidden="1">
      <c r="A35" s="250" t="s">
        <v>316</v>
      </c>
      <c r="B35" s="283">
        <v>5</v>
      </c>
      <c r="C35" s="278">
        <v>1030</v>
      </c>
    </row>
    <row r="36" spans="1:3" ht="15" hidden="1">
      <c r="A36" s="250" t="s">
        <v>317</v>
      </c>
      <c r="B36" s="283">
        <v>5</v>
      </c>
      <c r="C36" s="278">
        <v>1130</v>
      </c>
    </row>
    <row r="37" spans="1:3" ht="15" hidden="1">
      <c r="A37" s="250" t="s">
        <v>318</v>
      </c>
      <c r="B37" s="283">
        <v>5</v>
      </c>
      <c r="C37" s="278">
        <v>1130</v>
      </c>
    </row>
    <row r="38" spans="1:3" ht="15" hidden="1">
      <c r="A38" s="250" t="s">
        <v>319</v>
      </c>
      <c r="B38" s="283">
        <v>5</v>
      </c>
      <c r="C38" s="278">
        <v>1030</v>
      </c>
    </row>
    <row r="39" spans="1:3" ht="15" hidden="1">
      <c r="A39" s="250" t="s">
        <v>320</v>
      </c>
      <c r="B39" s="283">
        <v>6</v>
      </c>
      <c r="C39" s="278">
        <v>1240</v>
      </c>
    </row>
    <row r="40" spans="1:3" ht="15" hidden="1">
      <c r="A40" s="250" t="s">
        <v>321</v>
      </c>
      <c r="B40" s="283">
        <v>5</v>
      </c>
      <c r="C40" s="278">
        <v>1030</v>
      </c>
    </row>
    <row r="41" spans="1:3" ht="15" hidden="1">
      <c r="A41" s="250" t="s">
        <v>322</v>
      </c>
      <c r="B41" s="283">
        <v>5</v>
      </c>
      <c r="C41" s="278">
        <v>1030</v>
      </c>
    </row>
    <row r="42" spans="1:3" ht="15" hidden="1">
      <c r="A42" s="250" t="s">
        <v>323</v>
      </c>
      <c r="B42" s="283">
        <v>5</v>
      </c>
      <c r="C42" s="278">
        <v>1030</v>
      </c>
    </row>
    <row r="43" spans="1:3" ht="15" hidden="1">
      <c r="A43" s="250" t="s">
        <v>324</v>
      </c>
      <c r="B43" s="283">
        <v>6</v>
      </c>
      <c r="C43" s="278">
        <v>1240</v>
      </c>
    </row>
    <row r="44" spans="1:3" ht="15" hidden="1">
      <c r="A44" s="250" t="s">
        <v>325</v>
      </c>
      <c r="B44" s="283">
        <v>5</v>
      </c>
      <c r="C44" s="278">
        <v>1030</v>
      </c>
    </row>
    <row r="45" spans="1:3" ht="15" hidden="1">
      <c r="A45" s="250" t="s">
        <v>325</v>
      </c>
      <c r="B45" s="283">
        <v>5</v>
      </c>
      <c r="C45" s="278">
        <v>1030</v>
      </c>
    </row>
    <row r="46" spans="1:3" ht="15" hidden="1">
      <c r="A46" s="250" t="s">
        <v>326</v>
      </c>
      <c r="B46" s="283">
        <v>5</v>
      </c>
      <c r="C46" s="278">
        <v>1030</v>
      </c>
    </row>
    <row r="47" spans="1:3" ht="15" hidden="1">
      <c r="A47" s="250" t="s">
        <v>327</v>
      </c>
      <c r="B47" s="283">
        <v>5</v>
      </c>
      <c r="C47" s="278">
        <v>1130</v>
      </c>
    </row>
    <row r="48" spans="1:3" ht="15" hidden="1">
      <c r="A48" s="250" t="s">
        <v>328</v>
      </c>
      <c r="B48" s="283">
        <v>5</v>
      </c>
      <c r="C48" s="278">
        <v>1130</v>
      </c>
    </row>
    <row r="49" spans="1:3" ht="15" hidden="1">
      <c r="A49" s="250" t="s">
        <v>329</v>
      </c>
      <c r="B49" s="283">
        <v>5</v>
      </c>
      <c r="C49" s="278">
        <v>1130</v>
      </c>
    </row>
    <row r="50" spans="1:3" ht="15" hidden="1">
      <c r="A50" s="250" t="s">
        <v>330</v>
      </c>
      <c r="B50" s="283">
        <v>5</v>
      </c>
      <c r="C50" s="278">
        <v>1305</v>
      </c>
    </row>
    <row r="51" spans="1:3" ht="15" hidden="1">
      <c r="A51" s="250" t="s">
        <v>331</v>
      </c>
      <c r="B51" s="283">
        <v>6</v>
      </c>
      <c r="C51" s="278">
        <v>1430</v>
      </c>
    </row>
    <row r="52" spans="1:3" ht="15" hidden="1">
      <c r="A52" s="250" t="s">
        <v>332</v>
      </c>
      <c r="B52" s="283">
        <v>6</v>
      </c>
      <c r="C52" s="278">
        <v>1380</v>
      </c>
    </row>
    <row r="53" spans="1:3" ht="15" hidden="1">
      <c r="A53" s="250" t="s">
        <v>333</v>
      </c>
      <c r="B53" s="283">
        <v>6</v>
      </c>
      <c r="C53" s="278">
        <v>1380</v>
      </c>
    </row>
    <row r="54" spans="1:3" ht="15" hidden="1">
      <c r="A54" s="250" t="s">
        <v>334</v>
      </c>
      <c r="B54" s="283">
        <v>6</v>
      </c>
      <c r="C54" s="278">
        <v>1380</v>
      </c>
    </row>
    <row r="55" spans="1:3" ht="15" hidden="1">
      <c r="A55" s="250" t="s">
        <v>335</v>
      </c>
      <c r="B55" s="283">
        <v>6</v>
      </c>
      <c r="C55" s="278">
        <v>1380</v>
      </c>
    </row>
    <row r="56" spans="1:3" ht="15" hidden="1">
      <c r="A56" s="250" t="s">
        <v>336</v>
      </c>
      <c r="B56" s="283">
        <v>6</v>
      </c>
      <c r="C56" s="278">
        <v>1380</v>
      </c>
    </row>
    <row r="57" spans="1:3" ht="15" hidden="1">
      <c r="A57" s="250" t="s">
        <v>337</v>
      </c>
      <c r="B57" s="283">
        <v>6</v>
      </c>
      <c r="C57" s="278">
        <v>1380</v>
      </c>
    </row>
    <row r="58" spans="1:3" ht="15" hidden="1">
      <c r="A58" s="250" t="s">
        <v>338</v>
      </c>
      <c r="B58" s="283">
        <v>6</v>
      </c>
      <c r="C58" s="278">
        <v>1380</v>
      </c>
    </row>
    <row r="59" spans="1:3" ht="15" hidden="1">
      <c r="A59" s="250" t="s">
        <v>339</v>
      </c>
      <c r="B59" s="283">
        <v>6</v>
      </c>
      <c r="C59" s="278">
        <v>1380</v>
      </c>
    </row>
    <row r="60" spans="1:3" ht="15" hidden="1">
      <c r="A60" s="250" t="s">
        <v>340</v>
      </c>
      <c r="B60" s="283">
        <v>8</v>
      </c>
      <c r="C60" s="278">
        <v>1840</v>
      </c>
    </row>
    <row r="61" spans="1:3" ht="15" hidden="1">
      <c r="A61" s="250" t="s">
        <v>341</v>
      </c>
      <c r="B61" s="283">
        <v>10</v>
      </c>
      <c r="C61" s="278">
        <v>2240</v>
      </c>
    </row>
    <row r="62" spans="1:3" ht="15" hidden="1">
      <c r="A62" s="250" t="s">
        <v>342</v>
      </c>
      <c r="B62" s="283">
        <v>12</v>
      </c>
      <c r="C62" s="278">
        <v>2700</v>
      </c>
    </row>
    <row r="63" spans="1:3" ht="15" hidden="1">
      <c r="A63" s="250" t="s">
        <v>343</v>
      </c>
      <c r="B63" s="283">
        <v>6</v>
      </c>
      <c r="C63" s="278">
        <v>1680</v>
      </c>
    </row>
    <row r="64" spans="1:3" ht="15" hidden="1">
      <c r="A64" s="250" t="s">
        <v>344</v>
      </c>
      <c r="B64" s="283">
        <v>8</v>
      </c>
      <c r="C64" s="278">
        <v>2240</v>
      </c>
    </row>
    <row r="65" spans="1:3" ht="15" hidden="1">
      <c r="A65" s="250" t="s">
        <v>345</v>
      </c>
      <c r="B65" s="283">
        <v>6</v>
      </c>
      <c r="C65" s="278">
        <v>1680</v>
      </c>
    </row>
    <row r="66" spans="1:3" ht="15" hidden="1">
      <c r="A66" s="250" t="s">
        <v>346</v>
      </c>
      <c r="B66" s="283">
        <v>6</v>
      </c>
      <c r="C66" s="278">
        <v>1650</v>
      </c>
    </row>
    <row r="67" spans="1:3" ht="15" hidden="1">
      <c r="A67" s="250" t="s">
        <v>347</v>
      </c>
      <c r="B67" s="283">
        <v>6</v>
      </c>
      <c r="C67" s="278">
        <v>1780</v>
      </c>
    </row>
    <row r="68" spans="1:3" ht="15" hidden="1">
      <c r="A68" s="250" t="s">
        <v>348</v>
      </c>
      <c r="B68" s="283">
        <v>12</v>
      </c>
      <c r="C68" s="278">
        <v>3540</v>
      </c>
    </row>
    <row r="69" spans="1:3" ht="15" hidden="1">
      <c r="A69" s="250" t="s">
        <v>349</v>
      </c>
      <c r="B69" s="283">
        <v>6</v>
      </c>
      <c r="C69" s="278">
        <v>1530</v>
      </c>
    </row>
    <row r="70" spans="1:3" ht="15" hidden="1">
      <c r="A70" s="250" t="s">
        <v>350</v>
      </c>
      <c r="B70" s="283">
        <v>8</v>
      </c>
      <c r="C70" s="278">
        <v>2070</v>
      </c>
    </row>
    <row r="71" spans="1:3" ht="15" hidden="1">
      <c r="A71" s="250" t="s">
        <v>351</v>
      </c>
      <c r="B71" s="283">
        <v>6</v>
      </c>
      <c r="C71" s="278">
        <v>1900</v>
      </c>
    </row>
    <row r="72" spans="1:3" ht="15" hidden="1">
      <c r="A72" s="250" t="s">
        <v>352</v>
      </c>
      <c r="B72" s="283">
        <v>6</v>
      </c>
      <c r="C72" s="278">
        <v>2030</v>
      </c>
    </row>
    <row r="73" spans="1:3" ht="15" hidden="1">
      <c r="A73" s="250" t="s">
        <v>353</v>
      </c>
      <c r="B73" s="283">
        <v>6</v>
      </c>
      <c r="C73" s="278">
        <v>1900</v>
      </c>
    </row>
    <row r="74" spans="1:3" ht="15" hidden="1">
      <c r="A74" s="250" t="s">
        <v>354</v>
      </c>
      <c r="B74" s="283">
        <v>6</v>
      </c>
      <c r="C74" s="278">
        <v>1900</v>
      </c>
    </row>
    <row r="75" spans="1:3" ht="15" hidden="1">
      <c r="A75" s="250" t="s">
        <v>355</v>
      </c>
      <c r="B75" s="283">
        <v>6</v>
      </c>
      <c r="C75" s="278">
        <v>1900</v>
      </c>
    </row>
    <row r="76" spans="1:3" ht="15" hidden="1">
      <c r="A76" s="250" t="s">
        <v>356</v>
      </c>
      <c r="B76" s="283">
        <v>8</v>
      </c>
      <c r="C76" s="278">
        <v>2780</v>
      </c>
    </row>
    <row r="77" spans="1:3" ht="15" hidden="1">
      <c r="A77" s="250" t="s">
        <v>357</v>
      </c>
      <c r="B77" s="283">
        <v>8</v>
      </c>
      <c r="C77" s="278">
        <v>2710</v>
      </c>
    </row>
    <row r="78" spans="1:3" ht="15" hidden="1">
      <c r="A78" s="250" t="s">
        <v>358</v>
      </c>
      <c r="B78" s="283">
        <v>8</v>
      </c>
      <c r="C78" s="278">
        <v>2007</v>
      </c>
    </row>
    <row r="79" spans="1:3" ht="15" hidden="1">
      <c r="A79" s="250" t="s">
        <v>359</v>
      </c>
      <c r="B79" s="283">
        <v>5</v>
      </c>
      <c r="C79" s="278">
        <v>1115</v>
      </c>
    </row>
    <row r="80" spans="1:3" ht="15" hidden="1">
      <c r="A80" s="250" t="s">
        <v>360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188</v>
      </c>
    </row>
    <row r="3" spans="1:16">
      <c r="N3" s="141" t="s">
        <v>189</v>
      </c>
      <c r="O3" s="141">
        <v>150</v>
      </c>
    </row>
    <row r="4" spans="1:16" ht="60">
      <c r="A4" s="142" t="s">
        <v>185</v>
      </c>
      <c r="B4" s="142" t="s">
        <v>190</v>
      </c>
      <c r="C4" s="142" t="s">
        <v>191</v>
      </c>
      <c r="D4" s="142" t="s">
        <v>113</v>
      </c>
      <c r="E4" s="142" t="s">
        <v>114</v>
      </c>
      <c r="F4" s="142" t="s">
        <v>192</v>
      </c>
      <c r="G4" s="239" t="s">
        <v>2</v>
      </c>
      <c r="H4" s="142" t="s">
        <v>193</v>
      </c>
      <c r="I4" s="142" t="s">
        <v>194</v>
      </c>
      <c r="J4" s="142" t="s">
        <v>195</v>
      </c>
      <c r="K4" s="142" t="s">
        <v>196</v>
      </c>
      <c r="L4" s="142" t="s">
        <v>197</v>
      </c>
      <c r="M4" s="142" t="s">
        <v>198</v>
      </c>
      <c r="N4" s="142" t="s">
        <v>199</v>
      </c>
      <c r="O4" s="142" t="s">
        <v>200</v>
      </c>
      <c r="P4" s="142" t="s">
        <v>201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278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186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113</v>
      </c>
      <c r="M4" s="364" t="s">
        <v>114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133</v>
      </c>
      <c r="W4" s="368" t="s">
        <v>187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235</v>
      </c>
      <c r="AK4" s="342" t="s">
        <v>236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212</v>
      </c>
      <c r="AW4" s="388" t="s">
        <v>210</v>
      </c>
      <c r="AX4" s="391" t="s">
        <v>211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137</v>
      </c>
      <c r="R5" s="144" t="s">
        <v>134</v>
      </c>
      <c r="S5" s="144" t="s">
        <v>136</v>
      </c>
      <c r="T5" s="145" t="s">
        <v>135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209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138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0.78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GLASS SHUTTER SLIDING DOOR</v>
      </c>
      <c r="D8" s="131" t="str">
        <f>Pricing!B4</f>
        <v>W1</v>
      </c>
      <c r="E8" s="132" t="str">
        <f>Pricing!N4</f>
        <v>24MM DGU</v>
      </c>
      <c r="F8" s="68">
        <f>Pricing!G4</f>
        <v>2464</v>
      </c>
      <c r="G8" s="68">
        <f>Pricing!H4</f>
        <v>2718</v>
      </c>
      <c r="H8" s="100">
        <f t="shared" ref="H8:H57" si="0">(F8*G8)/1000000</f>
        <v>6.697152</v>
      </c>
      <c r="I8" s="70">
        <f>Pricing!I4</f>
        <v>1</v>
      </c>
      <c r="J8" s="69">
        <f t="shared" ref="J8" si="1">H8*I8</f>
        <v>6.697152</v>
      </c>
      <c r="K8" s="71">
        <f t="shared" ref="K8" si="2">J8*10.764</f>
        <v>72.088144127999996</v>
      </c>
      <c r="L8" s="69"/>
      <c r="M8" s="72"/>
      <c r="N8" s="72"/>
      <c r="O8" s="72">
        <f t="shared" ref="O8:O35" si="3">N8*M8*L8/1000000</f>
        <v>0</v>
      </c>
      <c r="P8" s="73">
        <f>Pricing!M4</f>
        <v>32138.429999999997</v>
      </c>
      <c r="Q8" s="74">
        <f t="shared" ref="Q8:Q56" si="4">P8*$Q$6</f>
        <v>3213.8429999999998</v>
      </c>
      <c r="R8" s="74">
        <f t="shared" ref="R8:R56" si="5">(P8+Q8)*$R$6</f>
        <v>3888.7500299999992</v>
      </c>
      <c r="S8" s="74">
        <f t="shared" ref="S8:S56" si="6">(P8+Q8+R8)*$S$6</f>
        <v>196.20511514999998</v>
      </c>
      <c r="T8" s="74">
        <f t="shared" ref="T8:T56" si="7">(P8+Q8+R8+S8)*$T$6</f>
        <v>394.37228145149993</v>
      </c>
      <c r="U8" s="72">
        <f t="shared" ref="U8:U56" si="8">SUM(P8:T8)</f>
        <v>39831.600426601493</v>
      </c>
      <c r="V8" s="74">
        <f t="shared" ref="V8:V56" si="9">U8*$V$6</f>
        <v>597.47400639902241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19676.232575999999</v>
      </c>
      <c r="AE8" s="76">
        <f>((((F8+G8)*2)/305)*I8*$AE$7)</f>
        <v>849.50819672131138</v>
      </c>
      <c r="AF8" s="346">
        <f>(((((F8*4)+(G8*4))/1000)*$AF$6*$AG$6)/300)*I8*$AF$7</f>
        <v>870.57600000000014</v>
      </c>
      <c r="AG8" s="347"/>
      <c r="AH8" s="76">
        <f>(((F8+G8))*I8/1000)*8*$AH$7</f>
        <v>31.092000000000002</v>
      </c>
      <c r="AI8" s="76">
        <f t="shared" ref="AI8:AI57" si="15">(((F8+G8)*2*I8)/1000)*2*$AI$7</f>
        <v>103.64000000000001</v>
      </c>
      <c r="AJ8" s="76">
        <f>J8*Pricing!Q4</f>
        <v>0</v>
      </c>
      <c r="AK8" s="76">
        <f>J8*Pricing!R4</f>
        <v>0</v>
      </c>
      <c r="AL8" s="76">
        <f t="shared" ref="AL8:AL39" si="16">J8*$AL$6</f>
        <v>7208.8144127999994</v>
      </c>
      <c r="AM8" s="77">
        <f t="shared" ref="AM8:AM39" si="17">$AM$6*J8</f>
        <v>0</v>
      </c>
      <c r="AN8" s="76">
        <f t="shared" ref="AN8:AN39" si="18">$AN$6*J8</f>
        <v>7208.8144127999994</v>
      </c>
      <c r="AO8" s="72">
        <f t="shared" ref="AO8:AO39" si="19">SUM(U8:V8)+SUM(AC8:AI8)-AD8</f>
        <v>42283.890629721835</v>
      </c>
      <c r="AP8" s="74">
        <f t="shared" ref="AP8:AP39" si="20">AO8*$AP$6</f>
        <v>32981.434691183029</v>
      </c>
      <c r="AQ8" s="74">
        <f t="shared" ref="AQ8:AQ56" si="21">(AO8+AP8)*$AQ$6</f>
        <v>0</v>
      </c>
      <c r="AR8" s="74">
        <f t="shared" ref="AR8:AR39" si="22">SUM(AO8:AQ8)/J8</f>
        <v>11238.407806916264</v>
      </c>
      <c r="AS8" s="72">
        <f t="shared" ref="AS8:AS39" si="23">SUM(AJ8:AQ8)+AD8+AB8</f>
        <v>109359.18672250486</v>
      </c>
      <c r="AT8" s="72">
        <f t="shared" ref="AT8:AT39" si="24">AS8/J8</f>
        <v>16329.207806916264</v>
      </c>
      <c r="AU8" s="78">
        <f t="shared" ref="AU8:AU56" si="25">AT8/10.764</f>
        <v>1517.0204205607827</v>
      </c>
      <c r="AV8" s="79">
        <f t="shared" ref="AV8:AV39" si="26">K8/$K$109</f>
        <v>0.41028184503913917</v>
      </c>
      <c r="AW8" s="80">
        <f t="shared" ref="AW8:AW39" si="27">(U8+V8)/(J8*10.764)</f>
        <v>560.82834316298238</v>
      </c>
      <c r="AX8" s="81">
        <f t="shared" ref="AX8:AX39" si="28">SUM(W8:AN8,AP8)/(J8*10.764)</f>
        <v>956.19207739780006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GLASS SHUTTER SLIDING DOOR</v>
      </c>
      <c r="D9" s="131" t="str">
        <f>Pricing!B5</f>
        <v>W2</v>
      </c>
      <c r="E9" s="132" t="str">
        <f>Pricing!N5</f>
        <v>24MM DGU</v>
      </c>
      <c r="F9" s="68">
        <f>Pricing!G5</f>
        <v>3608</v>
      </c>
      <c r="G9" s="68">
        <f>Pricing!H5</f>
        <v>2668</v>
      </c>
      <c r="H9" s="100">
        <f t="shared" si="0"/>
        <v>9.626144</v>
      </c>
      <c r="I9" s="70">
        <f>Pricing!I5</f>
        <v>1</v>
      </c>
      <c r="J9" s="69">
        <f t="shared" ref="J9:J58" si="30">H9*I9</f>
        <v>9.626144</v>
      </c>
      <c r="K9" s="71">
        <f t="shared" ref="K9:K58" si="31">J9*10.764</f>
        <v>103.61581401599999</v>
      </c>
      <c r="L9" s="69"/>
      <c r="M9" s="72"/>
      <c r="N9" s="72"/>
      <c r="O9" s="72">
        <f t="shared" si="3"/>
        <v>0</v>
      </c>
      <c r="P9" s="73">
        <f>Pricing!M5</f>
        <v>39527.090000000004</v>
      </c>
      <c r="Q9" s="74">
        <f t="shared" ref="Q9:Q14" si="32">P9*$Q$6</f>
        <v>3952.7090000000007</v>
      </c>
      <c r="R9" s="74">
        <f t="shared" ref="R9:R14" si="33">(P9+Q9)*$R$6</f>
        <v>4782.7778900000003</v>
      </c>
      <c r="S9" s="74">
        <f t="shared" ref="S9:S14" si="34">(P9+Q9+R9)*$S$6</f>
        <v>241.31288445000001</v>
      </c>
      <c r="T9" s="74">
        <f t="shared" ref="T9:T14" si="35">(P9+Q9+R9+S9)*$T$6</f>
        <v>485.03889774450005</v>
      </c>
      <c r="U9" s="72">
        <f t="shared" ref="U9:U14" si="36">SUM(P9:T9)</f>
        <v>48988.92867219451</v>
      </c>
      <c r="V9" s="74">
        <f t="shared" ref="V9:V14" si="37">U9*$V$6</f>
        <v>734.83393008291762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28281.611072</v>
      </c>
      <c r="AE9" s="76">
        <f t="shared" ref="AE9:AE57" si="43">((((F9+G9)*2)/305)*I9*$AE$7)</f>
        <v>1028.8524590163934</v>
      </c>
      <c r="AF9" s="346">
        <f t="shared" ref="AF9:AF57" si="44">(((((F9*4)+(G9*4))/1000)*$AF$6*$AG$6)/300)*I9*$AF$7</f>
        <v>1054.3679999999999</v>
      </c>
      <c r="AG9" s="347"/>
      <c r="AH9" s="76">
        <f t="shared" ref="AH9:AH72" si="45">(((F9+G9))*I9/1000)*8*$AH$7</f>
        <v>37.655999999999999</v>
      </c>
      <c r="AI9" s="76">
        <f t="shared" si="15"/>
        <v>125.52</v>
      </c>
      <c r="AJ9" s="76">
        <f>J9*Pricing!Q5</f>
        <v>0</v>
      </c>
      <c r="AK9" s="76">
        <f>J9*Pricing!R5</f>
        <v>0</v>
      </c>
      <c r="AL9" s="76">
        <f t="shared" si="16"/>
        <v>10361.581401599999</v>
      </c>
      <c r="AM9" s="77">
        <f t="shared" si="17"/>
        <v>0</v>
      </c>
      <c r="AN9" s="76">
        <f t="shared" si="18"/>
        <v>10361.581401599999</v>
      </c>
      <c r="AO9" s="72">
        <f t="shared" si="19"/>
        <v>51970.159061293816</v>
      </c>
      <c r="AP9" s="74">
        <f t="shared" si="20"/>
        <v>40536.724067809177</v>
      </c>
      <c r="AQ9" s="74">
        <f t="shared" ref="AQ9:AQ14" si="46">(AO9+AP9)*$AQ$6</f>
        <v>0</v>
      </c>
      <c r="AR9" s="74">
        <f t="shared" si="22"/>
        <v>9609.9625279969841</v>
      </c>
      <c r="AS9" s="72">
        <f t="shared" si="23"/>
        <v>141511.65700430301</v>
      </c>
      <c r="AT9" s="72">
        <f t="shared" si="24"/>
        <v>14700.762527996985</v>
      </c>
      <c r="AU9" s="78">
        <f t="shared" ref="AU9:AU14" si="47">AT9/10.764</f>
        <v>1365.7341627644914</v>
      </c>
      <c r="AV9" s="79">
        <f t="shared" si="26"/>
        <v>0.58971815496086077</v>
      </c>
      <c r="AW9" s="80">
        <f t="shared" si="27"/>
        <v>479.88584633036095</v>
      </c>
      <c r="AX9" s="81">
        <f t="shared" si="28"/>
        <v>885.84831643413042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16.323295999999999</v>
      </c>
      <c r="I109" s="87">
        <f>SUM(I8:I108)</f>
        <v>2</v>
      </c>
      <c r="J109" s="88">
        <f>SUM(J8:J108)</f>
        <v>16.323295999999999</v>
      </c>
      <c r="K109" s="89">
        <f>SUM(K8:K108)</f>
        <v>175.70395814399998</v>
      </c>
      <c r="L109" s="88">
        <f>SUM(L8:L8)</f>
        <v>0</v>
      </c>
      <c r="M109" s="88"/>
      <c r="N109" s="88"/>
      <c r="O109" s="88"/>
      <c r="P109" s="87">
        <f>SUM(P8:P108)</f>
        <v>71665.52</v>
      </c>
      <c r="Q109" s="88">
        <f t="shared" ref="Q109:AE109" si="156">SUM(Q8:Q108)</f>
        <v>7166.5520000000006</v>
      </c>
      <c r="R109" s="88">
        <f t="shared" si="156"/>
        <v>8671.5279200000004</v>
      </c>
      <c r="S109" s="88">
        <f t="shared" si="156"/>
        <v>437.5179996</v>
      </c>
      <c r="T109" s="88">
        <f t="shared" si="156"/>
        <v>879.41117919599992</v>
      </c>
      <c r="U109" s="88">
        <f t="shared" si="156"/>
        <v>88820.529098796003</v>
      </c>
      <c r="V109" s="88">
        <f t="shared" si="156"/>
        <v>1332.30793648194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47957.843647999995</v>
      </c>
      <c r="AE109" s="88">
        <f t="shared" si="156"/>
        <v>1878.3606557377047</v>
      </c>
      <c r="AF109" s="407">
        <f>SUM(AF8:AG108)</f>
        <v>1924.944</v>
      </c>
      <c r="AG109" s="408"/>
      <c r="AH109" s="88">
        <f t="shared" ref="AH109:AQ109" si="157">SUM(AH8:AH108)</f>
        <v>68.748000000000005</v>
      </c>
      <c r="AI109" s="88">
        <f t="shared" si="157"/>
        <v>229.16000000000003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17570.395814399999</v>
      </c>
      <c r="AM109" s="88">
        <f t="shared" si="157"/>
        <v>0</v>
      </c>
      <c r="AN109" s="88">
        <f t="shared" si="157"/>
        <v>17570.395814399999</v>
      </c>
      <c r="AO109" s="88">
        <f t="shared" si="157"/>
        <v>94254.049691015651</v>
      </c>
      <c r="AP109" s="88">
        <f t="shared" si="157"/>
        <v>73518.158758992213</v>
      </c>
      <c r="AQ109" s="88">
        <f t="shared" si="157"/>
        <v>0</v>
      </c>
      <c r="AR109" s="88"/>
      <c r="AS109" s="87">
        <f>SUM(AS8:AS108)</f>
        <v>250870.84372680786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1924.944</v>
      </c>
      <c r="AW110" s="84"/>
    </row>
    <row r="111" spans="2:54">
      <c r="AF111" s="174"/>
      <c r="AG111" s="174"/>
      <c r="AH111" s="174">
        <f>SUM(AE109:AI109,AC109)</f>
        <v>4101.2126557377051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CV632"/>
  <sheetViews>
    <sheetView view="pageBreakPreview" zoomScale="55" zoomScaleNormal="60" zoomScaleSheetLayoutView="55" workbookViewId="0">
      <selection activeCell="D123" sqref="D123:N12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7"/>
      <c r="C6" s="448"/>
      <c r="D6" s="448"/>
      <c r="E6" s="448"/>
      <c r="F6" s="448"/>
      <c r="G6" s="448"/>
      <c r="H6" s="448"/>
      <c r="I6" s="448"/>
      <c r="J6" s="449"/>
      <c r="K6" s="454" t="s">
        <v>103</v>
      </c>
      <c r="L6" s="455"/>
      <c r="M6" s="450" t="str">
        <f>'BD Team'!J2</f>
        <v>ABPL-DE-19.20-2266</v>
      </c>
      <c r="N6" s="451"/>
    </row>
    <row r="7" spans="2:15" ht="24.95" customHeight="1">
      <c r="B7" s="430" t="s">
        <v>125</v>
      </c>
      <c r="C7" s="431"/>
      <c r="D7" s="431"/>
      <c r="E7" s="431"/>
      <c r="F7" s="463" t="str">
        <f>'BD Team'!E2</f>
        <v>MR. VIJAY (BNI)</v>
      </c>
      <c r="G7" s="463"/>
      <c r="H7" s="463"/>
      <c r="I7" s="463"/>
      <c r="J7" s="464"/>
      <c r="K7" s="439" t="s">
        <v>104</v>
      </c>
      <c r="L7" s="431"/>
      <c r="M7" s="436">
        <f>'BD Team'!J3</f>
        <v>43788</v>
      </c>
      <c r="N7" s="437"/>
    </row>
    <row r="8" spans="2:15" ht="24.95" customHeight="1">
      <c r="B8" s="430" t="s">
        <v>126</v>
      </c>
      <c r="C8" s="431"/>
      <c r="D8" s="431"/>
      <c r="E8" s="431"/>
      <c r="F8" s="215" t="str">
        <f>'BD Team'!E3</f>
        <v>HYDERABAD</v>
      </c>
      <c r="G8" s="465" t="s">
        <v>178</v>
      </c>
      <c r="H8" s="466"/>
      <c r="I8" s="463" t="str">
        <f>'BD Team'!G3</f>
        <v>1.5Kpa</v>
      </c>
      <c r="J8" s="464"/>
      <c r="K8" s="439" t="s">
        <v>105</v>
      </c>
      <c r="L8" s="431"/>
      <c r="M8" s="178" t="s">
        <v>435</v>
      </c>
      <c r="N8" s="179">
        <v>43790</v>
      </c>
    </row>
    <row r="9" spans="2:15" ht="24.95" customHeight="1">
      <c r="B9" s="430" t="s">
        <v>167</v>
      </c>
      <c r="C9" s="431"/>
      <c r="D9" s="431"/>
      <c r="E9" s="431"/>
      <c r="F9" s="463" t="str">
        <f>'BD Team'!E4</f>
        <v xml:space="preserve">Mr. Jagadish : 8008103070 </v>
      </c>
      <c r="G9" s="463"/>
      <c r="H9" s="463"/>
      <c r="I9" s="463"/>
      <c r="J9" s="464"/>
      <c r="K9" s="439" t="s">
        <v>177</v>
      </c>
      <c r="L9" s="431"/>
      <c r="M9" s="452" t="str">
        <f>'BD Team'!J4</f>
        <v>Ranjan</v>
      </c>
      <c r="N9" s="453"/>
    </row>
    <row r="10" spans="2:15" ht="27.75" customHeight="1" thickBot="1">
      <c r="B10" s="432" t="s">
        <v>175</v>
      </c>
      <c r="C10" s="433"/>
      <c r="D10" s="433"/>
      <c r="E10" s="433"/>
      <c r="F10" s="217" t="str">
        <f>'BD Team'!E5</f>
        <v>ANODIZED</v>
      </c>
      <c r="G10" s="444" t="s">
        <v>176</v>
      </c>
      <c r="H10" s="445"/>
      <c r="I10" s="442" t="str">
        <f>'BD Team'!G5</f>
        <v>SILVER</v>
      </c>
      <c r="J10" s="443"/>
      <c r="K10" s="440" t="s">
        <v>371</v>
      </c>
      <c r="L10" s="441"/>
      <c r="M10" s="434">
        <f>'BD Team'!J5</f>
        <v>0</v>
      </c>
      <c r="N10" s="435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7" t="s">
        <v>168</v>
      </c>
      <c r="C13" s="468"/>
      <c r="D13" s="438" t="s">
        <v>169</v>
      </c>
      <c r="E13" s="438" t="s">
        <v>170</v>
      </c>
      <c r="F13" s="438" t="s">
        <v>37</v>
      </c>
      <c r="G13" s="446" t="s">
        <v>63</v>
      </c>
      <c r="H13" s="446" t="s">
        <v>207</v>
      </c>
      <c r="I13" s="446" t="s">
        <v>206</v>
      </c>
      <c r="J13" s="469" t="s">
        <v>171</v>
      </c>
      <c r="K13" s="469" t="s">
        <v>172</v>
      </c>
      <c r="L13" s="468" t="s">
        <v>208</v>
      </c>
      <c r="M13" s="469" t="s">
        <v>173</v>
      </c>
      <c r="N13" s="470" t="s">
        <v>174</v>
      </c>
    </row>
    <row r="14" spans="2:15" s="94" customFormat="1" ht="18" customHeight="1" thickTop="1" thickBot="1">
      <c r="B14" s="467"/>
      <c r="C14" s="468"/>
      <c r="D14" s="438"/>
      <c r="E14" s="438"/>
      <c r="F14" s="438"/>
      <c r="G14" s="446"/>
      <c r="H14" s="446"/>
      <c r="I14" s="446"/>
      <c r="J14" s="469"/>
      <c r="K14" s="469"/>
      <c r="L14" s="468"/>
      <c r="M14" s="469"/>
      <c r="N14" s="470"/>
    </row>
    <row r="15" spans="2:15" s="94" customFormat="1" ht="26.25" customHeight="1" thickTop="1" thickBot="1">
      <c r="B15" s="467"/>
      <c r="C15" s="468"/>
      <c r="D15" s="438"/>
      <c r="E15" s="438"/>
      <c r="F15" s="438"/>
      <c r="G15" s="446"/>
      <c r="H15" s="446"/>
      <c r="I15" s="446"/>
      <c r="J15" s="469"/>
      <c r="K15" s="469"/>
      <c r="L15" s="468"/>
      <c r="M15" s="469"/>
      <c r="N15" s="470"/>
    </row>
    <row r="16" spans="2:15" s="94" customFormat="1" ht="48" thickTop="1" thickBot="1">
      <c r="B16" s="416">
        <f>Pricing!A4</f>
        <v>1</v>
      </c>
      <c r="C16" s="417"/>
      <c r="D16" s="187" t="str">
        <f>Pricing!B4</f>
        <v>W1</v>
      </c>
      <c r="E16" s="187" t="str">
        <f>Pricing!C4</f>
        <v>M14600</v>
      </c>
      <c r="F16" s="187" t="str">
        <f>Pricing!D4</f>
        <v>2 TRACK 2 GLASS SHUTTER SLIDING DOOR</v>
      </c>
      <c r="G16" s="187" t="str">
        <f>Pricing!N4</f>
        <v>24MM DGU</v>
      </c>
      <c r="H16" s="187" t="str">
        <f>Pricing!F4</f>
        <v>GUEST BEDROOM</v>
      </c>
      <c r="I16" s="216" t="str">
        <f>Pricing!E4</f>
        <v>NO</v>
      </c>
      <c r="J16" s="216">
        <f>Pricing!G4</f>
        <v>2464</v>
      </c>
      <c r="K16" s="216">
        <f>Pricing!H4</f>
        <v>2718</v>
      </c>
      <c r="L16" s="216">
        <f>Pricing!I4</f>
        <v>1</v>
      </c>
      <c r="M16" s="188">
        <f t="shared" ref="M16:M24" si="0">J16*K16*L16/1000000</f>
        <v>6.697152</v>
      </c>
      <c r="N16" s="189">
        <f>'Cost Calculation'!AS8</f>
        <v>109359.18672250486</v>
      </c>
      <c r="O16" s="95"/>
    </row>
    <row r="17" spans="2:15" s="94" customFormat="1" ht="48" thickTop="1" thickBot="1">
      <c r="B17" s="416">
        <f>Pricing!A5</f>
        <v>2</v>
      </c>
      <c r="C17" s="417"/>
      <c r="D17" s="187" t="str">
        <f>Pricing!B5</f>
        <v>W2</v>
      </c>
      <c r="E17" s="187" t="str">
        <f>Pricing!C5</f>
        <v>M14600</v>
      </c>
      <c r="F17" s="187" t="str">
        <f>Pricing!D5</f>
        <v>2 TRACK 2 GLASS SHUTTER SLIDING DOOR</v>
      </c>
      <c r="G17" s="187" t="str">
        <f>Pricing!N5</f>
        <v>24MM DGU</v>
      </c>
      <c r="H17" s="187" t="str">
        <f>Pricing!F5</f>
        <v>HALL</v>
      </c>
      <c r="I17" s="216" t="str">
        <f>Pricing!E5</f>
        <v>NO</v>
      </c>
      <c r="J17" s="216">
        <f>Pricing!G5</f>
        <v>3608</v>
      </c>
      <c r="K17" s="216">
        <f>Pricing!H5</f>
        <v>2668</v>
      </c>
      <c r="L17" s="216">
        <f>Pricing!I5</f>
        <v>1</v>
      </c>
      <c r="M17" s="188">
        <f t="shared" si="0"/>
        <v>9.626144</v>
      </c>
      <c r="N17" s="189">
        <f>'Cost Calculation'!AS9</f>
        <v>141511.65700430301</v>
      </c>
      <c r="O17" s="95"/>
    </row>
    <row r="18" spans="2:15" s="94" customFormat="1" ht="49.9" hidden="1" customHeight="1" thickTop="1" thickBot="1">
      <c r="B18" s="416">
        <f>Pricing!A6</f>
        <v>3</v>
      </c>
      <c r="C18" s="417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6">
        <f>Pricing!A7</f>
        <v>4</v>
      </c>
      <c r="C19" s="417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6">
        <f>Pricing!A8</f>
        <v>5</v>
      </c>
      <c r="C20" s="417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6">
        <f>Pricing!A9</f>
        <v>6</v>
      </c>
      <c r="C21" s="417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6">
        <f>Pricing!A10</f>
        <v>7</v>
      </c>
      <c r="C22" s="417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6">
        <f>Pricing!A11</f>
        <v>8</v>
      </c>
      <c r="C23" s="417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6">
        <f>Pricing!A12</f>
        <v>9</v>
      </c>
      <c r="C24" s="417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6">
        <f>Pricing!A13</f>
        <v>10</v>
      </c>
      <c r="C25" s="417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6">
        <f>Pricing!A14</f>
        <v>11</v>
      </c>
      <c r="C26" s="417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6">
        <f>Pricing!A15</f>
        <v>12</v>
      </c>
      <c r="C27" s="417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6">
        <f>Pricing!A16</f>
        <v>13</v>
      </c>
      <c r="C28" s="417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6">
        <f>Pricing!A17</f>
        <v>14</v>
      </c>
      <c r="C29" s="417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4"/>
      <c r="C116" s="425"/>
      <c r="D116" s="425"/>
      <c r="E116" s="425"/>
      <c r="F116" s="425"/>
      <c r="G116" s="425"/>
      <c r="H116" s="425"/>
      <c r="I116" s="425"/>
      <c r="J116" s="425"/>
      <c r="K116" s="426"/>
      <c r="L116" s="190">
        <f>SUM(L16:L115)</f>
        <v>2</v>
      </c>
      <c r="M116" s="191">
        <f>SUM(M16:M115)</f>
        <v>16.323295999999999</v>
      </c>
      <c r="N116" s="186"/>
      <c r="O116" s="95"/>
    </row>
    <row r="117" spans="2:15" s="94" customFormat="1" ht="30" customHeight="1" thickTop="1" thickBot="1">
      <c r="B117" s="427" t="s">
        <v>179</v>
      </c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9"/>
      <c r="N117" s="192">
        <f>ROUND(SUM(N16:N115),0.1)</f>
        <v>250871</v>
      </c>
      <c r="O117" s="95">
        <f>N117/SUM(M116)</f>
        <v>15368.893635207009</v>
      </c>
    </row>
    <row r="118" spans="2:15" s="94" customFormat="1" ht="20.25" thickTop="1" thickBot="1">
      <c r="B118" s="180"/>
      <c r="C118" s="181"/>
      <c r="D118" s="182"/>
      <c r="E118" s="182"/>
      <c r="F118" s="182"/>
      <c r="G118" s="182"/>
      <c r="H118" s="182"/>
      <c r="I118" s="182"/>
      <c r="J118" s="183"/>
      <c r="K118" s="183"/>
      <c r="L118" s="183"/>
      <c r="M118" s="183"/>
      <c r="N118" s="184"/>
      <c r="O118" s="95">
        <f>O117/10.764</f>
        <v>1427.8050571541257</v>
      </c>
    </row>
    <row r="119" spans="2:15" s="139" customFormat="1" ht="30" customHeight="1" thickTop="1">
      <c r="B119" s="456" t="s">
        <v>234</v>
      </c>
      <c r="C119" s="457"/>
      <c r="D119" s="457"/>
      <c r="E119" s="457"/>
      <c r="F119" s="457"/>
      <c r="G119" s="457"/>
      <c r="H119" s="457"/>
      <c r="I119" s="457"/>
      <c r="J119" s="457"/>
      <c r="K119" s="457"/>
      <c r="L119" s="457"/>
      <c r="M119" s="457"/>
      <c r="N119" s="458"/>
      <c r="O119" s="138"/>
    </row>
    <row r="120" spans="2:15" s="93" customFormat="1" ht="24.95" customHeight="1">
      <c r="B120" s="410">
        <v>1</v>
      </c>
      <c r="C120" s="411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3"/>
    </row>
    <row r="121" spans="2:15" s="93" customFormat="1" ht="24.95" customHeight="1">
      <c r="B121" s="459">
        <v>2</v>
      </c>
      <c r="C121" s="460"/>
      <c r="D121" s="461"/>
      <c r="E121" s="461"/>
      <c r="F121" s="461"/>
      <c r="G121" s="461"/>
      <c r="H121" s="461"/>
      <c r="I121" s="461"/>
      <c r="J121" s="461"/>
      <c r="K121" s="461"/>
      <c r="L121" s="461"/>
      <c r="M121" s="461"/>
      <c r="N121" s="462"/>
    </row>
    <row r="122" spans="2:15" s="139" customFormat="1" ht="30" customHeight="1">
      <c r="B122" s="421" t="s">
        <v>204</v>
      </c>
      <c r="C122" s="422"/>
      <c r="D122" s="422"/>
      <c r="E122" s="422"/>
      <c r="F122" s="422"/>
      <c r="G122" s="422"/>
      <c r="H122" s="422"/>
      <c r="I122" s="422"/>
      <c r="J122" s="422"/>
      <c r="K122" s="422"/>
      <c r="L122" s="422"/>
      <c r="M122" s="422"/>
      <c r="N122" s="423"/>
      <c r="O122" s="138"/>
    </row>
    <row r="123" spans="2:15" s="93" customFormat="1" ht="24.95" customHeight="1">
      <c r="B123" s="410">
        <v>1</v>
      </c>
      <c r="C123" s="411"/>
      <c r="D123" s="412" t="s">
        <v>370</v>
      </c>
      <c r="E123" s="412"/>
      <c r="F123" s="412"/>
      <c r="G123" s="412"/>
      <c r="H123" s="412"/>
      <c r="I123" s="412"/>
      <c r="J123" s="412"/>
      <c r="K123" s="412"/>
      <c r="L123" s="412"/>
      <c r="M123" s="412"/>
      <c r="N123" s="413"/>
    </row>
    <row r="124" spans="2:15" s="139" customFormat="1" ht="30" customHeight="1">
      <c r="B124" s="421" t="s">
        <v>139</v>
      </c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3"/>
      <c r="O124" s="138"/>
    </row>
    <row r="125" spans="2:15" s="93" customFormat="1" ht="24.95" customHeight="1">
      <c r="B125" s="410">
        <v>1</v>
      </c>
      <c r="C125" s="411"/>
      <c r="D125" s="412" t="s">
        <v>361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386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4" t="s">
        <v>401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0">
        <v>4</v>
      </c>
      <c r="C128" s="411"/>
      <c r="D128" s="414" t="s">
        <v>402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139" customFormat="1" ht="30" customHeight="1">
      <c r="B129" s="418" t="s">
        <v>140</v>
      </c>
      <c r="C129" s="419"/>
      <c r="D129" s="419"/>
      <c r="E129" s="419"/>
      <c r="F129" s="419"/>
      <c r="G129" s="419"/>
      <c r="H129" s="419"/>
      <c r="I129" s="419"/>
      <c r="J129" s="419"/>
      <c r="K129" s="419"/>
      <c r="L129" s="419"/>
      <c r="M129" s="419"/>
      <c r="N129" s="420"/>
    </row>
    <row r="130" spans="2:14" s="93" customFormat="1" ht="24.95" customHeight="1">
      <c r="B130" s="410">
        <v>1</v>
      </c>
      <c r="C130" s="411"/>
      <c r="D130" s="412" t="s">
        <v>141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421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4</v>
      </c>
      <c r="C133" s="411"/>
      <c r="D133" s="412" t="s">
        <v>143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18" t="s">
        <v>144</v>
      </c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20"/>
    </row>
    <row r="135" spans="2:14" s="139" customFormat="1" ht="30" customHeight="1">
      <c r="B135" s="511" t="s">
        <v>145</v>
      </c>
      <c r="C135" s="512"/>
      <c r="D135" s="512"/>
      <c r="E135" s="512"/>
      <c r="F135" s="512"/>
      <c r="G135" s="512"/>
      <c r="H135" s="512"/>
      <c r="I135" s="512"/>
      <c r="J135" s="512"/>
      <c r="K135" s="512"/>
      <c r="L135" s="512"/>
      <c r="M135" s="512"/>
      <c r="N135" s="513"/>
    </row>
    <row r="136" spans="2:14" s="93" customFormat="1" ht="24.95" customHeight="1">
      <c r="B136" s="410">
        <v>1</v>
      </c>
      <c r="C136" s="411"/>
      <c r="D136" s="412" t="s">
        <v>146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398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147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148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149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150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18" t="s">
        <v>151</v>
      </c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20"/>
    </row>
    <row r="143" spans="2:14" s="93" customFormat="1" ht="24.95" customHeight="1">
      <c r="B143" s="410">
        <v>1</v>
      </c>
      <c r="C143" s="411"/>
      <c r="D143" s="412" t="s">
        <v>152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9" t="s">
        <v>419</v>
      </c>
      <c r="E144" s="500"/>
      <c r="F144" s="500"/>
      <c r="G144" s="500"/>
      <c r="H144" s="500"/>
      <c r="I144" s="500"/>
      <c r="J144" s="500"/>
      <c r="K144" s="500"/>
      <c r="L144" s="500"/>
      <c r="M144" s="500"/>
      <c r="N144" s="501"/>
    </row>
    <row r="145" spans="2:14" s="93" customFormat="1" ht="24.95" customHeight="1">
      <c r="B145" s="410">
        <v>3</v>
      </c>
      <c r="C145" s="411"/>
      <c r="D145" s="412" t="s">
        <v>153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154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18" t="s">
        <v>155</v>
      </c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20"/>
    </row>
    <row r="148" spans="2:14" s="93" customFormat="1" ht="24.95" customHeight="1">
      <c r="B148" s="410">
        <v>1</v>
      </c>
      <c r="C148" s="411"/>
      <c r="D148" s="412" t="s">
        <v>156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9" t="s">
        <v>157</v>
      </c>
      <c r="E149" s="500"/>
      <c r="F149" s="500"/>
      <c r="G149" s="500"/>
      <c r="H149" s="500"/>
      <c r="I149" s="500"/>
      <c r="J149" s="500"/>
      <c r="K149" s="500"/>
      <c r="L149" s="500"/>
      <c r="M149" s="500"/>
      <c r="N149" s="501"/>
    </row>
    <row r="150" spans="2:14" s="140" customFormat="1" ht="30" customHeight="1">
      <c r="B150" s="418" t="s">
        <v>158</v>
      </c>
      <c r="C150" s="419"/>
      <c r="D150" s="419"/>
      <c r="E150" s="419"/>
      <c r="F150" s="419"/>
      <c r="G150" s="419"/>
      <c r="H150" s="419"/>
      <c r="I150" s="419"/>
      <c r="J150" s="419"/>
      <c r="K150" s="419"/>
      <c r="L150" s="419"/>
      <c r="M150" s="419"/>
      <c r="N150" s="420"/>
    </row>
    <row r="151" spans="2:14" s="93" customFormat="1" ht="24.95" customHeight="1">
      <c r="B151" s="410">
        <v>1</v>
      </c>
      <c r="C151" s="411"/>
      <c r="D151" s="477" t="s">
        <v>159</v>
      </c>
      <c r="E151" s="477"/>
      <c r="F151" s="477"/>
      <c r="G151" s="477"/>
      <c r="H151" s="477"/>
      <c r="I151" s="477"/>
      <c r="J151" s="477"/>
      <c r="K151" s="477"/>
      <c r="L151" s="477"/>
      <c r="M151" s="477"/>
      <c r="N151" s="478"/>
    </row>
    <row r="152" spans="2:14" s="93" customFormat="1" ht="24.95" customHeight="1">
      <c r="B152" s="410">
        <v>2</v>
      </c>
      <c r="C152" s="411"/>
      <c r="D152" s="477" t="s">
        <v>160</v>
      </c>
      <c r="E152" s="477"/>
      <c r="F152" s="477"/>
      <c r="G152" s="477"/>
      <c r="H152" s="477"/>
      <c r="I152" s="477"/>
      <c r="J152" s="477"/>
      <c r="K152" s="477"/>
      <c r="L152" s="477"/>
      <c r="M152" s="477"/>
      <c r="N152" s="478"/>
    </row>
    <row r="153" spans="2:14" s="93" customFormat="1" ht="49.9" customHeight="1">
      <c r="B153" s="410">
        <v>3</v>
      </c>
      <c r="C153" s="411"/>
      <c r="D153" s="496" t="s">
        <v>161</v>
      </c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0">
        <v>4</v>
      </c>
      <c r="C154" s="411"/>
      <c r="D154" s="477" t="s">
        <v>162</v>
      </c>
      <c r="E154" s="477"/>
      <c r="F154" s="477"/>
      <c r="G154" s="477"/>
      <c r="H154" s="477"/>
      <c r="I154" s="477"/>
      <c r="J154" s="477"/>
      <c r="K154" s="477"/>
      <c r="L154" s="477"/>
      <c r="M154" s="477"/>
      <c r="N154" s="478"/>
    </row>
    <row r="155" spans="2:14" s="140" customFormat="1" ht="30" customHeight="1">
      <c r="B155" s="418" t="s">
        <v>163</v>
      </c>
      <c r="C155" s="419"/>
      <c r="D155" s="419"/>
      <c r="E155" s="419"/>
      <c r="F155" s="419"/>
      <c r="G155" s="419"/>
      <c r="H155" s="419"/>
      <c r="I155" s="419"/>
      <c r="J155" s="419"/>
      <c r="K155" s="419"/>
      <c r="L155" s="419"/>
      <c r="M155" s="419"/>
      <c r="N155" s="420"/>
    </row>
    <row r="156" spans="2:14" s="93" customFormat="1" ht="24.95" customHeight="1">
      <c r="B156" s="410">
        <v>1</v>
      </c>
      <c r="C156" s="411"/>
      <c r="D156" s="477" t="s">
        <v>164</v>
      </c>
      <c r="E156" s="477"/>
      <c r="F156" s="477"/>
      <c r="G156" s="477"/>
      <c r="H156" s="477"/>
      <c r="I156" s="477"/>
      <c r="J156" s="477"/>
      <c r="K156" s="477"/>
      <c r="L156" s="477"/>
      <c r="M156" s="477"/>
      <c r="N156" s="478"/>
    </row>
    <row r="157" spans="2:14" s="93" customFormat="1" ht="24.95" customHeight="1">
      <c r="B157" s="410">
        <v>2</v>
      </c>
      <c r="C157" s="411"/>
      <c r="D157" s="477" t="s">
        <v>165</v>
      </c>
      <c r="E157" s="477"/>
      <c r="F157" s="477"/>
      <c r="G157" s="477"/>
      <c r="H157" s="477"/>
      <c r="I157" s="477"/>
      <c r="J157" s="477"/>
      <c r="K157" s="477"/>
      <c r="L157" s="477"/>
      <c r="M157" s="477"/>
      <c r="N157" s="478"/>
    </row>
    <row r="158" spans="2:14" s="93" customFormat="1" ht="24.95" customHeight="1">
      <c r="B158" s="410">
        <v>3</v>
      </c>
      <c r="C158" s="411"/>
      <c r="D158" s="477" t="s">
        <v>166</v>
      </c>
      <c r="E158" s="477"/>
      <c r="F158" s="477"/>
      <c r="G158" s="477"/>
      <c r="H158" s="477"/>
      <c r="I158" s="477"/>
      <c r="J158" s="477"/>
      <c r="K158" s="477"/>
      <c r="L158" s="477"/>
      <c r="M158" s="477"/>
      <c r="N158" s="478"/>
    </row>
    <row r="159" spans="2:14" s="93" customFormat="1" ht="24.95" customHeight="1">
      <c r="B159" s="410">
        <v>4</v>
      </c>
      <c r="C159" s="411"/>
      <c r="D159" s="477" t="s">
        <v>420</v>
      </c>
      <c r="E159" s="477"/>
      <c r="F159" s="477"/>
      <c r="G159" s="477"/>
      <c r="H159" s="477"/>
      <c r="I159" s="477"/>
      <c r="J159" s="477"/>
      <c r="K159" s="477"/>
      <c r="L159" s="477"/>
      <c r="M159" s="477"/>
      <c r="N159" s="478"/>
    </row>
    <row r="160" spans="2:14" s="93" customFormat="1" ht="24.95" customHeight="1">
      <c r="B160" s="459" t="s">
        <v>237</v>
      </c>
      <c r="C160" s="494"/>
      <c r="D160" s="494"/>
      <c r="E160" s="494"/>
      <c r="F160" s="494"/>
      <c r="G160" s="494"/>
      <c r="H160" s="494"/>
      <c r="I160" s="494"/>
      <c r="J160" s="494"/>
      <c r="K160" s="494"/>
      <c r="L160" s="494"/>
      <c r="M160" s="494"/>
      <c r="N160" s="495"/>
    </row>
    <row r="161" spans="2:14" s="93" customFormat="1" ht="24.95" customHeight="1">
      <c r="B161" s="459" t="s">
        <v>238</v>
      </c>
      <c r="C161" s="494"/>
      <c r="D161" s="494"/>
      <c r="E161" s="494"/>
      <c r="F161" s="494"/>
      <c r="G161" s="494"/>
      <c r="H161" s="494"/>
      <c r="I161" s="494"/>
      <c r="J161" s="494"/>
      <c r="K161" s="494"/>
      <c r="L161" s="494"/>
      <c r="M161" s="494"/>
      <c r="N161" s="495"/>
    </row>
    <row r="162" spans="2:14" s="93" customFormat="1" ht="41.25" customHeight="1">
      <c r="B162" s="485"/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7"/>
    </row>
    <row r="163" spans="2:14" s="93" customFormat="1" ht="39.950000000000003" customHeight="1">
      <c r="B163" s="488"/>
      <c r="C163" s="489"/>
      <c r="D163" s="489"/>
      <c r="E163" s="489"/>
      <c r="F163" s="489"/>
      <c r="G163" s="489"/>
      <c r="H163" s="489"/>
      <c r="I163" s="489"/>
      <c r="J163" s="489"/>
      <c r="K163" s="489"/>
      <c r="L163" s="489"/>
      <c r="M163" s="489"/>
      <c r="N163" s="490"/>
    </row>
    <row r="164" spans="2:14" s="93" customFormat="1" ht="41.25" customHeight="1">
      <c r="B164" s="488"/>
      <c r="C164" s="489"/>
      <c r="D164" s="489"/>
      <c r="E164" s="489"/>
      <c r="F164" s="489"/>
      <c r="G164" s="489"/>
      <c r="H164" s="489"/>
      <c r="I164" s="489"/>
      <c r="J164" s="489"/>
      <c r="K164" s="489"/>
      <c r="L164" s="489"/>
      <c r="M164" s="489"/>
      <c r="N164" s="490"/>
    </row>
    <row r="165" spans="2:14" s="93" customFormat="1" ht="39.950000000000003" customHeight="1" thickBot="1">
      <c r="B165" s="491"/>
      <c r="C165" s="492"/>
      <c r="D165" s="492"/>
      <c r="E165" s="492"/>
      <c r="F165" s="492"/>
      <c r="G165" s="492"/>
      <c r="H165" s="492"/>
      <c r="I165" s="492"/>
      <c r="J165" s="492"/>
      <c r="K165" s="492"/>
      <c r="L165" s="492"/>
      <c r="M165" s="492"/>
      <c r="N165" s="493"/>
    </row>
    <row r="166" spans="2:14" s="93" customFormat="1" ht="30" customHeight="1" thickTop="1">
      <c r="B166" s="473" t="s">
        <v>382</v>
      </c>
      <c r="C166" s="474"/>
      <c r="D166" s="474"/>
      <c r="E166" s="479"/>
      <c r="F166" s="480"/>
      <c r="G166" s="480"/>
      <c r="H166" s="480"/>
      <c r="I166" s="480"/>
      <c r="J166" s="480"/>
      <c r="K166" s="480"/>
      <c r="L166" s="481"/>
      <c r="M166" s="474" t="s">
        <v>202</v>
      </c>
      <c r="N166" s="475"/>
    </row>
    <row r="167" spans="2:14" s="93" customFormat="1" ht="33" customHeight="1" thickBot="1">
      <c r="B167" s="476" t="s">
        <v>107</v>
      </c>
      <c r="C167" s="471"/>
      <c r="D167" s="471"/>
      <c r="E167" s="482"/>
      <c r="F167" s="483"/>
      <c r="G167" s="483"/>
      <c r="H167" s="483"/>
      <c r="I167" s="483"/>
      <c r="J167" s="483"/>
      <c r="K167" s="483"/>
      <c r="L167" s="484"/>
      <c r="M167" s="471" t="s">
        <v>108</v>
      </c>
      <c r="N167" s="472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7">
    <mergeCell ref="B114:C114"/>
    <mergeCell ref="B123:C123"/>
    <mergeCell ref="D123:N123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5:C125"/>
    <mergeCell ref="D125:N125"/>
    <mergeCell ref="B128:C128"/>
    <mergeCell ref="D128:N128"/>
    <mergeCell ref="B133:C133"/>
    <mergeCell ref="D133:N133"/>
    <mergeCell ref="B130:C130"/>
    <mergeCell ref="D130:N130"/>
    <mergeCell ref="B43:C43"/>
    <mergeCell ref="B44:C44"/>
    <mergeCell ref="B45:C45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19:N119"/>
    <mergeCell ref="B120:C120"/>
    <mergeCell ref="D120:N120"/>
    <mergeCell ref="B121:C121"/>
    <mergeCell ref="D121:N121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22:N1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54:C54"/>
    <mergeCell ref="B55:C55"/>
    <mergeCell ref="B131:C131"/>
    <mergeCell ref="D131:N131"/>
    <mergeCell ref="B126:C126"/>
    <mergeCell ref="D126:N126"/>
    <mergeCell ref="B127:C127"/>
    <mergeCell ref="D127:N127"/>
    <mergeCell ref="B20:C20"/>
    <mergeCell ref="B21:C21"/>
    <mergeCell ref="B22:C22"/>
    <mergeCell ref="B23:C23"/>
    <mergeCell ref="B41:C41"/>
    <mergeCell ref="B42:C42"/>
    <mergeCell ref="B129:N129"/>
    <mergeCell ref="B124:N124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38" fitToHeight="5" orientation="portrait" r:id="rId1"/>
  <headerFooter>
    <oddFooter>&amp;R&amp;P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L25" sqref="L2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  <col min="10" max="10" width="10" bestFit="1" customWidth="1"/>
  </cols>
  <sheetData>
    <row r="1" spans="3:13" ht="13.5" thickBot="1"/>
    <row r="2" spans="3:13" ht="13.5" thickTop="1">
      <c r="C2" s="305" t="s">
        <v>374</v>
      </c>
      <c r="D2" s="306" t="str">
        <f>QUOTATION!M8</f>
        <v>R2</v>
      </c>
      <c r="E2" s="307">
        <f>QUOTATION!N8</f>
        <v>43790</v>
      </c>
      <c r="F2" s="518" t="s">
        <v>242</v>
      </c>
      <c r="G2" s="518"/>
    </row>
    <row r="3" spans="3:13">
      <c r="C3" s="297" t="s">
        <v>125</v>
      </c>
      <c r="D3" s="519" t="str">
        <f>QUOTATION!F7</f>
        <v>MR. VIJAY (BNI)</v>
      </c>
      <c r="E3" s="519"/>
      <c r="F3" s="522" t="s">
        <v>243</v>
      </c>
      <c r="G3" s="523">
        <f>QUOTATION!N8</f>
        <v>43790</v>
      </c>
    </row>
    <row r="4" spans="3:13">
      <c r="C4" s="297" t="s">
        <v>240</v>
      </c>
      <c r="D4" s="520" t="str">
        <f>QUOTATION!M6</f>
        <v>ABPL-DE-19.20-2266</v>
      </c>
      <c r="E4" s="520"/>
      <c r="F4" s="522"/>
      <c r="G4" s="524"/>
    </row>
    <row r="5" spans="3:13">
      <c r="C5" s="297" t="s">
        <v>126</v>
      </c>
      <c r="D5" s="519" t="str">
        <f>QUOTATION!F8</f>
        <v>HYDERABAD</v>
      </c>
      <c r="E5" s="519"/>
      <c r="F5" s="522"/>
      <c r="G5" s="524"/>
    </row>
    <row r="6" spans="3:13">
      <c r="C6" s="297" t="s">
        <v>167</v>
      </c>
      <c r="D6" s="519" t="str">
        <f>QUOTATION!F9</f>
        <v xml:space="preserve">Mr. Jagadish : 8008103070 </v>
      </c>
      <c r="E6" s="519"/>
      <c r="F6" s="522"/>
      <c r="G6" s="524"/>
    </row>
    <row r="7" spans="3:13">
      <c r="C7" s="297" t="s">
        <v>373</v>
      </c>
      <c r="D7" s="519">
        <f>QUOTATION!M10</f>
        <v>0</v>
      </c>
      <c r="E7" s="519"/>
      <c r="F7" s="522"/>
      <c r="G7" s="524"/>
    </row>
    <row r="8" spans="3:13">
      <c r="C8" s="297" t="s">
        <v>175</v>
      </c>
      <c r="D8" s="519" t="str">
        <f>QUOTATION!F10</f>
        <v>ANODIZED</v>
      </c>
      <c r="E8" s="519"/>
      <c r="F8" s="522"/>
      <c r="G8" s="524"/>
    </row>
    <row r="9" spans="3:13">
      <c r="C9" s="297" t="s">
        <v>176</v>
      </c>
      <c r="D9" s="519" t="str">
        <f>QUOTATION!I10</f>
        <v>SILVER</v>
      </c>
      <c r="E9" s="519"/>
      <c r="F9" s="522"/>
      <c r="G9" s="524"/>
    </row>
    <row r="10" spans="3:13">
      <c r="C10" s="297" t="s">
        <v>178</v>
      </c>
      <c r="D10" s="519" t="str">
        <f>QUOTATION!I8</f>
        <v>1.5Kpa</v>
      </c>
      <c r="E10" s="519"/>
      <c r="F10" s="522"/>
      <c r="G10" s="524"/>
    </row>
    <row r="11" spans="3:13">
      <c r="C11" s="297" t="s">
        <v>239</v>
      </c>
      <c r="D11" s="519" t="str">
        <f>QUOTATION!M9</f>
        <v>Ranjan</v>
      </c>
      <c r="E11" s="519"/>
      <c r="F11" s="522"/>
      <c r="G11" s="524"/>
    </row>
    <row r="12" spans="3:13">
      <c r="C12" s="297" t="s">
        <v>241</v>
      </c>
      <c r="D12" s="521">
        <f>QUOTATION!M7</f>
        <v>43788</v>
      </c>
      <c r="E12" s="521"/>
      <c r="F12" s="522"/>
      <c r="G12" s="525"/>
    </row>
    <row r="13" spans="3:13">
      <c r="C13" s="193" t="s">
        <v>233</v>
      </c>
      <c r="D13" s="514" t="s">
        <v>229</v>
      </c>
      <c r="E13" s="515"/>
      <c r="F13" s="516" t="s">
        <v>230</v>
      </c>
      <c r="G13" s="517"/>
    </row>
    <row r="14" spans="3:13">
      <c r="C14" s="194" t="s">
        <v>231</v>
      </c>
      <c r="D14" s="296"/>
      <c r="E14" s="244">
        <f>Pricing!L104</f>
        <v>863.44</v>
      </c>
      <c r="F14" s="205"/>
      <c r="G14" s="206">
        <f>E14</f>
        <v>863.44</v>
      </c>
      <c r="J14">
        <v>863.42</v>
      </c>
    </row>
    <row r="15" spans="3:13">
      <c r="C15" s="194" t="s">
        <v>232</v>
      </c>
      <c r="D15" s="296">
        <f>'Changable Values'!D4</f>
        <v>83</v>
      </c>
      <c r="E15" s="199">
        <f>E14*D15</f>
        <v>71665.52</v>
      </c>
      <c r="F15" s="205"/>
      <c r="G15" s="207">
        <f>E15</f>
        <v>71665.52</v>
      </c>
    </row>
    <row r="16" spans="3:13">
      <c r="C16" s="195" t="s">
        <v>97</v>
      </c>
      <c r="D16" s="200">
        <f>'Changable Values'!D5</f>
        <v>0.1</v>
      </c>
      <c r="E16" s="199">
        <f>E15*D16</f>
        <v>7166.5520000000006</v>
      </c>
      <c r="F16" s="208">
        <f>'Changable Values'!D5</f>
        <v>0.1</v>
      </c>
      <c r="G16" s="207">
        <f>G15*F16</f>
        <v>7166.5520000000006</v>
      </c>
      <c r="I16" s="160"/>
      <c r="J16" s="160"/>
      <c r="K16" s="160"/>
      <c r="L16" s="160"/>
      <c r="M16" s="160"/>
    </row>
    <row r="17" spans="3:7">
      <c r="C17" s="195" t="s">
        <v>134</v>
      </c>
      <c r="D17" s="200">
        <f>'Changable Values'!D6</f>
        <v>0.11</v>
      </c>
      <c r="E17" s="199">
        <f>SUM(E15:E16)*D17</f>
        <v>8671.5279200000004</v>
      </c>
      <c r="F17" s="208">
        <f>'Changable Values'!D6</f>
        <v>0.11</v>
      </c>
      <c r="G17" s="207">
        <f>SUM(G15:G16)*F17</f>
        <v>8671.5279200000004</v>
      </c>
    </row>
    <row r="18" spans="3:7">
      <c r="C18" s="195" t="s">
        <v>136</v>
      </c>
      <c r="D18" s="200">
        <f>'Changable Values'!D7</f>
        <v>5.0000000000000001E-3</v>
      </c>
      <c r="E18" s="199">
        <f>SUM(E15:E17)*D18</f>
        <v>437.51799960000005</v>
      </c>
      <c r="F18" s="208">
        <f>'Changable Values'!D7</f>
        <v>5.0000000000000001E-3</v>
      </c>
      <c r="G18" s="207">
        <f>SUM(G15:G17)*F18</f>
        <v>437.51799960000005</v>
      </c>
    </row>
    <row r="19" spans="3:7">
      <c r="C19" s="195" t="s">
        <v>135</v>
      </c>
      <c r="D19" s="200">
        <f>'Changable Values'!D8</f>
        <v>0.01</v>
      </c>
      <c r="E19" s="199">
        <f>SUM(E15:E18)*D19</f>
        <v>879.41117919600003</v>
      </c>
      <c r="F19" s="208">
        <f>'Changable Values'!D8</f>
        <v>0.01</v>
      </c>
      <c r="G19" s="207">
        <f>SUM(G15:G18)*F19</f>
        <v>879.41117919600003</v>
      </c>
    </row>
    <row r="20" spans="3:7">
      <c r="C20" s="195" t="s">
        <v>99</v>
      </c>
      <c r="D20" s="201"/>
      <c r="E20" s="199">
        <f>SUM(E15:E19)</f>
        <v>88820.529098796003</v>
      </c>
      <c r="F20" s="208"/>
      <c r="G20" s="207">
        <f>SUM(G15:G19)</f>
        <v>88820.529098796003</v>
      </c>
    </row>
    <row r="21" spans="3:7">
      <c r="C21" s="195" t="s">
        <v>133</v>
      </c>
      <c r="D21" s="200">
        <f>'Changable Values'!D9</f>
        <v>1.4999999999999999E-2</v>
      </c>
      <c r="E21" s="199">
        <f>E20*D21</f>
        <v>1332.30793648194</v>
      </c>
      <c r="F21" s="208">
        <f>'Changable Values'!D9</f>
        <v>1.4999999999999999E-2</v>
      </c>
      <c r="G21" s="207">
        <f>G20*F21</f>
        <v>1332.30793648194</v>
      </c>
    </row>
    <row r="22" spans="3:7">
      <c r="C22" s="195" t="s">
        <v>187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226</v>
      </c>
      <c r="D23" s="198"/>
      <c r="E23" s="199">
        <f>'Cost Calculation'!AD109</f>
        <v>47957.843647999995</v>
      </c>
      <c r="F23" s="209"/>
      <c r="G23" s="207">
        <f t="shared" si="0"/>
        <v>47957.843647999995</v>
      </c>
    </row>
    <row r="24" spans="3:7">
      <c r="C24" s="195" t="s">
        <v>227</v>
      </c>
      <c r="D24" s="198"/>
      <c r="E24" s="199">
        <f>'Cost Calculation'!AH111</f>
        <v>4101.2126557377051</v>
      </c>
      <c r="F24" s="209"/>
      <c r="G24" s="207">
        <f t="shared" si="0"/>
        <v>4101.2126557377051</v>
      </c>
    </row>
    <row r="25" spans="3:7">
      <c r="C25" s="196" t="s">
        <v>235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236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17570.395814399999</v>
      </c>
      <c r="F27" s="209"/>
      <c r="G27" s="207">
        <f t="shared" si="0"/>
        <v>17570.395814399999</v>
      </c>
    </row>
    <row r="28" spans="3:7">
      <c r="C28" s="195" t="s">
        <v>88</v>
      </c>
      <c r="D28" s="198"/>
      <c r="E28" s="199">
        <f>'Cost Calculation'!AN109</f>
        <v>17570.395814399999</v>
      </c>
      <c r="F28" s="209"/>
      <c r="G28" s="207">
        <f t="shared" si="0"/>
        <v>17570.395814399999</v>
      </c>
    </row>
    <row r="29" spans="3:7">
      <c r="C29" s="293" t="s">
        <v>376</v>
      </c>
      <c r="D29" s="294"/>
      <c r="E29" s="295">
        <f>SUM(E20:E28)</f>
        <v>177352.68496781564</v>
      </c>
      <c r="F29" s="209"/>
      <c r="G29" s="207">
        <f>SUM(G20:G21,G24)</f>
        <v>94254.049691015651</v>
      </c>
    </row>
    <row r="30" spans="3:7">
      <c r="C30" s="293" t="s">
        <v>377</v>
      </c>
      <c r="D30" s="294"/>
      <c r="E30" s="295">
        <f>E29/E33</f>
        <v>1009.3835497004821</v>
      </c>
      <c r="F30" s="209"/>
      <c r="G30" s="207"/>
    </row>
    <row r="31" spans="3:7">
      <c r="C31" s="195" t="s">
        <v>4</v>
      </c>
      <c r="D31" s="202">
        <f>'Changable Values'!D23</f>
        <v>0.78</v>
      </c>
      <c r="E31" s="199">
        <f>(E29-SUM(E22:E23,E25:E28))*D31</f>
        <v>73518.158758992213</v>
      </c>
      <c r="F31" s="214">
        <f>'Changable Values'!D23</f>
        <v>0.78</v>
      </c>
      <c r="G31" s="207">
        <f>G29*F31</f>
        <v>73518.158758992213</v>
      </c>
    </row>
    <row r="32" spans="3:7">
      <c r="C32" s="290" t="s">
        <v>5</v>
      </c>
      <c r="D32" s="291"/>
      <c r="E32" s="292">
        <f>E31+E29</f>
        <v>250870.84372680786</v>
      </c>
      <c r="F32" s="205"/>
      <c r="G32" s="207">
        <f>SUM(G25:G31,G22:G23)</f>
        <v>250870.84372680786</v>
      </c>
    </row>
    <row r="33" spans="3:7">
      <c r="C33" s="300" t="s">
        <v>228</v>
      </c>
      <c r="D33" s="301"/>
      <c r="E33" s="308">
        <f>'Cost Calculation'!K109</f>
        <v>175.70395814399998</v>
      </c>
      <c r="F33" s="210"/>
      <c r="G33" s="211">
        <f>E33</f>
        <v>175.70395814399998</v>
      </c>
    </row>
    <row r="34" spans="3:7">
      <c r="C34" s="302" t="s">
        <v>9</v>
      </c>
      <c r="D34" s="303"/>
      <c r="E34" s="304">
        <f>QUOTATION!L116</f>
        <v>2</v>
      </c>
      <c r="F34" s="298"/>
      <c r="G34" s="299"/>
    </row>
    <row r="35" spans="3:7" ht="13.5" thickBot="1">
      <c r="C35" s="197" t="s">
        <v>375</v>
      </c>
      <c r="D35" s="203"/>
      <c r="E35" s="204">
        <f>E32/(E33)</f>
        <v>1427.8041677422207</v>
      </c>
      <c r="F35" s="212"/>
      <c r="G35" s="213">
        <f>G32/(G33)</f>
        <v>1427.8041677422207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Mahesh</cp:lastModifiedBy>
  <cp:lastPrinted>2019-11-20T09:21:49Z</cp:lastPrinted>
  <dcterms:created xsi:type="dcterms:W3CDTF">2010-12-18T06:34:46Z</dcterms:created>
  <dcterms:modified xsi:type="dcterms:W3CDTF">2019-11-22T10:09:56Z</dcterms:modified>
</cp:coreProperties>
</file>