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24226"/>
  <mc:AlternateContent xmlns:mc="http://schemas.openxmlformats.org/markup-compatibility/2006">
    <mc:Choice Requires="x15">
      <x15ac:absPath xmlns:x15ac="http://schemas.microsoft.com/office/spreadsheetml/2010/11/ac" url="C:\Users\Mahesh\Desktop\"/>
    </mc:Choice>
  </mc:AlternateContent>
  <xr:revisionPtr revIDLastSave="0" documentId="8_{8AA9FD62-0ACD-4514-9961-FAC47B6F9D3D}" xr6:coauthVersionLast="45" xr6:coauthVersionMax="45" xr10:uidLastSave="{00000000-0000-0000-0000-000000000000}"/>
  <bookViews>
    <workbookView xWindow="-120" yWindow="-120" windowWidth="24240" windowHeight="13740" firstSheet="4" activeTab="12" xr2:uid="{00000000-000D-0000-FFFF-FFFF00000000}"/>
  </bookViews>
  <sheets>
    <sheet name="Changable Values" sheetId="1" r:id="rId1"/>
    <sheet name="BD Team" sheetId="2" r:id="rId2"/>
    <sheet name="Pricing" sheetId="3" r:id="rId3"/>
    <sheet name="Glass Calculations" sheetId="4" r:id="rId4"/>
    <sheet name="MS insert" sheetId="5" r:id="rId5"/>
    <sheet name="Cost Calculation" sheetId="6" r:id="rId6"/>
    <sheet name="QUOTATION" sheetId="7" r:id="rId7"/>
    <sheet name="Final Summary" sheetId="8" r:id="rId8"/>
    <sheet name="5.FIXED GLASS" sheetId="9" state="hidden" r:id="rId9"/>
    <sheet name="Drawings" sheetId="10" r:id="rId10"/>
    <sheet name="Glass" sheetId="11" r:id="rId11"/>
    <sheet name="Consumables" sheetId="12" r:id="rId12"/>
    <sheet name="APPLICATION" sheetId="13" r:id="rId13"/>
  </sheets>
  <definedNames>
    <definedName name="_____________LFB101" localSheetId="1">#REF!</definedName>
    <definedName name="_____________LFB101" localSheetId="5">#REF!</definedName>
    <definedName name="_____________LFB101" localSheetId="2">#REF!</definedName>
    <definedName name="_____________LFB101" localSheetId="6">#REF!</definedName>
    <definedName name="_____________LFB101">#REF!</definedName>
    <definedName name="_____________LFB118" localSheetId="1">#REF!</definedName>
    <definedName name="_____________LFB118" localSheetId="5">#REF!</definedName>
    <definedName name="_____________LFB118" localSheetId="2">#REF!</definedName>
    <definedName name="_____________LFB118" localSheetId="6">#REF!</definedName>
    <definedName name="_____________LFB118">#REF!</definedName>
    <definedName name="_____________LFB121" localSheetId="1">#REF!</definedName>
    <definedName name="_____________LFB121" localSheetId="2">#REF!</definedName>
    <definedName name="_____________LFB121">#REF!</definedName>
    <definedName name="_____________LFB122" localSheetId="1">#REF!</definedName>
    <definedName name="_____________LFB122">#REF!</definedName>
    <definedName name="____________LFB101" localSheetId="1">#REF!</definedName>
    <definedName name="____________LFB101">#REF!</definedName>
    <definedName name="____________LFB118" localSheetId="1">#REF!</definedName>
    <definedName name="____________LFB118">#REF!</definedName>
    <definedName name="____________LFB121" localSheetId="1">#REF!</definedName>
    <definedName name="____________LFB121">#REF!</definedName>
    <definedName name="____________LFB122" localSheetId="1">#REF!</definedName>
    <definedName name="____________LFB122">#REF!</definedName>
    <definedName name="___________LFB101" localSheetId="1">#REF!</definedName>
    <definedName name="___________LFB101">#REF!</definedName>
    <definedName name="___________LFB118" localSheetId="1">#REF!</definedName>
    <definedName name="___________LFB118">#REF!</definedName>
    <definedName name="___________LFB121" localSheetId="1">#REF!</definedName>
    <definedName name="___________LFB121">#REF!</definedName>
    <definedName name="___________LFB122" localSheetId="1">#REF!</definedName>
    <definedName name="___________LFB122">#REF!</definedName>
    <definedName name="__________LFB101" localSheetId="1">#REF!</definedName>
    <definedName name="__________LFB101">#REF!</definedName>
    <definedName name="__________LFB118" localSheetId="1">#REF!</definedName>
    <definedName name="__________LFB118">#REF!</definedName>
    <definedName name="__________LFB121" localSheetId="1">#REF!</definedName>
    <definedName name="__________LFB121">#REF!</definedName>
    <definedName name="__________LFB122" localSheetId="1">#REF!</definedName>
    <definedName name="__________LFB122">#REF!</definedName>
    <definedName name="_________LFB101" localSheetId="1">#REF!</definedName>
    <definedName name="_________LFB101">#REF!</definedName>
    <definedName name="_________LFB118" localSheetId="1">#REF!</definedName>
    <definedName name="_________LFB118">#REF!</definedName>
    <definedName name="_________LFB121" localSheetId="1">#REF!</definedName>
    <definedName name="_________LFB121">#REF!</definedName>
    <definedName name="_________LFB122" localSheetId="1">#REF!</definedName>
    <definedName name="_________LFB122">#REF!</definedName>
    <definedName name="________LFB101" localSheetId="1">#REF!</definedName>
    <definedName name="________LFB101">#REF!</definedName>
    <definedName name="________LFB118" localSheetId="1">#REF!</definedName>
    <definedName name="________LFB118">#REF!</definedName>
    <definedName name="________LFB121" localSheetId="1">#REF!</definedName>
    <definedName name="________LFB121">#REF!</definedName>
    <definedName name="________LFB122" localSheetId="1">#REF!</definedName>
    <definedName name="________LFB122">#REF!</definedName>
    <definedName name="_______LFB101" localSheetId="1">#REF!</definedName>
    <definedName name="_______LFB101">#REF!</definedName>
    <definedName name="_______LFB118" localSheetId="1">#REF!</definedName>
    <definedName name="_______LFB118">#REF!</definedName>
    <definedName name="_______LFB121" localSheetId="1">#REF!</definedName>
    <definedName name="_______LFB121">#REF!</definedName>
    <definedName name="_______LFB122" localSheetId="1">#REF!</definedName>
    <definedName name="_______LFB122">#REF!</definedName>
    <definedName name="______LFB101" localSheetId="1">#REF!</definedName>
    <definedName name="______LFB101">#REF!</definedName>
    <definedName name="______LFB118" localSheetId="1">#REF!</definedName>
    <definedName name="______LFB118">#REF!</definedName>
    <definedName name="______LFB121" localSheetId="1">#REF!</definedName>
    <definedName name="______LFB121">#REF!</definedName>
    <definedName name="______LFB122" localSheetId="1">#REF!</definedName>
    <definedName name="______LFB122">#REF!</definedName>
    <definedName name="_____LFB101" localSheetId="1">#REF!</definedName>
    <definedName name="_____LFB101">#REF!</definedName>
    <definedName name="_____LFB118" localSheetId="1">#REF!</definedName>
    <definedName name="_____LFB118">#REF!</definedName>
    <definedName name="_____LFB121" localSheetId="1">#REF!</definedName>
    <definedName name="_____LFB121">#REF!</definedName>
    <definedName name="_____LFB122" localSheetId="1">#REF!</definedName>
    <definedName name="_____LFB122">#REF!</definedName>
    <definedName name="____LFB101" localSheetId="1">#REF!</definedName>
    <definedName name="____LFB101">#REF!</definedName>
    <definedName name="____LFB118" localSheetId="1">#REF!</definedName>
    <definedName name="____LFB118">#REF!</definedName>
    <definedName name="____LFB121" localSheetId="1">#REF!</definedName>
    <definedName name="____LFB121">#REF!</definedName>
    <definedName name="____LFB122" localSheetId="1">#REF!</definedName>
    <definedName name="____LFB122">#REF!</definedName>
    <definedName name="___LFB101" localSheetId="1">#REF!</definedName>
    <definedName name="___LFB101">#REF!</definedName>
    <definedName name="___LFB118" localSheetId="1">#REF!</definedName>
    <definedName name="___LFB118">#REF!</definedName>
    <definedName name="___LFB121" localSheetId="1">#REF!</definedName>
    <definedName name="___LFB121">#REF!</definedName>
    <definedName name="___LFB122" localSheetId="1">#REF!</definedName>
    <definedName name="___LFB122">#REF!</definedName>
    <definedName name="__LFB101" localSheetId="1">#REF!</definedName>
    <definedName name="__LFB101">#REF!</definedName>
    <definedName name="__LFB118" localSheetId="1">#REF!</definedName>
    <definedName name="__LFB118">#REF!</definedName>
    <definedName name="__LFB121" localSheetId="1">#REF!</definedName>
    <definedName name="__LFB121">#REF!</definedName>
    <definedName name="__LFB122" localSheetId="1">#REF!</definedName>
    <definedName name="__LFB122">#REF!</definedName>
    <definedName name="_1_" localSheetId="1">#REF!</definedName>
    <definedName name="_1_">#REF!</definedName>
    <definedName name="_xlnm._FilterDatabase" localSheetId="1" hidden="1">'BD Team'!$A$8:$L$108</definedName>
    <definedName name="_xlnm._FilterDatabase" localSheetId="2" hidden="1">Pricing!$A$3:$Y$3</definedName>
    <definedName name="_jj300" localSheetId="1">#REF!</definedName>
    <definedName name="_jj300" localSheetId="5">#REF!</definedName>
    <definedName name="_jj300" localSheetId="2">#REF!</definedName>
    <definedName name="_jj300" localSheetId="6">#REF!</definedName>
    <definedName name="_jj300">#REF!</definedName>
    <definedName name="_lb1" localSheetId="1">#REF!</definedName>
    <definedName name="_lb1" localSheetId="5">#REF!</definedName>
    <definedName name="_lb1" localSheetId="2">#REF!</definedName>
    <definedName name="_lb1" localSheetId="6">#REF!</definedName>
    <definedName name="_lb1">#REF!</definedName>
    <definedName name="_lb2" localSheetId="1">#REF!</definedName>
    <definedName name="_lb2" localSheetId="2">#REF!</definedName>
    <definedName name="_lb2">#REF!</definedName>
    <definedName name="_LFB101" localSheetId="1">#REF!</definedName>
    <definedName name="_LFB101">#REF!</definedName>
    <definedName name="_LFB118" localSheetId="1">#REF!</definedName>
    <definedName name="_LFB118">#REF!</definedName>
    <definedName name="_LFB121" localSheetId="1">#REF!</definedName>
    <definedName name="_LFB121">#REF!</definedName>
    <definedName name="_LFB122" localSheetId="1">#REF!</definedName>
    <definedName name="_LFB122">#REF!</definedName>
    <definedName name="_mm1" localSheetId="1">#REF!</definedName>
    <definedName name="_mm1">#REF!</definedName>
    <definedName name="_mm2" localSheetId="1">#REF!</definedName>
    <definedName name="_mm2">#REF!</definedName>
    <definedName name="_mm3" localSheetId="1">#REF!</definedName>
    <definedName name="_mm3">#REF!</definedName>
    <definedName name="_p1" localSheetId="1">#REF!</definedName>
    <definedName name="_p1">#REF!</definedName>
    <definedName name="_pl1" localSheetId="1">#REF!</definedName>
    <definedName name="_pl1">#REF!</definedName>
    <definedName name="_Pr1" localSheetId="1">#REF!</definedName>
    <definedName name="_Pr1">#REF!</definedName>
    <definedName name="_pr2" localSheetId="1">#REF!</definedName>
    <definedName name="_pr2">#REF!</definedName>
    <definedName name="a" localSheetId="1">#REF!</definedName>
    <definedName name="a" localSheetId="5">#REF!</definedName>
    <definedName name="a" localSheetId="2">#REF!</definedName>
    <definedName name="a" localSheetId="6">#REF!</definedName>
    <definedName name="a">#REF!</definedName>
    <definedName name="amount" localSheetId="1">#REF!</definedName>
    <definedName name="amount">#REF!</definedName>
    <definedName name="area" localSheetId="1">#REF!</definedName>
    <definedName name="area">#REF!</definedName>
    <definedName name="Area_m2" localSheetId="1">#REF!</definedName>
    <definedName name="Area_m2" localSheetId="5">#REF!</definedName>
    <definedName name="Area_m2" localSheetId="2">#REF!</definedName>
    <definedName name="Area_m2" localSheetId="6">#REF!</definedName>
    <definedName name="Area_m2">#REF!</definedName>
    <definedName name="avg" localSheetId="1">#REF!</definedName>
    <definedName name="avg">#REF!</definedName>
    <definedName name="Beg_Bal" localSheetId="1">#REF!</definedName>
    <definedName name="Beg_Bal" localSheetId="5">#REF!</definedName>
    <definedName name="Beg_Bal" localSheetId="2">#REF!</definedName>
    <definedName name="Beg_Bal" localSheetId="6">#REF!</definedName>
    <definedName name="Beg_Bal">#REF!</definedName>
    <definedName name="bol" localSheetId="1">#REF!</definedName>
    <definedName name="bol" localSheetId="5">#REF!</definedName>
    <definedName name="bol" localSheetId="2">#REF!</definedName>
    <definedName name="bol" localSheetId="6">#REF!</definedName>
    <definedName name="bol">#REF!</definedName>
    <definedName name="boml" localSheetId="1">#REF!</definedName>
    <definedName name="boml" localSheetId="2">#REF!</definedName>
    <definedName name="boml">#REF!</definedName>
    <definedName name="botl" localSheetId="1">#REF!</definedName>
    <definedName name="botl">#REF!</definedName>
    <definedName name="botn" localSheetId="1">#REF!</definedName>
    <definedName name="botn">#REF!</definedName>
    <definedName name="Breaks" localSheetId="1">#REF!</definedName>
    <definedName name="Breaks">#REF!</definedName>
    <definedName name="bua" localSheetId="1">#REF!</definedName>
    <definedName name="bua">#REF!</definedName>
    <definedName name="BuiltIn_Print_Area___0" localSheetId="1">#REF!</definedName>
    <definedName name="BuiltIn_Print_Area___0" localSheetId="5">#REF!</definedName>
    <definedName name="BuiltIn_Print_Area___0" localSheetId="2">#REF!</definedName>
    <definedName name="BuiltIn_Print_Area___0" localSheetId="6">#REF!</definedName>
    <definedName name="BuiltIn_Print_Area___0">#REF!</definedName>
    <definedName name="C_" localSheetId="1">#REF!</definedName>
    <definedName name="C_" localSheetId="5">#REF!</definedName>
    <definedName name="C_" localSheetId="2">#REF!</definedName>
    <definedName name="C_" localSheetId="6">#REF!</definedName>
    <definedName name="C_">#REF!</definedName>
    <definedName name="checked" localSheetId="1">#REF!</definedName>
    <definedName name="checked" localSheetId="5">#REF!</definedName>
    <definedName name="checked" localSheetId="2">#REF!</definedName>
    <definedName name="checked" localSheetId="6">#REF!</definedName>
    <definedName name="checked">#REF!</definedName>
    <definedName name="Columns" localSheetId="1">#REF!</definedName>
    <definedName name="Columns" localSheetId="5">#REF!</definedName>
    <definedName name="Columns" localSheetId="2">#REF!</definedName>
    <definedName name="Columns" localSheetId="6">#REF!</definedName>
    <definedName name="Columns">#REF!</definedName>
    <definedName name="Comp_ME" localSheetId="1">#REF!</definedName>
    <definedName name="Comp_ME" localSheetId="2">#REF!</definedName>
    <definedName name="Comp_ME">#REF!</definedName>
    <definedName name="cum" localSheetId="1">#REF!</definedName>
    <definedName name="cum">#REF!</definedName>
    <definedName name="data" localSheetId="1">#REF!</definedName>
    <definedName name="data" localSheetId="5">#REF!</definedName>
    <definedName name="data" localSheetId="2">#REF!</definedName>
    <definedName name="data" localSheetId="6">#REF!</definedName>
    <definedName name="data">#REF!</definedName>
    <definedName name="dc" localSheetId="1">#REF!</definedName>
    <definedName name="dc" localSheetId="5">#REF!</definedName>
    <definedName name="dc" localSheetId="2">#REF!</definedName>
    <definedName name="dc" localSheetId="6">#REF!</definedName>
    <definedName name="dc">#REF!</definedName>
    <definedName name="DEPTH" localSheetId="1">#REF!</definedName>
    <definedName name="DEPTH" localSheetId="5">#REF!</definedName>
    <definedName name="DEPTH" localSheetId="2">#REF!</definedName>
    <definedName name="DEPTH" localSheetId="6">#REF!</definedName>
    <definedName name="DEPTH">#REF!</definedName>
    <definedName name="designed" localSheetId="1">#REF!</definedName>
    <definedName name="designed" localSheetId="5">#REF!</definedName>
    <definedName name="designed" localSheetId="2">#REF!</definedName>
    <definedName name="designed" localSheetId="6">#REF!</definedName>
    <definedName name="designed">#REF!</definedName>
    <definedName name="df" localSheetId="1">#REF!</definedName>
    <definedName name="df" localSheetId="2">#REF!</definedName>
    <definedName name="df">#REF!</definedName>
    <definedName name="dg" localSheetId="1">#REF!</definedName>
    <definedName name="dg">#REF!</definedName>
    <definedName name="docu" localSheetId="1">#REF!</definedName>
    <definedName name="docu">#REF!</definedName>
    <definedName name="dq" localSheetId="1">#REF!</definedName>
    <definedName name="dq">#REF!</definedName>
    <definedName name="E" localSheetId="1">#REF!</definedName>
    <definedName name="E" localSheetId="5">#REF!</definedName>
    <definedName name="E" localSheetId="2">#REF!</definedName>
    <definedName name="E" localSheetId="6">#REF!</definedName>
    <definedName name="E">#REF!</definedName>
    <definedName name="eeeeee" localSheetId="1">#REF!</definedName>
    <definedName name="eeeeee" localSheetId="5">#REF!</definedName>
    <definedName name="eeeeee" localSheetId="2">#REF!</definedName>
    <definedName name="eeeeee" localSheetId="6">#REF!</definedName>
    <definedName name="eeeeee">#REF!</definedName>
    <definedName name="End_Bal" localSheetId="1">#REF!</definedName>
    <definedName name="End_Bal" localSheetId="5">#REF!</definedName>
    <definedName name="End_Bal" localSheetId="2">#REF!</definedName>
    <definedName name="End_Bal" localSheetId="6">#REF!</definedName>
    <definedName name="End_Bal">#REF!</definedName>
    <definedName name="EP" localSheetId="1">#REF!</definedName>
    <definedName name="EP" localSheetId="5">#REF!</definedName>
    <definedName name="EP" localSheetId="2">#REF!</definedName>
    <definedName name="EP" localSheetId="6">#REF!</definedName>
    <definedName name="EP">#REF!</definedName>
    <definedName name="Extra_Pay" localSheetId="1">#REF!</definedName>
    <definedName name="Extra_Pay" localSheetId="5">#REF!</definedName>
    <definedName name="Extra_Pay" localSheetId="2">#REF!</definedName>
    <definedName name="Extra_Pay" localSheetId="6">#REF!</definedName>
    <definedName name="Extra_Pay">#REF!</definedName>
    <definedName name="F" localSheetId="1">#REF!</definedName>
    <definedName name="F" localSheetId="5">#REF!</definedName>
    <definedName name="F" localSheetId="2">#REF!</definedName>
    <definedName name="F" localSheetId="6">#REF!</definedName>
    <definedName name="F">#REF!</definedName>
    <definedName name="F2IMP" localSheetId="1">#REF!</definedName>
    <definedName name="F2IMP" localSheetId="2">#REF!</definedName>
    <definedName name="F2IMP">#REF!</definedName>
    <definedName name="FIMP" localSheetId="1">#REF!</definedName>
    <definedName name="FIMP">#REF!</definedName>
    <definedName name="Full_Print" localSheetId="1">#REF!</definedName>
    <definedName name="Full_Print" localSheetId="5">#REF!</definedName>
    <definedName name="Full_Print" localSheetId="2">#REF!</definedName>
    <definedName name="Full_Print" localSheetId="6">#REF!</definedName>
    <definedName name="Full_Print">#REF!</definedName>
    <definedName name="g" localSheetId="1">#REF!</definedName>
    <definedName name="g" localSheetId="5">#REF!</definedName>
    <definedName name="g" localSheetId="2">#REF!</definedName>
    <definedName name="g" localSheetId="6">#REF!</definedName>
    <definedName name="g">#REF!</definedName>
    <definedName name="Glass" localSheetId="1">#REF!</definedName>
    <definedName name="glass" localSheetId="5">#REF!</definedName>
    <definedName name="Glass" localSheetId="2">#REF!</definedName>
    <definedName name="glass" localSheetId="6">#REF!</definedName>
    <definedName name="Glass">#REF!</definedName>
    <definedName name="gs" localSheetId="1">#REF!</definedName>
    <definedName name="gs">#REF!</definedName>
    <definedName name="H" localSheetId="1">#REF!</definedName>
    <definedName name="H">#REF!</definedName>
    <definedName name="H_m" localSheetId="1">#REF!</definedName>
    <definedName name="H_m">#REF!</definedName>
    <definedName name="HA" localSheetId="1">#REF!</definedName>
    <definedName name="HA">#REF!</definedName>
    <definedName name="Header_Row" localSheetId="1">#REF!</definedName>
    <definedName name="Header_Row">#REF!</definedName>
    <definedName name="hf" localSheetId="1">#REF!</definedName>
    <definedName name="hf" localSheetId="5">#REF!</definedName>
    <definedName name="hf" localSheetId="2">#REF!</definedName>
    <definedName name="hf" localSheetId="6">#REF!</definedName>
    <definedName name="hf">#REF!</definedName>
    <definedName name="HOME" localSheetId="1">#REF!</definedName>
    <definedName name="HOME" localSheetId="5">#REF!</definedName>
    <definedName name="HOME" localSheetId="2">#REF!</definedName>
    <definedName name="HOME" localSheetId="6">#REF!</definedName>
    <definedName name="HOME">#REF!</definedName>
    <definedName name="I" localSheetId="1">#REF!</definedName>
    <definedName name="I">#REF!</definedName>
    <definedName name="IMP" localSheetId="1">#REF!</definedName>
    <definedName name="IMP">#REF!</definedName>
    <definedName name="Int" localSheetId="1">#REF!</definedName>
    <definedName name="Int">#REF!</definedName>
    <definedName name="Interest_Rate" localSheetId="1">#REF!</definedName>
    <definedName name="Interest_Rate">#REF!</definedName>
    <definedName name="Interior" localSheetId="1">#REF!</definedName>
    <definedName name="Interior">#REF!</definedName>
    <definedName name="J" localSheetId="1">#REF!</definedName>
    <definedName name="J" localSheetId="5">#REF!</definedName>
    <definedName name="J" localSheetId="2">#REF!</definedName>
    <definedName name="J" localSheetId="6">#REF!</definedName>
    <definedName name="J">#REF!</definedName>
    <definedName name="JobID" localSheetId="1">#REF!</definedName>
    <definedName name="JobID" localSheetId="5">#REF!</definedName>
    <definedName name="JobID" localSheetId="2">#REF!</definedName>
    <definedName name="JobID" localSheetId="6">#REF!</definedName>
    <definedName name="JobID">#REF!</definedName>
    <definedName name="kh" localSheetId="1">#REF!</definedName>
    <definedName name="kh" localSheetId="2">#REF!</definedName>
    <definedName name="kh">#REF!</definedName>
    <definedName name="L" localSheetId="1">#REF!</definedName>
    <definedName name="L">#REF!</definedName>
    <definedName name="L_m" localSheetId="1">#REF!</definedName>
    <definedName name="L_m">#REF!</definedName>
    <definedName name="Last_Row" localSheetId="1">#REF!</definedName>
    <definedName name="Last_Row" localSheetId="2">#REF!</definedName>
    <definedName name="LC" localSheetId="1">#REF!</definedName>
    <definedName name="LC" localSheetId="5">#REF!</definedName>
    <definedName name="LC" localSheetId="2">#REF!</definedName>
    <definedName name="LC" localSheetId="6">#REF!</definedName>
    <definedName name="LC">#REF!</definedName>
    <definedName name="lef" localSheetId="1">#REF!</definedName>
    <definedName name="lef" localSheetId="5">#REF!</definedName>
    <definedName name="lef" localSheetId="2">#REF!</definedName>
    <definedName name="lef" localSheetId="6">#REF!</definedName>
    <definedName name="lef">#REF!</definedName>
    <definedName name="lel" localSheetId="1">#REF!</definedName>
    <definedName name="lel" localSheetId="2">#REF!</definedName>
    <definedName name="lel">#REF!</definedName>
    <definedName name="Loan_Amount" localSheetId="1">#REF!</definedName>
    <definedName name="Loan_Amount">#REF!</definedName>
    <definedName name="Loan_Start" localSheetId="1">#REF!</definedName>
    <definedName name="Loan_Start">#REF!</definedName>
    <definedName name="Loan_Years" localSheetId="1">#REF!</definedName>
    <definedName name="Loan_Years">#REF!</definedName>
    <definedName name="LTA" localSheetId="1">#REF!</definedName>
    <definedName name="LTA" localSheetId="5">#REF!</definedName>
    <definedName name="LTA" localSheetId="2">#REF!</definedName>
    <definedName name="LTA" localSheetId="6">#REF!</definedName>
    <definedName name="LTA">#REF!</definedName>
    <definedName name="m" localSheetId="1">#REF!</definedName>
    <definedName name="m" localSheetId="5">#REF!</definedName>
    <definedName name="m" localSheetId="2">#REF!</definedName>
    <definedName name="m" localSheetId="6">#REF!</definedName>
    <definedName name="m">#REF!</definedName>
    <definedName name="MANUEL_INPUT" localSheetId="1">#REF!</definedName>
    <definedName name="MANUEL_INPUT" localSheetId="2">#REF!</definedName>
    <definedName name="MANUEL_INPUT">#REF!</definedName>
    <definedName name="N" localSheetId="1">#REF!</definedName>
    <definedName name="N" localSheetId="5">#REF!</definedName>
    <definedName name="N" localSheetId="2">#REF!</definedName>
    <definedName name="N" localSheetId="6">#REF!</definedName>
    <definedName name="N">#REF!</definedName>
    <definedName name="NPA" localSheetId="1">#REF!</definedName>
    <definedName name="NPA" localSheetId="5">#REF!</definedName>
    <definedName name="NPA" localSheetId="2">#REF!</definedName>
    <definedName name="NPA" localSheetId="6">#REF!</definedName>
    <definedName name="NPA">#REF!</definedName>
    <definedName name="Num_Pmt_Per_Year" localSheetId="1">#REF!</definedName>
    <definedName name="Num_Pmt_Per_Year" localSheetId="2">#REF!</definedName>
    <definedName name="Num_Pmt_Per_Year">#REF!</definedName>
    <definedName name="p" localSheetId="1">#REF!</definedName>
    <definedName name="p" localSheetId="5">#REF!</definedName>
    <definedName name="p" localSheetId="2">#REF!</definedName>
    <definedName name="p" localSheetId="6">#REF!</definedName>
    <definedName name="p">#REF!</definedName>
    <definedName name="PAN_TILES" localSheetId="1">#REF!</definedName>
    <definedName name="PAN_TILES" localSheetId="5">#REF!</definedName>
    <definedName name="PAN_TILES" localSheetId="2">#REF!</definedName>
    <definedName name="PAN_TILES" localSheetId="6">#REF!</definedName>
    <definedName name="PAN_TILES">#REF!</definedName>
    <definedName name="patch" localSheetId="1">#REF!</definedName>
    <definedName name="patch" localSheetId="5">#REF!</definedName>
    <definedName name="patch" localSheetId="2">#REF!</definedName>
    <definedName name="patch" localSheetId="6">#REF!</definedName>
    <definedName name="patch">#REF!</definedName>
    <definedName name="Pay_Date" localSheetId="1">#REF!</definedName>
    <definedName name="Pay_Date" localSheetId="2">#REF!</definedName>
    <definedName name="Pay_Date">#REF!</definedName>
    <definedName name="Pay_Num" localSheetId="1">#REF!</definedName>
    <definedName name="Pay_Num">#REF!</definedName>
    <definedName name="Perimeter__m" localSheetId="1">#REF!</definedName>
    <definedName name="Perimeter__m" localSheetId="5">#REF!</definedName>
    <definedName name="Perimeter__m" localSheetId="2">#REF!</definedName>
    <definedName name="Perimeter__m" localSheetId="6">#REF!</definedName>
    <definedName name="Perimeter__m">#REF!</definedName>
    <definedName name="Pkg_col" localSheetId="1">#REF!</definedName>
    <definedName name="Pkg_col" localSheetId="5">#REF!</definedName>
    <definedName name="Pkg_col" localSheetId="2">#REF!</definedName>
    <definedName name="Pkg_col" localSheetId="6">#REF!</definedName>
    <definedName name="Pkg_col">#REF!</definedName>
    <definedName name="pl" localSheetId="1">#REF!</definedName>
    <definedName name="pl" localSheetId="5">#REF!</definedName>
    <definedName name="pl" localSheetId="2">#REF!</definedName>
    <definedName name="pl" localSheetId="6">#REF!</definedName>
    <definedName name="pl">#REF!</definedName>
    <definedName name="point1" localSheetId="1">#REF!</definedName>
    <definedName name="point1" localSheetId="2">#REF!</definedName>
    <definedName name="point1">#REF!</definedName>
    <definedName name="Princ" localSheetId="1">#REF!</definedName>
    <definedName name="Princ" localSheetId="5">#REF!</definedName>
    <definedName name="Princ" localSheetId="2">#REF!</definedName>
    <definedName name="Princ" localSheetId="6">#REF!</definedName>
    <definedName name="Princ">#REF!</definedName>
    <definedName name="_xlnm.Print_Area" localSheetId="9">Drawings!$C$2:$O$29</definedName>
    <definedName name="_xlnm.Print_Area" localSheetId="6">QUOTATION!$B$1:$O$171</definedName>
    <definedName name="Print_Range" localSheetId="1">#REF!</definedName>
    <definedName name="Print_Range" localSheetId="5">#REF!</definedName>
    <definedName name="Print_Range" localSheetId="2">#REF!</definedName>
    <definedName name="Print_Range" localSheetId="6">#REF!</definedName>
    <definedName name="Print_Range">#REF!</definedName>
    <definedName name="project" localSheetId="1">#REF!</definedName>
    <definedName name="project" localSheetId="2">#REF!</definedName>
    <definedName name="project">#REF!</definedName>
    <definedName name="q" localSheetId="1">#REF!</definedName>
    <definedName name="q" localSheetId="5">#REF!</definedName>
    <definedName name="q" localSheetId="2">#REF!</definedName>
    <definedName name="q" localSheetId="6">#REF!</definedName>
    <definedName name="q">#REF!</definedName>
    <definedName name="Qty" localSheetId="1">#REF!</definedName>
    <definedName name="Qty" localSheetId="5">#REF!</definedName>
    <definedName name="Qty" localSheetId="2">#REF!</definedName>
    <definedName name="Qty" localSheetId="6">#REF!</definedName>
    <definedName name="Qty">#REF!</definedName>
    <definedName name="QtyA" localSheetId="1">#REF!</definedName>
    <definedName name="QtyA" localSheetId="2">#REF!</definedName>
    <definedName name="QtyA">#REF!</definedName>
    <definedName name="R_" localSheetId="1">#REF!</definedName>
    <definedName name="R_">#REF!</definedName>
    <definedName name="rel" localSheetId="1">#REF!</definedName>
    <definedName name="rel">#REF!</definedName>
    <definedName name="REMOVE">#REF!</definedName>
    <definedName name="Rev" localSheetId="1">#REF!</definedName>
    <definedName name="Rev" localSheetId="5">#REF!</definedName>
    <definedName name="Rev" localSheetId="2">#REF!</definedName>
    <definedName name="Rev" localSheetId="6">#REF!</definedName>
    <definedName name="Rev">#REF!</definedName>
    <definedName name="rig" localSheetId="1">#REF!</definedName>
    <definedName name="rig" localSheetId="5">#REF!</definedName>
    <definedName name="rig" localSheetId="2">#REF!</definedName>
    <definedName name="rig" localSheetId="6">#REF!</definedName>
    <definedName name="rig">#REF!</definedName>
    <definedName name="robot" localSheetId="1">#REF!</definedName>
    <definedName name="robot" localSheetId="2">#REF!</definedName>
    <definedName name="robot">#REF!</definedName>
    <definedName name="rosid" localSheetId="1">#REF!</definedName>
    <definedName name="rosid" localSheetId="5">#REF!</definedName>
    <definedName name="rosid" localSheetId="2">#REF!</definedName>
    <definedName name="rosid" localSheetId="6">#REF!</definedName>
    <definedName name="rosid">#REF!</definedName>
    <definedName name="s" localSheetId="1">#REF!</definedName>
    <definedName name="s" localSheetId="5">#REF!</definedName>
    <definedName name="s" localSheetId="2">#REF!</definedName>
    <definedName name="s" localSheetId="6">#REF!</definedName>
    <definedName name="s">#REF!</definedName>
    <definedName name="SC" localSheetId="1">#REF!</definedName>
    <definedName name="SC" localSheetId="2">#REF!</definedName>
    <definedName name="SC">#REF!</definedName>
    <definedName name="Sched_Pay" localSheetId="1">#REF!</definedName>
    <definedName name="Sched_Pay">#REF!</definedName>
    <definedName name="Scheduled_Extra_Payments" localSheetId="1">#REF!</definedName>
    <definedName name="Scheduled_Extra_Payments">#REF!</definedName>
    <definedName name="Scheduled_Interest_Rate" localSheetId="1">#REF!</definedName>
    <definedName name="Scheduled_Interest_Rate">#REF!</definedName>
    <definedName name="Scheduled_Monthly_Payment" localSheetId="1">#REF!</definedName>
    <definedName name="Scheduled_Monthly_Payment">#REF!</definedName>
    <definedName name="schools" localSheetId="1">#REF!</definedName>
    <definedName name="schools">#REF!</definedName>
    <definedName name="Sdate" localSheetId="1">#REF!</definedName>
    <definedName name="Sdate">#REF!</definedName>
    <definedName name="SiteExpence" localSheetId="1">#REF!</definedName>
    <definedName name="SiteExpence" localSheetId="5">#REF!</definedName>
    <definedName name="SiteExpence" localSheetId="2">#REF!</definedName>
    <definedName name="SiteExpence" localSheetId="6">#REF!</definedName>
    <definedName name="SiteExpence">#REF!</definedName>
    <definedName name="sss" localSheetId="1">#REF!</definedName>
    <definedName name="sss" localSheetId="5">#REF!</definedName>
    <definedName name="sss" localSheetId="2">#REF!</definedName>
    <definedName name="sss" localSheetId="6">#REF!</definedName>
    <definedName name="sss">#REF!</definedName>
    <definedName name="start" localSheetId="1">#REF!</definedName>
    <definedName name="start" localSheetId="5">#REF!</definedName>
    <definedName name="start" localSheetId="2">#REF!</definedName>
    <definedName name="start" localSheetId="6">#REF!</definedName>
    <definedName name="start">#REF!</definedName>
    <definedName name="StrID" localSheetId="1">#REF!</definedName>
    <definedName name="StrID" localSheetId="5">#REF!</definedName>
    <definedName name="StrID" localSheetId="2">#REF!</definedName>
    <definedName name="StrID" localSheetId="6">#REF!</definedName>
    <definedName name="StrID">#REF!</definedName>
    <definedName name="structure" localSheetId="1">#REF!</definedName>
    <definedName name="structure" localSheetId="2">#REF!</definedName>
    <definedName name="structure">#REF!</definedName>
    <definedName name="Subject" localSheetId="1">#REF!</definedName>
    <definedName name="Subject">#REF!</definedName>
    <definedName name="sum6C" localSheetId="1">#REF!</definedName>
    <definedName name="sum6C" localSheetId="5">#REF!</definedName>
    <definedName name="sum6C" localSheetId="2">#REF!</definedName>
    <definedName name="sum6C" localSheetId="6">#REF!</definedName>
    <definedName name="sum6C">#REF!</definedName>
    <definedName name="summary" localSheetId="1">#REF!</definedName>
    <definedName name="summary" localSheetId="5">#REF!</definedName>
    <definedName name="summary" localSheetId="2">#REF!</definedName>
    <definedName name="summary" localSheetId="6">#REF!</definedName>
    <definedName name="summary">#REF!</definedName>
    <definedName name="T" localSheetId="1">#REF!</definedName>
    <definedName name="T" localSheetId="2">#REF!</definedName>
    <definedName name="T">#REF!</definedName>
    <definedName name="TABLE2" localSheetId="1">#REF!</definedName>
    <definedName name="TABLE2" localSheetId="5">#REF!</definedName>
    <definedName name="TABLE2" localSheetId="2">#REF!</definedName>
    <definedName name="TABLE2" localSheetId="6">#REF!</definedName>
    <definedName name="TABLE2">#REF!</definedName>
    <definedName name="TableRange" localSheetId="1">#REF!</definedName>
    <definedName name="TableRange" localSheetId="5">#REF!</definedName>
    <definedName name="TableRange" localSheetId="2">#REF!</definedName>
    <definedName name="TableRange" localSheetId="6">#REF!</definedName>
    <definedName name="TableRange">#REF!</definedName>
    <definedName name="Title1" localSheetId="1">#REF!</definedName>
    <definedName name="Title1" localSheetId="5">#REF!</definedName>
    <definedName name="Title1" localSheetId="2">#REF!</definedName>
    <definedName name="Title1" localSheetId="6">#REF!</definedName>
    <definedName name="Title1">#REF!</definedName>
    <definedName name="Title2" localSheetId="1">#REF!</definedName>
    <definedName name="Title2" localSheetId="5">#REF!</definedName>
    <definedName name="Title2" localSheetId="2">#REF!</definedName>
    <definedName name="Title2" localSheetId="6">#REF!</definedName>
    <definedName name="Title2">#REF!</definedName>
    <definedName name="tol" localSheetId="1">#REF!</definedName>
    <definedName name="tol" localSheetId="2">#REF!</definedName>
    <definedName name="tol">#REF!</definedName>
    <definedName name="topl" localSheetId="1">#REF!</definedName>
    <definedName name="topl">#REF!</definedName>
    <definedName name="topn" localSheetId="1">#REF!</definedName>
    <definedName name="topn">#REF!</definedName>
    <definedName name="total" localSheetId="1">#REF!</definedName>
    <definedName name="total">#REF!</definedName>
    <definedName name="Total_Interest" localSheetId="1">#REF!</definedName>
    <definedName name="Total_Interest">#REF!</definedName>
    <definedName name="Total_Pay" localSheetId="1">#REF!</definedName>
    <definedName name="Total_Pay">#REF!</definedName>
    <definedName name="totalarea" localSheetId="1">#REF!</definedName>
    <definedName name="totalarea">#REF!</definedName>
    <definedName name="valHighlight" localSheetId="1">#REF!</definedName>
    <definedName name="valHighlight">#REF!</definedName>
    <definedName name="Value_Col" localSheetId="1">#REF!</definedName>
    <definedName name="Value_Col" localSheetId="5">#REF!</definedName>
    <definedName name="Value_Col" localSheetId="2">#REF!</definedName>
    <definedName name="Value_Col" localSheetId="6">#REF!</definedName>
    <definedName name="Value_Col">#REF!</definedName>
    <definedName name="W.S._No." localSheetId="1">#REF!</definedName>
    <definedName name="W.S._No." localSheetId="5">#REF!</definedName>
    <definedName name="W.S._No." localSheetId="2">#REF!</definedName>
    <definedName name="W.S._No." localSheetId="6">#REF!</definedName>
    <definedName name="W.S._No.">#REF!</definedName>
    <definedName name="work" localSheetId="1">#REF!</definedName>
    <definedName name="work" localSheetId="5">#REF!</definedName>
    <definedName name="work" localSheetId="2">#REF!</definedName>
    <definedName name="work" localSheetId="6">#REF!</definedName>
    <definedName name="work">#REF!</definedName>
    <definedName name="wrn.Full._.Report." localSheetId="1">#REF!</definedName>
    <definedName name="wrn.Full._.Report." localSheetId="5">#REF!</definedName>
    <definedName name="wrn.Full._.Report." localSheetId="2">#REF!</definedName>
    <definedName name="wrn.Full._.Report." localSheetId="6">#REF!</definedName>
    <definedName name="wrn.Full._.Report.">#REF!</definedName>
    <definedName name="Y" localSheetId="1">#REF!</definedName>
    <definedName name="Y" localSheetId="5">#REF!</definedName>
    <definedName name="Y" localSheetId="2">#REF!</definedName>
    <definedName name="Y" localSheetId="6">#REF!</definedName>
    <definedName name="Y">#REF!</definedName>
    <definedName name="zdfvg" localSheetId="1">#REF!</definedName>
    <definedName name="zdfvg" localSheetId="5">#REF!</definedName>
    <definedName name="zdfvg" localSheetId="2">#REF!</definedName>
    <definedName name="zdfvg" localSheetId="6">#REF!</definedName>
    <definedName name="zdfvg">#REF!</definedName>
  </definedNames>
  <calcPr calcId="181029"/>
</workbook>
</file>

<file path=xl/calcChain.xml><?xml version="1.0" encoding="utf-8"?>
<calcChain xmlns="http://schemas.openxmlformats.org/spreadsheetml/2006/main">
  <c r="N17" i="7" l="1"/>
  <c r="N16" i="7"/>
  <c r="T3" i="13" l="1"/>
  <c r="S3" i="13"/>
  <c r="R3" i="13"/>
  <c r="Q3" i="13"/>
  <c r="P3" i="13"/>
  <c r="O3" i="13"/>
  <c r="N3" i="13"/>
  <c r="M3" i="13"/>
  <c r="L3" i="13"/>
  <c r="K3" i="13"/>
  <c r="J3" i="13"/>
  <c r="I3" i="13"/>
  <c r="F3" i="13"/>
  <c r="E3" i="13"/>
  <c r="D3" i="13"/>
  <c r="C3" i="13"/>
  <c r="B3" i="13"/>
  <c r="A3" i="13"/>
  <c r="T2" i="13"/>
  <c r="S2" i="13"/>
  <c r="R2" i="13"/>
  <c r="Q2" i="13"/>
  <c r="P2" i="13"/>
  <c r="O2" i="13"/>
  <c r="N2" i="13"/>
  <c r="M2" i="13"/>
  <c r="L2" i="13"/>
  <c r="K2" i="13"/>
  <c r="J2" i="13"/>
  <c r="I2" i="13"/>
  <c r="F2" i="13"/>
  <c r="E2" i="13"/>
  <c r="D2" i="13"/>
  <c r="C2" i="13"/>
  <c r="B2" i="13"/>
  <c r="A2" i="13"/>
  <c r="M57" i="11"/>
  <c r="M56" i="11"/>
  <c r="E56" i="11"/>
  <c r="M53" i="11"/>
  <c r="E53" i="11"/>
  <c r="J46" i="11"/>
  <c r="B46" i="11"/>
  <c r="S39" i="11"/>
  <c r="S38" i="11"/>
  <c r="S35" i="11"/>
  <c r="M35" i="11"/>
  <c r="M38" i="11" s="1"/>
  <c r="E35" i="11"/>
  <c r="E38" i="11" s="1"/>
  <c r="P28" i="11"/>
  <c r="J28" i="11"/>
  <c r="B28" i="11"/>
  <c r="E19" i="11"/>
  <c r="S16" i="11"/>
  <c r="S19" i="11" s="1"/>
  <c r="M16" i="11"/>
  <c r="M19" i="11" s="1"/>
  <c r="E16" i="11"/>
  <c r="P9" i="11"/>
  <c r="J9" i="11"/>
  <c r="B9" i="11"/>
  <c r="N1106" i="10"/>
  <c r="N1105" i="10"/>
  <c r="N1104" i="10"/>
  <c r="N1103" i="10"/>
  <c r="N1102" i="10"/>
  <c r="N1098" i="10"/>
  <c r="G1097" i="10"/>
  <c r="E1097" i="10"/>
  <c r="N1095" i="10"/>
  <c r="N1094" i="10"/>
  <c r="N1093" i="10"/>
  <c r="N1092" i="10"/>
  <c r="N1091" i="10"/>
  <c r="N1087" i="10"/>
  <c r="G1086" i="10"/>
  <c r="E1086" i="10"/>
  <c r="N1084" i="10"/>
  <c r="N1083" i="10"/>
  <c r="N1082" i="10"/>
  <c r="N1081" i="10"/>
  <c r="N1080" i="10"/>
  <c r="N1076" i="10"/>
  <c r="G1075" i="10"/>
  <c r="E1075" i="10"/>
  <c r="N1073" i="10"/>
  <c r="N1072" i="10"/>
  <c r="N1071" i="10"/>
  <c r="N1070" i="10"/>
  <c r="N1069" i="10"/>
  <c r="N1065" i="10"/>
  <c r="G1064" i="10"/>
  <c r="E1064" i="10"/>
  <c r="N1062" i="10"/>
  <c r="N1061" i="10"/>
  <c r="N1060" i="10"/>
  <c r="N1059" i="10"/>
  <c r="N1058" i="10"/>
  <c r="N1054" i="10"/>
  <c r="G1053" i="10"/>
  <c r="E1053" i="10"/>
  <c r="N1051" i="10"/>
  <c r="N1050" i="10"/>
  <c r="N1049" i="10"/>
  <c r="N1048" i="10"/>
  <c r="N1047" i="10"/>
  <c r="N1043" i="10"/>
  <c r="G1042" i="10"/>
  <c r="E1042" i="10"/>
  <c r="N1040" i="10"/>
  <c r="N1039" i="10"/>
  <c r="N1038" i="10"/>
  <c r="N1037" i="10"/>
  <c r="N1036" i="10"/>
  <c r="N1032" i="10"/>
  <c r="G1031" i="10"/>
  <c r="E1031" i="10"/>
  <c r="N1029" i="10"/>
  <c r="N1028" i="10"/>
  <c r="N1027" i="10"/>
  <c r="N1026" i="10"/>
  <c r="N1025" i="10"/>
  <c r="N1021" i="10"/>
  <c r="G1020" i="10"/>
  <c r="E1020" i="10"/>
  <c r="N1018" i="10"/>
  <c r="N1017" i="10"/>
  <c r="N1016" i="10"/>
  <c r="N1015" i="10"/>
  <c r="N1014" i="10"/>
  <c r="N1010" i="10"/>
  <c r="G1009" i="10"/>
  <c r="E1009" i="10"/>
  <c r="N1007" i="10"/>
  <c r="N1006" i="10"/>
  <c r="N1005" i="10"/>
  <c r="N1004" i="10"/>
  <c r="N1003" i="10"/>
  <c r="N999" i="10"/>
  <c r="G998" i="10"/>
  <c r="E998" i="10"/>
  <c r="N996" i="10"/>
  <c r="N995" i="10"/>
  <c r="N994" i="10"/>
  <c r="N993" i="10"/>
  <c r="N992" i="10"/>
  <c r="N988" i="10"/>
  <c r="G987" i="10"/>
  <c r="E987" i="10"/>
  <c r="N985" i="10"/>
  <c r="N984" i="10"/>
  <c r="N983" i="10"/>
  <c r="N982" i="10"/>
  <c r="N981" i="10"/>
  <c r="N977" i="10"/>
  <c r="G976" i="10"/>
  <c r="E976" i="10"/>
  <c r="N974" i="10"/>
  <c r="N973" i="10"/>
  <c r="N972" i="10"/>
  <c r="N971" i="10"/>
  <c r="N970" i="10"/>
  <c r="N966" i="10"/>
  <c r="G965" i="10"/>
  <c r="E965" i="10"/>
  <c r="N963" i="10"/>
  <c r="N962" i="10"/>
  <c r="N961" i="10"/>
  <c r="N960" i="10"/>
  <c r="N959" i="10"/>
  <c r="N955" i="10"/>
  <c r="G954" i="10"/>
  <c r="E954" i="10"/>
  <c r="N952" i="10"/>
  <c r="N951" i="10"/>
  <c r="N950" i="10"/>
  <c r="N949" i="10"/>
  <c r="N948" i="10"/>
  <c r="N944" i="10"/>
  <c r="G943" i="10"/>
  <c r="E943" i="10"/>
  <c r="N941" i="10"/>
  <c r="N940" i="10"/>
  <c r="N939" i="10"/>
  <c r="N938" i="10"/>
  <c r="N937" i="10"/>
  <c r="N933" i="10"/>
  <c r="G932" i="10"/>
  <c r="E932" i="10"/>
  <c r="N930" i="10"/>
  <c r="N929" i="10"/>
  <c r="N928" i="10"/>
  <c r="N927" i="10"/>
  <c r="N926" i="10"/>
  <c r="N922" i="10"/>
  <c r="G921" i="10"/>
  <c r="E921" i="10"/>
  <c r="N919" i="10"/>
  <c r="N918" i="10"/>
  <c r="N917" i="10"/>
  <c r="N916" i="10"/>
  <c r="N915" i="10"/>
  <c r="N911" i="10"/>
  <c r="G910" i="10"/>
  <c r="E910" i="10"/>
  <c r="N908" i="10"/>
  <c r="N907" i="10"/>
  <c r="N906" i="10"/>
  <c r="N905" i="10"/>
  <c r="N904" i="10"/>
  <c r="N900" i="10"/>
  <c r="G899" i="10"/>
  <c r="E899" i="10"/>
  <c r="N897" i="10"/>
  <c r="N896" i="10"/>
  <c r="N895" i="10"/>
  <c r="N894" i="10"/>
  <c r="N893" i="10"/>
  <c r="N889" i="10"/>
  <c r="G888" i="10"/>
  <c r="E888" i="10"/>
  <c r="N886" i="10"/>
  <c r="N885" i="10"/>
  <c r="N884" i="10"/>
  <c r="N883" i="10"/>
  <c r="N882" i="10"/>
  <c r="N878" i="10"/>
  <c r="G877" i="10"/>
  <c r="E877" i="10"/>
  <c r="N875" i="10"/>
  <c r="N874" i="10"/>
  <c r="N873" i="10"/>
  <c r="N872" i="10"/>
  <c r="N871" i="10"/>
  <c r="N867" i="10"/>
  <c r="G866" i="10"/>
  <c r="E866" i="10"/>
  <c r="N864" i="10"/>
  <c r="N863" i="10"/>
  <c r="N862" i="10"/>
  <c r="N861" i="10"/>
  <c r="N860" i="10"/>
  <c r="N856" i="10"/>
  <c r="G855" i="10"/>
  <c r="E855" i="10"/>
  <c r="N853" i="10"/>
  <c r="N852" i="10"/>
  <c r="N851" i="10"/>
  <c r="N850" i="10"/>
  <c r="N849" i="10"/>
  <c r="N845" i="10"/>
  <c r="G844" i="10"/>
  <c r="E844" i="10"/>
  <c r="N842" i="10"/>
  <c r="N841" i="10"/>
  <c r="N840" i="10"/>
  <c r="N839" i="10"/>
  <c r="N838" i="10"/>
  <c r="N834" i="10"/>
  <c r="G833" i="10"/>
  <c r="E833" i="10"/>
  <c r="N831" i="10"/>
  <c r="N830" i="10"/>
  <c r="N829" i="10"/>
  <c r="N828" i="10"/>
  <c r="N827" i="10"/>
  <c r="N823" i="10"/>
  <c r="G822" i="10"/>
  <c r="E822" i="10"/>
  <c r="N820" i="10"/>
  <c r="N819" i="10"/>
  <c r="N818" i="10"/>
  <c r="N817" i="10"/>
  <c r="N816" i="10"/>
  <c r="N812" i="10"/>
  <c r="G811" i="10"/>
  <c r="E811" i="10"/>
  <c r="N809" i="10"/>
  <c r="N808" i="10"/>
  <c r="N807" i="10"/>
  <c r="N806" i="10"/>
  <c r="N805" i="10"/>
  <c r="N801" i="10"/>
  <c r="G800" i="10"/>
  <c r="E800" i="10"/>
  <c r="N798" i="10"/>
  <c r="N797" i="10"/>
  <c r="N796" i="10"/>
  <c r="N795" i="10"/>
  <c r="N794" i="10"/>
  <c r="N790" i="10"/>
  <c r="G789" i="10"/>
  <c r="E789" i="10"/>
  <c r="N787" i="10"/>
  <c r="N786" i="10"/>
  <c r="N785" i="10"/>
  <c r="N784" i="10"/>
  <c r="N783" i="10"/>
  <c r="N779" i="10"/>
  <c r="G778" i="10"/>
  <c r="E778" i="10"/>
  <c r="N776" i="10"/>
  <c r="N775" i="10"/>
  <c r="N774" i="10"/>
  <c r="N773" i="10"/>
  <c r="N772" i="10"/>
  <c r="N768" i="10"/>
  <c r="G767" i="10"/>
  <c r="E767" i="10"/>
  <c r="N765" i="10"/>
  <c r="N764" i="10"/>
  <c r="N763" i="10"/>
  <c r="N762" i="10"/>
  <c r="N761" i="10"/>
  <c r="N757" i="10"/>
  <c r="G756" i="10"/>
  <c r="E756" i="10"/>
  <c r="N754" i="10"/>
  <c r="N753" i="10"/>
  <c r="N752" i="10"/>
  <c r="N751" i="10"/>
  <c r="N750" i="10"/>
  <c r="N746" i="10"/>
  <c r="G745" i="10"/>
  <c r="E745" i="10"/>
  <c r="N743" i="10"/>
  <c r="N742" i="10"/>
  <c r="N741" i="10"/>
  <c r="N740" i="10"/>
  <c r="N739" i="10"/>
  <c r="N735" i="10"/>
  <c r="G734" i="10"/>
  <c r="E734" i="10"/>
  <c r="N732" i="10"/>
  <c r="N731" i="10"/>
  <c r="N730" i="10"/>
  <c r="N729" i="10"/>
  <c r="N728" i="10"/>
  <c r="N724" i="10"/>
  <c r="G723" i="10"/>
  <c r="E723" i="10"/>
  <c r="N721" i="10"/>
  <c r="N720" i="10"/>
  <c r="N719" i="10"/>
  <c r="N718" i="10"/>
  <c r="N717" i="10"/>
  <c r="N713" i="10"/>
  <c r="G712" i="10"/>
  <c r="E712" i="10"/>
  <c r="N710" i="10"/>
  <c r="N709" i="10"/>
  <c r="N708" i="10"/>
  <c r="N707" i="10"/>
  <c r="N706" i="10"/>
  <c r="N702" i="10"/>
  <c r="G701" i="10"/>
  <c r="E701" i="10"/>
  <c r="N699" i="10"/>
  <c r="N698" i="10"/>
  <c r="N697" i="10"/>
  <c r="N696" i="10"/>
  <c r="N695" i="10"/>
  <c r="N691" i="10"/>
  <c r="G690" i="10"/>
  <c r="E690" i="10"/>
  <c r="N688" i="10"/>
  <c r="N687" i="10"/>
  <c r="N686" i="10"/>
  <c r="N685" i="10"/>
  <c r="N684" i="10"/>
  <c r="N680" i="10"/>
  <c r="G679" i="10"/>
  <c r="E679" i="10"/>
  <c r="N677" i="10"/>
  <c r="N676" i="10"/>
  <c r="N675" i="10"/>
  <c r="N674" i="10"/>
  <c r="N673" i="10"/>
  <c r="N669" i="10"/>
  <c r="G668" i="10"/>
  <c r="E668" i="10"/>
  <c r="N666" i="10"/>
  <c r="N665" i="10"/>
  <c r="N664" i="10"/>
  <c r="N663" i="10"/>
  <c r="N662" i="10"/>
  <c r="N658" i="10"/>
  <c r="G657" i="10"/>
  <c r="E657" i="10"/>
  <c r="N655" i="10"/>
  <c r="N654" i="10"/>
  <c r="N653" i="10"/>
  <c r="N652" i="10"/>
  <c r="N651" i="10"/>
  <c r="N647" i="10"/>
  <c r="G646" i="10"/>
  <c r="E646" i="10"/>
  <c r="N644" i="10"/>
  <c r="N643" i="10"/>
  <c r="N642" i="10"/>
  <c r="N641" i="10"/>
  <c r="N640" i="10"/>
  <c r="N636" i="10"/>
  <c r="G635" i="10"/>
  <c r="E635" i="10"/>
  <c r="N633" i="10"/>
  <c r="N632" i="10"/>
  <c r="N631" i="10"/>
  <c r="N630" i="10"/>
  <c r="N629" i="10"/>
  <c r="N625" i="10"/>
  <c r="G624" i="10"/>
  <c r="E624" i="10"/>
  <c r="N622" i="10"/>
  <c r="N621" i="10"/>
  <c r="N620" i="10"/>
  <c r="N619" i="10"/>
  <c r="N618" i="10"/>
  <c r="N614" i="10"/>
  <c r="G613" i="10"/>
  <c r="E613" i="10"/>
  <c r="N611" i="10"/>
  <c r="N610" i="10"/>
  <c r="N609" i="10"/>
  <c r="N608" i="10"/>
  <c r="N607" i="10"/>
  <c r="N603" i="10"/>
  <c r="G602" i="10"/>
  <c r="E602" i="10"/>
  <c r="N600" i="10"/>
  <c r="N599" i="10"/>
  <c r="N598" i="10"/>
  <c r="N597" i="10"/>
  <c r="N596" i="10"/>
  <c r="N592" i="10"/>
  <c r="G591" i="10"/>
  <c r="E591" i="10"/>
  <c r="N589" i="10"/>
  <c r="N588" i="10"/>
  <c r="N587" i="10"/>
  <c r="N586" i="10"/>
  <c r="N585" i="10"/>
  <c r="N581" i="10"/>
  <c r="G580" i="10"/>
  <c r="E580" i="10"/>
  <c r="N578" i="10"/>
  <c r="N577" i="10"/>
  <c r="N576" i="10"/>
  <c r="N575" i="10"/>
  <c r="N574" i="10"/>
  <c r="N570" i="10"/>
  <c r="G569" i="10"/>
  <c r="E569" i="10"/>
  <c r="N567" i="10"/>
  <c r="N566" i="10"/>
  <c r="N565" i="10"/>
  <c r="N564" i="10"/>
  <c r="N563" i="10"/>
  <c r="N559" i="10"/>
  <c r="G558" i="10"/>
  <c r="E558" i="10"/>
  <c r="N556" i="10"/>
  <c r="N555" i="10"/>
  <c r="N554" i="10"/>
  <c r="N553" i="10"/>
  <c r="N552" i="10"/>
  <c r="N548" i="10"/>
  <c r="G547" i="10"/>
  <c r="E547" i="10"/>
  <c r="N545" i="10"/>
  <c r="N544" i="10"/>
  <c r="N543" i="10"/>
  <c r="N542" i="10"/>
  <c r="N541" i="10"/>
  <c r="N537" i="10"/>
  <c r="G536" i="10"/>
  <c r="E536" i="10"/>
  <c r="N534" i="10"/>
  <c r="N533" i="10"/>
  <c r="N532" i="10"/>
  <c r="N531" i="10"/>
  <c r="N530" i="10"/>
  <c r="N526" i="10"/>
  <c r="G525" i="10"/>
  <c r="E525" i="10"/>
  <c r="N523" i="10"/>
  <c r="N522" i="10"/>
  <c r="N521" i="10"/>
  <c r="N520" i="10"/>
  <c r="N519" i="10"/>
  <c r="N515" i="10"/>
  <c r="G514" i="10"/>
  <c r="E514" i="10"/>
  <c r="N512" i="10"/>
  <c r="N511" i="10"/>
  <c r="N510" i="10"/>
  <c r="N509" i="10"/>
  <c r="N508" i="10"/>
  <c r="N504" i="10"/>
  <c r="G503" i="10"/>
  <c r="E503" i="10"/>
  <c r="N501" i="10"/>
  <c r="N500" i="10"/>
  <c r="N499" i="10"/>
  <c r="N498" i="10"/>
  <c r="N497" i="10"/>
  <c r="N493" i="10"/>
  <c r="G492" i="10"/>
  <c r="E492" i="10"/>
  <c r="N490" i="10"/>
  <c r="N489" i="10"/>
  <c r="N488" i="10"/>
  <c r="N487" i="10"/>
  <c r="N486" i="10"/>
  <c r="N482" i="10"/>
  <c r="G481" i="10"/>
  <c r="E481" i="10"/>
  <c r="N479" i="10"/>
  <c r="N478" i="10"/>
  <c r="N477" i="10"/>
  <c r="N476" i="10"/>
  <c r="N475" i="10"/>
  <c r="N471" i="10"/>
  <c r="G470" i="10"/>
  <c r="E470" i="10"/>
  <c r="N468" i="10"/>
  <c r="N467" i="10"/>
  <c r="N466" i="10"/>
  <c r="N465" i="10"/>
  <c r="N464" i="10"/>
  <c r="N460" i="10"/>
  <c r="G459" i="10"/>
  <c r="E459" i="10"/>
  <c r="N457" i="10"/>
  <c r="N456" i="10"/>
  <c r="N455" i="10"/>
  <c r="N454" i="10"/>
  <c r="N453" i="10"/>
  <c r="N449" i="10"/>
  <c r="G448" i="10"/>
  <c r="E448" i="10"/>
  <c r="N446" i="10"/>
  <c r="N445" i="10"/>
  <c r="N444" i="10"/>
  <c r="N443" i="10"/>
  <c r="N442" i="10"/>
  <c r="N438" i="10"/>
  <c r="G437" i="10"/>
  <c r="E437" i="10"/>
  <c r="N435" i="10"/>
  <c r="N434" i="10"/>
  <c r="N433" i="10"/>
  <c r="N432" i="10"/>
  <c r="N431" i="10"/>
  <c r="N427" i="10"/>
  <c r="G426" i="10"/>
  <c r="E426" i="10"/>
  <c r="N424" i="10"/>
  <c r="N423" i="10"/>
  <c r="N422" i="10"/>
  <c r="N421" i="10"/>
  <c r="N420" i="10"/>
  <c r="N416" i="10"/>
  <c r="G415" i="10"/>
  <c r="E415" i="10"/>
  <c r="N413" i="10"/>
  <c r="N412" i="10"/>
  <c r="N411" i="10"/>
  <c r="N410" i="10"/>
  <c r="N409" i="10"/>
  <c r="N405" i="10"/>
  <c r="G404" i="10"/>
  <c r="E404" i="10"/>
  <c r="N402" i="10"/>
  <c r="N401" i="10"/>
  <c r="N400" i="10"/>
  <c r="N399" i="10"/>
  <c r="N398" i="10"/>
  <c r="N394" i="10"/>
  <c r="G393" i="10"/>
  <c r="E393" i="10"/>
  <c r="N391" i="10"/>
  <c r="N390" i="10"/>
  <c r="N389" i="10"/>
  <c r="N388" i="10"/>
  <c r="N387" i="10"/>
  <c r="N383" i="10"/>
  <c r="G382" i="10"/>
  <c r="E382" i="10"/>
  <c r="N380" i="10"/>
  <c r="N379" i="10"/>
  <c r="N378" i="10"/>
  <c r="N377" i="10"/>
  <c r="N376" i="10"/>
  <c r="N372" i="10"/>
  <c r="G371" i="10"/>
  <c r="E371" i="10"/>
  <c r="N369" i="10"/>
  <c r="N368" i="10"/>
  <c r="N367" i="10"/>
  <c r="N366" i="10"/>
  <c r="N365" i="10"/>
  <c r="N361" i="10"/>
  <c r="G360" i="10"/>
  <c r="E360" i="10"/>
  <c r="N358" i="10"/>
  <c r="N357" i="10"/>
  <c r="N356" i="10"/>
  <c r="N355" i="10"/>
  <c r="N354" i="10"/>
  <c r="N350" i="10"/>
  <c r="G349" i="10"/>
  <c r="E349" i="10"/>
  <c r="N347" i="10"/>
  <c r="N346" i="10"/>
  <c r="N345" i="10"/>
  <c r="N344" i="10"/>
  <c r="N343" i="10"/>
  <c r="N339" i="10"/>
  <c r="G338" i="10"/>
  <c r="E338" i="10"/>
  <c r="N336" i="10"/>
  <c r="N335" i="10"/>
  <c r="N334" i="10"/>
  <c r="N333" i="10"/>
  <c r="N332" i="10"/>
  <c r="N328" i="10"/>
  <c r="G327" i="10"/>
  <c r="E327" i="10"/>
  <c r="N325" i="10"/>
  <c r="N324" i="10"/>
  <c r="N323" i="10"/>
  <c r="N322" i="10"/>
  <c r="N321" i="10"/>
  <c r="N317" i="10"/>
  <c r="G316" i="10"/>
  <c r="E316" i="10"/>
  <c r="N314" i="10"/>
  <c r="N313" i="10"/>
  <c r="N312" i="10"/>
  <c r="N311" i="10"/>
  <c r="N310" i="10"/>
  <c r="N306" i="10"/>
  <c r="G305" i="10"/>
  <c r="E305" i="10"/>
  <c r="N303" i="10"/>
  <c r="N302" i="10"/>
  <c r="N301" i="10"/>
  <c r="N300" i="10"/>
  <c r="N299" i="10"/>
  <c r="N295" i="10"/>
  <c r="G294" i="10"/>
  <c r="E294" i="10"/>
  <c r="N292" i="10"/>
  <c r="N291" i="10"/>
  <c r="N290" i="10"/>
  <c r="N289" i="10"/>
  <c r="N288" i="10"/>
  <c r="N284" i="10"/>
  <c r="G283" i="10"/>
  <c r="E283" i="10"/>
  <c r="N281" i="10"/>
  <c r="N280" i="10"/>
  <c r="N279" i="10"/>
  <c r="N278" i="10"/>
  <c r="N277" i="10"/>
  <c r="N273" i="10"/>
  <c r="G272" i="10"/>
  <c r="E272" i="10"/>
  <c r="N270" i="10"/>
  <c r="N269" i="10"/>
  <c r="N268" i="10"/>
  <c r="N267" i="10"/>
  <c r="N266" i="10"/>
  <c r="N262" i="10"/>
  <c r="G261" i="10"/>
  <c r="E261" i="10"/>
  <c r="N259" i="10"/>
  <c r="N258" i="10"/>
  <c r="N257" i="10"/>
  <c r="N256" i="10"/>
  <c r="N255" i="10"/>
  <c r="N251" i="10"/>
  <c r="G250" i="10"/>
  <c r="E250" i="10"/>
  <c r="N248" i="10"/>
  <c r="N247" i="10"/>
  <c r="N246" i="10"/>
  <c r="N245" i="10"/>
  <c r="N244" i="10"/>
  <c r="N240" i="10"/>
  <c r="G239" i="10"/>
  <c r="E239" i="10"/>
  <c r="N237" i="10"/>
  <c r="N236" i="10"/>
  <c r="N235" i="10"/>
  <c r="N234" i="10"/>
  <c r="N233" i="10"/>
  <c r="N229" i="10"/>
  <c r="G228" i="10"/>
  <c r="E228" i="10"/>
  <c r="N226" i="10"/>
  <c r="N225" i="10"/>
  <c r="N224" i="10"/>
  <c r="N223" i="10"/>
  <c r="N222" i="10"/>
  <c r="N218" i="10"/>
  <c r="G217" i="10"/>
  <c r="E217" i="10"/>
  <c r="N215" i="10"/>
  <c r="N214" i="10"/>
  <c r="N213" i="10"/>
  <c r="N212" i="10"/>
  <c r="N211" i="10"/>
  <c r="N207" i="10"/>
  <c r="G206" i="10"/>
  <c r="E206" i="10"/>
  <c r="N204" i="10"/>
  <c r="N203" i="10"/>
  <c r="N202" i="10"/>
  <c r="N201" i="10"/>
  <c r="N200" i="10"/>
  <c r="N196" i="10"/>
  <c r="G195" i="10"/>
  <c r="E195" i="10"/>
  <c r="N193" i="10"/>
  <c r="N192" i="10"/>
  <c r="N191" i="10"/>
  <c r="N190" i="10"/>
  <c r="N189" i="10"/>
  <c r="N185" i="10"/>
  <c r="G184" i="10"/>
  <c r="E184" i="10"/>
  <c r="N182" i="10"/>
  <c r="N181" i="10"/>
  <c r="N180" i="10"/>
  <c r="N179" i="10"/>
  <c r="N178" i="10"/>
  <c r="N174" i="10"/>
  <c r="G173" i="10"/>
  <c r="E173" i="10"/>
  <c r="N171" i="10"/>
  <c r="N170" i="10"/>
  <c r="N169" i="10"/>
  <c r="N168" i="10"/>
  <c r="N167" i="10"/>
  <c r="N163" i="10"/>
  <c r="G162" i="10"/>
  <c r="E162" i="10"/>
  <c r="N160" i="10"/>
  <c r="N159" i="10"/>
  <c r="N158" i="10"/>
  <c r="N157" i="10"/>
  <c r="N156" i="10"/>
  <c r="N152" i="10"/>
  <c r="G151" i="10"/>
  <c r="E151" i="10"/>
  <c r="N149" i="10"/>
  <c r="N148" i="10"/>
  <c r="N147" i="10"/>
  <c r="N146" i="10"/>
  <c r="N145" i="10"/>
  <c r="N141" i="10"/>
  <c r="G140" i="10"/>
  <c r="E140" i="10"/>
  <c r="N138" i="10"/>
  <c r="N137" i="10"/>
  <c r="N136" i="10"/>
  <c r="N135" i="10"/>
  <c r="N134" i="10"/>
  <c r="N130" i="10"/>
  <c r="G129" i="10"/>
  <c r="E129" i="10"/>
  <c r="N127" i="10"/>
  <c r="N126" i="10"/>
  <c r="N125" i="10"/>
  <c r="N124" i="10"/>
  <c r="N123" i="10"/>
  <c r="N119" i="10"/>
  <c r="G118" i="10"/>
  <c r="E118" i="10"/>
  <c r="N116" i="10"/>
  <c r="N115" i="10"/>
  <c r="N114" i="10"/>
  <c r="N113" i="10"/>
  <c r="N112" i="10"/>
  <c r="N108" i="10"/>
  <c r="G107" i="10"/>
  <c r="E107" i="10"/>
  <c r="N105" i="10"/>
  <c r="N104" i="10"/>
  <c r="N103" i="10"/>
  <c r="N102" i="10"/>
  <c r="N101" i="10"/>
  <c r="N97" i="10"/>
  <c r="G96" i="10"/>
  <c r="E96" i="10"/>
  <c r="N94" i="10"/>
  <c r="N93" i="10"/>
  <c r="N92" i="10"/>
  <c r="N91" i="10"/>
  <c r="N90" i="10"/>
  <c r="N86" i="10"/>
  <c r="G85" i="10"/>
  <c r="E85" i="10"/>
  <c r="N83" i="10"/>
  <c r="N82" i="10"/>
  <c r="N81" i="10"/>
  <c r="N80" i="10"/>
  <c r="N79" i="10"/>
  <c r="N75" i="10"/>
  <c r="G74" i="10"/>
  <c r="E74" i="10"/>
  <c r="N72" i="10"/>
  <c r="N71" i="10"/>
  <c r="N70" i="10"/>
  <c r="N69" i="10"/>
  <c r="N68" i="10"/>
  <c r="N64" i="10"/>
  <c r="G63" i="10"/>
  <c r="E63" i="10"/>
  <c r="N61" i="10"/>
  <c r="N60" i="10"/>
  <c r="N59" i="10"/>
  <c r="N58" i="10"/>
  <c r="N57" i="10"/>
  <c r="N53" i="10"/>
  <c r="G52" i="10"/>
  <c r="E52" i="10"/>
  <c r="N50" i="10"/>
  <c r="N49" i="10"/>
  <c r="N48" i="10"/>
  <c r="N47" i="10"/>
  <c r="N46" i="10"/>
  <c r="N42" i="10"/>
  <c r="G41" i="10"/>
  <c r="E41" i="10"/>
  <c r="N39" i="10"/>
  <c r="N38" i="10"/>
  <c r="N37" i="10"/>
  <c r="N36" i="10"/>
  <c r="N35" i="10"/>
  <c r="N31" i="10"/>
  <c r="G30" i="10"/>
  <c r="E30" i="10"/>
  <c r="N28" i="10"/>
  <c r="N27" i="10"/>
  <c r="N26" i="10"/>
  <c r="N25" i="10"/>
  <c r="N24" i="10"/>
  <c r="N20" i="10"/>
  <c r="G19" i="10"/>
  <c r="E19" i="10"/>
  <c r="N17" i="10"/>
  <c r="N16" i="10"/>
  <c r="N15" i="10"/>
  <c r="N14" i="10"/>
  <c r="N13" i="10"/>
  <c r="N9" i="10"/>
  <c r="G8" i="10"/>
  <c r="E8" i="10"/>
  <c r="N6" i="10"/>
  <c r="O4" i="10"/>
  <c r="N4" i="10"/>
  <c r="K34" i="9"/>
  <c r="K31" i="9"/>
  <c r="K30" i="9"/>
  <c r="K29" i="9"/>
  <c r="K28" i="9"/>
  <c r="F27" i="9"/>
  <c r="H27" i="9" s="1"/>
  <c r="F26" i="9"/>
  <c r="H26" i="9" s="1"/>
  <c r="F25" i="9"/>
  <c r="H25" i="9" s="1"/>
  <c r="F24" i="9"/>
  <c r="H24" i="9" s="1"/>
  <c r="G22" i="9"/>
  <c r="K22" i="9" s="1"/>
  <c r="G21" i="9"/>
  <c r="G23" i="9" s="1"/>
  <c r="K23" i="9" s="1"/>
  <c r="G20" i="9"/>
  <c r="K20" i="9" s="1"/>
  <c r="G18" i="9"/>
  <c r="G17" i="9"/>
  <c r="K17" i="9" s="1"/>
  <c r="G16" i="9"/>
  <c r="G14" i="9"/>
  <c r="G13" i="9"/>
  <c r="F13" i="9"/>
  <c r="H13" i="9" s="1"/>
  <c r="K13" i="9" s="1"/>
  <c r="H12" i="9"/>
  <c r="K12" i="9" s="1"/>
  <c r="G12" i="9"/>
  <c r="F12" i="9"/>
  <c r="G11" i="9"/>
  <c r="F11" i="9"/>
  <c r="H11" i="9" s="1"/>
  <c r="K11" i="9" s="1"/>
  <c r="G10" i="9"/>
  <c r="F10" i="9"/>
  <c r="H10" i="9" s="1"/>
  <c r="K10" i="9" s="1"/>
  <c r="H9" i="9"/>
  <c r="K9" i="9" s="1"/>
  <c r="G9" i="9"/>
  <c r="F9" i="9"/>
  <c r="F5" i="9"/>
  <c r="E5" i="9"/>
  <c r="G5" i="9" s="1"/>
  <c r="G8" i="9" s="1"/>
  <c r="K8" i="9" s="1"/>
  <c r="F31" i="8"/>
  <c r="D31" i="8"/>
  <c r="F21" i="8"/>
  <c r="D21" i="8"/>
  <c r="F19" i="8"/>
  <c r="D19" i="8"/>
  <c r="F18" i="8"/>
  <c r="D18" i="8"/>
  <c r="F17" i="8"/>
  <c r="D17" i="8"/>
  <c r="F16" i="8"/>
  <c r="D16" i="8"/>
  <c r="D15" i="8"/>
  <c r="G3" i="8"/>
  <c r="E2" i="8"/>
  <c r="D2" i="8"/>
  <c r="E105" i="7"/>
  <c r="M10" i="7"/>
  <c r="D7" i="8" s="1"/>
  <c r="I10" i="7"/>
  <c r="F10" i="7"/>
  <c r="M9" i="7"/>
  <c r="F9" i="7"/>
  <c r="I8" i="7"/>
  <c r="F8" i="7"/>
  <c r="M7" i="7"/>
  <c r="F7" i="7"/>
  <c r="M6" i="7"/>
  <c r="AC109" i="6"/>
  <c r="L109" i="6"/>
  <c r="O107" i="6"/>
  <c r="O106" i="6"/>
  <c r="O105" i="6"/>
  <c r="O104" i="6"/>
  <c r="O103" i="6"/>
  <c r="O102" i="6"/>
  <c r="O101" i="6"/>
  <c r="O100" i="6"/>
  <c r="O99" i="6"/>
  <c r="O98" i="6"/>
  <c r="E98" i="6"/>
  <c r="O97" i="6"/>
  <c r="O96" i="6"/>
  <c r="O95" i="6"/>
  <c r="O94" i="6"/>
  <c r="O93" i="6"/>
  <c r="O92" i="6"/>
  <c r="I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E57" i="6"/>
  <c r="O56" i="6"/>
  <c r="O55" i="6"/>
  <c r="O54" i="6"/>
  <c r="F54" i="6"/>
  <c r="O53" i="6"/>
  <c r="O52" i="6"/>
  <c r="O51" i="6"/>
  <c r="O50" i="6"/>
  <c r="O49" i="6"/>
  <c r="O48" i="6"/>
  <c r="O47" i="6"/>
  <c r="O46" i="6"/>
  <c r="O45" i="6"/>
  <c r="O44" i="6"/>
  <c r="O43" i="6"/>
  <c r="O42" i="6"/>
  <c r="O41" i="6"/>
  <c r="O40" i="6"/>
  <c r="O39" i="6"/>
  <c r="O38" i="6"/>
  <c r="O37" i="6"/>
  <c r="O36" i="6"/>
  <c r="O35" i="6"/>
  <c r="O34" i="6"/>
  <c r="O33" i="6"/>
  <c r="C33" i="6"/>
  <c r="O32" i="6"/>
  <c r="O31" i="6"/>
  <c r="O30" i="6"/>
  <c r="O29" i="6"/>
  <c r="G29" i="6"/>
  <c r="O28" i="6"/>
  <c r="O27" i="6"/>
  <c r="F27" i="6"/>
  <c r="E27" i="6"/>
  <c r="O26" i="6"/>
  <c r="O25" i="6"/>
  <c r="O24" i="6"/>
  <c r="O23" i="6"/>
  <c r="O22" i="6"/>
  <c r="O21" i="6"/>
  <c r="G21" i="6"/>
  <c r="O20" i="6"/>
  <c r="O19" i="6"/>
  <c r="C19" i="6"/>
  <c r="O18" i="6"/>
  <c r="F18" i="6"/>
  <c r="O17" i="6"/>
  <c r="G17" i="6"/>
  <c r="C17" i="6"/>
  <c r="O16" i="6"/>
  <c r="E16" i="6"/>
  <c r="O15" i="6"/>
  <c r="O14" i="6"/>
  <c r="F14" i="6"/>
  <c r="O13" i="6"/>
  <c r="G13" i="6"/>
  <c r="O12" i="6"/>
  <c r="O11" i="6"/>
  <c r="F11" i="6"/>
  <c r="E11" i="6"/>
  <c r="O10" i="6"/>
  <c r="O9" i="6"/>
  <c r="O8" i="6"/>
  <c r="AI7" i="6"/>
  <c r="AH7" i="6"/>
  <c r="AF7" i="6"/>
  <c r="AE7" i="6"/>
  <c r="AP6" i="6"/>
  <c r="AG6" i="6"/>
  <c r="AF6" i="6"/>
  <c r="V6" i="6"/>
  <c r="T6" i="6"/>
  <c r="S6" i="6"/>
  <c r="R6" i="6"/>
  <c r="Q6" i="6"/>
  <c r="J15" i="5"/>
  <c r="N10" i="5"/>
  <c r="O10" i="5" s="1"/>
  <c r="P10" i="5" s="1"/>
  <c r="M10" i="5"/>
  <c r="K10" i="5"/>
  <c r="O9" i="5"/>
  <c r="P9" i="5" s="1"/>
  <c r="M9" i="5"/>
  <c r="K9" i="5"/>
  <c r="N9" i="5" s="1"/>
  <c r="M8" i="5"/>
  <c r="K8" i="5"/>
  <c r="M7" i="5"/>
  <c r="N7" i="5" s="1"/>
  <c r="O7" i="5" s="1"/>
  <c r="P7" i="5" s="1"/>
  <c r="K7" i="5"/>
  <c r="O6" i="5"/>
  <c r="P6" i="5" s="1"/>
  <c r="N6" i="5"/>
  <c r="M6" i="5"/>
  <c r="K6" i="5"/>
  <c r="O5" i="5"/>
  <c r="P5" i="5" s="1"/>
  <c r="M5" i="5"/>
  <c r="K5" i="5"/>
  <c r="N5" i="5" s="1"/>
  <c r="H83" i="4"/>
  <c r="F8" i="4"/>
  <c r="E8" i="4"/>
  <c r="D8" i="4"/>
  <c r="C8" i="4"/>
  <c r="B8" i="4"/>
  <c r="G7" i="4" s="1"/>
  <c r="C4" i="4" s="1"/>
  <c r="A7" i="4"/>
  <c r="N103" i="3"/>
  <c r="K103" i="3"/>
  <c r="L103" i="3" s="1"/>
  <c r="M103" i="3" s="1"/>
  <c r="P107" i="6" s="1"/>
  <c r="I103" i="3"/>
  <c r="H103" i="3"/>
  <c r="G103" i="3"/>
  <c r="U103" i="3" s="1"/>
  <c r="F103" i="3"/>
  <c r="H115" i="7" s="1"/>
  <c r="E103" i="3"/>
  <c r="I115" i="7" s="1"/>
  <c r="D103" i="3"/>
  <c r="C103" i="3"/>
  <c r="E115" i="7" s="1"/>
  <c r="B103" i="3"/>
  <c r="A103" i="3"/>
  <c r="N102" i="3"/>
  <c r="K102" i="3"/>
  <c r="L102" i="3" s="1"/>
  <c r="M102" i="3" s="1"/>
  <c r="P106" i="6" s="1"/>
  <c r="I102" i="3"/>
  <c r="H102" i="3"/>
  <c r="G102" i="3"/>
  <c r="T102" i="3" s="1"/>
  <c r="W102" i="3" s="1"/>
  <c r="X102" i="3" s="1"/>
  <c r="F102" i="3"/>
  <c r="H114" i="7" s="1"/>
  <c r="E102" i="3"/>
  <c r="I114" i="7" s="1"/>
  <c r="D102" i="3"/>
  <c r="C102" i="3"/>
  <c r="E114" i="7" s="1"/>
  <c r="B102" i="3"/>
  <c r="A102" i="3"/>
  <c r="N101" i="3"/>
  <c r="K101" i="3"/>
  <c r="L101" i="3" s="1"/>
  <c r="M101" i="3" s="1"/>
  <c r="P105" i="6" s="1"/>
  <c r="I101" i="3"/>
  <c r="H101" i="3"/>
  <c r="G101" i="3"/>
  <c r="F101" i="3"/>
  <c r="H113" i="7" s="1"/>
  <c r="E101" i="3"/>
  <c r="I113" i="7" s="1"/>
  <c r="D101" i="3"/>
  <c r="C101" i="3"/>
  <c r="E113" i="7" s="1"/>
  <c r="B101" i="3"/>
  <c r="A101" i="3"/>
  <c r="N100" i="3"/>
  <c r="L100" i="3"/>
  <c r="M100" i="3" s="1"/>
  <c r="P104" i="6" s="1"/>
  <c r="K100" i="3"/>
  <c r="I100" i="3"/>
  <c r="H100" i="3"/>
  <c r="G100" i="3"/>
  <c r="F100" i="3"/>
  <c r="H112" i="7" s="1"/>
  <c r="E100" i="3"/>
  <c r="I112" i="7" s="1"/>
  <c r="D100" i="3"/>
  <c r="C100" i="3"/>
  <c r="E112" i="7" s="1"/>
  <c r="B100" i="3"/>
  <c r="A100" i="3"/>
  <c r="U99" i="3"/>
  <c r="N99" i="3"/>
  <c r="K99" i="3"/>
  <c r="L99" i="3" s="1"/>
  <c r="M99" i="3" s="1"/>
  <c r="P103" i="6" s="1"/>
  <c r="I99" i="3"/>
  <c r="H99" i="3"/>
  <c r="G99" i="3"/>
  <c r="F99" i="3"/>
  <c r="H111" i="7" s="1"/>
  <c r="E99" i="3"/>
  <c r="I111" i="7" s="1"/>
  <c r="D99" i="3"/>
  <c r="C99" i="3"/>
  <c r="E111" i="7" s="1"/>
  <c r="B99" i="3"/>
  <c r="A99" i="3"/>
  <c r="T98" i="3"/>
  <c r="W98" i="3" s="1"/>
  <c r="X98" i="3" s="1"/>
  <c r="N98" i="3"/>
  <c r="L98" i="3"/>
  <c r="M98" i="3" s="1"/>
  <c r="P102" i="6" s="1"/>
  <c r="K98" i="3"/>
  <c r="I98" i="3"/>
  <c r="H98" i="3"/>
  <c r="G98" i="3"/>
  <c r="F98" i="3"/>
  <c r="H110" i="7" s="1"/>
  <c r="E98" i="3"/>
  <c r="I110" i="7" s="1"/>
  <c r="D98" i="3"/>
  <c r="C98" i="3"/>
  <c r="E110" i="7" s="1"/>
  <c r="B98" i="3"/>
  <c r="A98" i="3"/>
  <c r="N97" i="3"/>
  <c r="K97" i="3"/>
  <c r="L97" i="3" s="1"/>
  <c r="M97" i="3" s="1"/>
  <c r="P101" i="6" s="1"/>
  <c r="I97" i="3"/>
  <c r="H97" i="3"/>
  <c r="G97" i="3"/>
  <c r="U97" i="3" s="1"/>
  <c r="F97" i="3"/>
  <c r="H109" i="7" s="1"/>
  <c r="E97" i="3"/>
  <c r="I109" i="7" s="1"/>
  <c r="D97" i="3"/>
  <c r="C97" i="3"/>
  <c r="E109" i="7" s="1"/>
  <c r="B97" i="3"/>
  <c r="A97" i="3"/>
  <c r="T96" i="3"/>
  <c r="W96" i="3" s="1"/>
  <c r="X96" i="3" s="1"/>
  <c r="N96" i="3"/>
  <c r="K96" i="3"/>
  <c r="L96" i="3" s="1"/>
  <c r="M96" i="3" s="1"/>
  <c r="P100" i="6" s="1"/>
  <c r="I96" i="3"/>
  <c r="H96" i="3"/>
  <c r="G96" i="3"/>
  <c r="F96" i="3"/>
  <c r="H108" i="7" s="1"/>
  <c r="E96" i="3"/>
  <c r="I108" i="7" s="1"/>
  <c r="D96" i="3"/>
  <c r="C96" i="3"/>
  <c r="E108" i="7" s="1"/>
  <c r="B96" i="3"/>
  <c r="A96" i="3"/>
  <c r="N95" i="3"/>
  <c r="K95" i="3"/>
  <c r="L95" i="3" s="1"/>
  <c r="M95" i="3" s="1"/>
  <c r="P99" i="6" s="1"/>
  <c r="I95" i="3"/>
  <c r="H95" i="3"/>
  <c r="G95" i="3"/>
  <c r="F95" i="3"/>
  <c r="H107" i="7" s="1"/>
  <c r="E95" i="3"/>
  <c r="I107" i="7" s="1"/>
  <c r="D95" i="3"/>
  <c r="C95" i="3"/>
  <c r="E107" i="7" s="1"/>
  <c r="B95" i="3"/>
  <c r="A95" i="3"/>
  <c r="N94" i="3"/>
  <c r="G106" i="7" s="1"/>
  <c r="K94" i="3"/>
  <c r="L94" i="3" s="1"/>
  <c r="M94" i="3" s="1"/>
  <c r="P98" i="6" s="1"/>
  <c r="I94" i="3"/>
  <c r="H94" i="3"/>
  <c r="G94" i="3"/>
  <c r="F94" i="3"/>
  <c r="H106" i="7" s="1"/>
  <c r="E94" i="3"/>
  <c r="I106" i="7" s="1"/>
  <c r="D94" i="3"/>
  <c r="C94" i="3"/>
  <c r="E106" i="7" s="1"/>
  <c r="B94" i="3"/>
  <c r="A94" i="3"/>
  <c r="T93" i="3"/>
  <c r="W93" i="3" s="1"/>
  <c r="X93" i="3" s="1"/>
  <c r="N93" i="3"/>
  <c r="K93" i="3"/>
  <c r="L93" i="3" s="1"/>
  <c r="M93" i="3" s="1"/>
  <c r="P97" i="6" s="1"/>
  <c r="I93" i="3"/>
  <c r="H93" i="3"/>
  <c r="U93" i="3" s="1"/>
  <c r="G93" i="3"/>
  <c r="F93" i="3"/>
  <c r="H105" i="7" s="1"/>
  <c r="E93" i="3"/>
  <c r="I105" i="7" s="1"/>
  <c r="D93" i="3"/>
  <c r="C93" i="3"/>
  <c r="B93" i="3"/>
  <c r="A93" i="3"/>
  <c r="N92" i="3"/>
  <c r="L92" i="3"/>
  <c r="M92" i="3" s="1"/>
  <c r="P96" i="6" s="1"/>
  <c r="K92" i="3"/>
  <c r="I92" i="3"/>
  <c r="H92" i="3"/>
  <c r="G92" i="3"/>
  <c r="T92" i="3" s="1"/>
  <c r="W92" i="3" s="1"/>
  <c r="X92" i="3" s="1"/>
  <c r="F92" i="3"/>
  <c r="H104" i="7" s="1"/>
  <c r="E92" i="3"/>
  <c r="I104" i="7" s="1"/>
  <c r="D92" i="3"/>
  <c r="C92" i="3"/>
  <c r="E104" i="7" s="1"/>
  <c r="B92" i="3"/>
  <c r="A92" i="3"/>
  <c r="X91" i="3"/>
  <c r="U91" i="3"/>
  <c r="T91" i="3"/>
  <c r="W91" i="3" s="1"/>
  <c r="N91" i="3"/>
  <c r="K91" i="3"/>
  <c r="L91" i="3" s="1"/>
  <c r="M91" i="3" s="1"/>
  <c r="P95" i="6" s="1"/>
  <c r="I91" i="3"/>
  <c r="H91" i="3"/>
  <c r="G91" i="3"/>
  <c r="F91" i="3"/>
  <c r="H103" i="7" s="1"/>
  <c r="E91" i="3"/>
  <c r="I103" i="7" s="1"/>
  <c r="D91" i="3"/>
  <c r="C91" i="3"/>
  <c r="E103" i="7" s="1"/>
  <c r="B91" i="3"/>
  <c r="A91" i="3"/>
  <c r="T90" i="3"/>
  <c r="W90" i="3" s="1"/>
  <c r="X90" i="3" s="1"/>
  <c r="N90" i="3"/>
  <c r="K90" i="3"/>
  <c r="L90" i="3" s="1"/>
  <c r="M90" i="3" s="1"/>
  <c r="P94" i="6" s="1"/>
  <c r="I90" i="3"/>
  <c r="H90" i="3"/>
  <c r="G90" i="3"/>
  <c r="F90" i="3"/>
  <c r="H102" i="7" s="1"/>
  <c r="E90" i="3"/>
  <c r="I102" i="7" s="1"/>
  <c r="D90" i="3"/>
  <c r="C90" i="3"/>
  <c r="E102" i="7" s="1"/>
  <c r="B90" i="3"/>
  <c r="A90" i="3"/>
  <c r="N89" i="3"/>
  <c r="K89" i="3"/>
  <c r="L89" i="3" s="1"/>
  <c r="M89" i="3" s="1"/>
  <c r="P93" i="6" s="1"/>
  <c r="I89" i="3"/>
  <c r="H89" i="3"/>
  <c r="G89" i="3"/>
  <c r="F89" i="3"/>
  <c r="H101" i="7" s="1"/>
  <c r="E89" i="3"/>
  <c r="I101" i="7" s="1"/>
  <c r="D89" i="3"/>
  <c r="C89" i="3"/>
  <c r="E101" i="7" s="1"/>
  <c r="B89" i="3"/>
  <c r="A89" i="3"/>
  <c r="T88" i="3"/>
  <c r="W88" i="3" s="1"/>
  <c r="X88" i="3" s="1"/>
  <c r="N88" i="3"/>
  <c r="K88" i="3"/>
  <c r="L88" i="3" s="1"/>
  <c r="M88" i="3" s="1"/>
  <c r="P92" i="6" s="1"/>
  <c r="I88" i="3"/>
  <c r="L100" i="7" s="1"/>
  <c r="H88" i="3"/>
  <c r="G88" i="3"/>
  <c r="F88" i="3"/>
  <c r="H100" i="7" s="1"/>
  <c r="E88" i="3"/>
  <c r="I100" i="7" s="1"/>
  <c r="D88" i="3"/>
  <c r="C88" i="3"/>
  <c r="E100" i="7" s="1"/>
  <c r="B88" i="3"/>
  <c r="A88" i="3"/>
  <c r="N87" i="3"/>
  <c r="K87" i="3"/>
  <c r="L87" i="3" s="1"/>
  <c r="M87" i="3" s="1"/>
  <c r="P91" i="6" s="1"/>
  <c r="I87" i="3"/>
  <c r="H87" i="3"/>
  <c r="G87" i="3"/>
  <c r="U87" i="3" s="1"/>
  <c r="F87" i="3"/>
  <c r="H99" i="7" s="1"/>
  <c r="E87" i="3"/>
  <c r="I99" i="7" s="1"/>
  <c r="D87" i="3"/>
  <c r="C87" i="3"/>
  <c r="E99" i="7" s="1"/>
  <c r="B87" i="3"/>
  <c r="A87" i="3"/>
  <c r="N86" i="3"/>
  <c r="K86" i="3"/>
  <c r="L86" i="3" s="1"/>
  <c r="M86" i="3" s="1"/>
  <c r="P90" i="6" s="1"/>
  <c r="I86" i="3"/>
  <c r="H86" i="3"/>
  <c r="G86" i="3"/>
  <c r="T86" i="3" s="1"/>
  <c r="W86" i="3" s="1"/>
  <c r="X86" i="3" s="1"/>
  <c r="F86" i="3"/>
  <c r="H98" i="7" s="1"/>
  <c r="E86" i="3"/>
  <c r="I98" i="7" s="1"/>
  <c r="D86" i="3"/>
  <c r="C86" i="3"/>
  <c r="E98" i="7" s="1"/>
  <c r="B86" i="3"/>
  <c r="A86" i="3"/>
  <c r="N85" i="3"/>
  <c r="K85" i="3"/>
  <c r="L85" i="3" s="1"/>
  <c r="M85" i="3" s="1"/>
  <c r="P89" i="6" s="1"/>
  <c r="I85" i="3"/>
  <c r="H85" i="3"/>
  <c r="G85" i="3"/>
  <c r="F85" i="3"/>
  <c r="H97" i="7" s="1"/>
  <c r="E85" i="3"/>
  <c r="I97" i="7" s="1"/>
  <c r="D85" i="3"/>
  <c r="C85" i="3"/>
  <c r="E97" i="7" s="1"/>
  <c r="B85" i="3"/>
  <c r="A85" i="3"/>
  <c r="N84" i="3"/>
  <c r="L84" i="3"/>
  <c r="M84" i="3" s="1"/>
  <c r="P88" i="6" s="1"/>
  <c r="K84" i="3"/>
  <c r="I84" i="3"/>
  <c r="H84" i="3"/>
  <c r="G84" i="3"/>
  <c r="F84" i="3"/>
  <c r="H96" i="7" s="1"/>
  <c r="E84" i="3"/>
  <c r="I96" i="7" s="1"/>
  <c r="D84" i="3"/>
  <c r="C84" i="3"/>
  <c r="E96" i="7" s="1"/>
  <c r="B84" i="3"/>
  <c r="A84" i="3"/>
  <c r="U83" i="3"/>
  <c r="N83" i="3"/>
  <c r="K83" i="3"/>
  <c r="L83" i="3" s="1"/>
  <c r="M83" i="3" s="1"/>
  <c r="P87" i="6" s="1"/>
  <c r="I83" i="3"/>
  <c r="H83" i="3"/>
  <c r="G83" i="3"/>
  <c r="F83" i="3"/>
  <c r="H95" i="7" s="1"/>
  <c r="E83" i="3"/>
  <c r="I95" i="7" s="1"/>
  <c r="D83" i="3"/>
  <c r="C83" i="3"/>
  <c r="E95" i="7" s="1"/>
  <c r="B83" i="3"/>
  <c r="A83" i="3"/>
  <c r="T82" i="3"/>
  <c r="W82" i="3" s="1"/>
  <c r="X82" i="3" s="1"/>
  <c r="N82" i="3"/>
  <c r="L82" i="3"/>
  <c r="M82" i="3" s="1"/>
  <c r="P86" i="6" s="1"/>
  <c r="K82" i="3"/>
  <c r="I82" i="3"/>
  <c r="H82" i="3"/>
  <c r="G82" i="3"/>
  <c r="F82" i="3"/>
  <c r="H94" i="7" s="1"/>
  <c r="E82" i="3"/>
  <c r="I94" i="7" s="1"/>
  <c r="D82" i="3"/>
  <c r="C82" i="3"/>
  <c r="E94" i="7" s="1"/>
  <c r="B82" i="3"/>
  <c r="A82" i="3"/>
  <c r="N81" i="3"/>
  <c r="L81" i="3"/>
  <c r="M81" i="3" s="1"/>
  <c r="P85" i="6" s="1"/>
  <c r="K81" i="3"/>
  <c r="I81" i="3"/>
  <c r="H81" i="3"/>
  <c r="G81" i="3"/>
  <c r="U81" i="3" s="1"/>
  <c r="F81" i="3"/>
  <c r="H93" i="7" s="1"/>
  <c r="E81" i="3"/>
  <c r="I93" i="7" s="1"/>
  <c r="D81" i="3"/>
  <c r="C81" i="3"/>
  <c r="E93" i="7" s="1"/>
  <c r="B81" i="3"/>
  <c r="A81" i="3"/>
  <c r="N80" i="3"/>
  <c r="L80" i="3"/>
  <c r="M80" i="3" s="1"/>
  <c r="P84" i="6" s="1"/>
  <c r="K80" i="3"/>
  <c r="I80" i="3"/>
  <c r="H80" i="3"/>
  <c r="G80" i="3"/>
  <c r="Y80" i="3" s="1"/>
  <c r="F80" i="3"/>
  <c r="H92" i="7" s="1"/>
  <c r="E80" i="3"/>
  <c r="I92" i="7" s="1"/>
  <c r="D80" i="3"/>
  <c r="C80" i="3"/>
  <c r="E92" i="7" s="1"/>
  <c r="B80" i="3"/>
  <c r="A80" i="3"/>
  <c r="N79" i="3"/>
  <c r="L79" i="3"/>
  <c r="M79" i="3" s="1"/>
  <c r="P83" i="6" s="1"/>
  <c r="K79" i="3"/>
  <c r="I79" i="3"/>
  <c r="H79" i="3"/>
  <c r="G79" i="3"/>
  <c r="U79" i="3" s="1"/>
  <c r="F79" i="3"/>
  <c r="H91" i="7" s="1"/>
  <c r="E79" i="3"/>
  <c r="I91" i="7" s="1"/>
  <c r="D79" i="3"/>
  <c r="C79" i="3"/>
  <c r="E91" i="7" s="1"/>
  <c r="B79" i="3"/>
  <c r="A79" i="3"/>
  <c r="N78" i="3"/>
  <c r="K78" i="3"/>
  <c r="I78" i="3"/>
  <c r="V78" i="3" s="1"/>
  <c r="H78" i="3"/>
  <c r="T78" i="3" s="1"/>
  <c r="W78" i="3" s="1"/>
  <c r="X78" i="3" s="1"/>
  <c r="G78" i="3"/>
  <c r="F78" i="3"/>
  <c r="H90" i="7" s="1"/>
  <c r="E78" i="3"/>
  <c r="I90" i="7" s="1"/>
  <c r="D78" i="3"/>
  <c r="C78" i="3"/>
  <c r="E90" i="7" s="1"/>
  <c r="B78" i="3"/>
  <c r="A78" i="3"/>
  <c r="Y77" i="3"/>
  <c r="T77" i="3"/>
  <c r="W77" i="3" s="1"/>
  <c r="X77" i="3" s="1"/>
  <c r="N77" i="3"/>
  <c r="K77" i="3"/>
  <c r="L77" i="3" s="1"/>
  <c r="M77" i="3" s="1"/>
  <c r="P81" i="6" s="1"/>
  <c r="I77" i="3"/>
  <c r="L89" i="7" s="1"/>
  <c r="H77" i="3"/>
  <c r="G77" i="3"/>
  <c r="F77" i="3"/>
  <c r="H89" i="7" s="1"/>
  <c r="E77" i="3"/>
  <c r="I89" i="7" s="1"/>
  <c r="D77" i="3"/>
  <c r="C77" i="3"/>
  <c r="E89" i="7" s="1"/>
  <c r="B77" i="3"/>
  <c r="A77" i="3"/>
  <c r="N76" i="3"/>
  <c r="L76" i="3"/>
  <c r="M76" i="3" s="1"/>
  <c r="P80" i="6" s="1"/>
  <c r="K76" i="3"/>
  <c r="I76" i="3"/>
  <c r="H76" i="3"/>
  <c r="V76" i="3" s="1"/>
  <c r="G76" i="3"/>
  <c r="T76" i="3" s="1"/>
  <c r="W76" i="3" s="1"/>
  <c r="X76" i="3" s="1"/>
  <c r="F76" i="3"/>
  <c r="H88" i="7" s="1"/>
  <c r="E76" i="3"/>
  <c r="I88" i="7" s="1"/>
  <c r="D76" i="3"/>
  <c r="C76" i="3"/>
  <c r="E88" i="7" s="1"/>
  <c r="B76" i="3"/>
  <c r="A76" i="3"/>
  <c r="Y75" i="3"/>
  <c r="T75" i="3"/>
  <c r="W75" i="3" s="1"/>
  <c r="X75" i="3" s="1"/>
  <c r="N75" i="3"/>
  <c r="K75" i="3"/>
  <c r="L75" i="3" s="1"/>
  <c r="M75" i="3" s="1"/>
  <c r="P79" i="6" s="1"/>
  <c r="I75" i="3"/>
  <c r="H75" i="3"/>
  <c r="G75" i="3"/>
  <c r="F75" i="3"/>
  <c r="H87" i="7" s="1"/>
  <c r="E75" i="3"/>
  <c r="I87" i="7" s="1"/>
  <c r="D75" i="3"/>
  <c r="C75" i="3"/>
  <c r="E87" i="7" s="1"/>
  <c r="B75" i="3"/>
  <c r="A75" i="3"/>
  <c r="N74" i="3"/>
  <c r="L74" i="3"/>
  <c r="M74" i="3" s="1"/>
  <c r="P78" i="6" s="1"/>
  <c r="K74" i="3"/>
  <c r="I74" i="3"/>
  <c r="U74" i="3" s="1"/>
  <c r="H74" i="3"/>
  <c r="G74" i="3"/>
  <c r="T74" i="3" s="1"/>
  <c r="W74" i="3" s="1"/>
  <c r="X74" i="3" s="1"/>
  <c r="F74" i="3"/>
  <c r="H86" i="7" s="1"/>
  <c r="E74" i="3"/>
  <c r="I86" i="7" s="1"/>
  <c r="D74" i="3"/>
  <c r="C74" i="3"/>
  <c r="E86" i="7" s="1"/>
  <c r="B74" i="3"/>
  <c r="A74" i="3"/>
  <c r="N73" i="3"/>
  <c r="K73" i="3"/>
  <c r="L73" i="3" s="1"/>
  <c r="M73" i="3" s="1"/>
  <c r="P77" i="6" s="1"/>
  <c r="I73" i="3"/>
  <c r="H73" i="3"/>
  <c r="G73" i="3"/>
  <c r="F73" i="3"/>
  <c r="H85" i="7" s="1"/>
  <c r="E73" i="3"/>
  <c r="I85" i="7" s="1"/>
  <c r="D73" i="3"/>
  <c r="C73" i="3"/>
  <c r="E85" i="7" s="1"/>
  <c r="B73" i="3"/>
  <c r="A73" i="3"/>
  <c r="Y72" i="3"/>
  <c r="T72" i="3"/>
  <c r="W72" i="3" s="1"/>
  <c r="X72" i="3" s="1"/>
  <c r="N72" i="3"/>
  <c r="K72" i="3"/>
  <c r="L72" i="3" s="1"/>
  <c r="M72" i="3" s="1"/>
  <c r="P76" i="6" s="1"/>
  <c r="J72" i="3"/>
  <c r="I72" i="3"/>
  <c r="V72" i="3" s="1"/>
  <c r="H72" i="3"/>
  <c r="G72" i="3"/>
  <c r="F72" i="3"/>
  <c r="H84" i="7" s="1"/>
  <c r="E72" i="3"/>
  <c r="I84" i="7" s="1"/>
  <c r="D72" i="3"/>
  <c r="C72" i="3"/>
  <c r="E84" i="7" s="1"/>
  <c r="B72" i="3"/>
  <c r="A72" i="3"/>
  <c r="N71" i="3"/>
  <c r="M71" i="3"/>
  <c r="P75" i="6" s="1"/>
  <c r="L71" i="3"/>
  <c r="K71" i="3"/>
  <c r="J71" i="3"/>
  <c r="I71" i="3"/>
  <c r="H71" i="3"/>
  <c r="G71" i="3"/>
  <c r="F71" i="3"/>
  <c r="H83" i="7" s="1"/>
  <c r="E71" i="3"/>
  <c r="I83" i="7" s="1"/>
  <c r="D71" i="3"/>
  <c r="C71" i="3"/>
  <c r="E83" i="7" s="1"/>
  <c r="B71" i="3"/>
  <c r="A71" i="3"/>
  <c r="N70" i="3"/>
  <c r="L70" i="3"/>
  <c r="M70" i="3" s="1"/>
  <c r="P74" i="6" s="1"/>
  <c r="K70" i="3"/>
  <c r="I70" i="3"/>
  <c r="H70" i="3"/>
  <c r="G70" i="3"/>
  <c r="T70" i="3" s="1"/>
  <c r="W70" i="3" s="1"/>
  <c r="X70" i="3" s="1"/>
  <c r="F70" i="3"/>
  <c r="H82" i="7" s="1"/>
  <c r="E70" i="3"/>
  <c r="I82" i="7" s="1"/>
  <c r="D70" i="3"/>
  <c r="C70" i="3"/>
  <c r="E82" i="7" s="1"/>
  <c r="B70" i="3"/>
  <c r="A70" i="3"/>
  <c r="Y69" i="3"/>
  <c r="N69" i="3"/>
  <c r="K69" i="3"/>
  <c r="L69" i="3" s="1"/>
  <c r="M69" i="3" s="1"/>
  <c r="P73" i="6" s="1"/>
  <c r="I69" i="3"/>
  <c r="H69" i="3"/>
  <c r="G69" i="3"/>
  <c r="U69" i="3" s="1"/>
  <c r="F69" i="3"/>
  <c r="H81" i="7" s="1"/>
  <c r="E69" i="3"/>
  <c r="I81" i="7" s="1"/>
  <c r="D69" i="3"/>
  <c r="C69" i="3"/>
  <c r="E81" i="7" s="1"/>
  <c r="B69" i="3"/>
  <c r="A69" i="3"/>
  <c r="T68" i="3"/>
  <c r="W68" i="3" s="1"/>
  <c r="X68" i="3" s="1"/>
  <c r="N68" i="3"/>
  <c r="K68" i="3"/>
  <c r="L68" i="3" s="1"/>
  <c r="M68" i="3" s="1"/>
  <c r="P72" i="6" s="1"/>
  <c r="J68" i="3"/>
  <c r="I68" i="3"/>
  <c r="V68" i="3" s="1"/>
  <c r="H68" i="3"/>
  <c r="G68" i="3"/>
  <c r="F68" i="3"/>
  <c r="H80" i="7" s="1"/>
  <c r="E68" i="3"/>
  <c r="I80" i="7" s="1"/>
  <c r="D68" i="3"/>
  <c r="C68" i="3"/>
  <c r="E80" i="7" s="1"/>
  <c r="B68" i="3"/>
  <c r="A68" i="3"/>
  <c r="N67" i="3"/>
  <c r="M67" i="3"/>
  <c r="P71" i="6" s="1"/>
  <c r="L67" i="3"/>
  <c r="K67" i="3"/>
  <c r="J67" i="3"/>
  <c r="I67" i="3"/>
  <c r="H67" i="3"/>
  <c r="Y67" i="3" s="1"/>
  <c r="G67" i="3"/>
  <c r="F67" i="3"/>
  <c r="H79" i="7" s="1"/>
  <c r="E67" i="3"/>
  <c r="I79" i="7" s="1"/>
  <c r="D67" i="3"/>
  <c r="C67" i="3"/>
  <c r="E79" i="7" s="1"/>
  <c r="B67" i="3"/>
  <c r="A67" i="3"/>
  <c r="N66" i="3"/>
  <c r="K66" i="3"/>
  <c r="I66" i="3"/>
  <c r="U66" i="3" s="1"/>
  <c r="H66" i="3"/>
  <c r="G66" i="3"/>
  <c r="F66" i="3"/>
  <c r="H78" i="7" s="1"/>
  <c r="E66" i="3"/>
  <c r="I78" i="7" s="1"/>
  <c r="D66" i="3"/>
  <c r="C66" i="3"/>
  <c r="E78" i="7" s="1"/>
  <c r="B66" i="3"/>
  <c r="A66" i="3"/>
  <c r="N65" i="3"/>
  <c r="K65" i="3"/>
  <c r="I65" i="3"/>
  <c r="V65" i="3" s="1"/>
  <c r="H65" i="3"/>
  <c r="G65" i="3"/>
  <c r="F65" i="3"/>
  <c r="H77" i="7" s="1"/>
  <c r="E65" i="3"/>
  <c r="I77" i="7" s="1"/>
  <c r="D65" i="3"/>
  <c r="C65" i="3"/>
  <c r="E77" i="7" s="1"/>
  <c r="B65" i="3"/>
  <c r="A65" i="3"/>
  <c r="N64" i="3"/>
  <c r="K64" i="3"/>
  <c r="I64" i="3"/>
  <c r="J64" i="3" s="1"/>
  <c r="H64" i="3"/>
  <c r="G64" i="3"/>
  <c r="F64" i="3"/>
  <c r="H76" i="7" s="1"/>
  <c r="E64" i="3"/>
  <c r="I76" i="7" s="1"/>
  <c r="D64" i="3"/>
  <c r="C64" i="3"/>
  <c r="E76" i="7" s="1"/>
  <c r="B64" i="3"/>
  <c r="A64" i="3"/>
  <c r="N63" i="3"/>
  <c r="K63" i="3"/>
  <c r="I63" i="3"/>
  <c r="Y63" i="3" s="1"/>
  <c r="H63" i="3"/>
  <c r="G63" i="3"/>
  <c r="F63" i="3"/>
  <c r="H75" i="7" s="1"/>
  <c r="E63" i="3"/>
  <c r="I75" i="7" s="1"/>
  <c r="D63" i="3"/>
  <c r="C63" i="3"/>
  <c r="E75" i="7" s="1"/>
  <c r="B63" i="3"/>
  <c r="A63" i="3"/>
  <c r="N62" i="3"/>
  <c r="K62" i="3"/>
  <c r="I62" i="3"/>
  <c r="J62" i="3" s="1"/>
  <c r="H62" i="3"/>
  <c r="G62" i="3"/>
  <c r="F62" i="3"/>
  <c r="H74" i="7" s="1"/>
  <c r="E62" i="3"/>
  <c r="I74" i="7" s="1"/>
  <c r="D62" i="3"/>
  <c r="C62" i="3"/>
  <c r="E74" i="7" s="1"/>
  <c r="B62" i="3"/>
  <c r="A62" i="3"/>
  <c r="N61" i="3"/>
  <c r="K61" i="3"/>
  <c r="I61" i="3"/>
  <c r="Y61" i="3" s="1"/>
  <c r="H61" i="3"/>
  <c r="G61" i="3"/>
  <c r="F61" i="3"/>
  <c r="H73" i="7" s="1"/>
  <c r="E61" i="3"/>
  <c r="I73" i="7" s="1"/>
  <c r="D61" i="3"/>
  <c r="C61" i="3"/>
  <c r="E73" i="7" s="1"/>
  <c r="B61" i="3"/>
  <c r="A61" i="3"/>
  <c r="B65" i="6" s="1"/>
  <c r="N60" i="3"/>
  <c r="K60" i="3"/>
  <c r="I60" i="3"/>
  <c r="U60" i="3" s="1"/>
  <c r="H60" i="3"/>
  <c r="G60" i="3"/>
  <c r="F60" i="3"/>
  <c r="H72" i="7" s="1"/>
  <c r="E60" i="3"/>
  <c r="I72" i="7" s="1"/>
  <c r="D60" i="3"/>
  <c r="C60" i="3"/>
  <c r="E72" i="7" s="1"/>
  <c r="B60" i="3"/>
  <c r="A60" i="3"/>
  <c r="N59" i="3"/>
  <c r="K59" i="3"/>
  <c r="L59" i="3" s="1"/>
  <c r="M59" i="3" s="1"/>
  <c r="P63" i="6" s="1"/>
  <c r="I59" i="3"/>
  <c r="Y59" i="3" s="1"/>
  <c r="H59" i="3"/>
  <c r="G59" i="3"/>
  <c r="F59" i="3"/>
  <c r="H71" i="7" s="1"/>
  <c r="E59" i="3"/>
  <c r="I71" i="7" s="1"/>
  <c r="D59" i="3"/>
  <c r="C59" i="3"/>
  <c r="E71" i="7" s="1"/>
  <c r="B59" i="3"/>
  <c r="A59" i="3"/>
  <c r="N58" i="3"/>
  <c r="K58" i="3"/>
  <c r="I58" i="3"/>
  <c r="J58" i="3" s="1"/>
  <c r="H58" i="3"/>
  <c r="G58" i="3"/>
  <c r="F58" i="3"/>
  <c r="H70" i="7" s="1"/>
  <c r="E58" i="3"/>
  <c r="I70" i="7" s="1"/>
  <c r="D58" i="3"/>
  <c r="C58" i="3"/>
  <c r="E70" i="7" s="1"/>
  <c r="B58" i="3"/>
  <c r="A58" i="3"/>
  <c r="N57" i="3"/>
  <c r="K57" i="3"/>
  <c r="L57" i="3" s="1"/>
  <c r="M57" i="3" s="1"/>
  <c r="P61" i="6" s="1"/>
  <c r="I57" i="3"/>
  <c r="H57" i="3"/>
  <c r="G57" i="3"/>
  <c r="F57" i="3"/>
  <c r="H69" i="7" s="1"/>
  <c r="E57" i="3"/>
  <c r="I69" i="7" s="1"/>
  <c r="D57" i="3"/>
  <c r="C57" i="3"/>
  <c r="E69" i="7" s="1"/>
  <c r="B57" i="3"/>
  <c r="A57" i="3"/>
  <c r="N56" i="3"/>
  <c r="K56" i="3"/>
  <c r="I56" i="3"/>
  <c r="J56" i="3" s="1"/>
  <c r="H56" i="3"/>
  <c r="G56" i="3"/>
  <c r="F56" i="3"/>
  <c r="H68" i="7" s="1"/>
  <c r="E56" i="3"/>
  <c r="I68" i="7" s="1"/>
  <c r="D56" i="3"/>
  <c r="C56" i="3"/>
  <c r="E68" i="7" s="1"/>
  <c r="B56" i="3"/>
  <c r="A56" i="3"/>
  <c r="N55" i="3"/>
  <c r="K55" i="3"/>
  <c r="L55" i="3" s="1"/>
  <c r="M55" i="3" s="1"/>
  <c r="P59" i="6" s="1"/>
  <c r="I55" i="3"/>
  <c r="J55" i="3" s="1"/>
  <c r="H55" i="3"/>
  <c r="G55" i="3"/>
  <c r="F55" i="3"/>
  <c r="H67" i="7" s="1"/>
  <c r="E55" i="3"/>
  <c r="I67" i="7" s="1"/>
  <c r="D55" i="3"/>
  <c r="C55" i="3"/>
  <c r="E67" i="7" s="1"/>
  <c r="B55" i="3"/>
  <c r="A55" i="3"/>
  <c r="N54" i="3"/>
  <c r="K54" i="3"/>
  <c r="I54" i="3"/>
  <c r="J54" i="3" s="1"/>
  <c r="H54" i="3"/>
  <c r="G54" i="3"/>
  <c r="F54" i="3"/>
  <c r="H66" i="7" s="1"/>
  <c r="E54" i="3"/>
  <c r="I66" i="7" s="1"/>
  <c r="D54" i="3"/>
  <c r="C54" i="3"/>
  <c r="E66" i="7" s="1"/>
  <c r="B54" i="3"/>
  <c r="A54" i="3"/>
  <c r="N53" i="3"/>
  <c r="G65" i="7" s="1"/>
  <c r="K53" i="3"/>
  <c r="L53" i="3" s="1"/>
  <c r="M53" i="3" s="1"/>
  <c r="P57" i="6" s="1"/>
  <c r="I53" i="3"/>
  <c r="Y53" i="3" s="1"/>
  <c r="H53" i="3"/>
  <c r="G53" i="3"/>
  <c r="F53" i="3"/>
  <c r="H65" i="7" s="1"/>
  <c r="E53" i="3"/>
  <c r="I65" i="7" s="1"/>
  <c r="D53" i="3"/>
  <c r="C53" i="3"/>
  <c r="E65" i="7" s="1"/>
  <c r="B53" i="3"/>
  <c r="A53" i="3"/>
  <c r="N52" i="3"/>
  <c r="K52" i="3"/>
  <c r="I52" i="3"/>
  <c r="U52" i="3" s="1"/>
  <c r="H52" i="3"/>
  <c r="G52" i="3"/>
  <c r="F52" i="3"/>
  <c r="H64" i="7" s="1"/>
  <c r="E52" i="3"/>
  <c r="I64" i="7" s="1"/>
  <c r="D52" i="3"/>
  <c r="C52" i="3"/>
  <c r="E64" i="7" s="1"/>
  <c r="B52" i="3"/>
  <c r="A52" i="3"/>
  <c r="N51" i="3"/>
  <c r="K51" i="3"/>
  <c r="L51" i="3" s="1"/>
  <c r="M51" i="3" s="1"/>
  <c r="P55" i="6" s="1"/>
  <c r="I51" i="3"/>
  <c r="J51" i="3" s="1"/>
  <c r="H51" i="3"/>
  <c r="G51" i="3"/>
  <c r="F51" i="3"/>
  <c r="H63" i="7" s="1"/>
  <c r="E51" i="3"/>
  <c r="I63" i="7" s="1"/>
  <c r="D51" i="3"/>
  <c r="C51" i="3"/>
  <c r="E63" i="7" s="1"/>
  <c r="B51" i="3"/>
  <c r="A51" i="3"/>
  <c r="N50" i="3"/>
  <c r="K50" i="3"/>
  <c r="I50" i="3"/>
  <c r="J50" i="3" s="1"/>
  <c r="H50" i="3"/>
  <c r="G50" i="3"/>
  <c r="J62" i="7" s="1"/>
  <c r="F50" i="3"/>
  <c r="H62" i="7" s="1"/>
  <c r="E50" i="3"/>
  <c r="I62" i="7" s="1"/>
  <c r="D50" i="3"/>
  <c r="C50" i="3"/>
  <c r="E62" i="7" s="1"/>
  <c r="B50" i="3"/>
  <c r="A50" i="3"/>
  <c r="N49" i="3"/>
  <c r="K49" i="3"/>
  <c r="L49" i="3" s="1"/>
  <c r="M49" i="3" s="1"/>
  <c r="P53" i="6" s="1"/>
  <c r="I49" i="3"/>
  <c r="V49" i="3" s="1"/>
  <c r="H49" i="3"/>
  <c r="G49" i="3"/>
  <c r="F49" i="3"/>
  <c r="H61" i="7" s="1"/>
  <c r="E49" i="3"/>
  <c r="I61" i="7" s="1"/>
  <c r="D49" i="3"/>
  <c r="C49" i="3"/>
  <c r="E61" i="7" s="1"/>
  <c r="B49" i="3"/>
  <c r="A49" i="3"/>
  <c r="N48" i="3"/>
  <c r="K48" i="3"/>
  <c r="I48" i="3"/>
  <c r="J48" i="3" s="1"/>
  <c r="H48" i="3"/>
  <c r="G48" i="3"/>
  <c r="F48" i="3"/>
  <c r="H60" i="7" s="1"/>
  <c r="E48" i="3"/>
  <c r="I60" i="7" s="1"/>
  <c r="D48" i="3"/>
  <c r="C48" i="3"/>
  <c r="E60" i="7" s="1"/>
  <c r="B48" i="3"/>
  <c r="A48" i="3"/>
  <c r="N47" i="3"/>
  <c r="K47" i="3"/>
  <c r="L47" i="3" s="1"/>
  <c r="M47" i="3" s="1"/>
  <c r="P51" i="6" s="1"/>
  <c r="I47" i="3"/>
  <c r="Y47" i="3" s="1"/>
  <c r="H47" i="3"/>
  <c r="G47" i="3"/>
  <c r="F47" i="3"/>
  <c r="H59" i="7" s="1"/>
  <c r="E47" i="3"/>
  <c r="I59" i="7" s="1"/>
  <c r="D47" i="3"/>
  <c r="C47" i="3"/>
  <c r="E59" i="7" s="1"/>
  <c r="B47" i="3"/>
  <c r="A47" i="3"/>
  <c r="N46" i="3"/>
  <c r="K46" i="3"/>
  <c r="I46" i="3"/>
  <c r="J46" i="3" s="1"/>
  <c r="H46" i="3"/>
  <c r="G46" i="3"/>
  <c r="F46" i="3"/>
  <c r="H58" i="7" s="1"/>
  <c r="E46" i="3"/>
  <c r="I58" i="7" s="1"/>
  <c r="D46" i="3"/>
  <c r="C46" i="3"/>
  <c r="E58" i="7" s="1"/>
  <c r="B46" i="3"/>
  <c r="A46" i="3"/>
  <c r="B58" i="7" s="1"/>
  <c r="N45" i="3"/>
  <c r="K45" i="3"/>
  <c r="L45" i="3" s="1"/>
  <c r="M45" i="3" s="1"/>
  <c r="P49" i="6" s="1"/>
  <c r="I45" i="3"/>
  <c r="Y45" i="3" s="1"/>
  <c r="H45" i="3"/>
  <c r="G45" i="3"/>
  <c r="F45" i="3"/>
  <c r="H57" i="7" s="1"/>
  <c r="E45" i="3"/>
  <c r="I57" i="7" s="1"/>
  <c r="D45" i="3"/>
  <c r="C45" i="3"/>
  <c r="E57" i="7" s="1"/>
  <c r="B45" i="3"/>
  <c r="A45" i="3"/>
  <c r="N44" i="3"/>
  <c r="K44" i="3"/>
  <c r="I44" i="3"/>
  <c r="J44" i="3" s="1"/>
  <c r="H44" i="3"/>
  <c r="G44" i="3"/>
  <c r="F44" i="3"/>
  <c r="H56" i="7" s="1"/>
  <c r="E44" i="3"/>
  <c r="I56" i="7" s="1"/>
  <c r="D44" i="3"/>
  <c r="C44" i="3"/>
  <c r="E56" i="7" s="1"/>
  <c r="B44" i="3"/>
  <c r="A44" i="3"/>
  <c r="N43" i="3"/>
  <c r="K43" i="3"/>
  <c r="L43" i="3" s="1"/>
  <c r="M43" i="3" s="1"/>
  <c r="P47" i="6" s="1"/>
  <c r="I43" i="3"/>
  <c r="V43" i="3" s="1"/>
  <c r="H43" i="3"/>
  <c r="G43" i="3"/>
  <c r="F43" i="3"/>
  <c r="H55" i="7" s="1"/>
  <c r="E43" i="3"/>
  <c r="I55" i="7" s="1"/>
  <c r="D43" i="3"/>
  <c r="C43" i="3"/>
  <c r="E55" i="7" s="1"/>
  <c r="B43" i="3"/>
  <c r="A43" i="3"/>
  <c r="N42" i="3"/>
  <c r="K42" i="3"/>
  <c r="I42" i="3"/>
  <c r="L54" i="7" s="1"/>
  <c r="H42" i="3"/>
  <c r="G42" i="3"/>
  <c r="F42" i="3"/>
  <c r="H54" i="7" s="1"/>
  <c r="E42" i="3"/>
  <c r="I54" i="7" s="1"/>
  <c r="D42" i="3"/>
  <c r="C42" i="3"/>
  <c r="E54" i="7" s="1"/>
  <c r="B42" i="3"/>
  <c r="A42" i="3"/>
  <c r="N41" i="3"/>
  <c r="K41" i="3"/>
  <c r="L41" i="3" s="1"/>
  <c r="M41" i="3" s="1"/>
  <c r="P45" i="6" s="1"/>
  <c r="I41" i="3"/>
  <c r="Y41" i="3" s="1"/>
  <c r="H41" i="3"/>
  <c r="G41" i="3"/>
  <c r="F41" i="3"/>
  <c r="H53" i="7" s="1"/>
  <c r="E41" i="3"/>
  <c r="I53" i="7" s="1"/>
  <c r="D41" i="3"/>
  <c r="C41" i="3"/>
  <c r="E53" i="7" s="1"/>
  <c r="B41" i="3"/>
  <c r="A41" i="3"/>
  <c r="B53" i="7" s="1"/>
  <c r="N40" i="3"/>
  <c r="K40" i="3"/>
  <c r="I40" i="3"/>
  <c r="J40" i="3" s="1"/>
  <c r="H40" i="3"/>
  <c r="K52" i="7" s="1"/>
  <c r="G40" i="3"/>
  <c r="F40" i="3"/>
  <c r="H52" i="7" s="1"/>
  <c r="E40" i="3"/>
  <c r="I52" i="7" s="1"/>
  <c r="D40" i="3"/>
  <c r="C40" i="3"/>
  <c r="E52" i="7" s="1"/>
  <c r="B40" i="3"/>
  <c r="A40" i="3"/>
  <c r="N39" i="3"/>
  <c r="K39" i="3"/>
  <c r="L39" i="3" s="1"/>
  <c r="M39" i="3" s="1"/>
  <c r="P43" i="6" s="1"/>
  <c r="I39" i="3"/>
  <c r="Y39" i="3" s="1"/>
  <c r="H39" i="3"/>
  <c r="G39" i="3"/>
  <c r="F39" i="3"/>
  <c r="H51" i="7" s="1"/>
  <c r="E39" i="3"/>
  <c r="I51" i="7" s="1"/>
  <c r="D39" i="3"/>
  <c r="C39" i="3"/>
  <c r="E51" i="7" s="1"/>
  <c r="B39" i="3"/>
  <c r="D51" i="7" s="1"/>
  <c r="A39" i="3"/>
  <c r="N38" i="3"/>
  <c r="K38" i="3"/>
  <c r="I38" i="3"/>
  <c r="J38" i="3" s="1"/>
  <c r="H38" i="3"/>
  <c r="G38" i="3"/>
  <c r="F38" i="3"/>
  <c r="H50" i="7" s="1"/>
  <c r="E38" i="3"/>
  <c r="I50" i="7" s="1"/>
  <c r="D38" i="3"/>
  <c r="C38" i="3"/>
  <c r="E50" i="7" s="1"/>
  <c r="B38" i="3"/>
  <c r="A38" i="3"/>
  <c r="N37" i="3"/>
  <c r="K37" i="3"/>
  <c r="L37" i="3" s="1"/>
  <c r="M37" i="3" s="1"/>
  <c r="P41" i="6" s="1"/>
  <c r="I37" i="3"/>
  <c r="Y37" i="3" s="1"/>
  <c r="H37" i="3"/>
  <c r="G37" i="3"/>
  <c r="F37" i="3"/>
  <c r="H49" i="7" s="1"/>
  <c r="E37" i="3"/>
  <c r="I49" i="7" s="1"/>
  <c r="D37" i="3"/>
  <c r="C37" i="3"/>
  <c r="E49" i="7" s="1"/>
  <c r="B37" i="3"/>
  <c r="A37" i="3"/>
  <c r="N36" i="3"/>
  <c r="K36" i="3"/>
  <c r="I36" i="3"/>
  <c r="V36" i="3" s="1"/>
  <c r="H36" i="3"/>
  <c r="K48" i="7" s="1"/>
  <c r="G36" i="3"/>
  <c r="F36" i="3"/>
  <c r="H48" i="7" s="1"/>
  <c r="E36" i="3"/>
  <c r="I48" i="7" s="1"/>
  <c r="D36" i="3"/>
  <c r="C36" i="3"/>
  <c r="E48" i="7" s="1"/>
  <c r="B36" i="3"/>
  <c r="A36" i="3"/>
  <c r="N35" i="3"/>
  <c r="G47" i="7" s="1"/>
  <c r="K35" i="3"/>
  <c r="L35" i="3" s="1"/>
  <c r="M35" i="3" s="1"/>
  <c r="P39" i="6" s="1"/>
  <c r="I35" i="3"/>
  <c r="Y35" i="3" s="1"/>
  <c r="H35" i="3"/>
  <c r="G35" i="3"/>
  <c r="F35" i="3"/>
  <c r="H47" i="7" s="1"/>
  <c r="E35" i="3"/>
  <c r="I47" i="7" s="1"/>
  <c r="D35" i="3"/>
  <c r="C35" i="3"/>
  <c r="E47" i="7" s="1"/>
  <c r="B35" i="3"/>
  <c r="A35" i="3"/>
  <c r="N34" i="3"/>
  <c r="K34" i="3"/>
  <c r="I34" i="3"/>
  <c r="J34" i="3" s="1"/>
  <c r="H34" i="3"/>
  <c r="G34" i="3"/>
  <c r="F34" i="3"/>
  <c r="H46" i="7" s="1"/>
  <c r="E34" i="3"/>
  <c r="I46" i="7" s="1"/>
  <c r="D34" i="3"/>
  <c r="C34" i="3"/>
  <c r="E46" i="7" s="1"/>
  <c r="B34" i="3"/>
  <c r="D46" i="7" s="1"/>
  <c r="A34" i="3"/>
  <c r="N33" i="3"/>
  <c r="K33" i="3"/>
  <c r="L33" i="3" s="1"/>
  <c r="M33" i="3" s="1"/>
  <c r="P37" i="6" s="1"/>
  <c r="I33" i="3"/>
  <c r="H33" i="3"/>
  <c r="G33" i="3"/>
  <c r="F33" i="3"/>
  <c r="H45" i="7" s="1"/>
  <c r="E33" i="3"/>
  <c r="I45" i="7" s="1"/>
  <c r="D33" i="3"/>
  <c r="C33" i="3"/>
  <c r="E45" i="7" s="1"/>
  <c r="B33" i="3"/>
  <c r="A33" i="3"/>
  <c r="N32" i="3"/>
  <c r="K32" i="3"/>
  <c r="I32" i="3"/>
  <c r="L44" i="7" s="1"/>
  <c r="H32" i="3"/>
  <c r="G32" i="3"/>
  <c r="F32" i="3"/>
  <c r="H44" i="7" s="1"/>
  <c r="E32" i="3"/>
  <c r="I44" i="7" s="1"/>
  <c r="D32" i="3"/>
  <c r="C32" i="3"/>
  <c r="E44" i="7" s="1"/>
  <c r="B32" i="3"/>
  <c r="A32" i="3"/>
  <c r="N31" i="3"/>
  <c r="K31" i="3"/>
  <c r="L31" i="3" s="1"/>
  <c r="M31" i="3" s="1"/>
  <c r="P35" i="6" s="1"/>
  <c r="I31" i="3"/>
  <c r="H31" i="3"/>
  <c r="K43" i="7" s="1"/>
  <c r="G31" i="3"/>
  <c r="F31" i="3"/>
  <c r="H43" i="7" s="1"/>
  <c r="E31" i="3"/>
  <c r="I43" i="7" s="1"/>
  <c r="D31" i="3"/>
  <c r="C31" i="3"/>
  <c r="E43" i="7" s="1"/>
  <c r="B31" i="3"/>
  <c r="A31" i="3"/>
  <c r="N30" i="3"/>
  <c r="K30" i="3"/>
  <c r="I30" i="3"/>
  <c r="J30" i="3" s="1"/>
  <c r="H30" i="3"/>
  <c r="G30" i="3"/>
  <c r="F30" i="3"/>
  <c r="H42" i="7" s="1"/>
  <c r="E30" i="3"/>
  <c r="I42" i="7" s="1"/>
  <c r="D30" i="3"/>
  <c r="C30" i="3"/>
  <c r="E42" i="7" s="1"/>
  <c r="B30" i="3"/>
  <c r="A30" i="3"/>
  <c r="B42" i="7" s="1"/>
  <c r="N29" i="3"/>
  <c r="K29" i="3"/>
  <c r="L29" i="3" s="1"/>
  <c r="M29" i="3" s="1"/>
  <c r="P33" i="6" s="1"/>
  <c r="I29" i="3"/>
  <c r="Y29" i="3" s="1"/>
  <c r="H29" i="3"/>
  <c r="K41" i="7" s="1"/>
  <c r="G29" i="3"/>
  <c r="F29" i="3"/>
  <c r="H41" i="7" s="1"/>
  <c r="E29" i="3"/>
  <c r="I41" i="7" s="1"/>
  <c r="D29" i="3"/>
  <c r="F41" i="7" s="1"/>
  <c r="C29" i="3"/>
  <c r="E41" i="7" s="1"/>
  <c r="B29" i="3"/>
  <c r="A29" i="3"/>
  <c r="N28" i="3"/>
  <c r="G40" i="7" s="1"/>
  <c r="K28" i="3"/>
  <c r="I28" i="3"/>
  <c r="J28" i="3" s="1"/>
  <c r="H28" i="3"/>
  <c r="G28" i="3"/>
  <c r="F28" i="3"/>
  <c r="H40" i="7" s="1"/>
  <c r="E28" i="3"/>
  <c r="I40" i="7" s="1"/>
  <c r="D28" i="3"/>
  <c r="C28" i="3"/>
  <c r="E40" i="7" s="1"/>
  <c r="B28" i="3"/>
  <c r="A28" i="3"/>
  <c r="N27" i="3"/>
  <c r="K27" i="3"/>
  <c r="L27" i="3" s="1"/>
  <c r="M27" i="3" s="1"/>
  <c r="P31" i="6" s="1"/>
  <c r="I27" i="3"/>
  <c r="Y27" i="3" s="1"/>
  <c r="H27" i="3"/>
  <c r="G27" i="3"/>
  <c r="F27" i="3"/>
  <c r="H39" i="7" s="1"/>
  <c r="E27" i="3"/>
  <c r="I39" i="7" s="1"/>
  <c r="D27" i="3"/>
  <c r="C27" i="3"/>
  <c r="E39" i="7" s="1"/>
  <c r="B27" i="3"/>
  <c r="A27" i="3"/>
  <c r="N26" i="3"/>
  <c r="K26" i="3"/>
  <c r="I26" i="3"/>
  <c r="U26" i="3" s="1"/>
  <c r="H26" i="3"/>
  <c r="G26" i="3"/>
  <c r="J38" i="7" s="1"/>
  <c r="F26" i="3"/>
  <c r="H38" i="7" s="1"/>
  <c r="E26" i="3"/>
  <c r="I38" i="7" s="1"/>
  <c r="D26" i="3"/>
  <c r="C26" i="3"/>
  <c r="E38" i="7" s="1"/>
  <c r="B26" i="3"/>
  <c r="A26" i="3"/>
  <c r="N25" i="3"/>
  <c r="K25" i="3"/>
  <c r="L25" i="3" s="1"/>
  <c r="M25" i="3" s="1"/>
  <c r="P29" i="6" s="1"/>
  <c r="I25" i="3"/>
  <c r="Y25" i="3" s="1"/>
  <c r="H25" i="3"/>
  <c r="K37" i="7" s="1"/>
  <c r="G25" i="3"/>
  <c r="F25" i="3"/>
  <c r="H37" i="7" s="1"/>
  <c r="E25" i="3"/>
  <c r="I37" i="7" s="1"/>
  <c r="D25" i="3"/>
  <c r="C25" i="3"/>
  <c r="E37" i="7" s="1"/>
  <c r="B25" i="3"/>
  <c r="A25" i="3"/>
  <c r="N24" i="3"/>
  <c r="K24" i="3"/>
  <c r="I24" i="3"/>
  <c r="L36" i="7" s="1"/>
  <c r="H24" i="3"/>
  <c r="G24" i="3"/>
  <c r="F24" i="3"/>
  <c r="H36" i="7" s="1"/>
  <c r="E24" i="3"/>
  <c r="I36" i="7" s="1"/>
  <c r="D24" i="3"/>
  <c r="C24" i="3"/>
  <c r="E36" i="7" s="1"/>
  <c r="B24" i="3"/>
  <c r="A24" i="3"/>
  <c r="N23" i="3"/>
  <c r="G35" i="7" s="1"/>
  <c r="K23" i="3"/>
  <c r="L23" i="3" s="1"/>
  <c r="M23" i="3" s="1"/>
  <c r="P27" i="6" s="1"/>
  <c r="I23" i="3"/>
  <c r="Y23" i="3" s="1"/>
  <c r="H23" i="3"/>
  <c r="G23" i="3"/>
  <c r="J35" i="7" s="1"/>
  <c r="F23" i="3"/>
  <c r="H35" i="7" s="1"/>
  <c r="E23" i="3"/>
  <c r="I35" i="7" s="1"/>
  <c r="D23" i="3"/>
  <c r="C23" i="3"/>
  <c r="E35" i="7" s="1"/>
  <c r="B23" i="3"/>
  <c r="A23" i="3"/>
  <c r="N22" i="3"/>
  <c r="K22" i="3"/>
  <c r="I22" i="3"/>
  <c r="U22" i="3" s="1"/>
  <c r="H22" i="3"/>
  <c r="G22" i="3"/>
  <c r="F22" i="3"/>
  <c r="H34" i="7" s="1"/>
  <c r="E22" i="3"/>
  <c r="I34" i="7" s="1"/>
  <c r="D22" i="3"/>
  <c r="C22" i="3"/>
  <c r="E34" i="7" s="1"/>
  <c r="B22" i="3"/>
  <c r="A22" i="3"/>
  <c r="N21" i="3"/>
  <c r="K21" i="3"/>
  <c r="L21" i="3" s="1"/>
  <c r="M21" i="3" s="1"/>
  <c r="P25" i="6" s="1"/>
  <c r="I21" i="3"/>
  <c r="Y21" i="3" s="1"/>
  <c r="H21" i="3"/>
  <c r="G21" i="3"/>
  <c r="F21" i="3"/>
  <c r="H33" i="7" s="1"/>
  <c r="E21" i="3"/>
  <c r="I33" i="7" s="1"/>
  <c r="D21" i="3"/>
  <c r="C21" i="3"/>
  <c r="E33" i="7" s="1"/>
  <c r="B21" i="3"/>
  <c r="D33" i="7" s="1"/>
  <c r="A21" i="3"/>
  <c r="N20" i="3"/>
  <c r="K20" i="3"/>
  <c r="I20" i="3"/>
  <c r="L32" i="7" s="1"/>
  <c r="H20" i="3"/>
  <c r="G20" i="3"/>
  <c r="F20" i="3"/>
  <c r="H32" i="7" s="1"/>
  <c r="E20" i="3"/>
  <c r="I32" i="7" s="1"/>
  <c r="D20" i="3"/>
  <c r="C20" i="3"/>
  <c r="E32" i="7" s="1"/>
  <c r="B20" i="3"/>
  <c r="A20" i="3"/>
  <c r="N19" i="3"/>
  <c r="K19" i="3"/>
  <c r="L19" i="3" s="1"/>
  <c r="M19" i="3" s="1"/>
  <c r="P23" i="6" s="1"/>
  <c r="I19" i="3"/>
  <c r="L31" i="7" s="1"/>
  <c r="H19" i="3"/>
  <c r="G19" i="3"/>
  <c r="F19" i="3"/>
  <c r="H31" i="7" s="1"/>
  <c r="E19" i="3"/>
  <c r="I31" i="7" s="1"/>
  <c r="D19" i="3"/>
  <c r="C19" i="3"/>
  <c r="E31" i="7" s="1"/>
  <c r="B19" i="3"/>
  <c r="A19" i="3"/>
  <c r="N18" i="3"/>
  <c r="K18" i="3"/>
  <c r="L18" i="3" s="1"/>
  <c r="M18" i="3" s="1"/>
  <c r="P22" i="6" s="1"/>
  <c r="I18" i="3"/>
  <c r="J18" i="3" s="1"/>
  <c r="H18" i="3"/>
  <c r="G18" i="3"/>
  <c r="J30" i="7" s="1"/>
  <c r="F18" i="3"/>
  <c r="H30" i="7" s="1"/>
  <c r="E18" i="3"/>
  <c r="I30" i="7" s="1"/>
  <c r="D18" i="3"/>
  <c r="C18" i="3"/>
  <c r="E30" i="7" s="1"/>
  <c r="B18" i="3"/>
  <c r="A18" i="3"/>
  <c r="N17" i="3"/>
  <c r="G29" i="7" s="1"/>
  <c r="K17" i="3"/>
  <c r="L17" i="3" s="1"/>
  <c r="M17" i="3" s="1"/>
  <c r="P21" i="6" s="1"/>
  <c r="I17" i="3"/>
  <c r="Y17" i="3" s="1"/>
  <c r="H17" i="3"/>
  <c r="K29" i="7" s="1"/>
  <c r="G17" i="3"/>
  <c r="F17" i="3"/>
  <c r="H29" i="7" s="1"/>
  <c r="E17" i="3"/>
  <c r="I29" i="7" s="1"/>
  <c r="D17" i="3"/>
  <c r="C17" i="3"/>
  <c r="E29" i="7" s="1"/>
  <c r="B17" i="3"/>
  <c r="A17" i="3"/>
  <c r="N16" i="3"/>
  <c r="G28" i="7" s="1"/>
  <c r="K16" i="3"/>
  <c r="I16" i="3"/>
  <c r="J16" i="3" s="1"/>
  <c r="H16" i="3"/>
  <c r="G16" i="3"/>
  <c r="F16" i="3"/>
  <c r="H28" i="7" s="1"/>
  <c r="E16" i="3"/>
  <c r="I28" i="7" s="1"/>
  <c r="D16" i="3"/>
  <c r="C16" i="3"/>
  <c r="E28" i="7" s="1"/>
  <c r="B16" i="3"/>
  <c r="A16" i="3"/>
  <c r="N15" i="3"/>
  <c r="K15" i="3"/>
  <c r="L15" i="3" s="1"/>
  <c r="M15" i="3" s="1"/>
  <c r="P19" i="6" s="1"/>
  <c r="I15" i="3"/>
  <c r="L27" i="7" s="1"/>
  <c r="H15" i="3"/>
  <c r="G15" i="3"/>
  <c r="F15" i="3"/>
  <c r="H27" i="7" s="1"/>
  <c r="E15" i="3"/>
  <c r="I27" i="7" s="1"/>
  <c r="D15" i="3"/>
  <c r="F27" i="7" s="1"/>
  <c r="C15" i="3"/>
  <c r="E27" i="7" s="1"/>
  <c r="B15" i="3"/>
  <c r="A15" i="3"/>
  <c r="N14" i="3"/>
  <c r="K14" i="3"/>
  <c r="L14" i="3" s="1"/>
  <c r="M14" i="3" s="1"/>
  <c r="P18" i="6" s="1"/>
  <c r="I14" i="3"/>
  <c r="J14" i="3" s="1"/>
  <c r="H14" i="3"/>
  <c r="G14" i="3"/>
  <c r="J26" i="7" s="1"/>
  <c r="F14" i="3"/>
  <c r="H26" i="7" s="1"/>
  <c r="E14" i="3"/>
  <c r="I26" i="7" s="1"/>
  <c r="D14" i="3"/>
  <c r="C14" i="3"/>
  <c r="E26" i="7" s="1"/>
  <c r="B14" i="3"/>
  <c r="A14" i="3"/>
  <c r="B26" i="7" s="1"/>
  <c r="N13" i="3"/>
  <c r="K13" i="3"/>
  <c r="L13" i="3" s="1"/>
  <c r="M13" i="3" s="1"/>
  <c r="P17" i="6" s="1"/>
  <c r="I13" i="3"/>
  <c r="H13" i="3"/>
  <c r="K25" i="7" s="1"/>
  <c r="G13" i="3"/>
  <c r="F13" i="3"/>
  <c r="H25" i="7" s="1"/>
  <c r="E13" i="3"/>
  <c r="I25" i="7" s="1"/>
  <c r="D13" i="3"/>
  <c r="F25" i="7" s="1"/>
  <c r="C13" i="3"/>
  <c r="E25" i="7" s="1"/>
  <c r="B13" i="3"/>
  <c r="A13" i="3"/>
  <c r="N12" i="3"/>
  <c r="G24" i="7" s="1"/>
  <c r="K12" i="3"/>
  <c r="L12" i="3" s="1"/>
  <c r="M12" i="3" s="1"/>
  <c r="P16" i="6" s="1"/>
  <c r="I12" i="3"/>
  <c r="U12" i="3" s="1"/>
  <c r="H12" i="3"/>
  <c r="G12" i="3"/>
  <c r="F12" i="3"/>
  <c r="H24" i="7" s="1"/>
  <c r="E12" i="3"/>
  <c r="I24" i="7" s="1"/>
  <c r="D12" i="3"/>
  <c r="C12" i="3"/>
  <c r="E24" i="7" s="1"/>
  <c r="B12" i="3"/>
  <c r="D24" i="7" s="1"/>
  <c r="A12" i="3"/>
  <c r="N11" i="3"/>
  <c r="G23" i="7" s="1"/>
  <c r="K11" i="3"/>
  <c r="L11" i="3" s="1"/>
  <c r="M11" i="3" s="1"/>
  <c r="P15" i="6" s="1"/>
  <c r="I11" i="3"/>
  <c r="L23" i="7" s="1"/>
  <c r="H11" i="3"/>
  <c r="G11" i="3"/>
  <c r="F11" i="3"/>
  <c r="H23" i="7" s="1"/>
  <c r="E11" i="3"/>
  <c r="I23" i="7" s="1"/>
  <c r="D11" i="3"/>
  <c r="C11" i="3"/>
  <c r="E23" i="7" s="1"/>
  <c r="B11" i="3"/>
  <c r="A11" i="3"/>
  <c r="B23" i="7" s="1"/>
  <c r="N10" i="3"/>
  <c r="K10" i="3"/>
  <c r="L10" i="3" s="1"/>
  <c r="M10" i="3" s="1"/>
  <c r="P14" i="6" s="1"/>
  <c r="I10" i="3"/>
  <c r="U10" i="3" s="1"/>
  <c r="H10" i="3"/>
  <c r="K22" i="7" s="1"/>
  <c r="G10" i="3"/>
  <c r="J22" i="7" s="1"/>
  <c r="F10" i="3"/>
  <c r="H22" i="7" s="1"/>
  <c r="E10" i="3"/>
  <c r="I22" i="7" s="1"/>
  <c r="D10" i="3"/>
  <c r="C10" i="3"/>
  <c r="E22" i="7" s="1"/>
  <c r="B10" i="3"/>
  <c r="A10" i="3"/>
  <c r="B22" i="7" s="1"/>
  <c r="N9" i="3"/>
  <c r="K9" i="3"/>
  <c r="L9" i="3" s="1"/>
  <c r="M9" i="3" s="1"/>
  <c r="P13" i="6" s="1"/>
  <c r="I9" i="3"/>
  <c r="H9" i="3"/>
  <c r="K21" i="7" s="1"/>
  <c r="G9" i="3"/>
  <c r="F9" i="3"/>
  <c r="H21" i="7" s="1"/>
  <c r="E9" i="3"/>
  <c r="I21" i="7" s="1"/>
  <c r="D9" i="3"/>
  <c r="F21" i="7" s="1"/>
  <c r="C9" i="3"/>
  <c r="E21" i="7" s="1"/>
  <c r="B9" i="3"/>
  <c r="D21" i="7" s="1"/>
  <c r="A9" i="3"/>
  <c r="N8" i="3"/>
  <c r="K8" i="3"/>
  <c r="L8" i="3" s="1"/>
  <c r="M8" i="3" s="1"/>
  <c r="P12" i="6" s="1"/>
  <c r="I8" i="3"/>
  <c r="L20" i="7" s="1"/>
  <c r="H8" i="3"/>
  <c r="G8" i="3"/>
  <c r="F8" i="3"/>
  <c r="H20" i="7" s="1"/>
  <c r="E8" i="3"/>
  <c r="I20" i="7" s="1"/>
  <c r="D8" i="3"/>
  <c r="C8" i="3"/>
  <c r="E20" i="7" s="1"/>
  <c r="B8" i="3"/>
  <c r="D20" i="7" s="1"/>
  <c r="A8" i="3"/>
  <c r="N7" i="3"/>
  <c r="G19" i="7" s="1"/>
  <c r="K7" i="3"/>
  <c r="L7" i="3" s="1"/>
  <c r="M7" i="3" s="1"/>
  <c r="P11" i="6" s="1"/>
  <c r="I7" i="3"/>
  <c r="L19" i="7" s="1"/>
  <c r="H7" i="3"/>
  <c r="G7" i="3"/>
  <c r="J19" i="7" s="1"/>
  <c r="F7" i="3"/>
  <c r="H19" i="7" s="1"/>
  <c r="E7" i="3"/>
  <c r="I19" i="7" s="1"/>
  <c r="D7" i="3"/>
  <c r="C7" i="3"/>
  <c r="E19" i="7" s="1"/>
  <c r="B7" i="3"/>
  <c r="A7" i="3"/>
  <c r="N6" i="3"/>
  <c r="K6" i="3"/>
  <c r="L6" i="3" s="1"/>
  <c r="M6" i="3" s="1"/>
  <c r="P10" i="6" s="1"/>
  <c r="I6" i="3"/>
  <c r="U6" i="3" s="1"/>
  <c r="H6" i="3"/>
  <c r="G6" i="3"/>
  <c r="J18" i="7" s="1"/>
  <c r="F6" i="3"/>
  <c r="H18" i="7" s="1"/>
  <c r="E6" i="3"/>
  <c r="I18" i="7" s="1"/>
  <c r="D6" i="3"/>
  <c r="F18" i="7" s="1"/>
  <c r="C6" i="3"/>
  <c r="E18" i="7" s="1"/>
  <c r="B6" i="3"/>
  <c r="A6" i="3"/>
  <c r="B18" i="7" s="1"/>
  <c r="N5" i="3"/>
  <c r="K5" i="3"/>
  <c r="I5" i="3"/>
  <c r="Y5" i="3" s="1"/>
  <c r="H5" i="3"/>
  <c r="K17" i="7" s="1"/>
  <c r="G5" i="3"/>
  <c r="T5" i="3" s="1"/>
  <c r="W5" i="3" s="1"/>
  <c r="X5" i="3" s="1"/>
  <c r="F5" i="3"/>
  <c r="H17" i="7" s="1"/>
  <c r="E5" i="3"/>
  <c r="I17" i="7" s="1"/>
  <c r="D5" i="3"/>
  <c r="F17" i="7" s="1"/>
  <c r="C5" i="3"/>
  <c r="E17" i="7" s="1"/>
  <c r="B5" i="3"/>
  <c r="A5" i="3"/>
  <c r="N4" i="3"/>
  <c r="G16" i="7" s="1"/>
  <c r="K4" i="3"/>
  <c r="I4" i="3"/>
  <c r="H4" i="3"/>
  <c r="G4" i="3"/>
  <c r="F4" i="3"/>
  <c r="H16" i="7" s="1"/>
  <c r="E4" i="3"/>
  <c r="I16" i="7" s="1"/>
  <c r="D4" i="3"/>
  <c r="C4" i="3"/>
  <c r="E16" i="7" s="1"/>
  <c r="B4" i="3"/>
  <c r="D16" i="7" s="1"/>
  <c r="A4" i="3"/>
  <c r="E21" i="1"/>
  <c r="AN6" i="6" s="1"/>
  <c r="E20" i="1"/>
  <c r="AL6" i="6" s="1"/>
  <c r="L5" i="3" l="1"/>
  <c r="M5" i="3" s="1"/>
  <c r="P9" i="6" s="1"/>
  <c r="Q9" i="6" s="1"/>
  <c r="U4" i="3"/>
  <c r="C9" i="6"/>
  <c r="Q11" i="6"/>
  <c r="Q35" i="6"/>
  <c r="Q14" i="6"/>
  <c r="Q22" i="6"/>
  <c r="F4" i="4"/>
  <c r="E4" i="4"/>
  <c r="D4" i="4"/>
  <c r="G4" i="4" s="1"/>
  <c r="Q16" i="6"/>
  <c r="Q43" i="6"/>
  <c r="Q17" i="6"/>
  <c r="R17" i="6"/>
  <c r="Q25" i="6"/>
  <c r="Q33" i="6"/>
  <c r="R33" i="6" s="1"/>
  <c r="Q41" i="6"/>
  <c r="Q49" i="6"/>
  <c r="R49" i="6" s="1"/>
  <c r="Q57" i="6"/>
  <c r="T57" i="6" s="1"/>
  <c r="R57" i="6"/>
  <c r="S57" i="6"/>
  <c r="R79" i="6"/>
  <c r="Q79" i="6"/>
  <c r="Q27" i="6"/>
  <c r="R27" i="6" s="1"/>
  <c r="Q59" i="6"/>
  <c r="Q12" i="6"/>
  <c r="Q72" i="6"/>
  <c r="R72" i="6" s="1"/>
  <c r="Q77" i="6"/>
  <c r="Q81" i="6"/>
  <c r="Q106" i="6"/>
  <c r="T106" i="6"/>
  <c r="S106" i="6"/>
  <c r="R106" i="6"/>
  <c r="U106" i="6" s="1"/>
  <c r="Q19" i="6"/>
  <c r="R19" i="6" s="1"/>
  <c r="Q51" i="6"/>
  <c r="Q15" i="6"/>
  <c r="Q31" i="6"/>
  <c r="Q39" i="6"/>
  <c r="R39" i="6" s="1"/>
  <c r="S39" i="6" s="1"/>
  <c r="R47" i="6"/>
  <c r="Q47" i="6"/>
  <c r="R55" i="6"/>
  <c r="S55" i="6" s="1"/>
  <c r="Q55" i="6"/>
  <c r="Q63" i="6"/>
  <c r="R94" i="6"/>
  <c r="Q94" i="6"/>
  <c r="Q100" i="6"/>
  <c r="Q90" i="6"/>
  <c r="R90" i="6" s="1"/>
  <c r="R23" i="6"/>
  <c r="S23" i="6" s="1"/>
  <c r="Q23" i="6"/>
  <c r="Q10" i="6"/>
  <c r="R10" i="6" s="1"/>
  <c r="Q18" i="6"/>
  <c r="Q92" i="6"/>
  <c r="R92" i="6"/>
  <c r="R73" i="6"/>
  <c r="S73" i="6" s="1"/>
  <c r="Q73" i="6"/>
  <c r="T73" i="6" s="1"/>
  <c r="Q13" i="6"/>
  <c r="R13" i="6"/>
  <c r="Q21" i="6"/>
  <c r="U21" i="6" s="1"/>
  <c r="S21" i="6"/>
  <c r="T21" i="6" s="1"/>
  <c r="R21" i="6"/>
  <c r="S29" i="6"/>
  <c r="T29" i="6" s="1"/>
  <c r="Q29" i="6"/>
  <c r="R29" i="6"/>
  <c r="U29" i="6" s="1"/>
  <c r="Q37" i="6"/>
  <c r="Q45" i="6"/>
  <c r="R53" i="6"/>
  <c r="Q53" i="6"/>
  <c r="Q61" i="6"/>
  <c r="S76" i="6"/>
  <c r="T76" i="6" s="1"/>
  <c r="R76" i="6"/>
  <c r="Q76" i="6"/>
  <c r="U76" i="6" s="1"/>
  <c r="Q98" i="6"/>
  <c r="V7" i="3"/>
  <c r="V11" i="3"/>
  <c r="V15" i="3"/>
  <c r="B29" i="7"/>
  <c r="B21" i="6"/>
  <c r="V17" i="3"/>
  <c r="B31" i="7"/>
  <c r="B23" i="6"/>
  <c r="V25" i="3"/>
  <c r="V29" i="3"/>
  <c r="L43" i="7"/>
  <c r="I35" i="6"/>
  <c r="L45" i="7"/>
  <c r="I37" i="6"/>
  <c r="V37" i="3"/>
  <c r="V41" i="3"/>
  <c r="B57" i="7"/>
  <c r="B49" i="6"/>
  <c r="B61" i="7"/>
  <c r="B53" i="6"/>
  <c r="B65" i="7"/>
  <c r="B57" i="6"/>
  <c r="V53" i="3"/>
  <c r="B67" i="7"/>
  <c r="B59" i="6"/>
  <c r="V55" i="3"/>
  <c r="L69" i="7"/>
  <c r="I61" i="6"/>
  <c r="V61" i="3"/>
  <c r="B77" i="7"/>
  <c r="B69" i="6"/>
  <c r="K82" i="7"/>
  <c r="G74" i="6"/>
  <c r="D84" i="7"/>
  <c r="D76" i="6"/>
  <c r="J85" i="7"/>
  <c r="F77" i="6"/>
  <c r="R84" i="6"/>
  <c r="Q84" i="6"/>
  <c r="F94" i="7"/>
  <c r="C86" i="6"/>
  <c r="J96" i="7"/>
  <c r="F88" i="6"/>
  <c r="J84" i="3"/>
  <c r="U84" i="3"/>
  <c r="K97" i="7"/>
  <c r="G89" i="6"/>
  <c r="Q96" i="6"/>
  <c r="T96" i="6"/>
  <c r="S96" i="6"/>
  <c r="R96" i="6"/>
  <c r="U96" i="6"/>
  <c r="J107" i="7"/>
  <c r="F99" i="6"/>
  <c r="Y95" i="3"/>
  <c r="J95" i="3"/>
  <c r="J112" i="7"/>
  <c r="F104" i="6"/>
  <c r="J100" i="3"/>
  <c r="U100" i="3"/>
  <c r="K113" i="7"/>
  <c r="G105" i="6"/>
  <c r="I23" i="6"/>
  <c r="D19" i="7"/>
  <c r="D11" i="6"/>
  <c r="G20" i="7"/>
  <c r="E12" i="6"/>
  <c r="D23" i="7"/>
  <c r="D15" i="6"/>
  <c r="D27" i="7"/>
  <c r="D19" i="6"/>
  <c r="D29" i="7"/>
  <c r="D21" i="6"/>
  <c r="D31" i="7"/>
  <c r="D23" i="6"/>
  <c r="G32" i="7"/>
  <c r="E24" i="6"/>
  <c r="D35" i="7"/>
  <c r="D27" i="6"/>
  <c r="G38" i="7"/>
  <c r="E30" i="6"/>
  <c r="J27" i="3"/>
  <c r="D41" i="7"/>
  <c r="D33" i="6"/>
  <c r="J29" i="3"/>
  <c r="G42" i="7"/>
  <c r="E34" i="6"/>
  <c r="D45" i="7"/>
  <c r="D37" i="6"/>
  <c r="J33" i="3"/>
  <c r="G46" i="7"/>
  <c r="E38" i="6"/>
  <c r="D49" i="7"/>
  <c r="D41" i="6"/>
  <c r="G50" i="7"/>
  <c r="E42" i="6"/>
  <c r="J39" i="3"/>
  <c r="G52" i="7"/>
  <c r="E44" i="6"/>
  <c r="G54" i="7"/>
  <c r="E46" i="6"/>
  <c r="J43" i="3"/>
  <c r="D59" i="7"/>
  <c r="D51" i="6"/>
  <c r="J47" i="3"/>
  <c r="G60" i="7"/>
  <c r="E52" i="6"/>
  <c r="D63" i="7"/>
  <c r="D55" i="6"/>
  <c r="G64" i="7"/>
  <c r="E56" i="6"/>
  <c r="D67" i="7"/>
  <c r="D59" i="6"/>
  <c r="G68" i="7"/>
  <c r="E60" i="6"/>
  <c r="D69" i="7"/>
  <c r="D61" i="6"/>
  <c r="J57" i="3"/>
  <c r="D71" i="7"/>
  <c r="D63" i="6"/>
  <c r="D73" i="7"/>
  <c r="D65" i="6"/>
  <c r="D75" i="7"/>
  <c r="D67" i="6"/>
  <c r="D77" i="7"/>
  <c r="D69" i="6"/>
  <c r="J80" i="7"/>
  <c r="F72" i="6"/>
  <c r="F81" i="7"/>
  <c r="C73" i="6"/>
  <c r="B82" i="7"/>
  <c r="B74" i="6"/>
  <c r="L82" i="7"/>
  <c r="I74" i="6"/>
  <c r="K85" i="7"/>
  <c r="G77" i="6"/>
  <c r="L88" i="7"/>
  <c r="I80" i="6"/>
  <c r="F92" i="7"/>
  <c r="C84" i="6"/>
  <c r="F93" i="7"/>
  <c r="C85" i="6"/>
  <c r="T87" i="3"/>
  <c r="W87" i="3" s="1"/>
  <c r="X87" i="3" s="1"/>
  <c r="J101" i="7"/>
  <c r="F93" i="6"/>
  <c r="Y89" i="3"/>
  <c r="J89" i="3"/>
  <c r="F104" i="7"/>
  <c r="C96" i="6"/>
  <c r="J106" i="7"/>
  <c r="F98" i="6"/>
  <c r="J94" i="3"/>
  <c r="U94" i="3"/>
  <c r="K107" i="7"/>
  <c r="G99" i="6"/>
  <c r="T103" i="3"/>
  <c r="W103" i="3" s="1"/>
  <c r="X103" i="3" s="1"/>
  <c r="H27" i="6"/>
  <c r="J27" i="6" s="1"/>
  <c r="AI27" i="6"/>
  <c r="I46" i="6"/>
  <c r="H54" i="6"/>
  <c r="AE54" i="6"/>
  <c r="J16" i="7"/>
  <c r="F8" i="6"/>
  <c r="T4" i="3"/>
  <c r="J20" i="7"/>
  <c r="F12" i="6"/>
  <c r="T8" i="3"/>
  <c r="W8" i="3" s="1"/>
  <c r="X8" i="3" s="1"/>
  <c r="T10" i="3"/>
  <c r="W10" i="3" s="1"/>
  <c r="X10" i="3" s="1"/>
  <c r="T14" i="3"/>
  <c r="W14" i="3" s="1"/>
  <c r="X14" i="3" s="1"/>
  <c r="J28" i="7"/>
  <c r="F20" i="6"/>
  <c r="T16" i="3"/>
  <c r="W16" i="3" s="1"/>
  <c r="X16" i="3" s="1"/>
  <c r="T18" i="3"/>
  <c r="W18" i="3" s="1"/>
  <c r="X18" i="3" s="1"/>
  <c r="J32" i="7"/>
  <c r="F24" i="6"/>
  <c r="T20" i="3"/>
  <c r="W20" i="3" s="1"/>
  <c r="X20" i="3" s="1"/>
  <c r="J34" i="7"/>
  <c r="F26" i="6"/>
  <c r="T22" i="3"/>
  <c r="W22" i="3" s="1"/>
  <c r="X22" i="3" s="1"/>
  <c r="J36" i="7"/>
  <c r="F28" i="6"/>
  <c r="T24" i="3"/>
  <c r="W24" i="3" s="1"/>
  <c r="X24" i="3" s="1"/>
  <c r="T26" i="3"/>
  <c r="W26" i="3" s="1"/>
  <c r="X26" i="3" s="1"/>
  <c r="J40" i="7"/>
  <c r="F32" i="6"/>
  <c r="T28" i="3"/>
  <c r="W28" i="3" s="1"/>
  <c r="X28" i="3" s="1"/>
  <c r="J42" i="7"/>
  <c r="F34" i="6"/>
  <c r="T30" i="3"/>
  <c r="W30" i="3" s="1"/>
  <c r="X30" i="3" s="1"/>
  <c r="J44" i="7"/>
  <c r="F36" i="6"/>
  <c r="T32" i="3"/>
  <c r="W32" i="3" s="1"/>
  <c r="X32" i="3" s="1"/>
  <c r="J46" i="7"/>
  <c r="F38" i="6"/>
  <c r="T34" i="3"/>
  <c r="W34" i="3" s="1"/>
  <c r="X34" i="3" s="1"/>
  <c r="J48" i="7"/>
  <c r="F40" i="6"/>
  <c r="T36" i="3"/>
  <c r="W36" i="3" s="1"/>
  <c r="X36" i="3" s="1"/>
  <c r="J50" i="7"/>
  <c r="F42" i="6"/>
  <c r="T38" i="3"/>
  <c r="W38" i="3" s="1"/>
  <c r="X38" i="3" s="1"/>
  <c r="J52" i="7"/>
  <c r="F44" i="6"/>
  <c r="T40" i="3"/>
  <c r="W40" i="3" s="1"/>
  <c r="X40" i="3" s="1"/>
  <c r="J54" i="7"/>
  <c r="F46" i="6"/>
  <c r="T42" i="3"/>
  <c r="W42" i="3" s="1"/>
  <c r="X42" i="3" s="1"/>
  <c r="J56" i="7"/>
  <c r="F48" i="6"/>
  <c r="T44" i="3"/>
  <c r="W44" i="3" s="1"/>
  <c r="X44" i="3" s="1"/>
  <c r="J58" i="7"/>
  <c r="F50" i="6"/>
  <c r="T46" i="3"/>
  <c r="W46" i="3" s="1"/>
  <c r="X46" i="3" s="1"/>
  <c r="J60" i="7"/>
  <c r="F52" i="6"/>
  <c r="T48" i="3"/>
  <c r="W48" i="3" s="1"/>
  <c r="X48" i="3" s="1"/>
  <c r="T50" i="3"/>
  <c r="W50" i="3" s="1"/>
  <c r="X50" i="3" s="1"/>
  <c r="J64" i="7"/>
  <c r="F56" i="6"/>
  <c r="T52" i="3"/>
  <c r="W52" i="3" s="1"/>
  <c r="X52" i="3" s="1"/>
  <c r="J66" i="7"/>
  <c r="F58" i="6"/>
  <c r="T54" i="3"/>
  <c r="W54" i="3" s="1"/>
  <c r="X54" i="3" s="1"/>
  <c r="J68" i="7"/>
  <c r="F60" i="6"/>
  <c r="T56" i="3"/>
  <c r="W56" i="3" s="1"/>
  <c r="X56" i="3" s="1"/>
  <c r="J70" i="7"/>
  <c r="F62" i="6"/>
  <c r="T58" i="3"/>
  <c r="W58" i="3" s="1"/>
  <c r="X58" i="3" s="1"/>
  <c r="J72" i="7"/>
  <c r="F64" i="6"/>
  <c r="T60" i="3"/>
  <c r="W60" i="3" s="1"/>
  <c r="X60" i="3" s="1"/>
  <c r="J74" i="7"/>
  <c r="F66" i="6"/>
  <c r="T62" i="3"/>
  <c r="W62" i="3" s="1"/>
  <c r="X62" i="3" s="1"/>
  <c r="J76" i="7"/>
  <c r="F68" i="6"/>
  <c r="T64" i="3"/>
  <c r="W64" i="3" s="1"/>
  <c r="X64" i="3" s="1"/>
  <c r="J78" i="7"/>
  <c r="F70" i="6"/>
  <c r="T66" i="3"/>
  <c r="W66" i="3" s="1"/>
  <c r="X66" i="3" s="1"/>
  <c r="K80" i="7"/>
  <c r="G72" i="6"/>
  <c r="D82" i="7"/>
  <c r="D74" i="6"/>
  <c r="J70" i="3"/>
  <c r="J83" i="7"/>
  <c r="F75" i="6"/>
  <c r="T71" i="3"/>
  <c r="W71" i="3" s="1"/>
  <c r="X71" i="3" s="1"/>
  <c r="F84" i="7"/>
  <c r="C76" i="6"/>
  <c r="D88" i="7"/>
  <c r="D80" i="6"/>
  <c r="J76" i="3"/>
  <c r="J89" i="7"/>
  <c r="F81" i="6"/>
  <c r="J77" i="3"/>
  <c r="U77" i="3"/>
  <c r="U78" i="3"/>
  <c r="T79" i="3"/>
  <c r="W79" i="3" s="1"/>
  <c r="X79" i="3" s="1"/>
  <c r="T80" i="3"/>
  <c r="W80" i="3" s="1"/>
  <c r="X80" i="3" s="1"/>
  <c r="T81" i="3"/>
  <c r="W81" i="3" s="1"/>
  <c r="X81" i="3" s="1"/>
  <c r="J95" i="7"/>
  <c r="F87" i="6"/>
  <c r="Y83" i="3"/>
  <c r="J83" i="3"/>
  <c r="R89" i="6"/>
  <c r="Q89" i="6"/>
  <c r="F98" i="7"/>
  <c r="C90" i="6"/>
  <c r="J100" i="7"/>
  <c r="F92" i="6"/>
  <c r="J88" i="3"/>
  <c r="U88" i="3"/>
  <c r="Y88" i="3"/>
  <c r="K101" i="7"/>
  <c r="G93" i="6"/>
  <c r="T97" i="3"/>
  <c r="W97" i="3" s="1"/>
  <c r="X97" i="3" s="1"/>
  <c r="J111" i="7"/>
  <c r="F103" i="6"/>
  <c r="Y99" i="3"/>
  <c r="J99" i="3"/>
  <c r="Q105" i="6"/>
  <c r="F114" i="7"/>
  <c r="C106" i="6"/>
  <c r="I11" i="6"/>
  <c r="D12" i="6"/>
  <c r="C13" i="6"/>
  <c r="I24" i="6"/>
  <c r="D25" i="6"/>
  <c r="I36" i="6"/>
  <c r="G44" i="6"/>
  <c r="B17" i="7"/>
  <c r="B9" i="6"/>
  <c r="L21" i="7"/>
  <c r="I13" i="6"/>
  <c r="L25" i="7"/>
  <c r="I17" i="6"/>
  <c r="B33" i="7"/>
  <c r="B25" i="6"/>
  <c r="V21" i="3"/>
  <c r="V23" i="3"/>
  <c r="B39" i="7"/>
  <c r="B31" i="6"/>
  <c r="V27" i="3"/>
  <c r="B47" i="7"/>
  <c r="B39" i="6"/>
  <c r="V47" i="3"/>
  <c r="L61" i="7"/>
  <c r="I53" i="6"/>
  <c r="L63" i="7"/>
  <c r="I55" i="6"/>
  <c r="L67" i="7"/>
  <c r="I59" i="6"/>
  <c r="B69" i="7"/>
  <c r="B61" i="6"/>
  <c r="B71" i="7"/>
  <c r="B63" i="6"/>
  <c r="V59" i="3"/>
  <c r="V63" i="3"/>
  <c r="L77" i="7"/>
  <c r="I69" i="6"/>
  <c r="V70" i="3"/>
  <c r="T73" i="3"/>
  <c r="W73" i="3" s="1"/>
  <c r="X73" i="3" s="1"/>
  <c r="K88" i="7"/>
  <c r="G80" i="6"/>
  <c r="F90" i="7"/>
  <c r="C82" i="6"/>
  <c r="R85" i="6"/>
  <c r="Q85" i="6"/>
  <c r="S85" i="6" s="1"/>
  <c r="T85" i="6" s="1"/>
  <c r="Y84" i="3"/>
  <c r="Q101" i="6"/>
  <c r="R101" i="6" s="1"/>
  <c r="F110" i="7"/>
  <c r="C102" i="6"/>
  <c r="Y100" i="3"/>
  <c r="B73" i="7"/>
  <c r="D17" i="7"/>
  <c r="D9" i="6"/>
  <c r="J5" i="3"/>
  <c r="G18" i="7"/>
  <c r="E10" i="6"/>
  <c r="J7" i="3"/>
  <c r="J9" i="3"/>
  <c r="G22" i="7"/>
  <c r="E14" i="6"/>
  <c r="J11" i="3"/>
  <c r="D25" i="7"/>
  <c r="D17" i="6"/>
  <c r="J13" i="3"/>
  <c r="G26" i="7"/>
  <c r="E18" i="6"/>
  <c r="J15" i="3"/>
  <c r="J17" i="3"/>
  <c r="G30" i="7"/>
  <c r="E22" i="6"/>
  <c r="J19" i="3"/>
  <c r="J21" i="3"/>
  <c r="G34" i="7"/>
  <c r="E26" i="6"/>
  <c r="J23" i="3"/>
  <c r="G36" i="7"/>
  <c r="E28" i="6"/>
  <c r="D37" i="7"/>
  <c r="D29" i="6"/>
  <c r="J25" i="3"/>
  <c r="D39" i="7"/>
  <c r="D31" i="6"/>
  <c r="D43" i="7"/>
  <c r="D35" i="6"/>
  <c r="J31" i="3"/>
  <c r="G44" i="7"/>
  <c r="E36" i="6"/>
  <c r="D47" i="7"/>
  <c r="D39" i="6"/>
  <c r="J35" i="3"/>
  <c r="G48" i="7"/>
  <c r="E40" i="6"/>
  <c r="J37" i="3"/>
  <c r="D53" i="7"/>
  <c r="D45" i="6"/>
  <c r="J41" i="3"/>
  <c r="D55" i="7"/>
  <c r="D47" i="6"/>
  <c r="G56" i="7"/>
  <c r="E48" i="6"/>
  <c r="D57" i="7"/>
  <c r="D49" i="6"/>
  <c r="J45" i="3"/>
  <c r="G58" i="7"/>
  <c r="E50" i="6"/>
  <c r="D61" i="7"/>
  <c r="D53" i="6"/>
  <c r="J49" i="3"/>
  <c r="G62" i="7"/>
  <c r="E54" i="6"/>
  <c r="D65" i="7"/>
  <c r="D57" i="6"/>
  <c r="J53" i="3"/>
  <c r="G66" i="7"/>
  <c r="E58" i="6"/>
  <c r="G70" i="7"/>
  <c r="E62" i="6"/>
  <c r="J59" i="3"/>
  <c r="G72" i="7"/>
  <c r="E64" i="6"/>
  <c r="J61" i="3"/>
  <c r="G74" i="7"/>
  <c r="E66" i="6"/>
  <c r="J63" i="3"/>
  <c r="G76" i="7"/>
  <c r="E68" i="6"/>
  <c r="J65" i="3"/>
  <c r="G78" i="7"/>
  <c r="E70" i="6"/>
  <c r="D79" i="7"/>
  <c r="D71" i="6"/>
  <c r="U68" i="3"/>
  <c r="G83" i="7"/>
  <c r="E75" i="6"/>
  <c r="U73" i="3"/>
  <c r="B88" i="7"/>
  <c r="B80" i="6"/>
  <c r="F91" i="7"/>
  <c r="C83" i="6"/>
  <c r="Q95" i="6"/>
  <c r="Y94" i="3"/>
  <c r="E20" i="6"/>
  <c r="I28" i="6"/>
  <c r="AK92" i="6"/>
  <c r="N100" i="7" s="1"/>
  <c r="W92" i="6"/>
  <c r="T6" i="3"/>
  <c r="W6" i="3" s="1"/>
  <c r="X6" i="3" s="1"/>
  <c r="J24" i="7"/>
  <c r="F16" i="6"/>
  <c r="T12" i="3"/>
  <c r="W12" i="3" s="1"/>
  <c r="X12" i="3" s="1"/>
  <c r="K16" i="7"/>
  <c r="G8" i="6"/>
  <c r="K18" i="7"/>
  <c r="G10" i="6"/>
  <c r="F19" i="7"/>
  <c r="C11" i="6"/>
  <c r="Y7" i="3"/>
  <c r="K20" i="7"/>
  <c r="G12" i="6"/>
  <c r="U8" i="3"/>
  <c r="Y9" i="3"/>
  <c r="F23" i="7"/>
  <c r="C15" i="6"/>
  <c r="Y11" i="3"/>
  <c r="K24" i="7"/>
  <c r="G16" i="6"/>
  <c r="Y13" i="3"/>
  <c r="K26" i="7"/>
  <c r="G18" i="6"/>
  <c r="AH18" i="6" s="1"/>
  <c r="U14" i="3"/>
  <c r="Y15" i="3"/>
  <c r="K28" i="7"/>
  <c r="G20" i="6"/>
  <c r="U16" i="3"/>
  <c r="F29" i="7"/>
  <c r="C21" i="6"/>
  <c r="K30" i="7"/>
  <c r="G22" i="6"/>
  <c r="U18" i="3"/>
  <c r="F31" i="7"/>
  <c r="C23" i="6"/>
  <c r="Y19" i="3"/>
  <c r="K32" i="7"/>
  <c r="G24" i="6"/>
  <c r="U20" i="3"/>
  <c r="F33" i="7"/>
  <c r="C25" i="6"/>
  <c r="K34" i="7"/>
  <c r="G26" i="6"/>
  <c r="F35" i="7"/>
  <c r="C27" i="6"/>
  <c r="K36" i="7"/>
  <c r="G28" i="6"/>
  <c r="U24" i="3"/>
  <c r="F37" i="7"/>
  <c r="C29" i="6"/>
  <c r="K38" i="7"/>
  <c r="G30" i="6"/>
  <c r="F39" i="7"/>
  <c r="C31" i="6"/>
  <c r="K40" i="7"/>
  <c r="G32" i="6"/>
  <c r="U28" i="3"/>
  <c r="K42" i="7"/>
  <c r="G34" i="6"/>
  <c r="U30" i="3"/>
  <c r="F43" i="7"/>
  <c r="C35" i="6"/>
  <c r="Y31" i="3"/>
  <c r="K44" i="7"/>
  <c r="G36" i="6"/>
  <c r="U32" i="3"/>
  <c r="F45" i="7"/>
  <c r="C37" i="6"/>
  <c r="Y33" i="3"/>
  <c r="K46" i="7"/>
  <c r="G38" i="6"/>
  <c r="U34" i="3"/>
  <c r="F47" i="7"/>
  <c r="C39" i="6"/>
  <c r="U36" i="3"/>
  <c r="F49" i="7"/>
  <c r="C41" i="6"/>
  <c r="K50" i="7"/>
  <c r="G42" i="6"/>
  <c r="U38" i="3"/>
  <c r="F51" i="7"/>
  <c r="C43" i="6"/>
  <c r="U40" i="3"/>
  <c r="F53" i="7"/>
  <c r="C45" i="6"/>
  <c r="K54" i="7"/>
  <c r="G46" i="6"/>
  <c r="U42" i="3"/>
  <c r="F55" i="7"/>
  <c r="C47" i="6"/>
  <c r="Y43" i="3"/>
  <c r="K56" i="7"/>
  <c r="G48" i="6"/>
  <c r="U44" i="3"/>
  <c r="F57" i="7"/>
  <c r="C49" i="6"/>
  <c r="K58" i="7"/>
  <c r="G50" i="6"/>
  <c r="U46" i="3"/>
  <c r="F59" i="7"/>
  <c r="C51" i="6"/>
  <c r="K60" i="7"/>
  <c r="G52" i="6"/>
  <c r="U48" i="3"/>
  <c r="F61" i="7"/>
  <c r="C53" i="6"/>
  <c r="Y49" i="3"/>
  <c r="K62" i="7"/>
  <c r="G54" i="6"/>
  <c r="AH54" i="6" s="1"/>
  <c r="U50" i="3"/>
  <c r="F63" i="7"/>
  <c r="C55" i="6"/>
  <c r="Y51" i="3"/>
  <c r="K64" i="7"/>
  <c r="G56" i="6"/>
  <c r="F65" i="7"/>
  <c r="C57" i="6"/>
  <c r="K66" i="7"/>
  <c r="G58" i="6"/>
  <c r="U54" i="3"/>
  <c r="F67" i="7"/>
  <c r="C59" i="6"/>
  <c r="Y55" i="3"/>
  <c r="K68" i="7"/>
  <c r="G60" i="6"/>
  <c r="U56" i="3"/>
  <c r="F69" i="7"/>
  <c r="C61" i="6"/>
  <c r="Y57" i="3"/>
  <c r="K70" i="7"/>
  <c r="G62" i="6"/>
  <c r="U58" i="3"/>
  <c r="F71" i="7"/>
  <c r="C63" i="6"/>
  <c r="K72" i="7"/>
  <c r="G64" i="6"/>
  <c r="F73" i="7"/>
  <c r="C65" i="6"/>
  <c r="L61" i="3"/>
  <c r="M61" i="3" s="1"/>
  <c r="P65" i="6" s="1"/>
  <c r="K74" i="7"/>
  <c r="G66" i="6"/>
  <c r="U62" i="3"/>
  <c r="F75" i="7"/>
  <c r="C67" i="6"/>
  <c r="L63" i="3"/>
  <c r="M63" i="3" s="1"/>
  <c r="P67" i="6" s="1"/>
  <c r="K76" i="7"/>
  <c r="G68" i="6"/>
  <c r="U64" i="3"/>
  <c r="F77" i="7"/>
  <c r="C69" i="6"/>
  <c r="L65" i="3"/>
  <c r="M65" i="3" s="1"/>
  <c r="P69" i="6" s="1"/>
  <c r="Y65" i="3"/>
  <c r="K78" i="7"/>
  <c r="G70" i="6"/>
  <c r="F79" i="7"/>
  <c r="C71" i="6"/>
  <c r="B80" i="7"/>
  <c r="B72" i="6"/>
  <c r="L80" i="7"/>
  <c r="I72" i="6"/>
  <c r="G81" i="7"/>
  <c r="E73" i="6"/>
  <c r="Y70" i="3"/>
  <c r="K83" i="7"/>
  <c r="G75" i="6"/>
  <c r="U71" i="3"/>
  <c r="G84" i="7"/>
  <c r="E76" i="6"/>
  <c r="D85" i="7"/>
  <c r="D77" i="6"/>
  <c r="J73" i="3"/>
  <c r="J86" i="7"/>
  <c r="F78" i="6"/>
  <c r="F87" i="7"/>
  <c r="C79" i="6"/>
  <c r="Y76" i="3"/>
  <c r="K89" i="7"/>
  <c r="G81" i="6"/>
  <c r="J90" i="7"/>
  <c r="F82" i="6"/>
  <c r="J78" i="3"/>
  <c r="U80" i="3"/>
  <c r="J94" i="7"/>
  <c r="F86" i="6"/>
  <c r="J82" i="3"/>
  <c r="U82" i="3"/>
  <c r="Y82" i="3"/>
  <c r="K95" i="7"/>
  <c r="G87" i="6"/>
  <c r="J105" i="7"/>
  <c r="F97" i="6"/>
  <c r="Y93" i="3"/>
  <c r="J93" i="3"/>
  <c r="R99" i="6"/>
  <c r="Q99" i="6"/>
  <c r="F108" i="7"/>
  <c r="C100" i="6"/>
  <c r="J110" i="7"/>
  <c r="F102" i="6"/>
  <c r="J98" i="3"/>
  <c r="U98" i="3"/>
  <c r="Y98" i="3"/>
  <c r="K111" i="7"/>
  <c r="G103" i="6"/>
  <c r="N8" i="5"/>
  <c r="O8" i="5" s="1"/>
  <c r="P8" i="5" s="1"/>
  <c r="D8" i="6"/>
  <c r="D13" i="6"/>
  <c r="B14" i="6"/>
  <c r="E21" i="6"/>
  <c r="B34" i="6"/>
  <c r="G35" i="6"/>
  <c r="D38" i="6"/>
  <c r="G40" i="6"/>
  <c r="L17" i="7"/>
  <c r="I9" i="6"/>
  <c r="B19" i="7"/>
  <c r="B11" i="6"/>
  <c r="B21" i="7"/>
  <c r="B13" i="6"/>
  <c r="V9" i="3"/>
  <c r="B25" i="7"/>
  <c r="B17" i="6"/>
  <c r="L29" i="7"/>
  <c r="I21" i="6"/>
  <c r="B37" i="7"/>
  <c r="B29" i="6"/>
  <c r="L39" i="7"/>
  <c r="I31" i="6"/>
  <c r="B41" i="7"/>
  <c r="B33" i="6"/>
  <c r="B43" i="7"/>
  <c r="B35" i="6"/>
  <c r="V33" i="3"/>
  <c r="B51" i="7"/>
  <c r="B43" i="6"/>
  <c r="B59" i="7"/>
  <c r="B51" i="6"/>
  <c r="L73" i="7"/>
  <c r="I65" i="6"/>
  <c r="Q75" i="6"/>
  <c r="R75" i="6"/>
  <c r="S75" i="6" s="1"/>
  <c r="Q83" i="6"/>
  <c r="L16" i="7"/>
  <c r="I8" i="6"/>
  <c r="V4" i="3"/>
  <c r="L18" i="7"/>
  <c r="I10" i="6"/>
  <c r="L22" i="7"/>
  <c r="M22" i="7" s="1"/>
  <c r="I14" i="6"/>
  <c r="B24" i="7"/>
  <c r="B16" i="6"/>
  <c r="B28" i="7"/>
  <c r="B20" i="6"/>
  <c r="V16" i="3"/>
  <c r="B32" i="7"/>
  <c r="B24" i="6"/>
  <c r="V20" i="3"/>
  <c r="L38" i="7"/>
  <c r="I30" i="6"/>
  <c r="B40" i="7"/>
  <c r="B32" i="6"/>
  <c r="V28" i="3"/>
  <c r="B44" i="7"/>
  <c r="B36" i="6"/>
  <c r="V32" i="3"/>
  <c r="B46" i="7"/>
  <c r="B38" i="6"/>
  <c r="V34" i="3"/>
  <c r="B48" i="7"/>
  <c r="B40" i="6"/>
  <c r="B50" i="7"/>
  <c r="B42" i="6"/>
  <c r="V38" i="3"/>
  <c r="B52" i="7"/>
  <c r="B44" i="6"/>
  <c r="V40" i="3"/>
  <c r="B54" i="7"/>
  <c r="B46" i="6"/>
  <c r="V42" i="3"/>
  <c r="B56" i="7"/>
  <c r="B48" i="6"/>
  <c r="V46" i="3"/>
  <c r="B60" i="7"/>
  <c r="B52" i="6"/>
  <c r="V48" i="3"/>
  <c r="V50" i="3"/>
  <c r="L64" i="7"/>
  <c r="I56" i="6"/>
  <c r="B68" i="7"/>
  <c r="B60" i="6"/>
  <c r="V56" i="3"/>
  <c r="B70" i="7"/>
  <c r="B62" i="6"/>
  <c r="V58" i="3"/>
  <c r="L72" i="7"/>
  <c r="I64" i="6"/>
  <c r="L78" i="7"/>
  <c r="I70" i="6"/>
  <c r="V66" i="3"/>
  <c r="D80" i="7"/>
  <c r="D72" i="6"/>
  <c r="T69" i="3"/>
  <c r="W69" i="3" s="1"/>
  <c r="X69" i="3" s="1"/>
  <c r="Q80" i="6"/>
  <c r="J91" i="7"/>
  <c r="F83" i="6"/>
  <c r="J79" i="3"/>
  <c r="T85" i="3"/>
  <c r="W85" i="3" s="1"/>
  <c r="X85" i="3" s="1"/>
  <c r="F102" i="7"/>
  <c r="C94" i="6"/>
  <c r="J104" i="7"/>
  <c r="F96" i="6"/>
  <c r="J92" i="3"/>
  <c r="U92" i="3"/>
  <c r="D30" i="7"/>
  <c r="D22" i="6"/>
  <c r="D32" i="7"/>
  <c r="D24" i="6"/>
  <c r="G33" i="7"/>
  <c r="E25" i="6"/>
  <c r="D38" i="7"/>
  <c r="D30" i="6"/>
  <c r="G43" i="7"/>
  <c r="E35" i="6"/>
  <c r="G45" i="7"/>
  <c r="E37" i="6"/>
  <c r="D48" i="7"/>
  <c r="D40" i="6"/>
  <c r="D50" i="7"/>
  <c r="D42" i="6"/>
  <c r="D52" i="7"/>
  <c r="D44" i="6"/>
  <c r="G53" i="7"/>
  <c r="E45" i="6"/>
  <c r="D54" i="7"/>
  <c r="D46" i="6"/>
  <c r="J42" i="3"/>
  <c r="G55" i="7"/>
  <c r="E47" i="6"/>
  <c r="D56" i="7"/>
  <c r="D48" i="6"/>
  <c r="G57" i="7"/>
  <c r="E49" i="6"/>
  <c r="D58" i="7"/>
  <c r="D50" i="6"/>
  <c r="G59" i="7"/>
  <c r="E51" i="6"/>
  <c r="D60" i="7"/>
  <c r="D52" i="6"/>
  <c r="G61" i="7"/>
  <c r="E53" i="6"/>
  <c r="D62" i="7"/>
  <c r="D54" i="6"/>
  <c r="G63" i="7"/>
  <c r="E55" i="6"/>
  <c r="D64" i="7"/>
  <c r="D56" i="6"/>
  <c r="J52" i="3"/>
  <c r="D66" i="7"/>
  <c r="D58" i="6"/>
  <c r="G67" i="7"/>
  <c r="E59" i="6"/>
  <c r="D68" i="7"/>
  <c r="D60" i="6"/>
  <c r="G69" i="7"/>
  <c r="E61" i="6"/>
  <c r="D70" i="7"/>
  <c r="D62" i="6"/>
  <c r="G71" i="7"/>
  <c r="E63" i="6"/>
  <c r="D72" i="7"/>
  <c r="D64" i="6"/>
  <c r="J60" i="3"/>
  <c r="G73" i="7"/>
  <c r="E65" i="6"/>
  <c r="D74" i="7"/>
  <c r="D66" i="6"/>
  <c r="G75" i="7"/>
  <c r="E67" i="6"/>
  <c r="D76" i="7"/>
  <c r="D68" i="6"/>
  <c r="G77" i="7"/>
  <c r="E69" i="6"/>
  <c r="D78" i="7"/>
  <c r="D70" i="6"/>
  <c r="J66" i="3"/>
  <c r="G79" i="7"/>
  <c r="E71" i="6"/>
  <c r="Y68" i="3"/>
  <c r="K81" i="7"/>
  <c r="G73" i="6"/>
  <c r="G82" i="7"/>
  <c r="E74" i="6"/>
  <c r="D83" i="7"/>
  <c r="D75" i="6"/>
  <c r="J84" i="7"/>
  <c r="F76" i="6"/>
  <c r="U72" i="3"/>
  <c r="F85" i="7"/>
  <c r="C77" i="6"/>
  <c r="B86" i="7"/>
  <c r="B78" i="6"/>
  <c r="L86" i="7"/>
  <c r="I78" i="6"/>
  <c r="B90" i="7"/>
  <c r="B82" i="6"/>
  <c r="L90" i="7"/>
  <c r="I82" i="6"/>
  <c r="Y78" i="3"/>
  <c r="K91" i="7"/>
  <c r="G83" i="6"/>
  <c r="Y79" i="3"/>
  <c r="K92" i="7"/>
  <c r="G84" i="6"/>
  <c r="K93" i="7"/>
  <c r="G85" i="6"/>
  <c r="Q87" i="6"/>
  <c r="R87" i="6" s="1"/>
  <c r="F96" i="7"/>
  <c r="C88" i="6"/>
  <c r="U85" i="3"/>
  <c r="J98" i="7"/>
  <c r="F90" i="6"/>
  <c r="J86" i="3"/>
  <c r="U86" i="3"/>
  <c r="Y86" i="3"/>
  <c r="K99" i="7"/>
  <c r="G91" i="6"/>
  <c r="T95" i="3"/>
  <c r="W95" i="3" s="1"/>
  <c r="X95" i="3" s="1"/>
  <c r="J109" i="7"/>
  <c r="F101" i="6"/>
  <c r="Y97" i="3"/>
  <c r="J97" i="3"/>
  <c r="S103" i="6"/>
  <c r="T103" i="6" s="1"/>
  <c r="R103" i="6"/>
  <c r="Q103" i="6"/>
  <c r="F112" i="7"/>
  <c r="C104" i="6"/>
  <c r="U101" i="3"/>
  <c r="J114" i="7"/>
  <c r="F106" i="6"/>
  <c r="J102" i="3"/>
  <c r="U102" i="3"/>
  <c r="Y102" i="3"/>
  <c r="K115" i="7"/>
  <c r="G107" i="6"/>
  <c r="G9" i="6"/>
  <c r="B10" i="6"/>
  <c r="G14" i="6"/>
  <c r="B15" i="6"/>
  <c r="I19" i="6"/>
  <c r="E32" i="6"/>
  <c r="G33" i="6"/>
  <c r="B45" i="6"/>
  <c r="V5" i="3"/>
  <c r="V19" i="3"/>
  <c r="L33" i="7"/>
  <c r="I25" i="6"/>
  <c r="L35" i="7"/>
  <c r="I27" i="6"/>
  <c r="L37" i="7"/>
  <c r="I29" i="6"/>
  <c r="B45" i="7"/>
  <c r="B37" i="6"/>
  <c r="L47" i="7"/>
  <c r="I39" i="6"/>
  <c r="B49" i="7"/>
  <c r="B41" i="6"/>
  <c r="L51" i="7"/>
  <c r="I43" i="6"/>
  <c r="L53" i="7"/>
  <c r="I45" i="6"/>
  <c r="L55" i="7"/>
  <c r="I47" i="6"/>
  <c r="L57" i="7"/>
  <c r="I49" i="6"/>
  <c r="V51" i="3"/>
  <c r="L65" i="7"/>
  <c r="I57" i="6"/>
  <c r="B75" i="7"/>
  <c r="B67" i="6"/>
  <c r="F86" i="7"/>
  <c r="C78" i="6"/>
  <c r="B20" i="7"/>
  <c r="B12" i="6"/>
  <c r="V8" i="3"/>
  <c r="L24" i="7"/>
  <c r="I16" i="6"/>
  <c r="V12" i="3"/>
  <c r="B30" i="7"/>
  <c r="B22" i="6"/>
  <c r="V18" i="3"/>
  <c r="L34" i="7"/>
  <c r="I26" i="6"/>
  <c r="L42" i="7"/>
  <c r="I34" i="6"/>
  <c r="L46" i="7"/>
  <c r="I38" i="6"/>
  <c r="L58" i="7"/>
  <c r="I50" i="6"/>
  <c r="L60" i="7"/>
  <c r="I52" i="6"/>
  <c r="B62" i="7"/>
  <c r="B54" i="6"/>
  <c r="L62" i="7"/>
  <c r="I54" i="6"/>
  <c r="L66" i="7"/>
  <c r="I58" i="6"/>
  <c r="L68" i="7"/>
  <c r="I60" i="6"/>
  <c r="L74" i="7"/>
  <c r="I66" i="6"/>
  <c r="L76" i="7"/>
  <c r="I68" i="6"/>
  <c r="J81" i="7"/>
  <c r="F73" i="6"/>
  <c r="F82" i="7"/>
  <c r="C74" i="6"/>
  <c r="Y73" i="3"/>
  <c r="J92" i="7"/>
  <c r="F84" i="6"/>
  <c r="J80" i="3"/>
  <c r="R88" i="6"/>
  <c r="Q88" i="6"/>
  <c r="J99" i="7"/>
  <c r="F91" i="6"/>
  <c r="Y87" i="3"/>
  <c r="J87" i="3"/>
  <c r="K105" i="7"/>
  <c r="G97" i="6"/>
  <c r="Q104" i="6"/>
  <c r="R104" i="6" s="1"/>
  <c r="J115" i="7"/>
  <c r="F107" i="6"/>
  <c r="Y103" i="3"/>
  <c r="J103" i="3"/>
  <c r="E8" i="6"/>
  <c r="I12" i="6"/>
  <c r="AH14" i="6"/>
  <c r="AF14" i="6"/>
  <c r="AE14" i="6"/>
  <c r="H14" i="6"/>
  <c r="J14" i="6" s="1"/>
  <c r="D18" i="7"/>
  <c r="D10" i="6"/>
  <c r="G21" i="7"/>
  <c r="E13" i="6"/>
  <c r="J10" i="3"/>
  <c r="J12" i="3"/>
  <c r="G25" i="7"/>
  <c r="E17" i="6"/>
  <c r="D28" i="7"/>
  <c r="D20" i="6"/>
  <c r="G31" i="7"/>
  <c r="E23" i="6"/>
  <c r="D34" i="7"/>
  <c r="D26" i="6"/>
  <c r="J22" i="3"/>
  <c r="D36" i="7"/>
  <c r="D28" i="6"/>
  <c r="J24" i="3"/>
  <c r="G37" i="7"/>
  <c r="E29" i="6"/>
  <c r="J26" i="3"/>
  <c r="G39" i="7"/>
  <c r="E31" i="6"/>
  <c r="G41" i="7"/>
  <c r="E33" i="6"/>
  <c r="J32" i="3"/>
  <c r="G51" i="7"/>
  <c r="E43" i="6"/>
  <c r="K104" i="3"/>
  <c r="T7" i="3"/>
  <c r="W7" i="3" s="1"/>
  <c r="X7" i="3" s="1"/>
  <c r="J21" i="7"/>
  <c r="F13" i="6"/>
  <c r="T9" i="3"/>
  <c r="W9" i="3" s="1"/>
  <c r="X9" i="3" s="1"/>
  <c r="J23" i="7"/>
  <c r="F15" i="6"/>
  <c r="T11" i="3"/>
  <c r="W11" i="3" s="1"/>
  <c r="X11" i="3" s="1"/>
  <c r="J25" i="7"/>
  <c r="F17" i="6"/>
  <c r="T13" i="3"/>
  <c r="W13" i="3" s="1"/>
  <c r="X13" i="3" s="1"/>
  <c r="J27" i="7"/>
  <c r="F19" i="6"/>
  <c r="T15" i="3"/>
  <c r="W15" i="3" s="1"/>
  <c r="X15" i="3" s="1"/>
  <c r="J29" i="7"/>
  <c r="F21" i="6"/>
  <c r="T17" i="3"/>
  <c r="W17" i="3" s="1"/>
  <c r="X17" i="3" s="1"/>
  <c r="J31" i="7"/>
  <c r="F23" i="6"/>
  <c r="T19" i="3"/>
  <c r="W19" i="3" s="1"/>
  <c r="X19" i="3" s="1"/>
  <c r="J33" i="7"/>
  <c r="F25" i="6"/>
  <c r="T21" i="3"/>
  <c r="W21" i="3" s="1"/>
  <c r="X21" i="3" s="1"/>
  <c r="T23" i="3"/>
  <c r="W23" i="3" s="1"/>
  <c r="X23" i="3" s="1"/>
  <c r="J37" i="7"/>
  <c r="F29" i="6"/>
  <c r="T25" i="3"/>
  <c r="W25" i="3" s="1"/>
  <c r="X25" i="3" s="1"/>
  <c r="J39" i="7"/>
  <c r="F31" i="6"/>
  <c r="T27" i="3"/>
  <c r="W27" i="3" s="1"/>
  <c r="X27" i="3" s="1"/>
  <c r="J41" i="7"/>
  <c r="F33" i="6"/>
  <c r="T29" i="3"/>
  <c r="W29" i="3" s="1"/>
  <c r="X29" i="3" s="1"/>
  <c r="J43" i="7"/>
  <c r="M43" i="7" s="1"/>
  <c r="F35" i="6"/>
  <c r="T31" i="3"/>
  <c r="W31" i="3" s="1"/>
  <c r="X31" i="3" s="1"/>
  <c r="J45" i="7"/>
  <c r="F37" i="6"/>
  <c r="T33" i="3"/>
  <c r="W33" i="3" s="1"/>
  <c r="X33" i="3" s="1"/>
  <c r="J47" i="7"/>
  <c r="F39" i="6"/>
  <c r="T35" i="3"/>
  <c r="W35" i="3" s="1"/>
  <c r="X35" i="3" s="1"/>
  <c r="J49" i="7"/>
  <c r="F41" i="6"/>
  <c r="T37" i="3"/>
  <c r="W37" i="3" s="1"/>
  <c r="X37" i="3" s="1"/>
  <c r="J51" i="7"/>
  <c r="F43" i="6"/>
  <c r="T39" i="3"/>
  <c r="W39" i="3" s="1"/>
  <c r="X39" i="3" s="1"/>
  <c r="J53" i="7"/>
  <c r="F45" i="6"/>
  <c r="T41" i="3"/>
  <c r="W41" i="3" s="1"/>
  <c r="X41" i="3" s="1"/>
  <c r="J55" i="7"/>
  <c r="F47" i="6"/>
  <c r="T43" i="3"/>
  <c r="W43" i="3" s="1"/>
  <c r="X43" i="3" s="1"/>
  <c r="J57" i="7"/>
  <c r="F49" i="6"/>
  <c r="T45" i="3"/>
  <c r="W45" i="3" s="1"/>
  <c r="X45" i="3" s="1"/>
  <c r="J59" i="7"/>
  <c r="F51" i="6"/>
  <c r="T47" i="3"/>
  <c r="W47" i="3" s="1"/>
  <c r="X47" i="3" s="1"/>
  <c r="J61" i="7"/>
  <c r="F53" i="6"/>
  <c r="T49" i="3"/>
  <c r="W49" i="3" s="1"/>
  <c r="X49" i="3" s="1"/>
  <c r="J63" i="7"/>
  <c r="F55" i="6"/>
  <c r="T51" i="3"/>
  <c r="W51" i="3" s="1"/>
  <c r="X51" i="3" s="1"/>
  <c r="J65" i="7"/>
  <c r="F57" i="6"/>
  <c r="T53" i="3"/>
  <c r="W53" i="3" s="1"/>
  <c r="X53" i="3" s="1"/>
  <c r="J67" i="7"/>
  <c r="F59" i="6"/>
  <c r="T55" i="3"/>
  <c r="W55" i="3" s="1"/>
  <c r="X55" i="3" s="1"/>
  <c r="J69" i="7"/>
  <c r="F61" i="6"/>
  <c r="T57" i="3"/>
  <c r="W57" i="3" s="1"/>
  <c r="X57" i="3" s="1"/>
  <c r="J71" i="7"/>
  <c r="F63" i="6"/>
  <c r="T59" i="3"/>
  <c r="W59" i="3" s="1"/>
  <c r="X59" i="3" s="1"/>
  <c r="J73" i="7"/>
  <c r="F65" i="6"/>
  <c r="T61" i="3"/>
  <c r="W61" i="3" s="1"/>
  <c r="X61" i="3" s="1"/>
  <c r="J75" i="7"/>
  <c r="F67" i="6"/>
  <c r="T63" i="3"/>
  <c r="W63" i="3" s="1"/>
  <c r="X63" i="3" s="1"/>
  <c r="J77" i="7"/>
  <c r="F69" i="6"/>
  <c r="T65" i="3"/>
  <c r="W65" i="3" s="1"/>
  <c r="X65" i="3" s="1"/>
  <c r="J79" i="7"/>
  <c r="F71" i="6"/>
  <c r="T67" i="3"/>
  <c r="W67" i="3" s="1"/>
  <c r="X67" i="3" s="1"/>
  <c r="F80" i="7"/>
  <c r="C72" i="6"/>
  <c r="Y71" i="3"/>
  <c r="K84" i="7"/>
  <c r="G76" i="6"/>
  <c r="D86" i="7"/>
  <c r="D78" i="6"/>
  <c r="J74" i="3"/>
  <c r="J87" i="7"/>
  <c r="F79" i="6"/>
  <c r="J75" i="3"/>
  <c r="U75" i="3"/>
  <c r="T84" i="3"/>
  <c r="W84" i="3" s="1"/>
  <c r="X84" i="3" s="1"/>
  <c r="T89" i="3"/>
  <c r="W89" i="3" s="1"/>
  <c r="X89" i="3" s="1"/>
  <c r="J103" i="7"/>
  <c r="F95" i="6"/>
  <c r="Y91" i="3"/>
  <c r="J91" i="3"/>
  <c r="Q97" i="6"/>
  <c r="R97" i="6"/>
  <c r="S97" i="6" s="1"/>
  <c r="F106" i="7"/>
  <c r="C98" i="6"/>
  <c r="U95" i="3"/>
  <c r="J108" i="7"/>
  <c r="F100" i="6"/>
  <c r="J96" i="3"/>
  <c r="U96" i="3"/>
  <c r="Y96" i="3"/>
  <c r="K109" i="7"/>
  <c r="G101" i="6"/>
  <c r="T100" i="3"/>
  <c r="W100" i="3" s="1"/>
  <c r="X100" i="3" s="1"/>
  <c r="C10" i="6"/>
  <c r="AI14" i="6"/>
  <c r="E15" i="6"/>
  <c r="F22" i="6"/>
  <c r="D43" i="6"/>
  <c r="B50" i="6"/>
  <c r="R83" i="6"/>
  <c r="V13" i="3"/>
  <c r="B27" i="7"/>
  <c r="B19" i="6"/>
  <c r="B35" i="7"/>
  <c r="B27" i="6"/>
  <c r="L41" i="7"/>
  <c r="I33" i="6"/>
  <c r="V31" i="3"/>
  <c r="V35" i="3"/>
  <c r="L49" i="7"/>
  <c r="I41" i="6"/>
  <c r="V39" i="3"/>
  <c r="B55" i="7"/>
  <c r="B47" i="6"/>
  <c r="V45" i="3"/>
  <c r="L59" i="7"/>
  <c r="I51" i="6"/>
  <c r="B63" i="7"/>
  <c r="B55" i="6"/>
  <c r="V57" i="3"/>
  <c r="L71" i="7"/>
  <c r="I63" i="6"/>
  <c r="L75" i="7"/>
  <c r="I67" i="6"/>
  <c r="R78" i="6"/>
  <c r="U78" i="6" s="1"/>
  <c r="Q78" i="6"/>
  <c r="T78" i="6" s="1"/>
  <c r="S78" i="6"/>
  <c r="B16" i="7"/>
  <c r="B8" i="6"/>
  <c r="V6" i="3"/>
  <c r="V10" i="3"/>
  <c r="L26" i="7"/>
  <c r="I18" i="6"/>
  <c r="V14" i="3"/>
  <c r="L28" i="7"/>
  <c r="I20" i="6"/>
  <c r="L30" i="7"/>
  <c r="I22" i="6"/>
  <c r="B34" i="7"/>
  <c r="B26" i="6"/>
  <c r="V22" i="3"/>
  <c r="B36" i="7"/>
  <c r="B28" i="6"/>
  <c r="V24" i="3"/>
  <c r="B38" i="7"/>
  <c r="B30" i="6"/>
  <c r="V26" i="3"/>
  <c r="L40" i="7"/>
  <c r="I32" i="6"/>
  <c r="V30" i="3"/>
  <c r="L48" i="7"/>
  <c r="I40" i="6"/>
  <c r="L50" i="7"/>
  <c r="I42" i="6"/>
  <c r="L52" i="7"/>
  <c r="I44" i="6"/>
  <c r="L56" i="7"/>
  <c r="I48" i="6"/>
  <c r="V44" i="3"/>
  <c r="B64" i="7"/>
  <c r="B56" i="6"/>
  <c r="V52" i="3"/>
  <c r="B66" i="7"/>
  <c r="B58" i="6"/>
  <c r="V54" i="3"/>
  <c r="L70" i="7"/>
  <c r="I62" i="6"/>
  <c r="B72" i="7"/>
  <c r="B64" i="6"/>
  <c r="V60" i="3"/>
  <c r="B74" i="7"/>
  <c r="B66" i="6"/>
  <c r="V62" i="3"/>
  <c r="B76" i="7"/>
  <c r="B68" i="6"/>
  <c r="V64" i="3"/>
  <c r="B78" i="7"/>
  <c r="B70" i="6"/>
  <c r="Q71" i="6"/>
  <c r="R71" i="6"/>
  <c r="Q74" i="6"/>
  <c r="R74" i="6" s="1"/>
  <c r="K86" i="7"/>
  <c r="G78" i="6"/>
  <c r="V74" i="3"/>
  <c r="G87" i="7"/>
  <c r="E79" i="6"/>
  <c r="F88" i="7"/>
  <c r="C80" i="6"/>
  <c r="K90" i="7"/>
  <c r="G82" i="6"/>
  <c r="J93" i="7"/>
  <c r="F85" i="6"/>
  <c r="Y81" i="3"/>
  <c r="J81" i="3"/>
  <c r="S93" i="6"/>
  <c r="R93" i="6"/>
  <c r="Q93" i="6"/>
  <c r="T93" i="6" s="1"/>
  <c r="Y92" i="3"/>
  <c r="T101" i="3"/>
  <c r="W101" i="3" s="1"/>
  <c r="X101" i="3" s="1"/>
  <c r="J4" i="3"/>
  <c r="G17" i="7"/>
  <c r="E9" i="6"/>
  <c r="J6" i="3"/>
  <c r="J8" i="3"/>
  <c r="D22" i="7"/>
  <c r="D14" i="6"/>
  <c r="D26" i="7"/>
  <c r="D18" i="6"/>
  <c r="G27" i="7"/>
  <c r="E19" i="6"/>
  <c r="J20" i="3"/>
  <c r="D40" i="7"/>
  <c r="D32" i="6"/>
  <c r="D42" i="7"/>
  <c r="D34" i="6"/>
  <c r="D44" i="7"/>
  <c r="D36" i="6"/>
  <c r="J36" i="3"/>
  <c r="G49" i="7"/>
  <c r="E41" i="6"/>
  <c r="J17" i="7"/>
  <c r="F9" i="6"/>
  <c r="F16" i="7"/>
  <c r="C8" i="6"/>
  <c r="L4" i="3"/>
  <c r="Y4" i="3"/>
  <c r="U5" i="3"/>
  <c r="U104" i="3" s="1"/>
  <c r="E5" i="12" s="1"/>
  <c r="Y6" i="3"/>
  <c r="K19" i="7"/>
  <c r="M19" i="7" s="1"/>
  <c r="G11" i="6"/>
  <c r="AF11" i="6" s="1"/>
  <c r="U7" i="3"/>
  <c r="F20" i="7"/>
  <c r="C12" i="6"/>
  <c r="Y8" i="3"/>
  <c r="U9" i="3"/>
  <c r="F22" i="7"/>
  <c r="C14" i="6"/>
  <c r="Y10" i="3"/>
  <c r="K23" i="7"/>
  <c r="G15" i="6"/>
  <c r="U11" i="3"/>
  <c r="F24" i="7"/>
  <c r="C16" i="6"/>
  <c r="Y12" i="3"/>
  <c r="U13" i="3"/>
  <c r="F26" i="7"/>
  <c r="C18" i="6"/>
  <c r="Y14" i="3"/>
  <c r="K27" i="7"/>
  <c r="G19" i="6"/>
  <c r="U15" i="3"/>
  <c r="F28" i="7"/>
  <c r="C20" i="6"/>
  <c r="L16" i="3"/>
  <c r="M16" i="3" s="1"/>
  <c r="P20" i="6" s="1"/>
  <c r="Y16" i="3"/>
  <c r="U17" i="3"/>
  <c r="F30" i="7"/>
  <c r="C22" i="6"/>
  <c r="Y18" i="3"/>
  <c r="K31" i="7"/>
  <c r="G23" i="6"/>
  <c r="U19" i="3"/>
  <c r="F32" i="7"/>
  <c r="C24" i="6"/>
  <c r="L20" i="3"/>
  <c r="M20" i="3" s="1"/>
  <c r="P24" i="6" s="1"/>
  <c r="Y20" i="3"/>
  <c r="K33" i="7"/>
  <c r="G25" i="6"/>
  <c r="U21" i="3"/>
  <c r="F34" i="7"/>
  <c r="C26" i="6"/>
  <c r="L22" i="3"/>
  <c r="M22" i="3" s="1"/>
  <c r="P26" i="6" s="1"/>
  <c r="Y22" i="3"/>
  <c r="K35" i="7"/>
  <c r="G27" i="6"/>
  <c r="AH27" i="6" s="1"/>
  <c r="U23" i="3"/>
  <c r="F36" i="7"/>
  <c r="C28" i="6"/>
  <c r="L24" i="3"/>
  <c r="M24" i="3" s="1"/>
  <c r="P28" i="6" s="1"/>
  <c r="Y24" i="3"/>
  <c r="U25" i="3"/>
  <c r="F38" i="7"/>
  <c r="C30" i="6"/>
  <c r="L26" i="3"/>
  <c r="M26" i="3" s="1"/>
  <c r="P30" i="6" s="1"/>
  <c r="Y26" i="3"/>
  <c r="K39" i="7"/>
  <c r="G31" i="6"/>
  <c r="U27" i="3"/>
  <c r="F40" i="7"/>
  <c r="C32" i="6"/>
  <c r="L28" i="3"/>
  <c r="M28" i="3" s="1"/>
  <c r="P32" i="6" s="1"/>
  <c r="Y28" i="3"/>
  <c r="U29" i="3"/>
  <c r="F42" i="7"/>
  <c r="C34" i="6"/>
  <c r="L30" i="3"/>
  <c r="M30" i="3" s="1"/>
  <c r="P34" i="6" s="1"/>
  <c r="Y30" i="3"/>
  <c r="U31" i="3"/>
  <c r="F44" i="7"/>
  <c r="C36" i="6"/>
  <c r="L32" i="3"/>
  <c r="M32" i="3" s="1"/>
  <c r="P36" i="6" s="1"/>
  <c r="Y32" i="3"/>
  <c r="K45" i="7"/>
  <c r="G37" i="6"/>
  <c r="U33" i="3"/>
  <c r="F46" i="7"/>
  <c r="C38" i="6"/>
  <c r="L34" i="3"/>
  <c r="M34" i="3" s="1"/>
  <c r="P38" i="6" s="1"/>
  <c r="Y34" i="3"/>
  <c r="K47" i="7"/>
  <c r="G39" i="6"/>
  <c r="U35" i="3"/>
  <c r="F48" i="7"/>
  <c r="C40" i="6"/>
  <c r="L36" i="3"/>
  <c r="M36" i="3" s="1"/>
  <c r="P40" i="6" s="1"/>
  <c r="Y36" i="3"/>
  <c r="K49" i="7"/>
  <c r="G41" i="6"/>
  <c r="U37" i="3"/>
  <c r="F50" i="7"/>
  <c r="C42" i="6"/>
  <c r="L38" i="3"/>
  <c r="M38" i="3" s="1"/>
  <c r="P42" i="6" s="1"/>
  <c r="Y38" i="3"/>
  <c r="K51" i="7"/>
  <c r="G43" i="6"/>
  <c r="U39" i="3"/>
  <c r="F52" i="7"/>
  <c r="C44" i="6"/>
  <c r="L40" i="3"/>
  <c r="M40" i="3" s="1"/>
  <c r="P44" i="6" s="1"/>
  <c r="Y40" i="3"/>
  <c r="K53" i="7"/>
  <c r="G45" i="6"/>
  <c r="U41" i="3"/>
  <c r="F54" i="7"/>
  <c r="C46" i="6"/>
  <c r="L42" i="3"/>
  <c r="M42" i="3" s="1"/>
  <c r="P46" i="6" s="1"/>
  <c r="Y42" i="3"/>
  <c r="K55" i="7"/>
  <c r="G47" i="6"/>
  <c r="U43" i="3"/>
  <c r="F56" i="7"/>
  <c r="C48" i="6"/>
  <c r="L44" i="3"/>
  <c r="M44" i="3" s="1"/>
  <c r="P48" i="6" s="1"/>
  <c r="Y44" i="3"/>
  <c r="K57" i="7"/>
  <c r="G49" i="6"/>
  <c r="U45" i="3"/>
  <c r="F58" i="7"/>
  <c r="C50" i="6"/>
  <c r="L46" i="3"/>
  <c r="M46" i="3" s="1"/>
  <c r="P50" i="6" s="1"/>
  <c r="Y46" i="3"/>
  <c r="K59" i="7"/>
  <c r="G51" i="6"/>
  <c r="U47" i="3"/>
  <c r="F60" i="7"/>
  <c r="C52" i="6"/>
  <c r="L48" i="3"/>
  <c r="M48" i="3" s="1"/>
  <c r="P52" i="6" s="1"/>
  <c r="Y48" i="3"/>
  <c r="K61" i="7"/>
  <c r="G53" i="6"/>
  <c r="U49" i="3"/>
  <c r="F62" i="7"/>
  <c r="C54" i="6"/>
  <c r="L50" i="3"/>
  <c r="M50" i="3" s="1"/>
  <c r="P54" i="6" s="1"/>
  <c r="Y50" i="3"/>
  <c r="K63" i="7"/>
  <c r="G55" i="6"/>
  <c r="U51" i="3"/>
  <c r="F64" i="7"/>
  <c r="C56" i="6"/>
  <c r="L52" i="3"/>
  <c r="M52" i="3" s="1"/>
  <c r="P56" i="6" s="1"/>
  <c r="Y52" i="3"/>
  <c r="K65" i="7"/>
  <c r="G57" i="6"/>
  <c r="U53" i="3"/>
  <c r="F66" i="7"/>
  <c r="C58" i="6"/>
  <c r="L54" i="3"/>
  <c r="M54" i="3" s="1"/>
  <c r="P58" i="6" s="1"/>
  <c r="Y54" i="3"/>
  <c r="K67" i="7"/>
  <c r="G59" i="6"/>
  <c r="U55" i="3"/>
  <c r="F68" i="7"/>
  <c r="C60" i="6"/>
  <c r="L56" i="3"/>
  <c r="M56" i="3" s="1"/>
  <c r="P60" i="6" s="1"/>
  <c r="Y56" i="3"/>
  <c r="K69" i="7"/>
  <c r="G61" i="6"/>
  <c r="U57" i="3"/>
  <c r="F70" i="7"/>
  <c r="C62" i="6"/>
  <c r="L58" i="3"/>
  <c r="M58" i="3" s="1"/>
  <c r="P62" i="6" s="1"/>
  <c r="Y58" i="3"/>
  <c r="K71" i="7"/>
  <c r="G63" i="6"/>
  <c r="U59" i="3"/>
  <c r="F72" i="7"/>
  <c r="C64" i="6"/>
  <c r="L60" i="3"/>
  <c r="M60" i="3" s="1"/>
  <c r="P64" i="6" s="1"/>
  <c r="Y60" i="3"/>
  <c r="K73" i="7"/>
  <c r="G65" i="6"/>
  <c r="U61" i="3"/>
  <c r="F74" i="7"/>
  <c r="C66" i="6"/>
  <c r="L62" i="3"/>
  <c r="M62" i="3" s="1"/>
  <c r="P66" i="6" s="1"/>
  <c r="Y62" i="3"/>
  <c r="K75" i="7"/>
  <c r="G67" i="6"/>
  <c r="U63" i="3"/>
  <c r="F76" i="7"/>
  <c r="C68" i="6"/>
  <c r="L64" i="3"/>
  <c r="M64" i="3" s="1"/>
  <c r="P68" i="6" s="1"/>
  <c r="Y64" i="3"/>
  <c r="K77" i="7"/>
  <c r="G69" i="6"/>
  <c r="U65" i="3"/>
  <c r="F78" i="7"/>
  <c r="C70" i="6"/>
  <c r="L66" i="3"/>
  <c r="M66" i="3" s="1"/>
  <c r="P70" i="6" s="1"/>
  <c r="Y66" i="3"/>
  <c r="K79" i="7"/>
  <c r="G71" i="6"/>
  <c r="U67" i="3"/>
  <c r="G80" i="7"/>
  <c r="E72" i="6"/>
  <c r="D81" i="7"/>
  <c r="D73" i="6"/>
  <c r="J69" i="3"/>
  <c r="J82" i="7"/>
  <c r="F74" i="6"/>
  <c r="U70" i="3"/>
  <c r="F83" i="7"/>
  <c r="C75" i="6"/>
  <c r="B84" i="7"/>
  <c r="B76" i="6"/>
  <c r="L84" i="7"/>
  <c r="I76" i="6"/>
  <c r="G85" i="7"/>
  <c r="E77" i="6"/>
  <c r="Y74" i="3"/>
  <c r="K87" i="7"/>
  <c r="G79" i="6"/>
  <c r="J88" i="7"/>
  <c r="F80" i="6"/>
  <c r="U76" i="3"/>
  <c r="F89" i="7"/>
  <c r="C81" i="6"/>
  <c r="L78" i="3"/>
  <c r="M78" i="3" s="1"/>
  <c r="P82" i="6" s="1"/>
  <c r="Q86" i="6"/>
  <c r="T83" i="3"/>
  <c r="W83" i="3" s="1"/>
  <c r="X83" i="3" s="1"/>
  <c r="J97" i="7"/>
  <c r="F89" i="6"/>
  <c r="Y85" i="3"/>
  <c r="J85" i="3"/>
  <c r="Q91" i="6"/>
  <c r="R91" i="6"/>
  <c r="F100" i="7"/>
  <c r="C92" i="6"/>
  <c r="U89" i="3"/>
  <c r="J102" i="7"/>
  <c r="F94" i="6"/>
  <c r="J90" i="3"/>
  <c r="U90" i="3"/>
  <c r="Y90" i="3"/>
  <c r="K103" i="7"/>
  <c r="G95" i="6"/>
  <c r="T94" i="3"/>
  <c r="W94" i="3" s="1"/>
  <c r="X94" i="3" s="1"/>
  <c r="Q102" i="6"/>
  <c r="R102" i="6"/>
  <c r="T99" i="3"/>
  <c r="W99" i="3" s="1"/>
  <c r="X99" i="3" s="1"/>
  <c r="J113" i="7"/>
  <c r="F105" i="6"/>
  <c r="Y101" i="3"/>
  <c r="J101" i="3"/>
  <c r="R107" i="6"/>
  <c r="Q107" i="6"/>
  <c r="F10" i="6"/>
  <c r="I15" i="6"/>
  <c r="D16" i="6"/>
  <c r="B18" i="6"/>
  <c r="F30" i="6"/>
  <c r="E39" i="6"/>
  <c r="B79" i="7"/>
  <c r="B71" i="6"/>
  <c r="L79" i="7"/>
  <c r="I71" i="6"/>
  <c r="V67" i="3"/>
  <c r="B81" i="7"/>
  <c r="B73" i="6"/>
  <c r="L81" i="7"/>
  <c r="I73" i="6"/>
  <c r="V69" i="3"/>
  <c r="B83" i="7"/>
  <c r="B75" i="6"/>
  <c r="L83" i="7"/>
  <c r="I75" i="6"/>
  <c r="V71" i="3"/>
  <c r="B85" i="7"/>
  <c r="B77" i="6"/>
  <c r="L85" i="7"/>
  <c r="I77" i="6"/>
  <c r="V73" i="3"/>
  <c r="B87" i="7"/>
  <c r="B79" i="6"/>
  <c r="L87" i="7"/>
  <c r="I79" i="6"/>
  <c r="V75" i="3"/>
  <c r="B89" i="7"/>
  <c r="B81" i="6"/>
  <c r="V77" i="3"/>
  <c r="B91" i="7"/>
  <c r="B83" i="6"/>
  <c r="L91" i="7"/>
  <c r="I83" i="6"/>
  <c r="V79" i="3"/>
  <c r="B93" i="7"/>
  <c r="B85" i="6"/>
  <c r="L93" i="7"/>
  <c r="I85" i="6"/>
  <c r="V81" i="3"/>
  <c r="B95" i="7"/>
  <c r="B87" i="6"/>
  <c r="L95" i="7"/>
  <c r="I87" i="6"/>
  <c r="V83" i="3"/>
  <c r="B97" i="7"/>
  <c r="B89" i="6"/>
  <c r="L97" i="7"/>
  <c r="I89" i="6"/>
  <c r="V85" i="3"/>
  <c r="B99" i="7"/>
  <c r="B91" i="6"/>
  <c r="L99" i="7"/>
  <c r="I91" i="6"/>
  <c r="V87" i="3"/>
  <c r="B101" i="7"/>
  <c r="B93" i="6"/>
  <c r="L101" i="7"/>
  <c r="I93" i="6"/>
  <c r="V89" i="3"/>
  <c r="B103" i="7"/>
  <c r="B95" i="6"/>
  <c r="L103" i="7"/>
  <c r="I95" i="6"/>
  <c r="V91" i="3"/>
  <c r="B105" i="7"/>
  <c r="B97" i="6"/>
  <c r="L105" i="7"/>
  <c r="I97" i="6"/>
  <c r="V93" i="3"/>
  <c r="B107" i="7"/>
  <c r="B99" i="6"/>
  <c r="L107" i="7"/>
  <c r="I99" i="6"/>
  <c r="V95" i="3"/>
  <c r="B109" i="7"/>
  <c r="B101" i="6"/>
  <c r="L109" i="7"/>
  <c r="I101" i="6"/>
  <c r="V97" i="3"/>
  <c r="B111" i="7"/>
  <c r="B103" i="6"/>
  <c r="L111" i="7"/>
  <c r="I103" i="6"/>
  <c r="V99" i="3"/>
  <c r="B113" i="7"/>
  <c r="B105" i="6"/>
  <c r="L113" i="7"/>
  <c r="I105" i="6"/>
  <c r="V101" i="3"/>
  <c r="B115" i="7"/>
  <c r="B107" i="6"/>
  <c r="L115" i="7"/>
  <c r="I107" i="6"/>
  <c r="V103" i="3"/>
  <c r="G86" i="7"/>
  <c r="E78" i="6"/>
  <c r="D87" i="7"/>
  <c r="D79" i="6"/>
  <c r="G88" i="7"/>
  <c r="E80" i="6"/>
  <c r="D89" i="7"/>
  <c r="D81" i="6"/>
  <c r="G90" i="7"/>
  <c r="E82" i="6"/>
  <c r="D91" i="7"/>
  <c r="D83" i="6"/>
  <c r="G92" i="7"/>
  <c r="E84" i="6"/>
  <c r="D93" i="7"/>
  <c r="D85" i="6"/>
  <c r="G94" i="7"/>
  <c r="E86" i="6"/>
  <c r="D95" i="7"/>
  <c r="D87" i="6"/>
  <c r="G96" i="7"/>
  <c r="E88" i="6"/>
  <c r="D97" i="7"/>
  <c r="D89" i="6"/>
  <c r="G98" i="7"/>
  <c r="E90" i="6"/>
  <c r="D99" i="7"/>
  <c r="D91" i="6"/>
  <c r="G100" i="7"/>
  <c r="E92" i="6"/>
  <c r="D101" i="7"/>
  <c r="D93" i="6"/>
  <c r="G102" i="7"/>
  <c r="E94" i="6"/>
  <c r="D103" i="7"/>
  <c r="D95" i="6"/>
  <c r="G104" i="7"/>
  <c r="E96" i="6"/>
  <c r="D105" i="7"/>
  <c r="D97" i="6"/>
  <c r="D107" i="7"/>
  <c r="D99" i="6"/>
  <c r="G108" i="7"/>
  <c r="E100" i="6"/>
  <c r="D109" i="7"/>
  <c r="D101" i="6"/>
  <c r="G110" i="7"/>
  <c r="E102" i="6"/>
  <c r="D111" i="7"/>
  <c r="D103" i="6"/>
  <c r="G112" i="7"/>
  <c r="E104" i="6"/>
  <c r="D113" i="7"/>
  <c r="D105" i="6"/>
  <c r="G114" i="7"/>
  <c r="E106" i="6"/>
  <c r="D115" i="7"/>
  <c r="D107" i="6"/>
  <c r="K94" i="7"/>
  <c r="G86" i="6"/>
  <c r="F95" i="7"/>
  <c r="C87" i="6"/>
  <c r="K96" i="7"/>
  <c r="G88" i="6"/>
  <c r="F97" i="7"/>
  <c r="C89" i="6"/>
  <c r="K98" i="7"/>
  <c r="G90" i="6"/>
  <c r="F99" i="7"/>
  <c r="C91" i="6"/>
  <c r="K100" i="7"/>
  <c r="G92" i="6"/>
  <c r="F101" i="7"/>
  <c r="C93" i="6"/>
  <c r="K102" i="7"/>
  <c r="G94" i="6"/>
  <c r="F103" i="7"/>
  <c r="C95" i="6"/>
  <c r="K104" i="7"/>
  <c r="G96" i="6"/>
  <c r="F105" i="7"/>
  <c r="C97" i="6"/>
  <c r="K106" i="7"/>
  <c r="G98" i="6"/>
  <c r="F107" i="7"/>
  <c r="C99" i="6"/>
  <c r="K108" i="7"/>
  <c r="G100" i="6"/>
  <c r="F109" i="7"/>
  <c r="C101" i="6"/>
  <c r="K110" i="7"/>
  <c r="G102" i="6"/>
  <c r="F111" i="7"/>
  <c r="C103" i="6"/>
  <c r="K112" i="7"/>
  <c r="G104" i="6"/>
  <c r="F113" i="7"/>
  <c r="C105" i="6"/>
  <c r="K114" i="7"/>
  <c r="G106" i="6"/>
  <c r="F115" i="7"/>
  <c r="C107" i="6"/>
  <c r="I81" i="6"/>
  <c r="B92" i="7"/>
  <c r="B84" i="6"/>
  <c r="L92" i="7"/>
  <c r="I84" i="6"/>
  <c r="V80" i="3"/>
  <c r="B94" i="7"/>
  <c r="B86" i="6"/>
  <c r="L94" i="7"/>
  <c r="I86" i="6"/>
  <c r="V82" i="3"/>
  <c r="B96" i="7"/>
  <c r="B88" i="6"/>
  <c r="L96" i="7"/>
  <c r="I88" i="6"/>
  <c r="V84" i="3"/>
  <c r="B98" i="7"/>
  <c r="B90" i="6"/>
  <c r="L98" i="7"/>
  <c r="I90" i="6"/>
  <c r="V86" i="3"/>
  <c r="B100" i="7"/>
  <c r="B92" i="6"/>
  <c r="V88" i="3"/>
  <c r="B102" i="7"/>
  <c r="B94" i="6"/>
  <c r="L102" i="7"/>
  <c r="I94" i="6"/>
  <c r="V90" i="3"/>
  <c r="B104" i="7"/>
  <c r="B96" i="6"/>
  <c r="L104" i="7"/>
  <c r="I96" i="6"/>
  <c r="V92" i="3"/>
  <c r="B106" i="7"/>
  <c r="B98" i="6"/>
  <c r="L106" i="7"/>
  <c r="I98" i="6"/>
  <c r="V94" i="3"/>
  <c r="B108" i="7"/>
  <c r="B100" i="6"/>
  <c r="L108" i="7"/>
  <c r="I100" i="6"/>
  <c r="V96" i="3"/>
  <c r="B110" i="7"/>
  <c r="B102" i="6"/>
  <c r="L110" i="7"/>
  <c r="I102" i="6"/>
  <c r="V98" i="3"/>
  <c r="B112" i="7"/>
  <c r="B104" i="6"/>
  <c r="L112" i="7"/>
  <c r="I104" i="6"/>
  <c r="V100" i="3"/>
  <c r="B114" i="7"/>
  <c r="B106" i="6"/>
  <c r="L114" i="7"/>
  <c r="I106" i="6"/>
  <c r="V102" i="3"/>
  <c r="G89" i="7"/>
  <c r="E81" i="6"/>
  <c r="D90" i="7"/>
  <c r="D82" i="6"/>
  <c r="G91" i="7"/>
  <c r="E83" i="6"/>
  <c r="D92" i="7"/>
  <c r="D84" i="6"/>
  <c r="G93" i="7"/>
  <c r="E85" i="6"/>
  <c r="D94" i="7"/>
  <c r="D86" i="6"/>
  <c r="G95" i="7"/>
  <c r="E87" i="6"/>
  <c r="D96" i="7"/>
  <c r="D88" i="6"/>
  <c r="G97" i="7"/>
  <c r="E89" i="6"/>
  <c r="D98" i="7"/>
  <c r="D90" i="6"/>
  <c r="G99" i="7"/>
  <c r="E91" i="6"/>
  <c r="D100" i="7"/>
  <c r="D92" i="6"/>
  <c r="G101" i="7"/>
  <c r="E93" i="6"/>
  <c r="D102" i="7"/>
  <c r="D94" i="6"/>
  <c r="G103" i="7"/>
  <c r="E95" i="6"/>
  <c r="D104" i="7"/>
  <c r="D96" i="6"/>
  <c r="G105" i="7"/>
  <c r="E97" i="6"/>
  <c r="D106" i="7"/>
  <c r="D98" i="6"/>
  <c r="G107" i="7"/>
  <c r="E99" i="6"/>
  <c r="D108" i="7"/>
  <c r="D100" i="6"/>
  <c r="G109" i="7"/>
  <c r="E101" i="6"/>
  <c r="D110" i="7"/>
  <c r="D102" i="6"/>
  <c r="G111" i="7"/>
  <c r="E103" i="6"/>
  <c r="D112" i="7"/>
  <c r="D104" i="6"/>
  <c r="G113" i="7"/>
  <c r="E105" i="6"/>
  <c r="D114" i="7"/>
  <c r="D106" i="6"/>
  <c r="G115" i="7"/>
  <c r="E107" i="6"/>
  <c r="D4" i="8"/>
  <c r="N2" i="10"/>
  <c r="K6" i="10"/>
  <c r="D9" i="8"/>
  <c r="F4" i="10"/>
  <c r="D5" i="8"/>
  <c r="D8" i="8"/>
  <c r="F6" i="10"/>
  <c r="F3" i="10"/>
  <c r="D3" i="8"/>
  <c r="N3" i="10"/>
  <c r="D12" i="8"/>
  <c r="K4" i="10"/>
  <c r="D10" i="8"/>
  <c r="D6" i="8"/>
  <c r="F5" i="10"/>
  <c r="N5" i="10"/>
  <c r="D11" i="8"/>
  <c r="G15" i="9"/>
  <c r="K15" i="9" s="1"/>
  <c r="K35" i="9" s="1"/>
  <c r="H14" i="9"/>
  <c r="K14" i="9" s="1"/>
  <c r="M20" i="11"/>
  <c r="M21" i="11"/>
  <c r="M22" i="11" s="1"/>
  <c r="E39" i="11"/>
  <c r="G19" i="9"/>
  <c r="K19" i="9" s="1"/>
  <c r="K18" i="9"/>
  <c r="S20" i="11"/>
  <c r="S21" i="11" s="1"/>
  <c r="M39" i="11"/>
  <c r="K21" i="9"/>
  <c r="M58" i="11"/>
  <c r="E20" i="11"/>
  <c r="E21" i="11" s="1"/>
  <c r="S40" i="11"/>
  <c r="S41" i="11" s="1"/>
  <c r="E57" i="11"/>
  <c r="E58" i="11" s="1"/>
  <c r="M101" i="7" l="1"/>
  <c r="M17" i="7"/>
  <c r="M26" i="7"/>
  <c r="M38" i="7"/>
  <c r="M25" i="7"/>
  <c r="M60" i="7"/>
  <c r="M97" i="7"/>
  <c r="M30" i="7"/>
  <c r="M54" i="7"/>
  <c r="M32" i="7"/>
  <c r="M79" i="7"/>
  <c r="M66" i="7"/>
  <c r="M63" i="7"/>
  <c r="M71" i="7"/>
  <c r="M47" i="7"/>
  <c r="M87" i="7"/>
  <c r="M21" i="7"/>
  <c r="M29" i="7"/>
  <c r="M104" i="7"/>
  <c r="M18" i="7"/>
  <c r="M76" i="7"/>
  <c r="M35" i="7"/>
  <c r="M107" i="7"/>
  <c r="M33" i="7"/>
  <c r="M62" i="7"/>
  <c r="M52" i="7"/>
  <c r="M55" i="7"/>
  <c r="M39" i="7"/>
  <c r="M93" i="7"/>
  <c r="M49" i="7"/>
  <c r="M112" i="7"/>
  <c r="R9" i="6"/>
  <c r="M16" i="7"/>
  <c r="S27" i="6"/>
  <c r="U27" i="6" s="1"/>
  <c r="S33" i="6"/>
  <c r="T33" i="6" s="1"/>
  <c r="U33" i="6" s="1"/>
  <c r="S74" i="6"/>
  <c r="T74" i="6" s="1"/>
  <c r="U74" i="6" s="1"/>
  <c r="V76" i="6"/>
  <c r="AW76" i="6" s="1"/>
  <c r="S49" i="6"/>
  <c r="K36" i="9"/>
  <c r="K37" i="9" s="1"/>
  <c r="K38" i="9" s="1"/>
  <c r="S24" i="11"/>
  <c r="S22" i="11"/>
  <c r="T97" i="6"/>
  <c r="S87" i="6"/>
  <c r="T87" i="6"/>
  <c r="U87" i="6" s="1"/>
  <c r="M23" i="11"/>
  <c r="V29" i="6"/>
  <c r="U85" i="6"/>
  <c r="V78" i="6"/>
  <c r="H4" i="4"/>
  <c r="I4" i="4" s="1"/>
  <c r="E59" i="11"/>
  <c r="E61" i="11" s="1"/>
  <c r="U103" i="6"/>
  <c r="V21" i="6"/>
  <c r="T10" i="6"/>
  <c r="U10" i="6" s="1"/>
  <c r="S10" i="6"/>
  <c r="U19" i="6"/>
  <c r="S19" i="6"/>
  <c r="T19" i="6"/>
  <c r="M60" i="11"/>
  <c r="U93" i="6"/>
  <c r="S90" i="6"/>
  <c r="S42" i="11"/>
  <c r="S43" i="11" s="1"/>
  <c r="S104" i="6"/>
  <c r="T104" i="6" s="1"/>
  <c r="U104" i="6" s="1"/>
  <c r="T23" i="6"/>
  <c r="U23" i="6" s="1"/>
  <c r="AW106" i="6"/>
  <c r="V106" i="6"/>
  <c r="W93" i="6"/>
  <c r="AK93" i="6"/>
  <c r="N101" i="7" s="1"/>
  <c r="AK73" i="6"/>
  <c r="N81" i="7" s="1"/>
  <c r="W73" i="6"/>
  <c r="R82" i="6"/>
  <c r="Q82" i="6"/>
  <c r="S82" i="6"/>
  <c r="Q60" i="6"/>
  <c r="L104" i="3"/>
  <c r="E14" i="8" s="1"/>
  <c r="M4" i="3"/>
  <c r="AK42" i="6"/>
  <c r="N50" i="7" s="1"/>
  <c r="W42" i="6"/>
  <c r="AK60" i="6"/>
  <c r="N68" i="7" s="1"/>
  <c r="W60" i="6"/>
  <c r="AK43" i="6"/>
  <c r="N51" i="7" s="1"/>
  <c r="W43" i="6"/>
  <c r="AK31" i="6"/>
  <c r="N39" i="7" s="1"/>
  <c r="W31" i="6"/>
  <c r="AE68" i="6"/>
  <c r="AF68" i="6"/>
  <c r="H68" i="6"/>
  <c r="J68" i="6" s="1"/>
  <c r="AI68" i="6"/>
  <c r="AH68" i="6"/>
  <c r="AF46" i="6"/>
  <c r="AE46" i="6"/>
  <c r="H46" i="6"/>
  <c r="J46" i="6" s="1"/>
  <c r="AI46" i="6"/>
  <c r="AH46" i="6"/>
  <c r="M44" i="7"/>
  <c r="AH72" i="6"/>
  <c r="AF72" i="6"/>
  <c r="H72" i="6"/>
  <c r="J72" i="6" s="1"/>
  <c r="AI72" i="6"/>
  <c r="AE72" i="6"/>
  <c r="W98" i="6"/>
  <c r="AK98" i="6"/>
  <c r="N106" i="7" s="1"/>
  <c r="Q44" i="6"/>
  <c r="W22" i="6"/>
  <c r="AK22" i="6"/>
  <c r="N30" i="7" s="1"/>
  <c r="AI57" i="6"/>
  <c r="AH57" i="6"/>
  <c r="H57" i="6"/>
  <c r="J57" i="6" s="1"/>
  <c r="AF57" i="6"/>
  <c r="AE57" i="6"/>
  <c r="AF19" i="6"/>
  <c r="AE19" i="6"/>
  <c r="H19" i="6"/>
  <c r="J19" i="6" s="1"/>
  <c r="AI19" i="6"/>
  <c r="AH19" i="6"/>
  <c r="W52" i="6"/>
  <c r="AK52" i="6"/>
  <c r="N60" i="7" s="1"/>
  <c r="AK26" i="6"/>
  <c r="N34" i="7" s="1"/>
  <c r="W26" i="6"/>
  <c r="AK29" i="6"/>
  <c r="N37" i="7" s="1"/>
  <c r="W29" i="6"/>
  <c r="AE86" i="6"/>
  <c r="AI86" i="6"/>
  <c r="AH86" i="6"/>
  <c r="H86" i="6"/>
  <c r="J86" i="6" s="1"/>
  <c r="AF86" i="6"/>
  <c r="W72" i="6"/>
  <c r="AK72" i="6"/>
  <c r="N80" i="7" s="1"/>
  <c r="AE24" i="6"/>
  <c r="AI24" i="6"/>
  <c r="H24" i="6"/>
  <c r="J24" i="6" s="1"/>
  <c r="AH24" i="6"/>
  <c r="AF24" i="6"/>
  <c r="S23" i="11"/>
  <c r="W79" i="6"/>
  <c r="AK79" i="6"/>
  <c r="N87" i="7" s="1"/>
  <c r="AI67" i="6"/>
  <c r="AH67" i="6"/>
  <c r="AF67" i="6"/>
  <c r="AE67" i="6"/>
  <c r="H67" i="6"/>
  <c r="J67" i="6" s="1"/>
  <c r="AF51" i="6"/>
  <c r="AE51" i="6"/>
  <c r="AH51" i="6"/>
  <c r="AI51" i="6"/>
  <c r="H51" i="6"/>
  <c r="J51" i="6" s="1"/>
  <c r="S89" i="6"/>
  <c r="T89" i="6" s="1"/>
  <c r="AI40" i="6"/>
  <c r="AH40" i="6"/>
  <c r="AF40" i="6"/>
  <c r="AE40" i="6"/>
  <c r="H40" i="6"/>
  <c r="J40" i="6" s="1"/>
  <c r="K27" i="6"/>
  <c r="AM27" i="6"/>
  <c r="AD27" i="6"/>
  <c r="AJ27" i="6"/>
  <c r="AL27" i="6"/>
  <c r="AF98" i="6"/>
  <c r="AE98" i="6"/>
  <c r="AH98" i="6"/>
  <c r="H98" i="6"/>
  <c r="J98" i="6" s="1"/>
  <c r="AI98" i="6"/>
  <c r="M80" i="7"/>
  <c r="V96" i="6"/>
  <c r="S84" i="6"/>
  <c r="U84" i="6" s="1"/>
  <c r="S53" i="6"/>
  <c r="R100" i="6"/>
  <c r="U100" i="6" s="1"/>
  <c r="S94" i="6"/>
  <c r="T94" i="6" s="1"/>
  <c r="T55" i="6"/>
  <c r="R31" i="6"/>
  <c r="T31" i="6" s="1"/>
  <c r="U31" i="6" s="1"/>
  <c r="R81" i="6"/>
  <c r="T81" i="6" s="1"/>
  <c r="R43" i="6"/>
  <c r="T43" i="6" s="1"/>
  <c r="R35" i="6"/>
  <c r="N1100" i="10"/>
  <c r="N1056" i="10"/>
  <c r="N1012" i="10"/>
  <c r="N968" i="10"/>
  <c r="N924" i="10"/>
  <c r="N880" i="10"/>
  <c r="N836" i="10"/>
  <c r="N792" i="10"/>
  <c r="N748" i="10"/>
  <c r="N704" i="10"/>
  <c r="N660" i="10"/>
  <c r="N616" i="10"/>
  <c r="N572" i="10"/>
  <c r="N528" i="10"/>
  <c r="N484" i="10"/>
  <c r="N440" i="10"/>
  <c r="N396" i="10"/>
  <c r="N352" i="10"/>
  <c r="N308" i="10"/>
  <c r="N264" i="10"/>
  <c r="N220" i="10"/>
  <c r="N176" i="10"/>
  <c r="N132" i="10"/>
  <c r="N88" i="10"/>
  <c r="N44" i="10"/>
  <c r="N1089" i="10"/>
  <c r="N1045" i="10"/>
  <c r="N1001" i="10"/>
  <c r="N957" i="10"/>
  <c r="N913" i="10"/>
  <c r="N869" i="10"/>
  <c r="N825" i="10"/>
  <c r="N781" i="10"/>
  <c r="N737" i="10"/>
  <c r="N693" i="10"/>
  <c r="N649" i="10"/>
  <c r="N605" i="10"/>
  <c r="N561" i="10"/>
  <c r="N517" i="10"/>
  <c r="N473" i="10"/>
  <c r="N429" i="10"/>
  <c r="N385" i="10"/>
  <c r="N341" i="10"/>
  <c r="N297" i="10"/>
  <c r="N253" i="10"/>
  <c r="N209" i="10"/>
  <c r="N165" i="10"/>
  <c r="N121" i="10"/>
  <c r="N77" i="10"/>
  <c r="N33" i="10"/>
  <c r="N1078" i="10"/>
  <c r="N1034" i="10"/>
  <c r="N990" i="10"/>
  <c r="N946" i="10"/>
  <c r="N902" i="10"/>
  <c r="N858" i="10"/>
  <c r="N814" i="10"/>
  <c r="N770" i="10"/>
  <c r="N726" i="10"/>
  <c r="N682" i="10"/>
  <c r="N638" i="10"/>
  <c r="N594" i="10"/>
  <c r="N550" i="10"/>
  <c r="N506" i="10"/>
  <c r="N462" i="10"/>
  <c r="N418" i="10"/>
  <c r="N374" i="10"/>
  <c r="N330" i="10"/>
  <c r="N286" i="10"/>
  <c r="N242" i="10"/>
  <c r="N198" i="10"/>
  <c r="N154" i="10"/>
  <c r="N110" i="10"/>
  <c r="N66" i="10"/>
  <c r="N22" i="10"/>
  <c r="N1067" i="10"/>
  <c r="N1023" i="10"/>
  <c r="N979" i="10"/>
  <c r="N935" i="10"/>
  <c r="N891" i="10"/>
  <c r="N847" i="10"/>
  <c r="N803" i="10"/>
  <c r="N759" i="10"/>
  <c r="N715" i="10"/>
  <c r="N671" i="10"/>
  <c r="N627" i="10"/>
  <c r="N583" i="10"/>
  <c r="N539" i="10"/>
  <c r="N495" i="10"/>
  <c r="N451" i="10"/>
  <c r="N407" i="10"/>
  <c r="N363" i="10"/>
  <c r="N319" i="10"/>
  <c r="N275" i="10"/>
  <c r="N231" i="10"/>
  <c r="N187" i="10"/>
  <c r="N143" i="10"/>
  <c r="N99" i="10"/>
  <c r="N55" i="10"/>
  <c r="N11" i="10"/>
  <c r="AK94" i="6"/>
  <c r="N102" i="7" s="1"/>
  <c r="W94" i="6"/>
  <c r="W90" i="6"/>
  <c r="AK90" i="6"/>
  <c r="N98" i="7" s="1"/>
  <c r="W105" i="6"/>
  <c r="AK105" i="6"/>
  <c r="N113" i="7" s="1"/>
  <c r="W89" i="6"/>
  <c r="AK89" i="6"/>
  <c r="N97" i="7" s="1"/>
  <c r="AH30" i="6"/>
  <c r="AF30" i="6"/>
  <c r="AE30" i="6"/>
  <c r="H30" i="6"/>
  <c r="J30" i="6" s="1"/>
  <c r="AI30" i="6"/>
  <c r="S107" i="6"/>
  <c r="AH74" i="6"/>
  <c r="AE74" i="6"/>
  <c r="AI74" i="6"/>
  <c r="AF74" i="6"/>
  <c r="H74" i="6"/>
  <c r="J74" i="6" s="1"/>
  <c r="Q64" i="6"/>
  <c r="Q48" i="6"/>
  <c r="R48" i="6" s="1"/>
  <c r="Q28" i="6"/>
  <c r="R28" i="6" s="1"/>
  <c r="W40" i="6"/>
  <c r="AK40" i="6"/>
  <c r="N48" i="7" s="1"/>
  <c r="W20" i="6"/>
  <c r="AK20" i="6"/>
  <c r="N28" i="7" s="1"/>
  <c r="AK63" i="6"/>
  <c r="N71" i="7" s="1"/>
  <c r="W63" i="6"/>
  <c r="AE95" i="6"/>
  <c r="AI95" i="6"/>
  <c r="H95" i="6"/>
  <c r="J95" i="6" s="1"/>
  <c r="AH95" i="6"/>
  <c r="AF95" i="6"/>
  <c r="M75" i="7"/>
  <c r="H61" i="6"/>
  <c r="J61" i="6" s="1"/>
  <c r="AI61" i="6"/>
  <c r="AH61" i="6"/>
  <c r="AF61" i="6"/>
  <c r="AE61" i="6"/>
  <c r="M59" i="7"/>
  <c r="H45" i="6"/>
  <c r="J45" i="6" s="1"/>
  <c r="AH45" i="6"/>
  <c r="AF45" i="6"/>
  <c r="AE45" i="6"/>
  <c r="AI45" i="6"/>
  <c r="H29" i="6"/>
  <c r="J29" i="6" s="1"/>
  <c r="AI29" i="6"/>
  <c r="AH29" i="6"/>
  <c r="AE29" i="6"/>
  <c r="AF29" i="6"/>
  <c r="H23" i="6"/>
  <c r="J23" i="6" s="1"/>
  <c r="AF23" i="6"/>
  <c r="AE23" i="6"/>
  <c r="AH23" i="6"/>
  <c r="AI23" i="6"/>
  <c r="K14" i="6"/>
  <c r="AL14" i="6"/>
  <c r="AJ14" i="6"/>
  <c r="AD14" i="6"/>
  <c r="AM14" i="6"/>
  <c r="H107" i="6"/>
  <c r="J107" i="6" s="1"/>
  <c r="AH107" i="6"/>
  <c r="AF107" i="6"/>
  <c r="AI107" i="6"/>
  <c r="AE107" i="6"/>
  <c r="S88" i="6"/>
  <c r="H73" i="6"/>
  <c r="J73" i="6" s="1"/>
  <c r="AI73" i="6"/>
  <c r="AH73" i="6"/>
  <c r="AF73" i="6"/>
  <c r="AE73" i="6"/>
  <c r="W58" i="6"/>
  <c r="AK58" i="6"/>
  <c r="N66" i="7" s="1"/>
  <c r="AK50" i="6"/>
  <c r="N58" i="7" s="1"/>
  <c r="W50" i="6"/>
  <c r="W49" i="6"/>
  <c r="AK49" i="6"/>
  <c r="N57" i="7" s="1"/>
  <c r="W27" i="6"/>
  <c r="AK27" i="6"/>
  <c r="N35" i="7" s="1"/>
  <c r="M109" i="7"/>
  <c r="M98" i="7"/>
  <c r="M91" i="7"/>
  <c r="I109" i="6"/>
  <c r="AK8" i="6"/>
  <c r="W8" i="6"/>
  <c r="S99" i="6"/>
  <c r="M105" i="7"/>
  <c r="R95" i="6"/>
  <c r="AH103" i="6"/>
  <c r="AF103" i="6"/>
  <c r="AE103" i="6"/>
  <c r="AI103" i="6"/>
  <c r="H103" i="6"/>
  <c r="J103" i="6" s="1"/>
  <c r="AH92" i="6"/>
  <c r="AI92" i="6"/>
  <c r="H92" i="6"/>
  <c r="J92" i="6" s="1"/>
  <c r="AF92" i="6"/>
  <c r="AE92" i="6"/>
  <c r="M70" i="7"/>
  <c r="AE56" i="6"/>
  <c r="AI56" i="6"/>
  <c r="AH56" i="6"/>
  <c r="H56" i="6"/>
  <c r="J56" i="6" s="1"/>
  <c r="AF56" i="6"/>
  <c r="H50" i="6"/>
  <c r="J50" i="6" s="1"/>
  <c r="AI50" i="6"/>
  <c r="AF50" i="6"/>
  <c r="AE50" i="6"/>
  <c r="AH50" i="6"/>
  <c r="M48" i="7"/>
  <c r="H34" i="6"/>
  <c r="J34" i="6" s="1"/>
  <c r="AH34" i="6"/>
  <c r="AF34" i="6"/>
  <c r="AI34" i="6"/>
  <c r="AE34" i="6"/>
  <c r="AI28" i="6"/>
  <c r="AH28" i="6"/>
  <c r="AE28" i="6"/>
  <c r="AF28" i="6"/>
  <c r="H28" i="6"/>
  <c r="J28" i="6" s="1"/>
  <c r="AF54" i="6"/>
  <c r="AE27" i="6"/>
  <c r="M106" i="7"/>
  <c r="AK74" i="6"/>
  <c r="N82" i="7" s="1"/>
  <c r="W74" i="6"/>
  <c r="AK23" i="6"/>
  <c r="N31" i="7" s="1"/>
  <c r="W23" i="6"/>
  <c r="H88" i="6"/>
  <c r="J88" i="6" s="1"/>
  <c r="AH88" i="6"/>
  <c r="AF88" i="6"/>
  <c r="AI88" i="6"/>
  <c r="AE88" i="6"/>
  <c r="T84" i="6"/>
  <c r="AK37" i="6"/>
  <c r="N45" i="7" s="1"/>
  <c r="W37" i="6"/>
  <c r="R98" i="6"/>
  <c r="R61" i="6"/>
  <c r="S13" i="6"/>
  <c r="U13" i="6" s="1"/>
  <c r="U73" i="6"/>
  <c r="R18" i="6"/>
  <c r="S18" i="6" s="1"/>
  <c r="S100" i="6"/>
  <c r="U55" i="6"/>
  <c r="T39" i="6"/>
  <c r="S31" i="6"/>
  <c r="R51" i="6"/>
  <c r="S51" i="6" s="1"/>
  <c r="S81" i="6"/>
  <c r="U81" i="6" s="1"/>
  <c r="S72" i="6"/>
  <c r="R12" i="6"/>
  <c r="T12" i="6" s="1"/>
  <c r="R59" i="6"/>
  <c r="AH11" i="6"/>
  <c r="U57" i="6"/>
  <c r="R41" i="6"/>
  <c r="S17" i="6"/>
  <c r="W100" i="6"/>
  <c r="AK100" i="6"/>
  <c r="N108" i="7" s="1"/>
  <c r="AK95" i="6"/>
  <c r="N103" i="7" s="1"/>
  <c r="W95" i="6"/>
  <c r="AK75" i="6"/>
  <c r="N83" i="7" s="1"/>
  <c r="W75" i="6"/>
  <c r="S102" i="6"/>
  <c r="S91" i="6"/>
  <c r="AK76" i="6"/>
  <c r="N84" i="7" s="1"/>
  <c r="W76" i="6"/>
  <c r="M82" i="7"/>
  <c r="R66" i="6"/>
  <c r="Q66" i="6"/>
  <c r="S66" i="6" s="1"/>
  <c r="T66" i="6" s="1"/>
  <c r="Q50" i="6"/>
  <c r="R20" i="6"/>
  <c r="Q20" i="6"/>
  <c r="T20" i="6" s="1"/>
  <c r="S20" i="6"/>
  <c r="AI9" i="6"/>
  <c r="AH9" i="6"/>
  <c r="AF9" i="6"/>
  <c r="AE9" i="6"/>
  <c r="H9" i="6"/>
  <c r="J9" i="6" s="1"/>
  <c r="H85" i="6"/>
  <c r="J85" i="6" s="1"/>
  <c r="AI85" i="6"/>
  <c r="AF85" i="6"/>
  <c r="AE85" i="6"/>
  <c r="AH85" i="6"/>
  <c r="S71" i="6"/>
  <c r="W62" i="6"/>
  <c r="AK62" i="6"/>
  <c r="N70" i="7" s="1"/>
  <c r="AH22" i="6"/>
  <c r="AF22" i="6"/>
  <c r="H22" i="6"/>
  <c r="J22" i="6" s="1"/>
  <c r="AE22" i="6"/>
  <c r="AI22" i="6"/>
  <c r="U97" i="6"/>
  <c r="M103" i="7"/>
  <c r="AF71" i="6"/>
  <c r="AE71" i="6"/>
  <c r="H71" i="6"/>
  <c r="J71" i="6" s="1"/>
  <c r="AH71" i="6"/>
  <c r="AI71" i="6"/>
  <c r="M69" i="7"/>
  <c r="H55" i="6"/>
  <c r="J55" i="6" s="1"/>
  <c r="AE55" i="6"/>
  <c r="AH55" i="6"/>
  <c r="AF55" i="6"/>
  <c r="AI55" i="6"/>
  <c r="M53" i="7"/>
  <c r="AI39" i="6"/>
  <c r="AE39" i="6"/>
  <c r="AH39" i="6"/>
  <c r="H39" i="6"/>
  <c r="J39" i="6" s="1"/>
  <c r="AF39" i="6"/>
  <c r="M37" i="7"/>
  <c r="M31" i="7"/>
  <c r="AI17" i="6"/>
  <c r="AF17" i="6"/>
  <c r="AE17" i="6"/>
  <c r="AH17" i="6"/>
  <c r="H17" i="6"/>
  <c r="J17" i="6" s="1"/>
  <c r="M115" i="7"/>
  <c r="M81" i="7"/>
  <c r="W19" i="6"/>
  <c r="AK19" i="6"/>
  <c r="N27" i="7" s="1"/>
  <c r="AK82" i="6"/>
  <c r="N90" i="7" s="1"/>
  <c r="W82" i="6"/>
  <c r="AI96" i="6"/>
  <c r="AH96" i="6"/>
  <c r="AF96" i="6"/>
  <c r="AE96" i="6"/>
  <c r="H96" i="6"/>
  <c r="J96" i="6" s="1"/>
  <c r="W30" i="6"/>
  <c r="AK30" i="6"/>
  <c r="N38" i="7" s="1"/>
  <c r="L116" i="7"/>
  <c r="E34" i="8" s="1"/>
  <c r="AI78" i="6"/>
  <c r="AF78" i="6"/>
  <c r="AE78" i="6"/>
  <c r="H78" i="6"/>
  <c r="J78" i="6" s="1"/>
  <c r="AW78" i="6" s="1"/>
  <c r="AH78" i="6"/>
  <c r="AK28" i="6"/>
  <c r="N36" i="7" s="1"/>
  <c r="W28" i="6"/>
  <c r="S95" i="6"/>
  <c r="S101" i="6"/>
  <c r="T101" i="6" s="1"/>
  <c r="U101" i="6" s="1"/>
  <c r="AK36" i="6"/>
  <c r="N44" i="7" s="1"/>
  <c r="W36" i="6"/>
  <c r="M111" i="7"/>
  <c r="M100" i="7"/>
  <c r="H66" i="6"/>
  <c r="J66" i="6" s="1"/>
  <c r="AH66" i="6"/>
  <c r="AF66" i="6"/>
  <c r="AI66" i="6"/>
  <c r="AE66" i="6"/>
  <c r="M64" i="7"/>
  <c r="M58" i="7"/>
  <c r="AI44" i="6"/>
  <c r="AH44" i="6"/>
  <c r="AF44" i="6"/>
  <c r="AE44" i="6"/>
  <c r="H44" i="6"/>
  <c r="J44" i="6" s="1"/>
  <c r="M42" i="7"/>
  <c r="M36" i="7"/>
  <c r="AI54" i="6"/>
  <c r="AF27" i="6"/>
  <c r="AF18" i="6"/>
  <c r="H104" i="6"/>
  <c r="J104" i="6" s="1"/>
  <c r="AI104" i="6"/>
  <c r="AF104" i="6"/>
  <c r="AH104" i="6"/>
  <c r="AE104" i="6"/>
  <c r="M96" i="7"/>
  <c r="AI77" i="6"/>
  <c r="AF77" i="6"/>
  <c r="AE77" i="6"/>
  <c r="H77" i="6"/>
  <c r="J77" i="6" s="1"/>
  <c r="AH77" i="6"/>
  <c r="R37" i="6"/>
  <c r="S37" i="6" s="1"/>
  <c r="T13" i="6"/>
  <c r="S92" i="6"/>
  <c r="U92" i="6" s="1"/>
  <c r="T100" i="6"/>
  <c r="U39" i="6"/>
  <c r="T72" i="6"/>
  <c r="S59" i="6"/>
  <c r="S16" i="6"/>
  <c r="T16" i="6" s="1"/>
  <c r="R14" i="6"/>
  <c r="AK104" i="6"/>
  <c r="N112" i="7" s="1"/>
  <c r="W104" i="6"/>
  <c r="W84" i="6"/>
  <c r="AK84" i="6"/>
  <c r="N92" i="7" s="1"/>
  <c r="AK83" i="6"/>
  <c r="N91" i="7" s="1"/>
  <c r="W83" i="6"/>
  <c r="R46" i="6"/>
  <c r="Q46" i="6"/>
  <c r="S46" i="6" s="1"/>
  <c r="Q26" i="6"/>
  <c r="W33" i="6"/>
  <c r="AK33" i="6"/>
  <c r="N41" i="7" s="1"/>
  <c r="M65" i="7"/>
  <c r="AH35" i="6"/>
  <c r="AF35" i="6"/>
  <c r="H35" i="6"/>
  <c r="J35" i="6" s="1"/>
  <c r="AE35" i="6"/>
  <c r="AI35" i="6"/>
  <c r="M27" i="7"/>
  <c r="AI101" i="6"/>
  <c r="AH101" i="6"/>
  <c r="H101" i="6"/>
  <c r="J101" i="6" s="1"/>
  <c r="AF101" i="6"/>
  <c r="AE101" i="6"/>
  <c r="H83" i="6"/>
  <c r="J83" i="6" s="1"/>
  <c r="AI83" i="6"/>
  <c r="AH83" i="6"/>
  <c r="AF83" i="6"/>
  <c r="AE83" i="6"/>
  <c r="T75" i="6"/>
  <c r="U75" i="6" s="1"/>
  <c r="H97" i="6"/>
  <c r="J97" i="6" s="1"/>
  <c r="AI97" i="6"/>
  <c r="AF97" i="6"/>
  <c r="AH97" i="6"/>
  <c r="AE97" i="6"/>
  <c r="Q69" i="6"/>
  <c r="R69" i="6"/>
  <c r="S69" i="6"/>
  <c r="T69" i="6" s="1"/>
  <c r="X92" i="6"/>
  <c r="AH62" i="6"/>
  <c r="AF62" i="6"/>
  <c r="AE62" i="6"/>
  <c r="H62" i="6"/>
  <c r="J62" i="6" s="1"/>
  <c r="AI62" i="6"/>
  <c r="E22" i="11"/>
  <c r="E23" i="11" s="1"/>
  <c r="M24" i="11"/>
  <c r="M25" i="11" s="1"/>
  <c r="Q68" i="6"/>
  <c r="AK48" i="6"/>
  <c r="N56" i="7" s="1"/>
  <c r="W48" i="6"/>
  <c r="AI65" i="6"/>
  <c r="AH65" i="6"/>
  <c r="AF65" i="6"/>
  <c r="H65" i="6"/>
  <c r="J65" i="6" s="1"/>
  <c r="AE65" i="6"/>
  <c r="AI33" i="6"/>
  <c r="AH33" i="6"/>
  <c r="AF33" i="6"/>
  <c r="AE33" i="6"/>
  <c r="H33" i="6"/>
  <c r="J33" i="6" s="1"/>
  <c r="W38" i="6"/>
  <c r="AK38" i="6"/>
  <c r="N46" i="7" s="1"/>
  <c r="W25" i="6"/>
  <c r="AK25" i="6"/>
  <c r="N33" i="7" s="1"/>
  <c r="W21" i="6"/>
  <c r="AK21" i="6"/>
  <c r="N29" i="7" s="1"/>
  <c r="M86" i="7"/>
  <c r="W69" i="6"/>
  <c r="AK69" i="6"/>
  <c r="N77" i="7" s="1"/>
  <c r="M74" i="7"/>
  <c r="AI60" i="6"/>
  <c r="AH60" i="6"/>
  <c r="AE60" i="6"/>
  <c r="AF60" i="6"/>
  <c r="H60" i="6"/>
  <c r="J60" i="6" s="1"/>
  <c r="AF89" i="6"/>
  <c r="AE89" i="6"/>
  <c r="H89" i="6"/>
  <c r="J89" i="6" s="1"/>
  <c r="AH89" i="6"/>
  <c r="AI89" i="6"/>
  <c r="R24" i="6"/>
  <c r="Q24" i="6"/>
  <c r="S24" i="6"/>
  <c r="AK67" i="6"/>
  <c r="N75" i="7" s="1"/>
  <c r="W67" i="6"/>
  <c r="AH79" i="6"/>
  <c r="AF79" i="6"/>
  <c r="AE79" i="6"/>
  <c r="H79" i="6"/>
  <c r="J79" i="6" s="1"/>
  <c r="AI79" i="6"/>
  <c r="AH41" i="6"/>
  <c r="AF41" i="6"/>
  <c r="H41" i="6"/>
  <c r="J41" i="6" s="1"/>
  <c r="AI41" i="6"/>
  <c r="AE41" i="6"/>
  <c r="AK53" i="6"/>
  <c r="N61" i="7" s="1"/>
  <c r="W53" i="6"/>
  <c r="W11" i="6"/>
  <c r="AK11" i="6"/>
  <c r="N19" i="7" s="1"/>
  <c r="W99" i="6"/>
  <c r="AK99" i="6"/>
  <c r="N107" i="7" s="1"/>
  <c r="S62" i="6"/>
  <c r="R62" i="6"/>
  <c r="Q62" i="6"/>
  <c r="T62" i="6" s="1"/>
  <c r="U62" i="6" s="1"/>
  <c r="R34" i="6"/>
  <c r="Q34" i="6"/>
  <c r="H13" i="6"/>
  <c r="J13" i="6" s="1"/>
  <c r="AI13" i="6"/>
  <c r="AH13" i="6"/>
  <c r="AF13" i="6"/>
  <c r="AE13" i="6"/>
  <c r="AI90" i="6"/>
  <c r="AH90" i="6"/>
  <c r="AE90" i="6"/>
  <c r="H90" i="6"/>
  <c r="J90" i="6" s="1"/>
  <c r="AF90" i="6"/>
  <c r="V104" i="3"/>
  <c r="E6" i="12" s="1"/>
  <c r="M94" i="7"/>
  <c r="M61" i="11"/>
  <c r="E60" i="11"/>
  <c r="M40" i="11"/>
  <c r="W106" i="6"/>
  <c r="AK106" i="6"/>
  <c r="N114" i="7" s="1"/>
  <c r="W86" i="6"/>
  <c r="AK86" i="6"/>
  <c r="N94" i="7" s="1"/>
  <c r="W101" i="6"/>
  <c r="AK101" i="6"/>
  <c r="N109" i="7" s="1"/>
  <c r="AK85" i="6"/>
  <c r="N93" i="7" s="1"/>
  <c r="W85" i="6"/>
  <c r="Q52" i="6"/>
  <c r="R36" i="6"/>
  <c r="Q36" i="6"/>
  <c r="AE18" i="6"/>
  <c r="AK68" i="6"/>
  <c r="N76" i="7" s="1"/>
  <c r="W68" i="6"/>
  <c r="AK39" i="6"/>
  <c r="N47" i="7" s="1"/>
  <c r="W39" i="6"/>
  <c r="AI82" i="6"/>
  <c r="AH82" i="6"/>
  <c r="AE82" i="6"/>
  <c r="AF82" i="6"/>
  <c r="H82" i="6"/>
  <c r="J82" i="6" s="1"/>
  <c r="W59" i="6"/>
  <c r="AK59" i="6"/>
  <c r="N67" i="7" s="1"/>
  <c r="AK17" i="6"/>
  <c r="N25" i="7" s="1"/>
  <c r="W17" i="6"/>
  <c r="AF38" i="6"/>
  <c r="AE38" i="6"/>
  <c r="H38" i="6"/>
  <c r="J38" i="6" s="1"/>
  <c r="AI38" i="6"/>
  <c r="AH38" i="6"/>
  <c r="AK61" i="6"/>
  <c r="N69" i="7" s="1"/>
  <c r="W61" i="6"/>
  <c r="AK35" i="6"/>
  <c r="N43" i="7" s="1"/>
  <c r="W35" i="6"/>
  <c r="AN27" i="6"/>
  <c r="S47" i="6"/>
  <c r="T47" i="6" s="1"/>
  <c r="U72" i="6"/>
  <c r="R25" i="6"/>
  <c r="M59" i="11"/>
  <c r="E40" i="11"/>
  <c r="E41" i="11" s="1"/>
  <c r="N1099" i="10"/>
  <c r="N1055" i="10"/>
  <c r="N1011" i="10"/>
  <c r="N967" i="10"/>
  <c r="N923" i="10"/>
  <c r="N879" i="10"/>
  <c r="N835" i="10"/>
  <c r="N791" i="10"/>
  <c r="N747" i="10"/>
  <c r="N703" i="10"/>
  <c r="N659" i="10"/>
  <c r="N615" i="10"/>
  <c r="N571" i="10"/>
  <c r="N527" i="10"/>
  <c r="N483" i="10"/>
  <c r="N439" i="10"/>
  <c r="N395" i="10"/>
  <c r="N351" i="10"/>
  <c r="N307" i="10"/>
  <c r="N263" i="10"/>
  <c r="N219" i="10"/>
  <c r="N175" i="10"/>
  <c r="N131" i="10"/>
  <c r="N87" i="10"/>
  <c r="N43" i="10"/>
  <c r="N1088" i="10"/>
  <c r="N1044" i="10"/>
  <c r="N1000" i="10"/>
  <c r="N956" i="10"/>
  <c r="N912" i="10"/>
  <c r="N868" i="10"/>
  <c r="N824" i="10"/>
  <c r="N780" i="10"/>
  <c r="N736" i="10"/>
  <c r="N692" i="10"/>
  <c r="N648" i="10"/>
  <c r="N604" i="10"/>
  <c r="N560" i="10"/>
  <c r="N516" i="10"/>
  <c r="N472" i="10"/>
  <c r="N428" i="10"/>
  <c r="N384" i="10"/>
  <c r="N340" i="10"/>
  <c r="N296" i="10"/>
  <c r="N252" i="10"/>
  <c r="N208" i="10"/>
  <c r="N164" i="10"/>
  <c r="N120" i="10"/>
  <c r="N76" i="10"/>
  <c r="N32" i="10"/>
  <c r="N1077" i="10"/>
  <c r="N1033" i="10"/>
  <c r="N989" i="10"/>
  <c r="N945" i="10"/>
  <c r="N901" i="10"/>
  <c r="N857" i="10"/>
  <c r="N813" i="10"/>
  <c r="N769" i="10"/>
  <c r="N725" i="10"/>
  <c r="N681" i="10"/>
  <c r="N637" i="10"/>
  <c r="N593" i="10"/>
  <c r="N549" i="10"/>
  <c r="N505" i="10"/>
  <c r="N461" i="10"/>
  <c r="N417" i="10"/>
  <c r="N373" i="10"/>
  <c r="N329" i="10"/>
  <c r="N285" i="10"/>
  <c r="N241" i="10"/>
  <c r="N197" i="10"/>
  <c r="N153" i="10"/>
  <c r="N109" i="10"/>
  <c r="N65" i="10"/>
  <c r="N21" i="10"/>
  <c r="N890" i="10"/>
  <c r="N538" i="10"/>
  <c r="N186" i="10"/>
  <c r="N846" i="10"/>
  <c r="N494" i="10"/>
  <c r="N142" i="10"/>
  <c r="N802" i="10"/>
  <c r="N450" i="10"/>
  <c r="N98" i="10"/>
  <c r="N758" i="10"/>
  <c r="N406" i="10"/>
  <c r="N54" i="10"/>
  <c r="N1066" i="10"/>
  <c r="N714" i="10"/>
  <c r="N362" i="10"/>
  <c r="N10" i="10"/>
  <c r="N1022" i="10"/>
  <c r="N670" i="10"/>
  <c r="N318" i="10"/>
  <c r="N978" i="10"/>
  <c r="N626" i="10"/>
  <c r="N274" i="10"/>
  <c r="N934" i="10"/>
  <c r="N582" i="10"/>
  <c r="N230" i="10"/>
  <c r="W96" i="6"/>
  <c r="AK96" i="6"/>
  <c r="N104" i="7" s="1"/>
  <c r="W81" i="6"/>
  <c r="AK81" i="6"/>
  <c r="N89" i="7" s="1"/>
  <c r="AK107" i="6"/>
  <c r="N115" i="7" s="1"/>
  <c r="W107" i="6"/>
  <c r="AK91" i="6"/>
  <c r="N99" i="7" s="1"/>
  <c r="W91" i="6"/>
  <c r="W71" i="6"/>
  <c r="AK71" i="6"/>
  <c r="N79" i="7" s="1"/>
  <c r="AK15" i="6"/>
  <c r="N23" i="7" s="1"/>
  <c r="W15" i="6"/>
  <c r="M102" i="7"/>
  <c r="R86" i="6"/>
  <c r="M88" i="7"/>
  <c r="R70" i="6"/>
  <c r="S70" i="6" s="1"/>
  <c r="Q70" i="6"/>
  <c r="R54" i="6"/>
  <c r="Q54" i="6"/>
  <c r="Q38" i="6"/>
  <c r="Q30" i="6"/>
  <c r="W32" i="6"/>
  <c r="AK32" i="6"/>
  <c r="N40" i="7" s="1"/>
  <c r="W18" i="6"/>
  <c r="AK18" i="6"/>
  <c r="N26" i="7" s="1"/>
  <c r="W41" i="6"/>
  <c r="AK41" i="6"/>
  <c r="N49" i="7" s="1"/>
  <c r="M73" i="7"/>
  <c r="AF59" i="6"/>
  <c r="H59" i="6"/>
  <c r="J59" i="6" s="1"/>
  <c r="AE59" i="6"/>
  <c r="AI59" i="6"/>
  <c r="AH59" i="6"/>
  <c r="M57" i="7"/>
  <c r="AE43" i="6"/>
  <c r="AI43" i="6"/>
  <c r="H43" i="6"/>
  <c r="J43" i="6" s="1"/>
  <c r="AH43" i="6"/>
  <c r="AF43" i="6"/>
  <c r="M41" i="7"/>
  <c r="AI21" i="6"/>
  <c r="AH21" i="6"/>
  <c r="AF21" i="6"/>
  <c r="AE21" i="6"/>
  <c r="H21" i="6"/>
  <c r="J21" i="6" s="1"/>
  <c r="AW21" i="6" s="1"/>
  <c r="AE91" i="6"/>
  <c r="H91" i="6"/>
  <c r="J91" i="6" s="1"/>
  <c r="AI91" i="6"/>
  <c r="AH91" i="6"/>
  <c r="AF91" i="6"/>
  <c r="AH84" i="6"/>
  <c r="AF84" i="6"/>
  <c r="AE84" i="6"/>
  <c r="H84" i="6"/>
  <c r="J84" i="6" s="1"/>
  <c r="AI84" i="6"/>
  <c r="AI106" i="6"/>
  <c r="AH106" i="6"/>
  <c r="AF106" i="6"/>
  <c r="AE106" i="6"/>
  <c r="H106" i="6"/>
  <c r="J106" i="6" s="1"/>
  <c r="R80" i="6"/>
  <c r="W14" i="6"/>
  <c r="AK14" i="6"/>
  <c r="N22" i="7" s="1"/>
  <c r="S83" i="6"/>
  <c r="W65" i="6"/>
  <c r="AK65" i="6"/>
  <c r="N73" i="7" s="1"/>
  <c r="W9" i="6"/>
  <c r="AK9" i="6"/>
  <c r="M90" i="7"/>
  <c r="Q65" i="6"/>
  <c r="R65" i="6" s="1"/>
  <c r="AE16" i="6"/>
  <c r="AI16" i="6"/>
  <c r="AH16" i="6"/>
  <c r="H16" i="6"/>
  <c r="J16" i="6" s="1"/>
  <c r="AF16" i="6"/>
  <c r="H11" i="6"/>
  <c r="J11" i="6" s="1"/>
  <c r="W24" i="6"/>
  <c r="AK24" i="6"/>
  <c r="N32" i="7" s="1"/>
  <c r="R105" i="6"/>
  <c r="AI87" i="6"/>
  <c r="AH87" i="6"/>
  <c r="AF87" i="6"/>
  <c r="AE87" i="6"/>
  <c r="H87" i="6"/>
  <c r="J87" i="6" s="1"/>
  <c r="AF81" i="6"/>
  <c r="AE81" i="6"/>
  <c r="H81" i="6"/>
  <c r="J81" i="6" s="1"/>
  <c r="AI81" i="6"/>
  <c r="AH81" i="6"/>
  <c r="H75" i="6"/>
  <c r="J75" i="6" s="1"/>
  <c r="AI75" i="6"/>
  <c r="AH75" i="6"/>
  <c r="AF75" i="6"/>
  <c r="AE75" i="6"/>
  <c r="AI70" i="6"/>
  <c r="H70" i="6"/>
  <c r="J70" i="6" s="1"/>
  <c r="AF70" i="6"/>
  <c r="AE70" i="6"/>
  <c r="AH70" i="6"/>
  <c r="M68" i="7"/>
  <c r="H48" i="6"/>
  <c r="J48" i="6" s="1"/>
  <c r="AI48" i="6"/>
  <c r="AH48" i="6"/>
  <c r="AF48" i="6"/>
  <c r="AE48" i="6"/>
  <c r="M46" i="7"/>
  <c r="AE32" i="6"/>
  <c r="AI32" i="6"/>
  <c r="H32" i="6"/>
  <c r="J32" i="6" s="1"/>
  <c r="AF32" i="6"/>
  <c r="AH32" i="6"/>
  <c r="H26" i="6"/>
  <c r="J26" i="6" s="1"/>
  <c r="AH26" i="6"/>
  <c r="AF26" i="6"/>
  <c r="AI26" i="6"/>
  <c r="AE26" i="6"/>
  <c r="AI20" i="6"/>
  <c r="AE20" i="6"/>
  <c r="H20" i="6"/>
  <c r="J20" i="6" s="1"/>
  <c r="AH20" i="6"/>
  <c r="AF20" i="6"/>
  <c r="M20" i="7"/>
  <c r="AI18" i="6"/>
  <c r="T92" i="6"/>
  <c r="R63" i="6"/>
  <c r="R77" i="6"/>
  <c r="S77" i="6" s="1"/>
  <c r="T77" i="6" s="1"/>
  <c r="S79" i="6"/>
  <c r="U79" i="6" s="1"/>
  <c r="S41" i="6"/>
  <c r="S25" i="6"/>
  <c r="T25" i="6" s="1"/>
  <c r="R16" i="6"/>
  <c r="U16" i="6" s="1"/>
  <c r="R11" i="6"/>
  <c r="H94" i="6"/>
  <c r="J94" i="6" s="1"/>
  <c r="AE94" i="6"/>
  <c r="AH94" i="6"/>
  <c r="AF94" i="6"/>
  <c r="AI94" i="6"/>
  <c r="H80" i="6"/>
  <c r="J80" i="6" s="1"/>
  <c r="AH80" i="6"/>
  <c r="AF80" i="6"/>
  <c r="AI80" i="6"/>
  <c r="AE80" i="6"/>
  <c r="AH49" i="6"/>
  <c r="AF49" i="6"/>
  <c r="AE49" i="6"/>
  <c r="H49" i="6"/>
  <c r="J49" i="6" s="1"/>
  <c r="AI49" i="6"/>
  <c r="AK54" i="6"/>
  <c r="N62" i="7" s="1"/>
  <c r="W54" i="6"/>
  <c r="W47" i="6"/>
  <c r="AK47" i="6"/>
  <c r="N55" i="7" s="1"/>
  <c r="W70" i="6"/>
  <c r="AK70" i="6"/>
  <c r="N78" i="7" s="1"/>
  <c r="AI12" i="6"/>
  <c r="AH12" i="6"/>
  <c r="AE12" i="6"/>
  <c r="AF12" i="6"/>
  <c r="H12" i="6"/>
  <c r="J12" i="6" s="1"/>
  <c r="J54" i="6"/>
  <c r="H18" i="6"/>
  <c r="J18" i="6" s="1"/>
  <c r="M85" i="7"/>
  <c r="AK102" i="6"/>
  <c r="N110" i="7" s="1"/>
  <c r="W102" i="6"/>
  <c r="AK97" i="6"/>
  <c r="N105" i="7" s="1"/>
  <c r="W97" i="6"/>
  <c r="W77" i="6"/>
  <c r="AK77" i="6"/>
  <c r="N85" i="7" s="1"/>
  <c r="H10" i="6"/>
  <c r="J10" i="6" s="1"/>
  <c r="AH10" i="6"/>
  <c r="AF10" i="6"/>
  <c r="AI10" i="6"/>
  <c r="AE10" i="6"/>
  <c r="AE105" i="6"/>
  <c r="AI105" i="6"/>
  <c r="AH105" i="6"/>
  <c r="H105" i="6"/>
  <c r="J105" i="6" s="1"/>
  <c r="AF105" i="6"/>
  <c r="Q56" i="6"/>
  <c r="T40" i="6"/>
  <c r="U40" i="6" s="1"/>
  <c r="Q40" i="6"/>
  <c r="S40" i="6"/>
  <c r="R40" i="6"/>
  <c r="Q32" i="6"/>
  <c r="W44" i="6"/>
  <c r="AK44" i="6"/>
  <c r="N52" i="7" s="1"/>
  <c r="AF100" i="6"/>
  <c r="AI100" i="6"/>
  <c r="AH100" i="6"/>
  <c r="H100" i="6"/>
  <c r="J100" i="6" s="1"/>
  <c r="AE100" i="6"/>
  <c r="AI69" i="6"/>
  <c r="AF69" i="6"/>
  <c r="AH69" i="6"/>
  <c r="AE69" i="6"/>
  <c r="H69" i="6"/>
  <c r="J69" i="6" s="1"/>
  <c r="M67" i="7"/>
  <c r="AH53" i="6"/>
  <c r="AF53" i="6"/>
  <c r="AE53" i="6"/>
  <c r="AI53" i="6"/>
  <c r="H53" i="6"/>
  <c r="J53" i="6" s="1"/>
  <c r="M51" i="7"/>
  <c r="H37" i="6"/>
  <c r="J37" i="6" s="1"/>
  <c r="AH37" i="6"/>
  <c r="AF37" i="6"/>
  <c r="AE37" i="6"/>
  <c r="AI37" i="6"/>
  <c r="H15" i="6"/>
  <c r="J15" i="6" s="1"/>
  <c r="AI15" i="6"/>
  <c r="AF15" i="6"/>
  <c r="AE15" i="6"/>
  <c r="AH15" i="6"/>
  <c r="AK12" i="6"/>
  <c r="N20" i="7" s="1"/>
  <c r="W12" i="6"/>
  <c r="M99" i="7"/>
  <c r="M92" i="7"/>
  <c r="AK66" i="6"/>
  <c r="N74" i="7" s="1"/>
  <c r="W66" i="6"/>
  <c r="AK34" i="6"/>
  <c r="N42" i="7" s="1"/>
  <c r="W34" i="6"/>
  <c r="W16" i="6"/>
  <c r="AK16" i="6"/>
  <c r="N24" i="7" s="1"/>
  <c r="AK45" i="6"/>
  <c r="N53" i="7" s="1"/>
  <c r="W45" i="6"/>
  <c r="M114" i="7"/>
  <c r="AE76" i="6"/>
  <c r="H76" i="6"/>
  <c r="J76" i="6" s="1"/>
  <c r="AI76" i="6"/>
  <c r="AH76" i="6"/>
  <c r="AF76" i="6"/>
  <c r="W64" i="6"/>
  <c r="AK64" i="6"/>
  <c r="N72" i="7" s="1"/>
  <c r="AK56" i="6"/>
  <c r="N64" i="7" s="1"/>
  <c r="W56" i="6"/>
  <c r="AI11" i="6"/>
  <c r="H102" i="6"/>
  <c r="J102" i="6" s="1"/>
  <c r="AI102" i="6"/>
  <c r="AH102" i="6"/>
  <c r="AF102" i="6"/>
  <c r="AE102" i="6"/>
  <c r="M24" i="7"/>
  <c r="AE11" i="6"/>
  <c r="AK55" i="6"/>
  <c r="N63" i="7" s="1"/>
  <c r="W55" i="6"/>
  <c r="AK13" i="6"/>
  <c r="N21" i="7" s="1"/>
  <c r="W13" i="6"/>
  <c r="M95" i="7"/>
  <c r="M89" i="7"/>
  <c r="M83" i="7"/>
  <c r="M78" i="7"/>
  <c r="AE64" i="6"/>
  <c r="AI64" i="6"/>
  <c r="AH64" i="6"/>
  <c r="H64" i="6"/>
  <c r="J64" i="6" s="1"/>
  <c r="AF64" i="6"/>
  <c r="M56" i="7"/>
  <c r="H42" i="6"/>
  <c r="J42" i="6" s="1"/>
  <c r="AF42" i="6"/>
  <c r="AE42" i="6"/>
  <c r="AI42" i="6"/>
  <c r="AH42" i="6"/>
  <c r="M40" i="7"/>
  <c r="M34" i="7"/>
  <c r="M28" i="7"/>
  <c r="T104" i="3"/>
  <c r="E4" i="12" s="1"/>
  <c r="W4" i="3"/>
  <c r="W46" i="6"/>
  <c r="AK46" i="6"/>
  <c r="N54" i="7" s="1"/>
  <c r="AK80" i="6"/>
  <c r="N88" i="7" s="1"/>
  <c r="W80" i="6"/>
  <c r="R45" i="6"/>
  <c r="S45" i="6" s="1"/>
  <c r="AN14" i="6"/>
  <c r="R15" i="6"/>
  <c r="S15" i="6" s="1"/>
  <c r="S12" i="6"/>
  <c r="T27" i="6"/>
  <c r="T79" i="6"/>
  <c r="S43" i="6"/>
  <c r="U43" i="6" s="1"/>
  <c r="R22" i="6"/>
  <c r="S11" i="6"/>
  <c r="AK88" i="6"/>
  <c r="N96" i="7" s="1"/>
  <c r="W88" i="6"/>
  <c r="W103" i="6"/>
  <c r="AK103" i="6"/>
  <c r="N111" i="7" s="1"/>
  <c r="W87" i="6"/>
  <c r="AK87" i="6"/>
  <c r="N95" i="7" s="1"/>
  <c r="M113" i="7"/>
  <c r="R58" i="6"/>
  <c r="Q58" i="6"/>
  <c r="S58" i="6" s="1"/>
  <c r="Q42" i="6"/>
  <c r="Y104" i="3"/>
  <c r="E9" i="12" s="1"/>
  <c r="AK51" i="6"/>
  <c r="N59" i="7" s="1"/>
  <c r="W51" i="6"/>
  <c r="M108" i="7"/>
  <c r="M77" i="7"/>
  <c r="H63" i="6"/>
  <c r="J63" i="6" s="1"/>
  <c r="AI63" i="6"/>
  <c r="AF63" i="6"/>
  <c r="AE63" i="6"/>
  <c r="AH63" i="6"/>
  <c r="M61" i="7"/>
  <c r="AI47" i="6"/>
  <c r="AH47" i="6"/>
  <c r="AE47" i="6"/>
  <c r="AF47" i="6"/>
  <c r="H47" i="6"/>
  <c r="J47" i="6" s="1"/>
  <c r="M45" i="7"/>
  <c r="H31" i="6"/>
  <c r="J31" i="6" s="1"/>
  <c r="AI31" i="6"/>
  <c r="AF31" i="6"/>
  <c r="AE31" i="6"/>
  <c r="AH31" i="6"/>
  <c r="AI25" i="6"/>
  <c r="AH25" i="6"/>
  <c r="AF25" i="6"/>
  <c r="AE25" i="6"/>
  <c r="H25" i="6"/>
  <c r="J25" i="6" s="1"/>
  <c r="M23" i="7"/>
  <c r="AK57" i="6"/>
  <c r="N65" i="7" s="1"/>
  <c r="W57" i="6"/>
  <c r="W78" i="6"/>
  <c r="AK78" i="6"/>
  <c r="N86" i="7" s="1"/>
  <c r="M84" i="7"/>
  <c r="AK10" i="6"/>
  <c r="N18" i="7" s="1"/>
  <c r="W10" i="6"/>
  <c r="M110" i="7"/>
  <c r="Q67" i="6"/>
  <c r="M72" i="7"/>
  <c r="AH58" i="6"/>
  <c r="AF58" i="6"/>
  <c r="H58" i="6"/>
  <c r="J58" i="6" s="1"/>
  <c r="AE58" i="6"/>
  <c r="AI58" i="6"/>
  <c r="AI52" i="6"/>
  <c r="AH52" i="6"/>
  <c r="H52" i="6"/>
  <c r="J52" i="6" s="1"/>
  <c r="AF52" i="6"/>
  <c r="AE52" i="6"/>
  <c r="M50" i="7"/>
  <c r="AH36" i="6"/>
  <c r="AI36" i="6"/>
  <c r="AF36" i="6"/>
  <c r="AE36" i="6"/>
  <c r="H36" i="6"/>
  <c r="J36" i="6" s="1"/>
  <c r="AE8" i="6"/>
  <c r="AI8" i="6"/>
  <c r="AF8" i="6"/>
  <c r="AH8" i="6"/>
  <c r="H8" i="6"/>
  <c r="AH93" i="6"/>
  <c r="AF93" i="6"/>
  <c r="H93" i="6"/>
  <c r="J93" i="6" s="1"/>
  <c r="AI93" i="6"/>
  <c r="AE93" i="6"/>
  <c r="AI99" i="6"/>
  <c r="AH99" i="6"/>
  <c r="AF99" i="6"/>
  <c r="AE99" i="6"/>
  <c r="H99" i="6"/>
  <c r="J99" i="6" s="1"/>
  <c r="M116" i="7" l="1"/>
  <c r="S9" i="6"/>
  <c r="T9" i="6" s="1"/>
  <c r="S65" i="6"/>
  <c r="T65" i="6" s="1"/>
  <c r="V23" i="6"/>
  <c r="AW23" i="6" s="1"/>
  <c r="U58" i="6"/>
  <c r="T58" i="6"/>
  <c r="V100" i="6"/>
  <c r="AW100" i="6" s="1"/>
  <c r="V104" i="6"/>
  <c r="U34" i="6"/>
  <c r="T46" i="6"/>
  <c r="U46" i="6" s="1"/>
  <c r="V101" i="6"/>
  <c r="U66" i="6"/>
  <c r="U59" i="6"/>
  <c r="H15" i="11"/>
  <c r="S44" i="11"/>
  <c r="V10" i="6"/>
  <c r="AW62" i="6"/>
  <c r="V62" i="6"/>
  <c r="AW84" i="6"/>
  <c r="V84" i="6"/>
  <c r="V43" i="6"/>
  <c r="AW43" i="6"/>
  <c r="V40" i="6"/>
  <c r="AW40" i="6" s="1"/>
  <c r="V16" i="6"/>
  <c r="AW16" i="6"/>
  <c r="U25" i="6"/>
  <c r="V75" i="6"/>
  <c r="AW75" i="6" s="1"/>
  <c r="V87" i="6"/>
  <c r="AW87" i="6" s="1"/>
  <c r="V74" i="6"/>
  <c r="AW74" i="6" s="1"/>
  <c r="V92" i="6"/>
  <c r="AW92" i="6" s="1"/>
  <c r="T70" i="6"/>
  <c r="U70" i="6" s="1"/>
  <c r="AW81" i="6"/>
  <c r="V81" i="6"/>
  <c r="V13" i="6"/>
  <c r="E62" i="11"/>
  <c r="H11" i="11"/>
  <c r="AW33" i="6"/>
  <c r="V33" i="6"/>
  <c r="V79" i="6"/>
  <c r="AW79" i="6" s="1"/>
  <c r="U69" i="6"/>
  <c r="V31" i="6"/>
  <c r="AW31" i="6" s="1"/>
  <c r="J4" i="4"/>
  <c r="K4" i="4" s="1"/>
  <c r="B2" i="4" s="1"/>
  <c r="AW27" i="6"/>
  <c r="V27" i="6"/>
  <c r="AJ47" i="6"/>
  <c r="K47" i="6"/>
  <c r="AM47" i="6"/>
  <c r="AD47" i="6"/>
  <c r="AL47" i="6"/>
  <c r="AN47" i="6"/>
  <c r="Y78" i="6"/>
  <c r="X78" i="6"/>
  <c r="K105" i="6"/>
  <c r="AM105" i="6"/>
  <c r="AD105" i="6"/>
  <c r="AL105" i="6"/>
  <c r="AJ105" i="6"/>
  <c r="AN105" i="6"/>
  <c r="AL18" i="6"/>
  <c r="AJ18" i="6"/>
  <c r="AD18" i="6"/>
  <c r="K18" i="6"/>
  <c r="AM18" i="6"/>
  <c r="AN18" i="6"/>
  <c r="X70" i="6"/>
  <c r="K75" i="6"/>
  <c r="AM75" i="6"/>
  <c r="AJ75" i="6"/>
  <c r="AL75" i="6"/>
  <c r="AD75" i="6"/>
  <c r="AN75" i="6"/>
  <c r="AJ91" i="6"/>
  <c r="AM91" i="6"/>
  <c r="AD91" i="6"/>
  <c r="AL91" i="6"/>
  <c r="K91" i="6"/>
  <c r="AN91" i="6"/>
  <c r="X18" i="6"/>
  <c r="Y18" i="6"/>
  <c r="Z18" i="6"/>
  <c r="Z107" i="6"/>
  <c r="X107" i="6"/>
  <c r="Y107" i="6" s="1"/>
  <c r="AA107" i="6" s="1"/>
  <c r="AB107" i="6" s="1"/>
  <c r="K38" i="6"/>
  <c r="AJ38" i="6"/>
  <c r="AD38" i="6"/>
  <c r="AM38" i="6"/>
  <c r="AL38" i="6"/>
  <c r="AN38" i="6"/>
  <c r="X86" i="6"/>
  <c r="Y86" i="6" s="1"/>
  <c r="H13" i="11"/>
  <c r="M62" i="11"/>
  <c r="S34" i="6"/>
  <c r="Y99" i="6"/>
  <c r="Z99" i="6" s="1"/>
  <c r="X99" i="6"/>
  <c r="K89" i="6"/>
  <c r="AM89" i="6"/>
  <c r="AD89" i="6"/>
  <c r="AJ89" i="6"/>
  <c r="AL89" i="6"/>
  <c r="AN89" i="6"/>
  <c r="Y25" i="6"/>
  <c r="X25" i="6"/>
  <c r="AM35" i="6"/>
  <c r="AD35" i="6"/>
  <c r="AL35" i="6"/>
  <c r="AJ35" i="6"/>
  <c r="K35" i="6"/>
  <c r="AN35" i="6"/>
  <c r="R26" i="6"/>
  <c r="AA83" i="6"/>
  <c r="Y83" i="6"/>
  <c r="Z83" i="6" s="1"/>
  <c r="X83" i="6"/>
  <c r="T17" i="6"/>
  <c r="U17" i="6" s="1"/>
  <c r="AL66" i="6"/>
  <c r="AJ66" i="6"/>
  <c r="K66" i="6"/>
  <c r="AD66" i="6"/>
  <c r="AM66" i="6"/>
  <c r="AN66" i="6"/>
  <c r="X28" i="6"/>
  <c r="Y28" i="6" s="1"/>
  <c r="X95" i="6"/>
  <c r="AK109" i="6"/>
  <c r="E26" i="8" s="1"/>
  <c r="G26" i="8" s="1"/>
  <c r="X49" i="6"/>
  <c r="Y49" i="6" s="1"/>
  <c r="AM29" i="6"/>
  <c r="AD29" i="6"/>
  <c r="AL29" i="6"/>
  <c r="AJ29" i="6"/>
  <c r="K29" i="6"/>
  <c r="AN29" i="6"/>
  <c r="S48" i="6"/>
  <c r="K74" i="6"/>
  <c r="AM74" i="6"/>
  <c r="AD74" i="6"/>
  <c r="AJ74" i="6"/>
  <c r="AL74" i="6"/>
  <c r="AN74" i="6"/>
  <c r="X90" i="6"/>
  <c r="S98" i="6"/>
  <c r="T98" i="6" s="1"/>
  <c r="U98" i="6" s="1"/>
  <c r="AJ51" i="6"/>
  <c r="K51" i="6"/>
  <c r="AD51" i="6"/>
  <c r="AL51" i="6"/>
  <c r="AM51" i="6"/>
  <c r="AN51" i="6"/>
  <c r="K68" i="6"/>
  <c r="AL68" i="6"/>
  <c r="AD68" i="6"/>
  <c r="AJ68" i="6"/>
  <c r="AM68" i="6"/>
  <c r="AN68" i="6"/>
  <c r="V103" i="6"/>
  <c r="AW103" i="6" s="1"/>
  <c r="U77" i="6"/>
  <c r="S25" i="11"/>
  <c r="H14" i="11"/>
  <c r="U47" i="6"/>
  <c r="X12" i="6"/>
  <c r="Y12" i="6" s="1"/>
  <c r="AL10" i="6"/>
  <c r="AJ10" i="6"/>
  <c r="AD10" i="6"/>
  <c r="AM10" i="6"/>
  <c r="K10" i="6"/>
  <c r="AN10" i="6"/>
  <c r="AH109" i="6"/>
  <c r="Y57" i="6"/>
  <c r="X57" i="6"/>
  <c r="Z57" i="6" s="1"/>
  <c r="AJ63" i="6"/>
  <c r="K63" i="6"/>
  <c r="AL63" i="6"/>
  <c r="AD63" i="6"/>
  <c r="AM63" i="6"/>
  <c r="AN63" i="6"/>
  <c r="X46" i="6"/>
  <c r="Y55" i="6"/>
  <c r="X55" i="6"/>
  <c r="AM102" i="6"/>
  <c r="AD102" i="6"/>
  <c r="AL102" i="6"/>
  <c r="AJ102" i="6"/>
  <c r="K102" i="6"/>
  <c r="AN102" i="6"/>
  <c r="X16" i="6"/>
  <c r="Y16" i="6" s="1"/>
  <c r="AM100" i="6"/>
  <c r="AD100" i="6"/>
  <c r="AJ100" i="6"/>
  <c r="K100" i="6"/>
  <c r="AL100" i="6"/>
  <c r="AN100" i="6"/>
  <c r="R32" i="6"/>
  <c r="AJ54" i="6"/>
  <c r="AD54" i="6"/>
  <c r="K54" i="6"/>
  <c r="AL54" i="6"/>
  <c r="AM54" i="6"/>
  <c r="AN54" i="6"/>
  <c r="K16" i="6"/>
  <c r="AM16" i="6"/>
  <c r="AD16" i="6"/>
  <c r="AL16" i="6"/>
  <c r="AJ16" i="6"/>
  <c r="AN16" i="6"/>
  <c r="X14" i="6"/>
  <c r="Y14" i="6"/>
  <c r="K84" i="6"/>
  <c r="AL84" i="6"/>
  <c r="AD84" i="6"/>
  <c r="AM84" i="6"/>
  <c r="AJ84" i="6"/>
  <c r="AN84" i="6"/>
  <c r="S54" i="6"/>
  <c r="T34" i="6"/>
  <c r="T24" i="6"/>
  <c r="U24" i="6" s="1"/>
  <c r="AM65" i="6"/>
  <c r="AD65" i="6"/>
  <c r="AL65" i="6"/>
  <c r="AJ65" i="6"/>
  <c r="K65" i="6"/>
  <c r="AN65" i="6"/>
  <c r="R68" i="6"/>
  <c r="AL97" i="6"/>
  <c r="AJ97" i="6"/>
  <c r="AM97" i="6"/>
  <c r="AD97" i="6"/>
  <c r="K97" i="6"/>
  <c r="AN97" i="6"/>
  <c r="S26" i="6"/>
  <c r="X30" i="6"/>
  <c r="AL22" i="6"/>
  <c r="AM22" i="6"/>
  <c r="AJ22" i="6"/>
  <c r="AD22" i="6"/>
  <c r="K22" i="6"/>
  <c r="AN22" i="6"/>
  <c r="U20" i="6"/>
  <c r="R50" i="6"/>
  <c r="Y76" i="6"/>
  <c r="Z76" i="6" s="1"/>
  <c r="X76" i="6"/>
  <c r="T53" i="6"/>
  <c r="U53" i="6" s="1"/>
  <c r="U89" i="6"/>
  <c r="Z50" i="6"/>
  <c r="Y50" i="6"/>
  <c r="X50" i="6"/>
  <c r="AM73" i="6"/>
  <c r="AD73" i="6"/>
  <c r="AJ73" i="6"/>
  <c r="K73" i="6"/>
  <c r="AL73" i="6"/>
  <c r="AN73" i="6"/>
  <c r="S28" i="6"/>
  <c r="T48" i="6"/>
  <c r="U48" i="6" s="1"/>
  <c r="X94" i="6"/>
  <c r="T59" i="6"/>
  <c r="X29" i="6"/>
  <c r="Y29" i="6" s="1"/>
  <c r="Z29" i="6"/>
  <c r="AD19" i="6"/>
  <c r="AM19" i="6"/>
  <c r="K19" i="6"/>
  <c r="AL19" i="6"/>
  <c r="AJ19" i="6"/>
  <c r="AN19" i="6"/>
  <c r="X98" i="6"/>
  <c r="Y98" i="6" s="1"/>
  <c r="X42" i="6"/>
  <c r="Y42" i="6" s="1"/>
  <c r="R60" i="6"/>
  <c r="M41" i="11"/>
  <c r="M42" i="11" s="1"/>
  <c r="S35" i="6"/>
  <c r="T35" i="6" s="1"/>
  <c r="S14" i="6"/>
  <c r="T14" i="6" s="1"/>
  <c r="T71" i="6"/>
  <c r="U71" i="6" s="1"/>
  <c r="X13" i="6"/>
  <c r="AJ104" i="6"/>
  <c r="AM104" i="6"/>
  <c r="AL104" i="6"/>
  <c r="K104" i="6"/>
  <c r="AD104" i="6"/>
  <c r="AN104" i="6"/>
  <c r="AL58" i="6"/>
  <c r="AJ58" i="6"/>
  <c r="AD58" i="6"/>
  <c r="K58" i="6"/>
  <c r="AM58" i="6"/>
  <c r="AN58" i="6"/>
  <c r="AJ12" i="6"/>
  <c r="K12" i="6"/>
  <c r="AM12" i="6"/>
  <c r="AD12" i="6"/>
  <c r="AL12" i="6"/>
  <c r="AN12" i="6"/>
  <c r="AL26" i="6"/>
  <c r="AJ26" i="6"/>
  <c r="AD26" i="6"/>
  <c r="AM26" i="6"/>
  <c r="K26" i="6"/>
  <c r="AN26" i="6"/>
  <c r="AL70" i="6"/>
  <c r="AJ70" i="6"/>
  <c r="K70" i="6"/>
  <c r="AM70" i="6"/>
  <c r="AD70" i="6"/>
  <c r="AN70" i="6"/>
  <c r="S80" i="6"/>
  <c r="AM59" i="6"/>
  <c r="AD59" i="6"/>
  <c r="AJ59" i="6"/>
  <c r="K59" i="6"/>
  <c r="AL59" i="6"/>
  <c r="AN59" i="6"/>
  <c r="X32" i="6"/>
  <c r="Y15" i="6"/>
  <c r="X15" i="6"/>
  <c r="Y35" i="6"/>
  <c r="X35" i="6"/>
  <c r="R52" i="6"/>
  <c r="X106" i="6"/>
  <c r="X11" i="6"/>
  <c r="Y11" i="6" s="1"/>
  <c r="X38" i="6"/>
  <c r="S68" i="6"/>
  <c r="AJ101" i="6"/>
  <c r="K101" i="6"/>
  <c r="AM101" i="6"/>
  <c r="AL101" i="6"/>
  <c r="AD101" i="6"/>
  <c r="AN101" i="6"/>
  <c r="T26" i="6"/>
  <c r="U26" i="6" s="1"/>
  <c r="AL96" i="6"/>
  <c r="AD96" i="6"/>
  <c r="AM96" i="6"/>
  <c r="K96" i="6"/>
  <c r="AJ96" i="6"/>
  <c r="AN96" i="6"/>
  <c r="X19" i="6"/>
  <c r="AM71" i="6"/>
  <c r="AD71" i="6"/>
  <c r="AL71" i="6"/>
  <c r="AJ71" i="6"/>
  <c r="K71" i="6"/>
  <c r="AN71" i="6"/>
  <c r="AW57" i="6"/>
  <c r="V57" i="6"/>
  <c r="S61" i="6"/>
  <c r="AJ50" i="6"/>
  <c r="K50" i="6"/>
  <c r="AD50" i="6"/>
  <c r="AL50" i="6"/>
  <c r="AM50" i="6"/>
  <c r="AN50" i="6"/>
  <c r="Y63" i="6"/>
  <c r="X63" i="6"/>
  <c r="T28" i="6"/>
  <c r="AW96" i="6"/>
  <c r="AM40" i="6"/>
  <c r="AD40" i="6"/>
  <c r="AL40" i="6"/>
  <c r="K40" i="6"/>
  <c r="AJ40" i="6"/>
  <c r="AN40" i="6"/>
  <c r="X22" i="6"/>
  <c r="Y22" i="6" s="1"/>
  <c r="X93" i="6"/>
  <c r="AA93" i="6" s="1"/>
  <c r="Z93" i="6"/>
  <c r="Y93" i="6"/>
  <c r="T88" i="6"/>
  <c r="U88" i="6" s="1"/>
  <c r="U51" i="6"/>
  <c r="U94" i="6"/>
  <c r="T41" i="6"/>
  <c r="U41" i="6" s="1"/>
  <c r="V73" i="6"/>
  <c r="R67" i="6"/>
  <c r="S67" i="6" s="1"/>
  <c r="R42" i="6"/>
  <c r="U15" i="6"/>
  <c r="T15" i="6"/>
  <c r="W104" i="3"/>
  <c r="E7" i="12" s="1"/>
  <c r="X4" i="3"/>
  <c r="X104" i="3" s="1"/>
  <c r="E8" i="12" s="1"/>
  <c r="X34" i="6"/>
  <c r="Y34" i="6" s="1"/>
  <c r="X77" i="6"/>
  <c r="Y47" i="6"/>
  <c r="Z47" i="6" s="1"/>
  <c r="X47" i="6"/>
  <c r="AI109" i="6"/>
  <c r="X87" i="6"/>
  <c r="AJ42" i="6"/>
  <c r="K42" i="6"/>
  <c r="AM42" i="6"/>
  <c r="AL42" i="6"/>
  <c r="AD42" i="6"/>
  <c r="AN42" i="6"/>
  <c r="T83" i="6"/>
  <c r="U83" i="6" s="1"/>
  <c r="K76" i="6"/>
  <c r="AL76" i="6"/>
  <c r="AM76" i="6"/>
  <c r="AJ76" i="6"/>
  <c r="AD76" i="6"/>
  <c r="AN76" i="6"/>
  <c r="AM37" i="6"/>
  <c r="AL37" i="6"/>
  <c r="AJ37" i="6"/>
  <c r="AD37" i="6"/>
  <c r="K37" i="6"/>
  <c r="AN37" i="6"/>
  <c r="AM69" i="6"/>
  <c r="AL69" i="6"/>
  <c r="K69" i="6"/>
  <c r="AD69" i="6"/>
  <c r="AJ69" i="6"/>
  <c r="AN69" i="6"/>
  <c r="R56" i="6"/>
  <c r="S56" i="6" s="1"/>
  <c r="Y97" i="6"/>
  <c r="X97" i="6"/>
  <c r="X54" i="6"/>
  <c r="AJ94" i="6"/>
  <c r="K94" i="6"/>
  <c r="AD94" i="6"/>
  <c r="AM94" i="6"/>
  <c r="AL94" i="6"/>
  <c r="AN94" i="6"/>
  <c r="AJ20" i="6"/>
  <c r="K20" i="6"/>
  <c r="AM20" i="6"/>
  <c r="AL20" i="6"/>
  <c r="AD20" i="6"/>
  <c r="AN20" i="6"/>
  <c r="K81" i="6"/>
  <c r="AM81" i="6"/>
  <c r="AD81" i="6"/>
  <c r="AJ81" i="6"/>
  <c r="AL81" i="6"/>
  <c r="AN81" i="6"/>
  <c r="AM106" i="6"/>
  <c r="AD106" i="6"/>
  <c r="AL106" i="6"/>
  <c r="K106" i="6"/>
  <c r="AJ106" i="6"/>
  <c r="AN106" i="6"/>
  <c r="AM21" i="6"/>
  <c r="AD21" i="6"/>
  <c r="AL21" i="6"/>
  <c r="K21" i="6"/>
  <c r="AJ21" i="6"/>
  <c r="AN21" i="6"/>
  <c r="K43" i="6"/>
  <c r="AM43" i="6"/>
  <c r="AD43" i="6"/>
  <c r="AJ43" i="6"/>
  <c r="AL43" i="6"/>
  <c r="AN43" i="6"/>
  <c r="R30" i="6"/>
  <c r="R38" i="6"/>
  <c r="Y81" i="6"/>
  <c r="X81" i="6"/>
  <c r="E24" i="11"/>
  <c r="Y17" i="6"/>
  <c r="Z17" i="6" s="1"/>
  <c r="X17" i="6"/>
  <c r="S36" i="6"/>
  <c r="Y85" i="6"/>
  <c r="X85" i="6"/>
  <c r="E42" i="11"/>
  <c r="X53" i="6"/>
  <c r="Y53" i="6"/>
  <c r="Z53" i="6" s="1"/>
  <c r="AM79" i="6"/>
  <c r="AD79" i="6"/>
  <c r="AL79" i="6"/>
  <c r="K79" i="6"/>
  <c r="AJ79" i="6"/>
  <c r="AN79" i="6"/>
  <c r="Y69" i="6"/>
  <c r="Z69" i="6" s="1"/>
  <c r="X69" i="6"/>
  <c r="AM33" i="6"/>
  <c r="AD33" i="6"/>
  <c r="AL33" i="6"/>
  <c r="AJ33" i="6"/>
  <c r="K33" i="6"/>
  <c r="AN33" i="6"/>
  <c r="X84" i="6"/>
  <c r="Z84" i="6"/>
  <c r="Y84" i="6"/>
  <c r="T37" i="6"/>
  <c r="U37" i="6" s="1"/>
  <c r="S105" i="6"/>
  <c r="T105" i="6" s="1"/>
  <c r="U105" i="6" s="1"/>
  <c r="AL78" i="6"/>
  <c r="AJ78" i="6"/>
  <c r="AD78" i="6"/>
  <c r="AM78" i="6"/>
  <c r="K78" i="6"/>
  <c r="AN78" i="6"/>
  <c r="AJ85" i="6"/>
  <c r="K85" i="6"/>
  <c r="AL85" i="6"/>
  <c r="AM85" i="6"/>
  <c r="AD85" i="6"/>
  <c r="AN85" i="6"/>
  <c r="S86" i="6"/>
  <c r="X100" i="6"/>
  <c r="V55" i="6"/>
  <c r="AW55" i="6"/>
  <c r="AL88" i="6"/>
  <c r="AJ88" i="6"/>
  <c r="K88" i="6"/>
  <c r="AD88" i="6"/>
  <c r="AM88" i="6"/>
  <c r="AN88" i="6"/>
  <c r="AJ28" i="6"/>
  <c r="K28" i="6"/>
  <c r="AM28" i="6"/>
  <c r="AD28" i="6"/>
  <c r="AL28" i="6"/>
  <c r="AN28" i="6"/>
  <c r="AJ23" i="6"/>
  <c r="K23" i="6"/>
  <c r="AM23" i="6"/>
  <c r="AL23" i="6"/>
  <c r="AD23" i="6"/>
  <c r="AN23" i="6"/>
  <c r="AM61" i="6"/>
  <c r="AD61" i="6"/>
  <c r="AL61" i="6"/>
  <c r="AJ61" i="6"/>
  <c r="K61" i="6"/>
  <c r="AN61" i="6"/>
  <c r="U28" i="6"/>
  <c r="X79" i="6"/>
  <c r="X72" i="6"/>
  <c r="X26" i="6"/>
  <c r="Y26" i="6"/>
  <c r="S44" i="6"/>
  <c r="K46" i="6"/>
  <c r="AM46" i="6"/>
  <c r="AD46" i="6"/>
  <c r="AJ46" i="6"/>
  <c r="AL46" i="6"/>
  <c r="AN46" i="6"/>
  <c r="X31" i="6"/>
  <c r="P8" i="6"/>
  <c r="M104" i="3"/>
  <c r="T82" i="6"/>
  <c r="U82" i="6" s="1"/>
  <c r="T90" i="6"/>
  <c r="U90" i="6" s="1"/>
  <c r="S63" i="6"/>
  <c r="AJ82" i="6"/>
  <c r="K82" i="6"/>
  <c r="AM82" i="6"/>
  <c r="AD82" i="6"/>
  <c r="AL82" i="6"/>
  <c r="AN82" i="6"/>
  <c r="H109" i="6"/>
  <c r="J8" i="6"/>
  <c r="S22" i="6"/>
  <c r="T22" i="6" s="1"/>
  <c r="AE109" i="6"/>
  <c r="X10" i="6"/>
  <c r="Y10" i="6"/>
  <c r="Z10" i="6" s="1"/>
  <c r="AM25" i="6"/>
  <c r="AD25" i="6"/>
  <c r="AL25" i="6"/>
  <c r="AJ25" i="6"/>
  <c r="K25" i="6"/>
  <c r="AN25" i="6"/>
  <c r="Y51" i="6"/>
  <c r="X51" i="6"/>
  <c r="X56" i="6"/>
  <c r="X66" i="6"/>
  <c r="Y66" i="6" s="1"/>
  <c r="T11" i="6"/>
  <c r="U11" i="6" s="1"/>
  <c r="Y9" i="6"/>
  <c r="X9" i="6"/>
  <c r="AA9" i="6" s="1"/>
  <c r="AB9" i="6" s="1"/>
  <c r="Z9" i="6"/>
  <c r="X61" i="6"/>
  <c r="Y39" i="6"/>
  <c r="Z39" i="6" s="1"/>
  <c r="X39" i="6"/>
  <c r="AJ90" i="6"/>
  <c r="K90" i="6"/>
  <c r="AM90" i="6"/>
  <c r="AD90" i="6"/>
  <c r="AL90" i="6"/>
  <c r="AN90" i="6"/>
  <c r="AM13" i="6"/>
  <c r="AD13" i="6"/>
  <c r="AL13" i="6"/>
  <c r="AJ13" i="6"/>
  <c r="K13" i="6"/>
  <c r="AN13" i="6"/>
  <c r="AJ60" i="6"/>
  <c r="K60" i="6"/>
  <c r="AM60" i="6"/>
  <c r="AD60" i="6"/>
  <c r="AL60" i="6"/>
  <c r="AN60" i="6"/>
  <c r="Y92" i="6"/>
  <c r="AA92" i="6" s="1"/>
  <c r="Y104" i="6"/>
  <c r="X104" i="6"/>
  <c r="T51" i="6"/>
  <c r="X36" i="6"/>
  <c r="Y36" i="6" s="1"/>
  <c r="Z36" i="6" s="1"/>
  <c r="AA36" i="6" s="1"/>
  <c r="AM9" i="6"/>
  <c r="AD9" i="6"/>
  <c r="AL9" i="6"/>
  <c r="AJ9" i="6"/>
  <c r="K9" i="6"/>
  <c r="AN9" i="6"/>
  <c r="T63" i="6"/>
  <c r="U63" i="6" s="1"/>
  <c r="AA37" i="6"/>
  <c r="X37" i="6"/>
  <c r="Y37" i="6" s="1"/>
  <c r="Z37" i="6"/>
  <c r="AB37" i="6" s="1"/>
  <c r="Z23" i="6"/>
  <c r="X23" i="6"/>
  <c r="Y23" i="6"/>
  <c r="AL34" i="6"/>
  <c r="AJ34" i="6"/>
  <c r="AM34" i="6"/>
  <c r="K34" i="6"/>
  <c r="AD34" i="6"/>
  <c r="AN34" i="6"/>
  <c r="K56" i="6"/>
  <c r="AD56" i="6"/>
  <c r="AM56" i="6"/>
  <c r="AJ56" i="6"/>
  <c r="AL56" i="6"/>
  <c r="AN56" i="6"/>
  <c r="AM92" i="6"/>
  <c r="AD92" i="6"/>
  <c r="AL92" i="6"/>
  <c r="K92" i="6"/>
  <c r="AJ92" i="6"/>
  <c r="AN92" i="6"/>
  <c r="T95" i="6"/>
  <c r="Z58" i="6"/>
  <c r="X58" i="6"/>
  <c r="Y58" i="6"/>
  <c r="Y89" i="6"/>
  <c r="X89" i="6"/>
  <c r="R44" i="6"/>
  <c r="AJ72" i="6"/>
  <c r="K72" i="6"/>
  <c r="AD72" i="6"/>
  <c r="AM72" i="6"/>
  <c r="AL72" i="6"/>
  <c r="AN72" i="6"/>
  <c r="E15" i="8"/>
  <c r="G14" i="8"/>
  <c r="T18" i="6"/>
  <c r="U18" i="6" s="1"/>
  <c r="AW29" i="6"/>
  <c r="T61" i="6"/>
  <c r="U61" i="6" s="1"/>
  <c r="T49" i="6"/>
  <c r="U49" i="6" s="1"/>
  <c r="AF109" i="6"/>
  <c r="AF110" i="6" s="1"/>
  <c r="AM36" i="6"/>
  <c r="AD36" i="6"/>
  <c r="AL36" i="6"/>
  <c r="K36" i="6"/>
  <c r="AJ36" i="6"/>
  <c r="AN36" i="6"/>
  <c r="AJ31" i="6"/>
  <c r="K31" i="6"/>
  <c r="AD31" i="6"/>
  <c r="AM31" i="6"/>
  <c r="AL31" i="6"/>
  <c r="AN31" i="6"/>
  <c r="X103" i="6"/>
  <c r="Y103" i="6"/>
  <c r="Z103" i="6" s="1"/>
  <c r="AM53" i="6"/>
  <c r="AD53" i="6"/>
  <c r="AL53" i="6"/>
  <c r="K53" i="6"/>
  <c r="AJ53" i="6"/>
  <c r="AN53" i="6"/>
  <c r="Y102" i="6"/>
  <c r="X102" i="6"/>
  <c r="K32" i="6"/>
  <c r="AM32" i="6"/>
  <c r="AD32" i="6"/>
  <c r="AL32" i="6"/>
  <c r="AJ32" i="6"/>
  <c r="AN32" i="6"/>
  <c r="AM48" i="6"/>
  <c r="AD48" i="6"/>
  <c r="AL48" i="6"/>
  <c r="K48" i="6"/>
  <c r="AJ48" i="6"/>
  <c r="AN48" i="6"/>
  <c r="Z24" i="6"/>
  <c r="Y24" i="6"/>
  <c r="X24" i="6"/>
  <c r="Z71" i="6"/>
  <c r="X71" i="6"/>
  <c r="Y71" i="6"/>
  <c r="Y96" i="6"/>
  <c r="X96" i="6"/>
  <c r="AA96" i="6" s="1"/>
  <c r="Z96" i="6"/>
  <c r="Y48" i="6"/>
  <c r="X48" i="6"/>
  <c r="Z92" i="6"/>
  <c r="Y33" i="6"/>
  <c r="X33" i="6"/>
  <c r="V39" i="6"/>
  <c r="AW39" i="6" s="1"/>
  <c r="AM44" i="6"/>
  <c r="AD44" i="6"/>
  <c r="AL44" i="6"/>
  <c r="AJ44" i="6"/>
  <c r="K44" i="6"/>
  <c r="AN44" i="6"/>
  <c r="AM17" i="6"/>
  <c r="AD17" i="6"/>
  <c r="AL17" i="6"/>
  <c r="AJ17" i="6"/>
  <c r="K17" i="6"/>
  <c r="AN17" i="6"/>
  <c r="AJ39" i="6"/>
  <c r="K39" i="6"/>
  <c r="AM39" i="6"/>
  <c r="AD39" i="6"/>
  <c r="AL39" i="6"/>
  <c r="AN39" i="6"/>
  <c r="X62" i="6"/>
  <c r="Z62" i="6"/>
  <c r="Y62" i="6"/>
  <c r="AA62" i="6" s="1"/>
  <c r="U12" i="6"/>
  <c r="AL45" i="6"/>
  <c r="AJ45" i="6"/>
  <c r="AD45" i="6"/>
  <c r="AM45" i="6"/>
  <c r="K45" i="6"/>
  <c r="AN45" i="6"/>
  <c r="X20" i="6"/>
  <c r="R64" i="6"/>
  <c r="S64" i="6" s="1"/>
  <c r="K67" i="6"/>
  <c r="AM67" i="6"/>
  <c r="AD67" i="6"/>
  <c r="AL67" i="6"/>
  <c r="AJ67" i="6"/>
  <c r="AN67" i="6"/>
  <c r="K86" i="6"/>
  <c r="AM86" i="6"/>
  <c r="AD86" i="6"/>
  <c r="AL86" i="6"/>
  <c r="AJ86" i="6"/>
  <c r="AN86" i="6"/>
  <c r="T44" i="6"/>
  <c r="X43" i="6"/>
  <c r="S60" i="6"/>
  <c r="T102" i="6"/>
  <c r="U102" i="6" s="1"/>
  <c r="T80" i="6"/>
  <c r="U80" i="6" s="1"/>
  <c r="AW85" i="6"/>
  <c r="V85" i="6"/>
  <c r="U22" i="6"/>
  <c r="K11" i="6"/>
  <c r="AM11" i="6"/>
  <c r="AD11" i="6"/>
  <c r="AJ11" i="6"/>
  <c r="AL11" i="6"/>
  <c r="AN11" i="6"/>
  <c r="X67" i="6"/>
  <c r="AM83" i="6"/>
  <c r="AD83" i="6"/>
  <c r="AL83" i="6"/>
  <c r="AJ83" i="6"/>
  <c r="K83" i="6"/>
  <c r="AN83" i="6"/>
  <c r="K93" i="6"/>
  <c r="AM93" i="6"/>
  <c r="AL93" i="6"/>
  <c r="AD93" i="6"/>
  <c r="AJ93" i="6"/>
  <c r="AN93" i="6"/>
  <c r="AJ52" i="6"/>
  <c r="AM52" i="6"/>
  <c r="AD52" i="6"/>
  <c r="AL52" i="6"/>
  <c r="K52" i="6"/>
  <c r="AN52" i="6"/>
  <c r="T45" i="6"/>
  <c r="AJ99" i="6"/>
  <c r="K99" i="6"/>
  <c r="AM99" i="6"/>
  <c r="AD99" i="6"/>
  <c r="AL99" i="6"/>
  <c r="AN99" i="6"/>
  <c r="X88" i="6"/>
  <c r="Y88" i="6" s="1"/>
  <c r="X80" i="6"/>
  <c r="Y80" i="6"/>
  <c r="Z80" i="6" s="1"/>
  <c r="K64" i="6"/>
  <c r="AM64" i="6"/>
  <c r="AD64" i="6"/>
  <c r="AL64" i="6"/>
  <c r="AJ64" i="6"/>
  <c r="AN64" i="6"/>
  <c r="X45" i="6"/>
  <c r="AJ15" i="6"/>
  <c r="K15" i="6"/>
  <c r="AD15" i="6"/>
  <c r="AL15" i="6"/>
  <c r="AM15" i="6"/>
  <c r="AN15" i="6"/>
  <c r="X44" i="6"/>
  <c r="Y44" i="6" s="1"/>
  <c r="T86" i="6"/>
  <c r="U86" i="6" s="1"/>
  <c r="K49" i="6"/>
  <c r="AL49" i="6"/>
  <c r="AM49" i="6"/>
  <c r="AJ49" i="6"/>
  <c r="AD49" i="6"/>
  <c r="AN49" i="6"/>
  <c r="AL80" i="6"/>
  <c r="AJ80" i="6"/>
  <c r="K80" i="6"/>
  <c r="AM80" i="6"/>
  <c r="AD80" i="6"/>
  <c r="AN80" i="6"/>
  <c r="U45" i="6"/>
  <c r="AM87" i="6"/>
  <c r="AD87" i="6"/>
  <c r="AL87" i="6"/>
  <c r="AJ87" i="6"/>
  <c r="K87" i="6"/>
  <c r="AN87" i="6"/>
  <c r="X65" i="6"/>
  <c r="X41" i="6"/>
  <c r="X91" i="6"/>
  <c r="Y91" i="6" s="1"/>
  <c r="AW72" i="6"/>
  <c r="V72" i="6"/>
  <c r="Z59" i="6"/>
  <c r="AA59" i="6" s="1"/>
  <c r="Y59" i="6"/>
  <c r="X59" i="6"/>
  <c r="X68" i="6"/>
  <c r="Y101" i="6"/>
  <c r="X101" i="6"/>
  <c r="Y21" i="6"/>
  <c r="Z21" i="6" s="1"/>
  <c r="AA21" i="6" s="1"/>
  <c r="X21" i="6"/>
  <c r="K77" i="6"/>
  <c r="AM77" i="6"/>
  <c r="AL77" i="6"/>
  <c r="AD77" i="6"/>
  <c r="AJ77" i="6"/>
  <c r="AN77" i="6"/>
  <c r="K55" i="6"/>
  <c r="AD55" i="6"/>
  <c r="AM55" i="6"/>
  <c r="AL55" i="6"/>
  <c r="AJ55" i="6"/>
  <c r="AN55" i="6"/>
  <c r="AW97" i="6"/>
  <c r="V97" i="6"/>
  <c r="X75" i="6"/>
  <c r="X74" i="6"/>
  <c r="Y74" i="6"/>
  <c r="X27" i="6"/>
  <c r="Y27" i="6"/>
  <c r="X105" i="6"/>
  <c r="X52" i="6"/>
  <c r="AL57" i="6"/>
  <c r="AM57" i="6"/>
  <c r="K57" i="6"/>
  <c r="AD57" i="6"/>
  <c r="AJ57" i="6"/>
  <c r="AN57" i="6"/>
  <c r="E43" i="11"/>
  <c r="AW93" i="6"/>
  <c r="V93" i="6"/>
  <c r="V19" i="6"/>
  <c r="T99" i="6"/>
  <c r="U99" i="6" s="1"/>
  <c r="U95" i="6"/>
  <c r="T107" i="6"/>
  <c r="U107" i="6" s="1"/>
  <c r="T91" i="6"/>
  <c r="U91" i="6" s="1"/>
  <c r="Y64" i="6"/>
  <c r="X64" i="6"/>
  <c r="AL41" i="6"/>
  <c r="AM41" i="6"/>
  <c r="K41" i="6"/>
  <c r="AD41" i="6"/>
  <c r="AJ41" i="6"/>
  <c r="AN41" i="6"/>
  <c r="K62" i="6"/>
  <c r="AL62" i="6"/>
  <c r="AD62" i="6"/>
  <c r="AM62" i="6"/>
  <c r="AJ62" i="6"/>
  <c r="AN62" i="6"/>
  <c r="X82" i="6"/>
  <c r="K103" i="6"/>
  <c r="AL103" i="6"/>
  <c r="AM103" i="6"/>
  <c r="AJ103" i="6"/>
  <c r="AD103" i="6"/>
  <c r="AN103" i="6"/>
  <c r="W109" i="6"/>
  <c r="X8" i="6"/>
  <c r="Y8" i="6" s="1"/>
  <c r="AL107" i="6"/>
  <c r="AJ107" i="6"/>
  <c r="AM107" i="6"/>
  <c r="K107" i="6"/>
  <c r="AD107" i="6"/>
  <c r="AN107" i="6"/>
  <c r="K95" i="6"/>
  <c r="AM95" i="6"/>
  <c r="AD95" i="6"/>
  <c r="AL95" i="6"/>
  <c r="AJ95" i="6"/>
  <c r="AN95" i="6"/>
  <c r="X40" i="6"/>
  <c r="K30" i="6"/>
  <c r="AL30" i="6"/>
  <c r="AJ30" i="6"/>
  <c r="AD30" i="6"/>
  <c r="AM30" i="6"/>
  <c r="AN30" i="6"/>
  <c r="K98" i="6"/>
  <c r="AM98" i="6"/>
  <c r="AD98" i="6"/>
  <c r="AL98" i="6"/>
  <c r="AJ98" i="6"/>
  <c r="AN98" i="6"/>
  <c r="K24" i="6"/>
  <c r="AM24" i="6"/>
  <c r="AD24" i="6"/>
  <c r="AJ24" i="6"/>
  <c r="AL24" i="6"/>
  <c r="AN24" i="6"/>
  <c r="X60" i="6"/>
  <c r="Y73" i="6"/>
  <c r="X73" i="6"/>
  <c r="U9" i="6" l="1"/>
  <c r="V9" i="6" s="1"/>
  <c r="AH111" i="6"/>
  <c r="E24" i="8" s="1"/>
  <c r="G24" i="8" s="1"/>
  <c r="V99" i="6"/>
  <c r="AW99" i="6" s="1"/>
  <c r="AA74" i="6"/>
  <c r="V80" i="6"/>
  <c r="AW80" i="6" s="1"/>
  <c r="Z34" i="6"/>
  <c r="AB34" i="6" s="1"/>
  <c r="AW26" i="6"/>
  <c r="V26" i="6"/>
  <c r="Y105" i="6"/>
  <c r="V49" i="6"/>
  <c r="AW49" i="6" s="1"/>
  <c r="V11" i="6"/>
  <c r="AW11" i="6" s="1"/>
  <c r="AB85" i="6"/>
  <c r="AO85" i="6" s="1"/>
  <c r="V17" i="6"/>
  <c r="AW17" i="6" s="1"/>
  <c r="Y60" i="6"/>
  <c r="Z60" i="6" s="1"/>
  <c r="Y82" i="6"/>
  <c r="AW19" i="6"/>
  <c r="V105" i="6"/>
  <c r="AW105" i="6"/>
  <c r="Y40" i="6"/>
  <c r="Z40" i="6" s="1"/>
  <c r="X109" i="6"/>
  <c r="Z105" i="6"/>
  <c r="Z74" i="6"/>
  <c r="AB74" i="6"/>
  <c r="AO74" i="6" s="1"/>
  <c r="V88" i="6"/>
  <c r="AW88" i="6" s="1"/>
  <c r="V63" i="6"/>
  <c r="AW63" i="6" s="1"/>
  <c r="Z42" i="6"/>
  <c r="V53" i="6"/>
  <c r="AW53" i="6" s="1"/>
  <c r="Z91" i="6"/>
  <c r="AB91" i="6" s="1"/>
  <c r="AA99" i="6"/>
  <c r="AB99" i="6" s="1"/>
  <c r="V91" i="6"/>
  <c r="AO91" i="6" s="1"/>
  <c r="Y75" i="6"/>
  <c r="Z75" i="6" s="1"/>
  <c r="AA76" i="6"/>
  <c r="Z49" i="6"/>
  <c r="Z73" i="6"/>
  <c r="AB73" i="6" s="1"/>
  <c r="Z8" i="6"/>
  <c r="AA73" i="6"/>
  <c r="V107" i="6"/>
  <c r="AW107" i="6" s="1"/>
  <c r="Y52" i="6"/>
  <c r="Z52" i="6" s="1"/>
  <c r="Z27" i="6"/>
  <c r="AA27" i="6" s="1"/>
  <c r="AA68" i="6"/>
  <c r="Y68" i="6"/>
  <c r="Z68" i="6" s="1"/>
  <c r="V71" i="6"/>
  <c r="AW71" i="6" s="1"/>
  <c r="Z64" i="6"/>
  <c r="AA64" i="6" s="1"/>
  <c r="AB64" i="6" s="1"/>
  <c r="AB21" i="6"/>
  <c r="AO21" i="6" s="1"/>
  <c r="Y41" i="6"/>
  <c r="Z41" i="6" s="1"/>
  <c r="Y65" i="6"/>
  <c r="Y45" i="6"/>
  <c r="AB45" i="6" s="1"/>
  <c r="AO45" i="6" s="1"/>
  <c r="AA80" i="6"/>
  <c r="AB62" i="6"/>
  <c r="AA71" i="6"/>
  <c r="AA103" i="6"/>
  <c r="Z89" i="6"/>
  <c r="AA89" i="6" s="1"/>
  <c r="AB23" i="6"/>
  <c r="AO23" i="6" s="1"/>
  <c r="AA23" i="6"/>
  <c r="AB36" i="6"/>
  <c r="J109" i="6"/>
  <c r="K8" i="6"/>
  <c r="AM8" i="6"/>
  <c r="AM109" i="6" s="1"/>
  <c r="AD8" i="6"/>
  <c r="AD109" i="6" s="1"/>
  <c r="E23" i="8" s="1"/>
  <c r="G23" i="8" s="1"/>
  <c r="AL8" i="6"/>
  <c r="AL109" i="6" s="1"/>
  <c r="E27" i="8" s="1"/>
  <c r="G27" i="8" s="1"/>
  <c r="AJ8" i="6"/>
  <c r="AJ109" i="6" s="1"/>
  <c r="E25" i="8" s="1"/>
  <c r="G25" i="8" s="1"/>
  <c r="AN8" i="6"/>
  <c r="AN109" i="6" s="1"/>
  <c r="E28" i="8" s="1"/>
  <c r="G28" i="8" s="1"/>
  <c r="Y79" i="6"/>
  <c r="Z79" i="6" s="1"/>
  <c r="AA69" i="6"/>
  <c r="AB69" i="6" s="1"/>
  <c r="AO69" i="6" s="1"/>
  <c r="Z85" i="6"/>
  <c r="Z81" i="6"/>
  <c r="Y77" i="6"/>
  <c r="V94" i="6"/>
  <c r="Z35" i="6"/>
  <c r="AA50" i="6"/>
  <c r="AB50" i="6" s="1"/>
  <c r="AW45" i="6"/>
  <c r="V45" i="6"/>
  <c r="AB80" i="6"/>
  <c r="Z61" i="6"/>
  <c r="AA61" i="6" s="1"/>
  <c r="AB61" i="6" s="1"/>
  <c r="AB26" i="6"/>
  <c r="AO26" i="6" s="1"/>
  <c r="Y87" i="6"/>
  <c r="V15" i="6"/>
  <c r="AW15" i="6" s="1"/>
  <c r="AW51" i="6"/>
  <c r="V51" i="6"/>
  <c r="T60" i="6"/>
  <c r="U60" i="6" s="1"/>
  <c r="AW70" i="6"/>
  <c r="V70" i="6"/>
  <c r="AA91" i="6"/>
  <c r="V86" i="6"/>
  <c r="AW86" i="6"/>
  <c r="Z45" i="6"/>
  <c r="Y67" i="6"/>
  <c r="V22" i="6"/>
  <c r="AW22" i="6" s="1"/>
  <c r="Y20" i="6"/>
  <c r="Z20" i="6" s="1"/>
  <c r="AA20" i="6" s="1"/>
  <c r="Z33" i="6"/>
  <c r="AB103" i="6"/>
  <c r="V61" i="6"/>
  <c r="AW61" i="6" s="1"/>
  <c r="Y61" i="6"/>
  <c r="Z66" i="6"/>
  <c r="V90" i="6"/>
  <c r="AW90" i="6"/>
  <c r="AB79" i="6"/>
  <c r="AO79" i="6" s="1"/>
  <c r="AA79" i="6"/>
  <c r="AA84" i="6"/>
  <c r="AA53" i="6"/>
  <c r="AA85" i="6"/>
  <c r="AA81" i="6"/>
  <c r="T42" i="6"/>
  <c r="Z11" i="6"/>
  <c r="AA35" i="6"/>
  <c r="S50" i="6"/>
  <c r="T50" i="6" s="1"/>
  <c r="U50" i="6" s="1"/>
  <c r="Z55" i="6"/>
  <c r="AA55" i="6" s="1"/>
  <c r="AB55" i="6" s="1"/>
  <c r="AO55" i="6" s="1"/>
  <c r="AW77" i="6"/>
  <c r="V77" i="6"/>
  <c r="AB49" i="6"/>
  <c r="AA49" i="6"/>
  <c r="Z28" i="6"/>
  <c r="V25" i="6"/>
  <c r="AW25" i="6" s="1"/>
  <c r="AA44" i="6"/>
  <c r="AA45" i="6"/>
  <c r="Y43" i="6"/>
  <c r="AA43" i="6" s="1"/>
  <c r="AA66" i="6"/>
  <c r="V82" i="6"/>
  <c r="AW82" i="6"/>
  <c r="Z26" i="6"/>
  <c r="T36" i="6"/>
  <c r="U36" i="6"/>
  <c r="S38" i="6"/>
  <c r="AA47" i="6"/>
  <c r="AB47" i="6" s="1"/>
  <c r="AA34" i="6"/>
  <c r="Z19" i="6"/>
  <c r="Y19" i="6"/>
  <c r="Z15" i="6"/>
  <c r="AB15" i="6" s="1"/>
  <c r="AO15" i="6" s="1"/>
  <c r="Z98" i="6"/>
  <c r="AA98" i="6"/>
  <c r="AB98" i="6" s="1"/>
  <c r="Z94" i="6"/>
  <c r="AA94" i="6" s="1"/>
  <c r="V20" i="6"/>
  <c r="AW20" i="6" s="1"/>
  <c r="V98" i="6"/>
  <c r="AW98" i="6" s="1"/>
  <c r="Z78" i="6"/>
  <c r="AA78" i="6" s="1"/>
  <c r="AB78" i="6" s="1"/>
  <c r="AO78" i="6" s="1"/>
  <c r="T54" i="6"/>
  <c r="U54" i="6" s="1"/>
  <c r="AW10" i="6"/>
  <c r="AW46" i="6"/>
  <c r="V46" i="6"/>
  <c r="V95" i="6"/>
  <c r="AW95" i="6"/>
  <c r="E44" i="11"/>
  <c r="H10" i="11"/>
  <c r="Z101" i="6"/>
  <c r="AB59" i="6"/>
  <c r="Z44" i="6"/>
  <c r="Z88" i="6"/>
  <c r="AA88" i="6" s="1"/>
  <c r="Z43" i="6"/>
  <c r="V12" i="6"/>
  <c r="AW12" i="6" s="1"/>
  <c r="AB96" i="6"/>
  <c r="AO96" i="6" s="1"/>
  <c r="V18" i="6"/>
  <c r="AW18" i="6"/>
  <c r="AA58" i="6"/>
  <c r="AB58" i="6" s="1"/>
  <c r="Z104" i="6"/>
  <c r="AA104" i="6" s="1"/>
  <c r="AA10" i="6"/>
  <c r="AA26" i="6"/>
  <c r="V28" i="6"/>
  <c r="AW28" i="6" s="1"/>
  <c r="AA17" i="6"/>
  <c r="AB17" i="6" s="1"/>
  <c r="S30" i="6"/>
  <c r="T30" i="6" s="1"/>
  <c r="U30" i="6" s="1"/>
  <c r="Z97" i="6"/>
  <c r="Z63" i="6"/>
  <c r="AB63" i="6" s="1"/>
  <c r="Y94" i="6"/>
  <c r="V89" i="6"/>
  <c r="AW89" i="6" s="1"/>
  <c r="Z46" i="6"/>
  <c r="AA46" i="6" s="1"/>
  <c r="AB46" i="6" s="1"/>
  <c r="AO46" i="6" s="1"/>
  <c r="AO103" i="6"/>
  <c r="Z86" i="6"/>
  <c r="AA18" i="6"/>
  <c r="V34" i="6"/>
  <c r="V58" i="6"/>
  <c r="AW58" i="6" s="1"/>
  <c r="AB44" i="6"/>
  <c r="AA24" i="6"/>
  <c r="AB102" i="6"/>
  <c r="Z102" i="6"/>
  <c r="Y56" i="6"/>
  <c r="Z56" i="6" s="1"/>
  <c r="AB10" i="6"/>
  <c r="AO10" i="6" s="1"/>
  <c r="AB92" i="6"/>
  <c r="AO92" i="6" s="1"/>
  <c r="AB53" i="6"/>
  <c r="Y30" i="6"/>
  <c r="Z30" i="6"/>
  <c r="Y46" i="6"/>
  <c r="Y90" i="6"/>
  <c r="AA90" i="6" s="1"/>
  <c r="U35" i="6"/>
  <c r="M43" i="11"/>
  <c r="E16" i="8"/>
  <c r="E17" i="8" s="1"/>
  <c r="G15" i="8"/>
  <c r="Z31" i="6"/>
  <c r="Y31" i="6"/>
  <c r="Z100" i="6"/>
  <c r="AA100" i="6"/>
  <c r="AW73" i="6"/>
  <c r="Z22" i="6"/>
  <c r="AB22" i="6" s="1"/>
  <c r="AA63" i="6"/>
  <c r="Y106" i="6"/>
  <c r="AA15" i="6"/>
  <c r="V48" i="6"/>
  <c r="AB76" i="6"/>
  <c r="AO76" i="6" s="1"/>
  <c r="Z14" i="6"/>
  <c r="S32" i="6"/>
  <c r="AA16" i="6"/>
  <c r="Z12" i="6"/>
  <c r="Z90" i="6"/>
  <c r="Y95" i="6"/>
  <c r="Z95" i="6"/>
  <c r="AB83" i="6"/>
  <c r="S42" i="6"/>
  <c r="U42" i="6" s="1"/>
  <c r="AW13" i="6"/>
  <c r="AW104" i="6"/>
  <c r="AO102" i="6"/>
  <c r="V102" i="6"/>
  <c r="AW102" i="6"/>
  <c r="U64" i="6"/>
  <c r="T64" i="6"/>
  <c r="AA102" i="6"/>
  <c r="U44" i="6"/>
  <c r="AA39" i="6"/>
  <c r="Z51" i="6"/>
  <c r="Y72" i="6"/>
  <c r="Z72" i="6"/>
  <c r="Y100" i="6"/>
  <c r="AW37" i="6"/>
  <c r="AO37" i="6"/>
  <c r="V37" i="6"/>
  <c r="U56" i="6"/>
  <c r="T56" i="6"/>
  <c r="V83" i="6"/>
  <c r="AO83" i="6" s="1"/>
  <c r="V41" i="6"/>
  <c r="AW41" i="6" s="1"/>
  <c r="AA22" i="6"/>
  <c r="Y38" i="6"/>
  <c r="S52" i="6"/>
  <c r="T52" i="6" s="1"/>
  <c r="U52" i="6" s="1"/>
  <c r="Y32" i="6"/>
  <c r="Y13" i="6"/>
  <c r="AA42" i="6"/>
  <c r="AB42" i="6" s="1"/>
  <c r="AA29" i="6"/>
  <c r="AB29" i="6" s="1"/>
  <c r="AO29" i="6" s="1"/>
  <c r="T68" i="6"/>
  <c r="U68" i="6" s="1"/>
  <c r="V24" i="6"/>
  <c r="AW24" i="6"/>
  <c r="Z16" i="6"/>
  <c r="AA57" i="6"/>
  <c r="AB57" i="6" s="1"/>
  <c r="AO57" i="6" s="1"/>
  <c r="V47" i="6"/>
  <c r="AO47" i="6" s="1"/>
  <c r="AW47" i="6"/>
  <c r="AA28" i="6"/>
  <c r="AB28" i="6" s="1"/>
  <c r="AO28" i="6" s="1"/>
  <c r="Z25" i="6"/>
  <c r="Y70" i="6"/>
  <c r="Z70" i="6" s="1"/>
  <c r="AA70" i="6" s="1"/>
  <c r="V59" i="6"/>
  <c r="AW59" i="6" s="1"/>
  <c r="P109" i="6"/>
  <c r="Q8" i="6"/>
  <c r="Q109" i="6" s="1"/>
  <c r="H9" i="11"/>
  <c r="E25" i="11"/>
  <c r="Y54" i="6"/>
  <c r="AB93" i="6"/>
  <c r="T67" i="6"/>
  <c r="U67" i="6" s="1"/>
  <c r="V66" i="6"/>
  <c r="AW66" i="6" s="1"/>
  <c r="U14" i="6"/>
  <c r="U65" i="6"/>
  <c r="Z48" i="6"/>
  <c r="AW69" i="6"/>
  <c r="V69" i="6"/>
  <c r="AW101" i="6"/>
  <c r="AW9" i="6" l="1"/>
  <c r="AO9" i="6"/>
  <c r="AP9" i="6" s="1"/>
  <c r="AX9" i="6" s="1"/>
  <c r="V68" i="6"/>
  <c r="AW68" i="6"/>
  <c r="AO50" i="6"/>
  <c r="V50" i="6"/>
  <c r="AW50" i="6" s="1"/>
  <c r="AP28" i="6"/>
  <c r="AQ28" i="6" s="1"/>
  <c r="AQ29" i="6"/>
  <c r="AR29" i="6" s="1"/>
  <c r="AP29" i="6"/>
  <c r="AS29" i="6" s="1"/>
  <c r="AP83" i="6"/>
  <c r="V67" i="6"/>
  <c r="AW67" i="6" s="1"/>
  <c r="AP15" i="6"/>
  <c r="V60" i="6"/>
  <c r="AW60" i="6" s="1"/>
  <c r="AQ69" i="6"/>
  <c r="AP69" i="6"/>
  <c r="AR69" i="6" s="1"/>
  <c r="AO52" i="6"/>
  <c r="V52" i="6"/>
  <c r="AW52" i="6" s="1"/>
  <c r="AQ47" i="6"/>
  <c r="AS47" i="6" s="1"/>
  <c r="AP47" i="6"/>
  <c r="AR47" i="6"/>
  <c r="AO34" i="6"/>
  <c r="V54" i="6"/>
  <c r="AW54" i="6"/>
  <c r="AP45" i="6"/>
  <c r="AO42" i="6"/>
  <c r="V42" i="6"/>
  <c r="AW42" i="6" s="1"/>
  <c r="AP57" i="6"/>
  <c r="AQ57" i="6" s="1"/>
  <c r="AS57" i="6" s="1"/>
  <c r="AP10" i="6"/>
  <c r="V30" i="6"/>
  <c r="AW30" i="6" s="1"/>
  <c r="AQ78" i="6"/>
  <c r="AP78" i="6"/>
  <c r="AR78" i="6" s="1"/>
  <c r="AP91" i="6"/>
  <c r="AP74" i="6"/>
  <c r="AP23" i="6"/>
  <c r="AA60" i="6"/>
  <c r="AB60" i="6" s="1"/>
  <c r="AO17" i="6"/>
  <c r="AX46" i="6"/>
  <c r="AP46" i="6"/>
  <c r="AS55" i="6"/>
  <c r="AQ55" i="6"/>
  <c r="AP55" i="6"/>
  <c r="AR55" i="6"/>
  <c r="AP26" i="6"/>
  <c r="AQ26" i="6" s="1"/>
  <c r="AO73" i="6"/>
  <c r="AP102" i="6"/>
  <c r="AX102" i="6" s="1"/>
  <c r="AX69" i="6"/>
  <c r="AW44" i="6"/>
  <c r="AO44" i="6"/>
  <c r="V44" i="6"/>
  <c r="T32" i="6"/>
  <c r="U32" i="6" s="1"/>
  <c r="V35" i="6"/>
  <c r="AO35" i="6" s="1"/>
  <c r="AP92" i="6"/>
  <c r="AS92" i="6" s="1"/>
  <c r="AQ92" i="6"/>
  <c r="AR92" i="6"/>
  <c r="AO58" i="6"/>
  <c r="AO98" i="6"/>
  <c r="AA97" i="6"/>
  <c r="AB97" i="6" s="1"/>
  <c r="AA41" i="6"/>
  <c r="AB41" i="6" s="1"/>
  <c r="AO41" i="6" s="1"/>
  <c r="AB16" i="6"/>
  <c r="AO16" i="6" s="1"/>
  <c r="AB68" i="6"/>
  <c r="AO68" i="6" s="1"/>
  <c r="AB100" i="6"/>
  <c r="AO100" i="6" s="1"/>
  <c r="AB18" i="6"/>
  <c r="AO18" i="6" s="1"/>
  <c r="AB94" i="6"/>
  <c r="AA101" i="6"/>
  <c r="AB101" i="6" s="1"/>
  <c r="AX23" i="6"/>
  <c r="AB72" i="6"/>
  <c r="AO72" i="6" s="1"/>
  <c r="AA72" i="6"/>
  <c r="AX29" i="6"/>
  <c r="AB88" i="6"/>
  <c r="AB43" i="6"/>
  <c r="AO43" i="6" s="1"/>
  <c r="Z77" i="6"/>
  <c r="K109" i="6"/>
  <c r="AV8" i="6" s="1"/>
  <c r="AB89" i="6"/>
  <c r="AO71" i="6"/>
  <c r="AW91" i="6"/>
  <c r="AA25" i="6"/>
  <c r="AX96" i="6"/>
  <c r="AA51" i="6"/>
  <c r="AB51" i="6" s="1"/>
  <c r="AB71" i="6"/>
  <c r="AO99" i="6"/>
  <c r="M44" i="11"/>
  <c r="H12" i="11"/>
  <c r="AO62" i="6"/>
  <c r="Z67" i="6"/>
  <c r="AX15" i="6"/>
  <c r="AX47" i="6"/>
  <c r="Z109" i="6"/>
  <c r="AA8" i="6"/>
  <c r="AB27" i="6"/>
  <c r="AO27" i="6" s="1"/>
  <c r="Z106" i="6"/>
  <c r="AX92" i="6"/>
  <c r="AO80" i="6"/>
  <c r="Z13" i="6"/>
  <c r="AA13" i="6" s="1"/>
  <c r="G16" i="8"/>
  <c r="G17" i="8" s="1"/>
  <c r="G18" i="8" s="1"/>
  <c r="AA48" i="6"/>
  <c r="AB48" i="6" s="1"/>
  <c r="AO48" i="6" s="1"/>
  <c r="R8" i="6"/>
  <c r="R109" i="6" s="1"/>
  <c r="AO59" i="6"/>
  <c r="AA95" i="6"/>
  <c r="AB14" i="6"/>
  <c r="AO14" i="6" s="1"/>
  <c r="AA14" i="6"/>
  <c r="Z38" i="6"/>
  <c r="AW34" i="6"/>
  <c r="AB90" i="6"/>
  <c r="AO90" i="6" s="1"/>
  <c r="AO89" i="6"/>
  <c r="AB66" i="6"/>
  <c r="AO66" i="6" s="1"/>
  <c r="AA19" i="6"/>
  <c r="AB19" i="6" s="1"/>
  <c r="AO19" i="6" s="1"/>
  <c r="T38" i="6"/>
  <c r="U38" i="6" s="1"/>
  <c r="AX78" i="6"/>
  <c r="AX55" i="6"/>
  <c r="AB81" i="6"/>
  <c r="AO81" i="6" s="1"/>
  <c r="AO53" i="6"/>
  <c r="AO63" i="6"/>
  <c r="AB20" i="6"/>
  <c r="AO20" i="6" s="1"/>
  <c r="Z82" i="6"/>
  <c r="AA82" i="6" s="1"/>
  <c r="AA40" i="6"/>
  <c r="AB40" i="6" s="1"/>
  <c r="AO40" i="6" s="1"/>
  <c r="AP37" i="6"/>
  <c r="AX37" i="6" s="1"/>
  <c r="V64" i="6"/>
  <c r="AO64" i="6"/>
  <c r="AW64" i="6"/>
  <c r="AP76" i="6"/>
  <c r="AX76" i="6" s="1"/>
  <c r="AQ76" i="6"/>
  <c r="AR76" i="6" s="1"/>
  <c r="AA38" i="6"/>
  <c r="AB38" i="6" s="1"/>
  <c r="E18" i="8"/>
  <c r="AX26" i="6"/>
  <c r="AO36" i="6"/>
  <c r="V36" i="6"/>
  <c r="AW36" i="6"/>
  <c r="AB25" i="6"/>
  <c r="AO25" i="6" s="1"/>
  <c r="AB35" i="6"/>
  <c r="AP21" i="6"/>
  <c r="AX21" i="6" s="1"/>
  <c r="AB84" i="6"/>
  <c r="AO84" i="6" s="1"/>
  <c r="AB39" i="6"/>
  <c r="AO39" i="6" s="1"/>
  <c r="AA11" i="6"/>
  <c r="AB11" i="6" s="1"/>
  <c r="AO11" i="6" s="1"/>
  <c r="AO49" i="6"/>
  <c r="Z32" i="6"/>
  <c r="V65" i="6"/>
  <c r="AW65" i="6" s="1"/>
  <c r="AB70" i="6"/>
  <c r="AO70" i="6" s="1"/>
  <c r="AB12" i="6"/>
  <c r="AO12" i="6" s="1"/>
  <c r="AA12" i="6"/>
  <c r="AW48" i="6"/>
  <c r="AA56" i="6"/>
  <c r="AB56" i="6" s="1"/>
  <c r="AP103" i="6"/>
  <c r="AP96" i="6"/>
  <c r="AQ96" i="6" s="1"/>
  <c r="AA86" i="6"/>
  <c r="AB86" i="6" s="1"/>
  <c r="AO86" i="6" s="1"/>
  <c r="AX28" i="6"/>
  <c r="AO61" i="6"/>
  <c r="AO22" i="6"/>
  <c r="Z87" i="6"/>
  <c r="AA87" i="6" s="1"/>
  <c r="AB87" i="6" s="1"/>
  <c r="AA33" i="6"/>
  <c r="AB33" i="6" s="1"/>
  <c r="AO33" i="6" s="1"/>
  <c r="AW94" i="6"/>
  <c r="AO107" i="6"/>
  <c r="Y109" i="6"/>
  <c r="AA52" i="6"/>
  <c r="AA31" i="6"/>
  <c r="AA75" i="6"/>
  <c r="AB24" i="6"/>
  <c r="AO24" i="6" s="1"/>
  <c r="AX83" i="6"/>
  <c r="AQ85" i="6"/>
  <c r="AS85" i="6" s="1"/>
  <c r="AP85" i="6"/>
  <c r="AX85" i="6" s="1"/>
  <c r="V56" i="6"/>
  <c r="AO56" i="6" s="1"/>
  <c r="AO93" i="6"/>
  <c r="AX57" i="6"/>
  <c r="AW83" i="6"/>
  <c r="AW14" i="6"/>
  <c r="V14" i="6"/>
  <c r="Z54" i="6"/>
  <c r="AA54" i="6" s="1"/>
  <c r="AA106" i="6"/>
  <c r="AP79" i="6"/>
  <c r="Z65" i="6"/>
  <c r="AA65" i="6" s="1"/>
  <c r="AB65" i="6" s="1"/>
  <c r="AA30" i="6"/>
  <c r="AB30" i="6" s="1"/>
  <c r="AB104" i="6"/>
  <c r="AO104" i="6" s="1"/>
  <c r="AB52" i="6"/>
  <c r="AA105" i="6"/>
  <c r="AO97" i="6" l="1"/>
  <c r="O55" i="7"/>
  <c r="AT47" i="6"/>
  <c r="AU47" i="6" s="1"/>
  <c r="AZ47" i="6" s="1"/>
  <c r="AO101" i="6"/>
  <c r="O37" i="7"/>
  <c r="AT29" i="6"/>
  <c r="AU29" i="6" s="1"/>
  <c r="AZ29" i="6" s="1"/>
  <c r="AP86" i="6"/>
  <c r="AQ86" i="6" s="1"/>
  <c r="AR96" i="6"/>
  <c r="AS96" i="6"/>
  <c r="AQ48" i="6"/>
  <c r="AS48" i="6" s="1"/>
  <c r="AP48" i="6"/>
  <c r="O93" i="7"/>
  <c r="AT85" i="6"/>
  <c r="AU85" i="6" s="1"/>
  <c r="AZ85" i="6" s="1"/>
  <c r="G19" i="8"/>
  <c r="G20" i="8" s="1"/>
  <c r="AP56" i="6"/>
  <c r="AP11" i="6"/>
  <c r="AQ11" i="6" s="1"/>
  <c r="AS11" i="6" s="1"/>
  <c r="AO51" i="6"/>
  <c r="AS28" i="6"/>
  <c r="AR28" i="6"/>
  <c r="AO87" i="6"/>
  <c r="AB13" i="6"/>
  <c r="AO13" i="6" s="1"/>
  <c r="AO38" i="6"/>
  <c r="V38" i="6"/>
  <c r="AW38" i="6" s="1"/>
  <c r="AP14" i="6"/>
  <c r="AQ68" i="6"/>
  <c r="AP68" i="6"/>
  <c r="AS68" i="6"/>
  <c r="AR68" i="6"/>
  <c r="O100" i="7"/>
  <c r="AT92" i="6"/>
  <c r="AU92" i="6" s="1"/>
  <c r="AZ92" i="6" s="1"/>
  <c r="AB82" i="6"/>
  <c r="AO82" i="6" s="1"/>
  <c r="AP35" i="6"/>
  <c r="AX35" i="6" s="1"/>
  <c r="AQ25" i="6"/>
  <c r="AP25" i="6"/>
  <c r="AX25" i="6" s="1"/>
  <c r="AS25" i="6"/>
  <c r="AR25" i="6"/>
  <c r="AO65" i="6"/>
  <c r="AP66" i="6"/>
  <c r="AQ66" i="6"/>
  <c r="AR66" i="6" s="1"/>
  <c r="AP41" i="6"/>
  <c r="V32" i="6"/>
  <c r="AW32" i="6" s="1"/>
  <c r="AR26" i="6"/>
  <c r="AS26" i="6"/>
  <c r="AO60" i="6"/>
  <c r="O65" i="7"/>
  <c r="AT57" i="6"/>
  <c r="AU57" i="6" s="1"/>
  <c r="AZ57" i="6" s="1"/>
  <c r="AW56" i="6"/>
  <c r="AQ103" i="6"/>
  <c r="AS103" i="6" s="1"/>
  <c r="AQ70" i="6"/>
  <c r="AR70" i="6" s="1"/>
  <c r="AS70" i="6"/>
  <c r="AP70" i="6"/>
  <c r="AQ39" i="6"/>
  <c r="AS39" i="6"/>
  <c r="AP39" i="6"/>
  <c r="AR39" i="6"/>
  <c r="AR37" i="6"/>
  <c r="AP59" i="6"/>
  <c r="AX59" i="6" s="1"/>
  <c r="AQ27" i="6"/>
  <c r="AR27" i="6" s="1"/>
  <c r="AP27" i="6"/>
  <c r="AS27" i="6" s="1"/>
  <c r="AP62" i="6"/>
  <c r="AX62" i="6" s="1"/>
  <c r="AO88" i="6"/>
  <c r="AP58" i="6"/>
  <c r="AX58" i="6" s="1"/>
  <c r="AW35" i="6"/>
  <c r="AQ91" i="6"/>
  <c r="AR91" i="6" s="1"/>
  <c r="AQ10" i="6"/>
  <c r="AS10" i="6" s="1"/>
  <c r="AX39" i="6"/>
  <c r="AP42" i="6"/>
  <c r="AX42" i="6" s="1"/>
  <c r="AP104" i="6"/>
  <c r="AX104" i="6" s="1"/>
  <c r="AQ79" i="6"/>
  <c r="AS79" i="6" s="1"/>
  <c r="AP107" i="6"/>
  <c r="AX107" i="6" s="1"/>
  <c r="AP84" i="6"/>
  <c r="AX84" i="6" s="1"/>
  <c r="AS84" i="6"/>
  <c r="AQ84" i="6"/>
  <c r="AR84" i="6"/>
  <c r="AQ37" i="6"/>
  <c r="AQ20" i="6"/>
  <c r="AP20" i="6"/>
  <c r="AS20" i="6" s="1"/>
  <c r="AA109" i="6"/>
  <c r="AB8" i="6"/>
  <c r="E33" i="8"/>
  <c r="G33" i="8" s="1"/>
  <c r="AV27" i="6"/>
  <c r="AV14" i="6"/>
  <c r="AV98" i="6"/>
  <c r="AV44" i="6"/>
  <c r="AV23" i="6"/>
  <c r="AV73" i="6"/>
  <c r="AV69" i="6"/>
  <c r="AV18" i="6"/>
  <c r="AV80" i="6"/>
  <c r="AV21" i="6"/>
  <c r="AV29" i="6"/>
  <c r="AV28" i="6"/>
  <c r="AV101" i="6"/>
  <c r="AV65" i="6"/>
  <c r="AV49" i="6"/>
  <c r="AV9" i="6"/>
  <c r="AV51" i="6"/>
  <c r="AV54" i="6"/>
  <c r="AV87" i="6"/>
  <c r="AV106" i="6"/>
  <c r="AV70" i="6"/>
  <c r="AV10" i="6"/>
  <c r="AV37" i="6"/>
  <c r="AV36" i="6"/>
  <c r="AV75" i="6"/>
  <c r="AV82" i="6"/>
  <c r="AV48" i="6"/>
  <c r="AV19" i="6"/>
  <c r="AV90" i="6"/>
  <c r="AV102" i="6"/>
  <c r="AV53" i="6"/>
  <c r="AV64" i="6"/>
  <c r="AV32" i="6"/>
  <c r="AV60" i="6"/>
  <c r="AV40" i="6"/>
  <c r="AV15" i="6"/>
  <c r="AV20" i="6"/>
  <c r="AV50" i="6"/>
  <c r="AV17" i="6"/>
  <c r="AV25" i="6"/>
  <c r="AV24" i="6"/>
  <c r="AV103" i="6"/>
  <c r="AV107" i="6"/>
  <c r="AV31" i="6"/>
  <c r="AV13" i="6"/>
  <c r="AV26" i="6"/>
  <c r="AV34" i="6"/>
  <c r="AV86" i="6"/>
  <c r="AV94" i="6"/>
  <c r="AV12" i="6"/>
  <c r="AV74" i="6"/>
  <c r="AV96" i="6"/>
  <c r="AV58" i="6"/>
  <c r="AV35" i="6"/>
  <c r="AV45" i="6"/>
  <c r="AV79" i="6"/>
  <c r="AV61" i="6"/>
  <c r="AV62" i="6"/>
  <c r="AV95" i="6"/>
  <c r="AV83" i="6"/>
  <c r="AV81" i="6"/>
  <c r="AV11" i="6"/>
  <c r="AV84" i="6"/>
  <c r="AV68" i="6"/>
  <c r="AV42" i="6"/>
  <c r="AV46" i="6"/>
  <c r="AV104" i="6"/>
  <c r="AV41" i="6"/>
  <c r="AV105" i="6"/>
  <c r="AV100" i="6"/>
  <c r="AV55" i="6"/>
  <c r="AV43" i="6"/>
  <c r="AV67" i="6"/>
  <c r="AV39" i="6"/>
  <c r="AV85" i="6"/>
  <c r="AV22" i="6"/>
  <c r="AV38" i="6"/>
  <c r="AV93" i="6"/>
  <c r="AV56" i="6"/>
  <c r="AV97" i="6"/>
  <c r="AV47" i="6"/>
  <c r="AV72" i="6"/>
  <c r="AV57" i="6"/>
  <c r="AV63" i="6"/>
  <c r="AV30" i="6"/>
  <c r="AV78" i="6"/>
  <c r="AV89" i="6"/>
  <c r="AV77" i="6"/>
  <c r="AV99" i="6"/>
  <c r="AV59" i="6"/>
  <c r="AV71" i="6"/>
  <c r="AV76" i="6"/>
  <c r="AV66" i="6"/>
  <c r="AV52" i="6"/>
  <c r="AV88" i="6"/>
  <c r="AV16" i="6"/>
  <c r="AV92" i="6"/>
  <c r="AV91" i="6"/>
  <c r="AV33" i="6"/>
  <c r="E19" i="8"/>
  <c r="E20" i="8" s="1"/>
  <c r="AQ16" i="6"/>
  <c r="AP16" i="6"/>
  <c r="AS16" i="6" s="1"/>
  <c r="AX24" i="6"/>
  <c r="AB95" i="6"/>
  <c r="AO95" i="6" s="1"/>
  <c r="AS91" i="6"/>
  <c r="AS78" i="6"/>
  <c r="AS69" i="6"/>
  <c r="AQ15" i="6"/>
  <c r="AS15" i="6" s="1"/>
  <c r="AP73" i="6"/>
  <c r="AX73" i="6" s="1"/>
  <c r="AQ50" i="6"/>
  <c r="AR50" i="6" s="1"/>
  <c r="AP50" i="6"/>
  <c r="AX50" i="6" s="1"/>
  <c r="AR85" i="6"/>
  <c r="AS37" i="6"/>
  <c r="AP53" i="6"/>
  <c r="AX53" i="6" s="1"/>
  <c r="AQ53" i="6"/>
  <c r="AS53" i="6" s="1"/>
  <c r="AR53" i="6"/>
  <c r="AP19" i="6"/>
  <c r="AX19" i="6" s="1"/>
  <c r="AP99" i="6"/>
  <c r="AX99" i="6" s="1"/>
  <c r="AB105" i="6"/>
  <c r="AO105" i="6" s="1"/>
  <c r="AX20" i="6"/>
  <c r="AO94" i="6"/>
  <c r="AX74" i="6"/>
  <c r="AQ33" i="6"/>
  <c r="AS33" i="6" s="1"/>
  <c r="AP33" i="6"/>
  <c r="AR33" i="6" s="1"/>
  <c r="AX70" i="6"/>
  <c r="AQ24" i="6"/>
  <c r="AS24" i="6"/>
  <c r="AP24" i="6"/>
  <c r="AR24" i="6"/>
  <c r="AS21" i="6"/>
  <c r="AS76" i="6"/>
  <c r="AX27" i="6"/>
  <c r="AP80" i="6"/>
  <c r="AX80" i="6" s="1"/>
  <c r="AA77" i="6"/>
  <c r="AP18" i="6"/>
  <c r="AS18" i="6" s="1"/>
  <c r="AQ18" i="6"/>
  <c r="AQ9" i="6"/>
  <c r="AQ46" i="6"/>
  <c r="AR46" i="6" s="1"/>
  <c r="AQ74" i="6"/>
  <c r="AS74" i="6" s="1"/>
  <c r="AX45" i="6"/>
  <c r="AO30" i="6"/>
  <c r="AR57" i="6"/>
  <c r="AP63" i="6"/>
  <c r="AX63" i="6" s="1"/>
  <c r="AP22" i="6"/>
  <c r="AX22" i="6" s="1"/>
  <c r="AA32" i="6"/>
  <c r="AB32" i="6" s="1"/>
  <c r="AQ21" i="6"/>
  <c r="AR21" i="6" s="1"/>
  <c r="AP36" i="6"/>
  <c r="AX36" i="6" s="1"/>
  <c r="AS89" i="6"/>
  <c r="AP89" i="6"/>
  <c r="AR89" i="6" s="1"/>
  <c r="AQ89" i="6"/>
  <c r="AQ71" i="6"/>
  <c r="AS71" i="6" s="1"/>
  <c r="AP71" i="6"/>
  <c r="AX71" i="6" s="1"/>
  <c r="AQ43" i="6"/>
  <c r="AP43" i="6"/>
  <c r="AS43" i="6" s="1"/>
  <c r="AP72" i="6"/>
  <c r="AX72" i="6" s="1"/>
  <c r="AP100" i="6"/>
  <c r="AX100" i="6" s="1"/>
  <c r="AQ44" i="6"/>
  <c r="AS44" i="6" s="1"/>
  <c r="AP44" i="6"/>
  <c r="AX44" i="6" s="1"/>
  <c r="AR102" i="6"/>
  <c r="AX91" i="6"/>
  <c r="AQ23" i="6"/>
  <c r="AR23" i="6" s="1"/>
  <c r="AX66" i="6"/>
  <c r="AQ45" i="6"/>
  <c r="AS45" i="6" s="1"/>
  <c r="AX68" i="6"/>
  <c r="AX10" i="6"/>
  <c r="AP93" i="6"/>
  <c r="AX93" i="6" s="1"/>
  <c r="AS93" i="6"/>
  <c r="AQ93" i="6"/>
  <c r="AR93" i="6"/>
  <c r="AQ61" i="6"/>
  <c r="AR61" i="6" s="1"/>
  <c r="AP61" i="6"/>
  <c r="AX61" i="6" s="1"/>
  <c r="AP49" i="6"/>
  <c r="AX49" i="6" s="1"/>
  <c r="AQ64" i="6"/>
  <c r="AS64" i="6" s="1"/>
  <c r="AP64" i="6"/>
  <c r="AX64" i="6" s="1"/>
  <c r="AQ90" i="6"/>
  <c r="AS90" i="6" s="1"/>
  <c r="AP90" i="6"/>
  <c r="AR90" i="6" s="1"/>
  <c r="AB31" i="6"/>
  <c r="AO31" i="6" s="1"/>
  <c r="AA67" i="6"/>
  <c r="AB67" i="6" s="1"/>
  <c r="AO67" i="6" s="1"/>
  <c r="S8" i="6"/>
  <c r="AQ98" i="6"/>
  <c r="AS98" i="6" s="1"/>
  <c r="AP98" i="6"/>
  <c r="AX98" i="6" s="1"/>
  <c r="O63" i="7"/>
  <c r="AT55" i="6"/>
  <c r="AU55" i="6" s="1"/>
  <c r="AZ55" i="6" s="1"/>
  <c r="AP17" i="6"/>
  <c r="AX17" i="6" s="1"/>
  <c r="AS34" i="6"/>
  <c r="AP34" i="6"/>
  <c r="AX34" i="6" s="1"/>
  <c r="AQ34" i="6"/>
  <c r="AX11" i="6"/>
  <c r="AQ83" i="6"/>
  <c r="AS83" i="6" s="1"/>
  <c r="AX48" i="6"/>
  <c r="AS52" i="6"/>
  <c r="AP52" i="6"/>
  <c r="AR52" i="6" s="1"/>
  <c r="AQ52" i="6"/>
  <c r="AX79" i="6"/>
  <c r="AR79" i="6"/>
  <c r="AB54" i="6"/>
  <c r="AP12" i="6"/>
  <c r="AQ12" i="6" s="1"/>
  <c r="AX103" i="6"/>
  <c r="AQ40" i="6"/>
  <c r="AS40" i="6" s="1"/>
  <c r="AP40" i="6"/>
  <c r="AX40" i="6" s="1"/>
  <c r="AB75" i="6"/>
  <c r="AO75" i="6" s="1"/>
  <c r="AX41" i="6"/>
  <c r="AX52" i="6"/>
  <c r="AP81" i="6"/>
  <c r="AQ81" i="6" s="1"/>
  <c r="AB106" i="6"/>
  <c r="AX86" i="6"/>
  <c r="AQ102" i="6"/>
  <c r="AS102" i="6" s="1"/>
  <c r="AX33" i="6"/>
  <c r="AX16" i="6"/>
  <c r="AV109" i="6" l="1"/>
  <c r="O48" i="7"/>
  <c r="AT40" i="6"/>
  <c r="AU40" i="6" s="1"/>
  <c r="AZ40" i="6" s="1"/>
  <c r="O98" i="7"/>
  <c r="AT90" i="6"/>
  <c r="AU90" i="6" s="1"/>
  <c r="O79" i="7"/>
  <c r="AT71" i="6"/>
  <c r="AU71" i="6" s="1"/>
  <c r="AZ71" i="6" s="1"/>
  <c r="O26" i="7"/>
  <c r="AT18" i="6"/>
  <c r="AU18" i="6" s="1"/>
  <c r="O19" i="7"/>
  <c r="AT11" i="6"/>
  <c r="AU11" i="6" s="1"/>
  <c r="AZ11" i="6" s="1"/>
  <c r="O24" i="7"/>
  <c r="AT16" i="6"/>
  <c r="AU16" i="6" s="1"/>
  <c r="AZ16" i="6" s="1"/>
  <c r="AS86" i="6"/>
  <c r="AR86" i="6"/>
  <c r="O91" i="7"/>
  <c r="AT83" i="6"/>
  <c r="AU83" i="6" s="1"/>
  <c r="AZ83" i="6" s="1"/>
  <c r="O72" i="7"/>
  <c r="AT64" i="6"/>
  <c r="AU64" i="6" s="1"/>
  <c r="AZ64" i="6" s="1"/>
  <c r="O52" i="7"/>
  <c r="AT44" i="6"/>
  <c r="AU44" i="6" s="1"/>
  <c r="AZ44" i="6" s="1"/>
  <c r="O28" i="7"/>
  <c r="AT20" i="6"/>
  <c r="AU20" i="6" s="1"/>
  <c r="AZ20" i="6" s="1"/>
  <c r="O87" i="7"/>
  <c r="AT79" i="6"/>
  <c r="AU79" i="6" s="1"/>
  <c r="AZ79" i="6" s="1"/>
  <c r="G21" i="8"/>
  <c r="G29" i="8" s="1"/>
  <c r="O106" i="7"/>
  <c r="AT98" i="6"/>
  <c r="AU98" i="6" s="1"/>
  <c r="AZ98" i="6" s="1"/>
  <c r="O82" i="7"/>
  <c r="AT74" i="6"/>
  <c r="AU74" i="6" s="1"/>
  <c r="AZ74" i="6" s="1"/>
  <c r="O41" i="7"/>
  <c r="AT33" i="6"/>
  <c r="AU33" i="6" s="1"/>
  <c r="AZ33" i="6" s="1"/>
  <c r="O61" i="7"/>
  <c r="AT53" i="6"/>
  <c r="AU53" i="6" s="1"/>
  <c r="AZ53" i="6" s="1"/>
  <c r="O35" i="7"/>
  <c r="AT27" i="6"/>
  <c r="AU27" i="6" s="1"/>
  <c r="AZ27" i="6" s="1"/>
  <c r="AP67" i="6"/>
  <c r="O51" i="7"/>
  <c r="AT43" i="6"/>
  <c r="AU43" i="6" s="1"/>
  <c r="O110" i="7"/>
  <c r="AT102" i="6"/>
  <c r="AU102" i="6" s="1"/>
  <c r="AZ102" i="6" s="1"/>
  <c r="O53" i="7"/>
  <c r="AT45" i="6"/>
  <c r="AU45" i="6" s="1"/>
  <c r="AZ45" i="6" s="1"/>
  <c r="AO32" i="6"/>
  <c r="O56" i="7"/>
  <c r="AT48" i="6"/>
  <c r="AU48" i="6" s="1"/>
  <c r="AZ48" i="6" s="1"/>
  <c r="O111" i="7"/>
  <c r="AT103" i="6"/>
  <c r="AU103" i="6" s="1"/>
  <c r="AZ103" i="6" s="1"/>
  <c r="O97" i="7"/>
  <c r="AT89" i="6"/>
  <c r="AU89" i="6" s="1"/>
  <c r="AZ89" i="6" s="1"/>
  <c r="O92" i="7"/>
  <c r="AT84" i="6"/>
  <c r="AU84" i="6" s="1"/>
  <c r="AZ84" i="6" s="1"/>
  <c r="O18" i="7"/>
  <c r="AT10" i="6"/>
  <c r="AU10" i="6" s="1"/>
  <c r="AZ10" i="6" s="1"/>
  <c r="O33" i="7"/>
  <c r="AT25" i="6"/>
  <c r="AU25" i="6" s="1"/>
  <c r="AZ25" i="6" s="1"/>
  <c r="O76" i="7"/>
  <c r="AT68" i="6"/>
  <c r="AU68" i="6" s="1"/>
  <c r="AZ68" i="6" s="1"/>
  <c r="AP101" i="6"/>
  <c r="AX101" i="6" s="1"/>
  <c r="AS81" i="6"/>
  <c r="AR34" i="6"/>
  <c r="AQ17" i="6"/>
  <c r="S109" i="6"/>
  <c r="AR64" i="6"/>
  <c r="AR103" i="6"/>
  <c r="AR44" i="6"/>
  <c r="AR71" i="6"/>
  <c r="AR36" i="6"/>
  <c r="AQ22" i="6"/>
  <c r="AR83" i="6"/>
  <c r="AX81" i="6"/>
  <c r="AQ80" i="6"/>
  <c r="AR80" i="6" s="1"/>
  <c r="AR74" i="6"/>
  <c r="AS50" i="6"/>
  <c r="O99" i="7"/>
  <c r="AT91" i="6"/>
  <c r="AU91" i="6" s="1"/>
  <c r="AZ91" i="6" s="1"/>
  <c r="AR20" i="6"/>
  <c r="AQ104" i="6"/>
  <c r="AR104" i="6" s="1"/>
  <c r="AS88" i="6"/>
  <c r="AP88" i="6"/>
  <c r="AX88" i="6" s="1"/>
  <c r="AQ88" i="6"/>
  <c r="AR88" i="6" s="1"/>
  <c r="AX95" i="6"/>
  <c r="AX14" i="6"/>
  <c r="AR11" i="6"/>
  <c r="AQ56" i="6"/>
  <c r="AR56" i="6" s="1"/>
  <c r="O101" i="7"/>
  <c r="AT93" i="6"/>
  <c r="AU93" i="6" s="1"/>
  <c r="AZ93" i="6" s="1"/>
  <c r="AP13" i="6"/>
  <c r="AR12" i="6"/>
  <c r="AS72" i="6"/>
  <c r="AQ36" i="6"/>
  <c r="AR45" i="6"/>
  <c r="AR9" i="6"/>
  <c r="AS9" i="6"/>
  <c r="O32" i="7"/>
  <c r="AT24" i="6"/>
  <c r="AU24" i="6" s="1"/>
  <c r="AZ24" i="6" s="1"/>
  <c r="AQ95" i="6"/>
  <c r="AS95" i="6" s="1"/>
  <c r="AP95" i="6"/>
  <c r="AX90" i="6"/>
  <c r="O47" i="7"/>
  <c r="AT39" i="6"/>
  <c r="AU39" i="6" s="1"/>
  <c r="AZ39" i="6" s="1"/>
  <c r="AS66" i="6"/>
  <c r="AP82" i="6"/>
  <c r="AQ82" i="6" s="1"/>
  <c r="AR82" i="6" s="1"/>
  <c r="AP38" i="6"/>
  <c r="AX38" i="6" s="1"/>
  <c r="AR48" i="6"/>
  <c r="O86" i="7"/>
  <c r="AT78" i="6"/>
  <c r="AU78" i="6" s="1"/>
  <c r="AZ78" i="6" s="1"/>
  <c r="AP51" i="6"/>
  <c r="AX51" i="6" s="1"/>
  <c r="AX89" i="6"/>
  <c r="AS12" i="6"/>
  <c r="AQ72" i="6"/>
  <c r="AR72" i="6" s="1"/>
  <c r="AS36" i="6"/>
  <c r="AR18" i="6"/>
  <c r="AS80" i="6"/>
  <c r="AS94" i="6"/>
  <c r="AQ94" i="6"/>
  <c r="AR94" i="6" s="1"/>
  <c r="AP94" i="6"/>
  <c r="AX94" i="6" s="1"/>
  <c r="AQ99" i="6"/>
  <c r="AR99" i="6" s="1"/>
  <c r="AQ73" i="6"/>
  <c r="AR73" i="6" s="1"/>
  <c r="AX43" i="6"/>
  <c r="AQ107" i="6"/>
  <c r="AR107" i="6" s="1"/>
  <c r="AR42" i="6"/>
  <c r="AQ62" i="6"/>
  <c r="AR15" i="6"/>
  <c r="AX82" i="6"/>
  <c r="AQ87" i="6"/>
  <c r="AR87" i="6" s="1"/>
  <c r="AP87" i="6"/>
  <c r="AX87" i="6" s="1"/>
  <c r="AS87" i="6"/>
  <c r="AO106" i="6"/>
  <c r="O42" i="7"/>
  <c r="AT34" i="6"/>
  <c r="AU34" i="6" s="1"/>
  <c r="AZ34" i="6" s="1"/>
  <c r="AX75" i="6"/>
  <c r="AQ41" i="6"/>
  <c r="AR41" i="6" s="1"/>
  <c r="AQ65" i="6"/>
  <c r="AP65" i="6"/>
  <c r="AX65" i="6" s="1"/>
  <c r="AR10" i="6"/>
  <c r="AX12" i="6"/>
  <c r="AX105" i="6"/>
  <c r="AS23" i="6"/>
  <c r="AS75" i="6"/>
  <c r="AQ75" i="6"/>
  <c r="AR75" i="6" s="1"/>
  <c r="AP75" i="6"/>
  <c r="O60" i="7"/>
  <c r="AT52" i="6"/>
  <c r="AU52" i="6" s="1"/>
  <c r="AZ52" i="6" s="1"/>
  <c r="AP31" i="6"/>
  <c r="AP30" i="6"/>
  <c r="AX30" i="6" s="1"/>
  <c r="O45" i="7"/>
  <c r="AT37" i="6"/>
  <c r="AU37" i="6" s="1"/>
  <c r="AZ37" i="6" s="1"/>
  <c r="AR40" i="6"/>
  <c r="AX18" i="6"/>
  <c r="AR98" i="6"/>
  <c r="AS61" i="6"/>
  <c r="AR100" i="6"/>
  <c r="AR43" i="6"/>
  <c r="T8" i="6"/>
  <c r="T109" i="6" s="1"/>
  <c r="AQ105" i="6"/>
  <c r="AS105" i="6" s="1"/>
  <c r="AP105" i="6"/>
  <c r="AR105" i="6" s="1"/>
  <c r="AQ19" i="6"/>
  <c r="AR19" i="6" s="1"/>
  <c r="AS73" i="6"/>
  <c r="AR16" i="6"/>
  <c r="AS107" i="6"/>
  <c r="AQ42" i="6"/>
  <c r="AS42" i="6" s="1"/>
  <c r="AQ59" i="6"/>
  <c r="AS59" i="6" s="1"/>
  <c r="AP60" i="6"/>
  <c r="AX60" i="6" s="1"/>
  <c r="AX31" i="6"/>
  <c r="AS46" i="6"/>
  <c r="AX56" i="6"/>
  <c r="AR81" i="6"/>
  <c r="AO54" i="6"/>
  <c r="AR17" i="6"/>
  <c r="AQ49" i="6"/>
  <c r="AR49" i="6" s="1"/>
  <c r="O84" i="7"/>
  <c r="AT76" i="6"/>
  <c r="AU76" i="6" s="1"/>
  <c r="AZ76" i="6" s="1"/>
  <c r="O23" i="7"/>
  <c r="AT15" i="6"/>
  <c r="AU15" i="6" s="1"/>
  <c r="AZ15" i="6" s="1"/>
  <c r="AB109" i="6"/>
  <c r="E22" i="8" s="1"/>
  <c r="G22" i="8" s="1"/>
  <c r="AQ58" i="6"/>
  <c r="AR58" i="6" s="1"/>
  <c r="O78" i="7"/>
  <c r="AT70" i="6"/>
  <c r="AU70" i="6" s="1"/>
  <c r="AZ70" i="6" s="1"/>
  <c r="O34" i="7"/>
  <c r="AT26" i="6"/>
  <c r="AU26" i="6" s="1"/>
  <c r="AZ26" i="6" s="1"/>
  <c r="E21" i="8"/>
  <c r="AQ14" i="6"/>
  <c r="AS14" i="6" s="1"/>
  <c r="O36" i="7"/>
  <c r="AT28" i="6"/>
  <c r="AU28" i="6" s="1"/>
  <c r="AZ28" i="6" s="1"/>
  <c r="O104" i="7"/>
  <c r="AT96" i="6"/>
  <c r="AU96" i="6" s="1"/>
  <c r="AZ96" i="6" s="1"/>
  <c r="AP97" i="6"/>
  <c r="AX97" i="6" s="1"/>
  <c r="AS17" i="6"/>
  <c r="AS49" i="6"/>
  <c r="AQ100" i="6"/>
  <c r="AS100" i="6" s="1"/>
  <c r="AQ63" i="6"/>
  <c r="AS63" i="6" s="1"/>
  <c r="O29" i="7"/>
  <c r="AT21" i="6"/>
  <c r="AU21" i="6" s="1"/>
  <c r="AZ21" i="6" s="1"/>
  <c r="AB77" i="6"/>
  <c r="AO77" i="6" s="1"/>
  <c r="AS19" i="6"/>
  <c r="O77" i="7"/>
  <c r="AT69" i="6"/>
  <c r="AU69" i="6" s="1"/>
  <c r="AZ69" i="6" s="1"/>
  <c r="AS58" i="6"/>
  <c r="AQ35" i="6"/>
  <c r="AS35" i="6" s="1"/>
  <c r="AX13" i="6"/>
  <c r="E29" i="8" l="1"/>
  <c r="E31" i="8" s="1"/>
  <c r="E32" i="8" s="1"/>
  <c r="E35" i="8" s="1"/>
  <c r="O22" i="7"/>
  <c r="AT14" i="6"/>
  <c r="AU14" i="6" s="1"/>
  <c r="AZ14" i="6" s="1"/>
  <c r="O113" i="7"/>
  <c r="AT105" i="6"/>
  <c r="AU105" i="6" s="1"/>
  <c r="AZ105" i="6" s="1"/>
  <c r="O103" i="7"/>
  <c r="AT95" i="6"/>
  <c r="AU95" i="6" s="1"/>
  <c r="AZ95" i="6" s="1"/>
  <c r="O25" i="7"/>
  <c r="AT17" i="6"/>
  <c r="AU17" i="6" s="1"/>
  <c r="AZ17" i="6" s="1"/>
  <c r="AR22" i="6"/>
  <c r="AS22" i="6"/>
  <c r="AQ97" i="6"/>
  <c r="O44" i="7"/>
  <c r="AT36" i="6"/>
  <c r="AU36" i="6" s="1"/>
  <c r="AZ36" i="6" s="1"/>
  <c r="AS104" i="6"/>
  <c r="AQ67" i="6"/>
  <c r="AR67" i="6" s="1"/>
  <c r="AZ18" i="6"/>
  <c r="AQ51" i="6"/>
  <c r="AR51" i="6" s="1"/>
  <c r="AS97" i="6"/>
  <c r="AQ60" i="6"/>
  <c r="AS60" i="6" s="1"/>
  <c r="O69" i="7"/>
  <c r="AT61" i="6"/>
  <c r="AU61" i="6" s="1"/>
  <c r="AZ61" i="6" s="1"/>
  <c r="AQ30" i="6"/>
  <c r="AS82" i="6"/>
  <c r="AT9" i="6"/>
  <c r="AU9" i="6" s="1"/>
  <c r="AZ9" i="6" s="1"/>
  <c r="AQ13" i="6"/>
  <c r="AR13" i="6" s="1"/>
  <c r="O58" i="7"/>
  <c r="AT50" i="6"/>
  <c r="AU50" i="6" s="1"/>
  <c r="AZ50" i="6" s="1"/>
  <c r="AS41" i="6"/>
  <c r="AS67" i="6"/>
  <c r="O94" i="7"/>
  <c r="AT86" i="6"/>
  <c r="AU86" i="6" s="1"/>
  <c r="AZ86" i="6" s="1"/>
  <c r="O54" i="7"/>
  <c r="AT46" i="6"/>
  <c r="AU46" i="6" s="1"/>
  <c r="AZ46" i="6" s="1"/>
  <c r="O67" i="7"/>
  <c r="AT59" i="6"/>
  <c r="AU59" i="6" s="1"/>
  <c r="AZ59" i="6" s="1"/>
  <c r="AR65" i="6"/>
  <c r="AX67" i="6"/>
  <c r="AR95" i="6"/>
  <c r="AS99" i="6"/>
  <c r="O89" i="7"/>
  <c r="AT81" i="6"/>
  <c r="AU81" i="6" s="1"/>
  <c r="AZ81" i="6" s="1"/>
  <c r="AS56" i="6"/>
  <c r="O81" i="7"/>
  <c r="AT73" i="6"/>
  <c r="AU73" i="6" s="1"/>
  <c r="AZ73" i="6" s="1"/>
  <c r="O71" i="7"/>
  <c r="AT63" i="6"/>
  <c r="AU63" i="6" s="1"/>
  <c r="AZ63" i="6" s="1"/>
  <c r="O108" i="7"/>
  <c r="AT100" i="6"/>
  <c r="AU100" i="6" s="1"/>
  <c r="AZ100" i="6" s="1"/>
  <c r="AR14" i="6"/>
  <c r="AS65" i="6"/>
  <c r="AP106" i="6"/>
  <c r="AX106" i="6" s="1"/>
  <c r="AR59" i="6"/>
  <c r="O20" i="7"/>
  <c r="AT12" i="6"/>
  <c r="AU12" i="6" s="1"/>
  <c r="AZ12" i="6" s="1"/>
  <c r="O43" i="7"/>
  <c r="AT35" i="6"/>
  <c r="AU35" i="6" s="1"/>
  <c r="AZ35" i="6" s="1"/>
  <c r="AP54" i="6"/>
  <c r="AX54" i="6" s="1"/>
  <c r="AQ54" i="6"/>
  <c r="AS54" i="6" s="1"/>
  <c r="AR54" i="6"/>
  <c r="O66" i="7"/>
  <c r="AT58" i="6"/>
  <c r="AU58" i="6" s="1"/>
  <c r="AZ58" i="6" s="1"/>
  <c r="O57" i="7"/>
  <c r="AT49" i="6"/>
  <c r="AU49" i="6" s="1"/>
  <c r="AZ49" i="6" s="1"/>
  <c r="AR35" i="6"/>
  <c r="O50" i="7"/>
  <c r="AT42" i="6"/>
  <c r="AU42" i="6" s="1"/>
  <c r="AZ42" i="6" s="1"/>
  <c r="AR31" i="6"/>
  <c r="AS62" i="6"/>
  <c r="AR62" i="6"/>
  <c r="O74" i="7"/>
  <c r="AT66" i="6"/>
  <c r="AU66" i="6" s="1"/>
  <c r="AZ66" i="6" s="1"/>
  <c r="O96" i="7"/>
  <c r="AT88" i="6"/>
  <c r="AU88" i="6" s="1"/>
  <c r="AZ88" i="6" s="1"/>
  <c r="AS101" i="6"/>
  <c r="AZ43" i="6"/>
  <c r="AZ90" i="6"/>
  <c r="O95" i="7"/>
  <c r="AT87" i="6"/>
  <c r="AU87" i="6" s="1"/>
  <c r="AZ87" i="6" s="1"/>
  <c r="G31" i="8"/>
  <c r="G32" i="8" s="1"/>
  <c r="G35" i="8" s="1"/>
  <c r="O83" i="7"/>
  <c r="AT75" i="6"/>
  <c r="AU75" i="6" s="1"/>
  <c r="AZ75" i="6" s="1"/>
  <c r="O80" i="7"/>
  <c r="AT72" i="6"/>
  <c r="AU72" i="6" s="1"/>
  <c r="AZ72" i="6" s="1"/>
  <c r="AP77" i="6"/>
  <c r="AQ77" i="6" s="1"/>
  <c r="AS77" i="6" s="1"/>
  <c r="AR97" i="6"/>
  <c r="AR60" i="6"/>
  <c r="AR63" i="6"/>
  <c r="AQ31" i="6"/>
  <c r="AS31" i="6" s="1"/>
  <c r="O31" i="7"/>
  <c r="AT23" i="6"/>
  <c r="AU23" i="6" s="1"/>
  <c r="AZ23" i="6" s="1"/>
  <c r="O88" i="7"/>
  <c r="AT80" i="6"/>
  <c r="AU80" i="6" s="1"/>
  <c r="AZ80" i="6" s="1"/>
  <c r="AS51" i="6"/>
  <c r="AQ38" i="6"/>
  <c r="AR38" i="6" s="1"/>
  <c r="U8" i="6"/>
  <c r="AQ101" i="6"/>
  <c r="AR101" i="6" s="1"/>
  <c r="AP32" i="6"/>
  <c r="AX32" i="6" s="1"/>
  <c r="O27" i="7"/>
  <c r="AT19" i="6"/>
  <c r="AU19" i="6" s="1"/>
  <c r="AZ19" i="6" s="1"/>
  <c r="O115" i="7"/>
  <c r="AT107" i="6"/>
  <c r="AU107" i="6" s="1"/>
  <c r="AZ107" i="6" s="1"/>
  <c r="O102" i="7"/>
  <c r="AT94" i="6"/>
  <c r="AU94" i="6" s="1"/>
  <c r="AZ94" i="6" s="1"/>
  <c r="E30" i="8" l="1"/>
  <c r="O85" i="7"/>
  <c r="AT77" i="6"/>
  <c r="AU77" i="6" s="1"/>
  <c r="O62" i="7"/>
  <c r="AT54" i="6"/>
  <c r="AU54" i="6" s="1"/>
  <c r="AZ54" i="6" s="1"/>
  <c r="O39" i="7"/>
  <c r="AT31" i="6"/>
  <c r="AU31" i="6" s="1"/>
  <c r="AZ31" i="6" s="1"/>
  <c r="O109" i="7"/>
  <c r="AT101" i="6"/>
  <c r="AU101" i="6" s="1"/>
  <c r="AZ101" i="6" s="1"/>
  <c r="AX77" i="6"/>
  <c r="O30" i="7"/>
  <c r="AT22" i="6"/>
  <c r="AU22" i="6" s="1"/>
  <c r="AZ22" i="6" s="1"/>
  <c r="O59" i="7"/>
  <c r="AT51" i="6"/>
  <c r="AU51" i="6" s="1"/>
  <c r="AZ51" i="6" s="1"/>
  <c r="O107" i="7"/>
  <c r="AT99" i="6"/>
  <c r="AU99" i="6" s="1"/>
  <c r="AZ99" i="6" s="1"/>
  <c r="AR77" i="6"/>
  <c r="O90" i="7"/>
  <c r="AT82" i="6"/>
  <c r="AU82" i="6" s="1"/>
  <c r="AZ82" i="6" s="1"/>
  <c r="AS38" i="6"/>
  <c r="O75" i="7"/>
  <c r="AT67" i="6"/>
  <c r="AU67" i="6" s="1"/>
  <c r="AZ67" i="6" s="1"/>
  <c r="AR30" i="6"/>
  <c r="AS30" i="6"/>
  <c r="O49" i="7"/>
  <c r="AT41" i="6"/>
  <c r="AU41" i="6" s="1"/>
  <c r="AZ41" i="6" s="1"/>
  <c r="O112" i="7"/>
  <c r="AT104" i="6"/>
  <c r="AU104" i="6" s="1"/>
  <c r="AZ104" i="6" s="1"/>
  <c r="AQ106" i="6"/>
  <c r="AR106" i="6" s="1"/>
  <c r="O73" i="7"/>
  <c r="AT65" i="6"/>
  <c r="AU65" i="6" s="1"/>
  <c r="AZ65" i="6" s="1"/>
  <c r="O64" i="7"/>
  <c r="AT56" i="6"/>
  <c r="AU56" i="6" s="1"/>
  <c r="AZ56" i="6" s="1"/>
  <c r="O68" i="7"/>
  <c r="AT60" i="6"/>
  <c r="AU60" i="6" s="1"/>
  <c r="AZ60" i="6" s="1"/>
  <c r="AQ32" i="6"/>
  <c r="AS32" i="6" s="1"/>
  <c r="U109" i="6"/>
  <c r="V8" i="6"/>
  <c r="V109" i="6" s="1"/>
  <c r="O70" i="7"/>
  <c r="AT62" i="6"/>
  <c r="AU62" i="6" s="1"/>
  <c r="AZ62" i="6" s="1"/>
  <c r="O105" i="7"/>
  <c r="AT97" i="6"/>
  <c r="AU97" i="6" s="1"/>
  <c r="AZ97" i="6" s="1"/>
  <c r="AS13" i="6"/>
  <c r="AR32" i="6" l="1"/>
  <c r="O21" i="7"/>
  <c r="AT13" i="6"/>
  <c r="AU13" i="6" s="1"/>
  <c r="AZ13" i="6" s="1"/>
  <c r="O40" i="7"/>
  <c r="AT32" i="6"/>
  <c r="AU32" i="6" s="1"/>
  <c r="AZ32" i="6" s="1"/>
  <c r="AS106" i="6"/>
  <c r="O46" i="7"/>
  <c r="AT38" i="6"/>
  <c r="AU38" i="6" s="1"/>
  <c r="AZ38" i="6" s="1"/>
  <c r="O38" i="7"/>
  <c r="AT30" i="6"/>
  <c r="AU30" i="6" s="1"/>
  <c r="AZ30" i="6" s="1"/>
  <c r="AZ77" i="6"/>
  <c r="AW8" i="6"/>
  <c r="AO8" i="6"/>
  <c r="O114" i="7" l="1"/>
  <c r="AT106" i="6"/>
  <c r="AU106" i="6" s="1"/>
  <c r="AZ106" i="6" s="1"/>
  <c r="AO109" i="6"/>
  <c r="AP8" i="6"/>
  <c r="AQ8" i="6" s="1"/>
  <c r="AQ109" i="6" s="1"/>
  <c r="AS8" i="6" l="1"/>
  <c r="AR8" i="6"/>
  <c r="AP109" i="6"/>
  <c r="AX8" i="6"/>
  <c r="O117" i="7" l="1"/>
  <c r="AS109" i="6"/>
  <c r="AT8" i="6"/>
  <c r="AU8" i="6" s="1"/>
  <c r="AZ8" i="6" s="1"/>
  <c r="O118" i="7" l="1"/>
  <c r="O119"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300-000001000000}">
      <text>
        <r>
          <rPr>
            <sz val="10"/>
            <color rgb="FF000000"/>
            <rFont val="Arial"/>
          </rPr>
          <t>Author:
As per MD sir instruction take 20% margin for residential and 15% margin for projects.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O3" authorId="0" shapeId="0" xr:uid="{00000000-0006-0000-0400-000001000000}">
      <text>
        <r>
          <rPr>
            <sz val="10"/>
            <color rgb="FF000000"/>
            <rFont val="Arial"/>
          </rPr>
          <t>Author:
Rs.50 to Rs.55 for material(MS).
Rs.15 for processing cost.
Rs.28 for galvanizing</t>
        </r>
      </text>
    </comment>
  </commentList>
</comments>
</file>

<file path=xl/sharedStrings.xml><?xml version="1.0" encoding="utf-8"?>
<sst xmlns="http://schemas.openxmlformats.org/spreadsheetml/2006/main" count="1935" uniqueCount="445">
  <si>
    <t>Euro Price</t>
  </si>
  <si>
    <t>Freight</t>
  </si>
  <si>
    <t>Customs</t>
  </si>
  <si>
    <t>Insurance</t>
  </si>
  <si>
    <t>Clearance</t>
  </si>
  <si>
    <t>Wastage</t>
  </si>
  <si>
    <t>Silicon Bite Size</t>
  </si>
  <si>
    <t>Wall Plugs</t>
  </si>
  <si>
    <t>Width</t>
  </si>
  <si>
    <t>Depth</t>
  </si>
  <si>
    <t>Silicon</t>
  </si>
  <si>
    <t>Masking Tape</t>
  </si>
  <si>
    <t>Backor Rod</t>
  </si>
  <si>
    <t>Per SFT</t>
  </si>
  <si>
    <t>Per SQM</t>
  </si>
  <si>
    <t>Fabrication</t>
  </si>
  <si>
    <t>Installation</t>
  </si>
  <si>
    <t>Margin</t>
  </si>
  <si>
    <t>Project :-</t>
  </si>
  <si>
    <t>Quotation No</t>
  </si>
  <si>
    <t>Silver</t>
  </si>
  <si>
    <t>Nikhil</t>
  </si>
  <si>
    <t>Location :-</t>
  </si>
  <si>
    <t>Wind Load</t>
  </si>
  <si>
    <t>1.5Kpa</t>
  </si>
  <si>
    <t>Quotation Dated</t>
  </si>
  <si>
    <t>Bronze</t>
  </si>
  <si>
    <t>Ranjan</t>
  </si>
  <si>
    <t>Sales Person :-</t>
  </si>
  <si>
    <t>Designer</t>
  </si>
  <si>
    <t>Titanium</t>
  </si>
  <si>
    <t>Pradeep</t>
  </si>
  <si>
    <t>Aluminium Colour :-</t>
  </si>
  <si>
    <t>Hardware Colour</t>
  </si>
  <si>
    <t>Architect</t>
  </si>
  <si>
    <t>Brown</t>
  </si>
  <si>
    <t>Ravi</t>
  </si>
  <si>
    <t>Black</t>
  </si>
  <si>
    <t>Venu.B</t>
  </si>
  <si>
    <t>SL NO</t>
  </si>
  <si>
    <t>Window / Door ID</t>
  </si>
  <si>
    <t>System</t>
  </si>
  <si>
    <t>Item Description</t>
  </si>
  <si>
    <t>Glass Spec.</t>
  </si>
  <si>
    <t>Fly Screen</t>
  </si>
  <si>
    <t>Location</t>
  </si>
  <si>
    <t>Height</t>
  </si>
  <si>
    <t>Qty</t>
  </si>
  <si>
    <t>White</t>
  </si>
  <si>
    <t>Mahesh</t>
  </si>
  <si>
    <t>Area</t>
  </si>
  <si>
    <t>mm</t>
  </si>
  <si>
    <t>Nos</t>
  </si>
  <si>
    <t>Bal Kumari</t>
  </si>
  <si>
    <t>Lavanya</t>
  </si>
  <si>
    <t>Mr. Anamol Anand : 7702300826</t>
  </si>
  <si>
    <t>Mr. Srinivas : 9949077279</t>
  </si>
  <si>
    <t>Mr. Prasanth : 9591855724</t>
  </si>
  <si>
    <t>Mr. Deepak</t>
  </si>
  <si>
    <t>Mr. Bramhanandam : 9963925599</t>
  </si>
  <si>
    <t xml:space="preserve">Mr. Jagadish : 8008103070 </t>
  </si>
  <si>
    <t>Mr.  Ranjith : 8008103068</t>
  </si>
  <si>
    <t>Mr. Ravi Kiran : 9949841177</t>
  </si>
  <si>
    <t>Mr. Ashok : 7702300825</t>
  </si>
  <si>
    <t>Ms. Shobha : 8008103084</t>
  </si>
  <si>
    <t>Mr. Raju Savasi : 9840355091</t>
  </si>
  <si>
    <t>Mrs. Lakshmi : 8008103086</t>
  </si>
  <si>
    <t>Mr. Srikanth :  9704084994</t>
  </si>
  <si>
    <t>Mr. Sai</t>
  </si>
  <si>
    <t>Ms. Prathyusha : 8008103067</t>
  </si>
  <si>
    <t>Ms. Rachana : 9154030271</t>
  </si>
  <si>
    <t>Mrs. Lakshmi : 9591999853</t>
  </si>
  <si>
    <t>Bangalore</t>
  </si>
  <si>
    <t xml:space="preserve">PROJECT : </t>
  </si>
  <si>
    <t>Window Code</t>
  </si>
  <si>
    <t>DESCRIPTION</t>
  </si>
  <si>
    <t>WIDTH</t>
  </si>
  <si>
    <t>HEIGHT</t>
  </si>
  <si>
    <t xml:space="preserve"> QTY</t>
  </si>
  <si>
    <t>AREA / UNIT</t>
  </si>
  <si>
    <t>Profile Cost per unit in Euro</t>
  </si>
  <si>
    <t>cost for total Qty in Euro</t>
  </si>
  <si>
    <t>Total Price in INR</t>
  </si>
  <si>
    <t>Glass</t>
  </si>
  <si>
    <t>Glass Price</t>
  </si>
  <si>
    <t>Extra Glass Price</t>
  </si>
  <si>
    <t>SS Mesh</t>
  </si>
  <si>
    <t>Retractable Mesh</t>
  </si>
  <si>
    <t>MS Insert</t>
  </si>
  <si>
    <t>Consumables</t>
  </si>
  <si>
    <t>nos</t>
  </si>
  <si>
    <t>SQFT</t>
  </si>
  <si>
    <t>per unit</t>
  </si>
  <si>
    <t>Per Window</t>
  </si>
  <si>
    <t>Anchors</t>
  </si>
  <si>
    <t>Abro Masking Tape</t>
  </si>
  <si>
    <t>Weather Silicon</t>
  </si>
  <si>
    <t>Packing Shims 1MM</t>
  </si>
  <si>
    <t>Packing Shims 2MM</t>
  </si>
  <si>
    <t>Calculations</t>
  </si>
  <si>
    <t>Glass Unit Value</t>
  </si>
  <si>
    <t>Basic Value</t>
  </si>
  <si>
    <t>Transport</t>
  </si>
  <si>
    <t>Total</t>
  </si>
  <si>
    <t>Profit</t>
  </si>
  <si>
    <t>Total After Profit</t>
  </si>
  <si>
    <t>GST</t>
  </si>
  <si>
    <t>Total After GST</t>
  </si>
  <si>
    <t>Glass Thickness</t>
  </si>
  <si>
    <t>Air/Lm</t>
  </si>
  <si>
    <t>GLASS</t>
  </si>
  <si>
    <t>AIR/LAMINATES GAP</t>
  </si>
  <si>
    <t>Thickness</t>
  </si>
  <si>
    <t>Cost/Sq.mt</t>
  </si>
  <si>
    <t>4mm Clear</t>
  </si>
  <si>
    <t>5mm Clear</t>
  </si>
  <si>
    <t>6mm Clear</t>
  </si>
  <si>
    <t>8mm Clear</t>
  </si>
  <si>
    <t>10mm Clear</t>
  </si>
  <si>
    <t>12mm Clear</t>
  </si>
  <si>
    <t>15mm Clear</t>
  </si>
  <si>
    <t>19mm Clear</t>
  </si>
  <si>
    <t xml:space="preserve">6 MM EXTRA CLEAR </t>
  </si>
  <si>
    <t>8 MM EXTRA CLEAR</t>
  </si>
  <si>
    <t xml:space="preserve">10 MM EXTRA CLEAR </t>
  </si>
  <si>
    <t xml:space="preserve">12 MM EXTRA CLEAR </t>
  </si>
  <si>
    <t xml:space="preserve">5 MM Green TNT </t>
  </si>
  <si>
    <t xml:space="preserve">6 MM Green TNT </t>
  </si>
  <si>
    <t xml:space="preserve">5 MM Bronze TNT </t>
  </si>
  <si>
    <t xml:space="preserve">10 MM BRONZE TNT </t>
  </si>
  <si>
    <t xml:space="preserve">12 MM Bronze TNT </t>
  </si>
  <si>
    <t xml:space="preserve">5 MM Grey TNT </t>
  </si>
  <si>
    <t xml:space="preserve">5 MM REFLECTASOL GREEN </t>
  </si>
  <si>
    <t xml:space="preserve">5 MM S S GREEN </t>
  </si>
  <si>
    <t xml:space="preserve">6 MM REFLECTASOL GREEN </t>
  </si>
  <si>
    <t xml:space="preserve">5 MM SUPER SILVER DARK BLUE </t>
  </si>
  <si>
    <t xml:space="preserve">5 MM SUPPHIRE BLUE </t>
  </si>
  <si>
    <t xml:space="preserve">5 MM S S AQUA BLUE </t>
  </si>
  <si>
    <t xml:space="preserve">5 MM IMPERIAL BLUE </t>
  </si>
  <si>
    <t xml:space="preserve">5 MM OPEL ROYAL BLUE </t>
  </si>
  <si>
    <t xml:space="preserve">5 MM OCEAN BLUE </t>
  </si>
  <si>
    <t xml:space="preserve">6 MM SUPPHIRE BLUE </t>
  </si>
  <si>
    <t xml:space="preserve">5 MM REFLECTASOL BRONZE </t>
  </si>
  <si>
    <t xml:space="preserve">5 MM OPAL GOLDEN BRONZE </t>
  </si>
  <si>
    <t xml:space="preserve">5 MM S S BRONZE </t>
  </si>
  <si>
    <t xml:space="preserve">6 MM REFLECTASOL BRONZE </t>
  </si>
  <si>
    <t xml:space="preserve">5 MM GERY REFLECTIVE </t>
  </si>
  <si>
    <t xml:space="preserve">5 MM OPAL PARL GREY </t>
  </si>
  <si>
    <t xml:space="preserve">5 MM ST 167 </t>
  </si>
  <si>
    <t xml:space="preserve">5 MM ST 467 </t>
  </si>
  <si>
    <t xml:space="preserve">5 MM ST 767 </t>
  </si>
  <si>
    <t xml:space="preserve">5 MM ET 450 </t>
  </si>
  <si>
    <t xml:space="preserve">6 MM ST 150 </t>
  </si>
  <si>
    <t xml:space="preserve">6 MM ST 167 </t>
  </si>
  <si>
    <t xml:space="preserve">6 MM ST 267 </t>
  </si>
  <si>
    <t xml:space="preserve">6 mm ST 420 </t>
  </si>
  <si>
    <t xml:space="preserve">6 MM ST 436 </t>
  </si>
  <si>
    <t xml:space="preserve">6 MM ST 467 </t>
  </si>
  <si>
    <t xml:space="preserve">6 MM ST 720 </t>
  </si>
  <si>
    <t xml:space="preserve">6 MM ST 736 </t>
  </si>
  <si>
    <t xml:space="preserve">6 MM ST 767 </t>
  </si>
  <si>
    <t xml:space="preserve">8 MM ST 167 </t>
  </si>
  <si>
    <t xml:space="preserve">10 MM ST 167 </t>
  </si>
  <si>
    <t xml:space="preserve">12 MM ST 167 </t>
  </si>
  <si>
    <t xml:space="preserve">6 MM KT 155 </t>
  </si>
  <si>
    <t xml:space="preserve">8 MM KT 155 </t>
  </si>
  <si>
    <t xml:space="preserve">6 MM KT 455 </t>
  </si>
  <si>
    <t xml:space="preserve">6 MM KT 755 </t>
  </si>
  <si>
    <t xml:space="preserve">6 MM ET 125 (NEWTON CLEAR) </t>
  </si>
  <si>
    <t xml:space="preserve">12 MM ET 125 (COSMOS CLEAR) </t>
  </si>
  <si>
    <t xml:space="preserve">6 MM PINE Green </t>
  </si>
  <si>
    <t xml:space="preserve">8 MM PINE GREEN </t>
  </si>
  <si>
    <t xml:space="preserve">6 MM SKN 154 </t>
  </si>
  <si>
    <t xml:space="preserve">6 MM SKN 165 </t>
  </si>
  <si>
    <t xml:space="preserve">6 MM SKN 454 </t>
  </si>
  <si>
    <t xml:space="preserve">6 MM SKN 465 </t>
  </si>
  <si>
    <t xml:space="preserve">6 MM SKN 765 </t>
  </si>
  <si>
    <t xml:space="preserve">8 MM TIMELESS </t>
  </si>
  <si>
    <t xml:space="preserve">8 MM Clear SKN 165 (Reflectiv) </t>
  </si>
  <si>
    <t xml:space="preserve">8 MM PLAT.PRISTINE WHITE </t>
  </si>
  <si>
    <t xml:space="preserve">5 MM MIRROR (MIRALITE EVALUTION CLEAR) </t>
  </si>
  <si>
    <t xml:space="preserve">6 MM MIRROR (MIRALITE EVALUTION CLEAR) </t>
  </si>
  <si>
    <t>MS Insert Calculation</t>
  </si>
  <si>
    <t>Rate/Kg</t>
  </si>
  <si>
    <t>Insert Description</t>
  </si>
  <si>
    <t>Location of insert</t>
  </si>
  <si>
    <t>Qty Required of insert</t>
  </si>
  <si>
    <t>Qty of Window</t>
  </si>
  <si>
    <t>Density</t>
  </si>
  <si>
    <t>Weight kg/mtr</t>
  </si>
  <si>
    <t>Length Required in mtr</t>
  </si>
  <si>
    <t>Total required running mtr</t>
  </si>
  <si>
    <t>Total Weight</t>
  </si>
  <si>
    <t>Total Price</t>
  </si>
  <si>
    <t>unit price for MS for each window</t>
  </si>
  <si>
    <t>Cost break up Details</t>
  </si>
  <si>
    <t>Extra Glass Sizes</t>
  </si>
  <si>
    <t>Sl .No</t>
  </si>
  <si>
    <t>Description</t>
  </si>
  <si>
    <t>Code No:</t>
  </si>
  <si>
    <t>Width         mm</t>
  </si>
  <si>
    <t>Height
mm</t>
  </si>
  <si>
    <t>Area                            (sq. Mtrs)</t>
  </si>
  <si>
    <t>Quantity</t>
  </si>
  <si>
    <t>Total Area Sq.Mtr.</t>
  </si>
  <si>
    <t>Total Area Sft.</t>
  </si>
  <si>
    <t>Profile cost Details</t>
  </si>
  <si>
    <t>Hard ware</t>
  </si>
  <si>
    <t>Wall Plug with screw</t>
  </si>
  <si>
    <t>Masking tape in Mtr.</t>
  </si>
  <si>
    <t>Backer Rod in Mtr.</t>
  </si>
  <si>
    <t>Transportation</t>
  </si>
  <si>
    <t>Total Cost</t>
  </si>
  <si>
    <t>OH</t>
  </si>
  <si>
    <t>Unit price per Sq.Mtr.</t>
  </si>
  <si>
    <t>Total Amount</t>
  </si>
  <si>
    <t>Rate /                Sq. Mtr</t>
  </si>
  <si>
    <t>Rate /                Sq. Ft</t>
  </si>
  <si>
    <t>Percentage of Work</t>
  </si>
  <si>
    <t>Alu + Hardware</t>
  </si>
  <si>
    <t>Glass + Mesh + MS etc</t>
  </si>
  <si>
    <t>Basic</t>
  </si>
  <si>
    <t>Freigh</t>
  </si>
  <si>
    <t>Total Profile Cost</t>
  </si>
  <si>
    <t>ED</t>
  </si>
  <si>
    <t>Packing</t>
  </si>
  <si>
    <t>Transit Insurance</t>
  </si>
  <si>
    <t>Total MS Cost</t>
  </si>
  <si>
    <t>Check</t>
  </si>
  <si>
    <t>10 Dia</t>
  </si>
  <si>
    <t>Grand Total</t>
  </si>
  <si>
    <t>Quotation No :</t>
  </si>
  <si>
    <t>Quotation Dated:</t>
  </si>
  <si>
    <t>Wind Load :-</t>
  </si>
  <si>
    <t>Rev.No &amp; Date :</t>
  </si>
  <si>
    <t>Designer :</t>
  </si>
  <si>
    <t>Hardware Colour :-</t>
  </si>
  <si>
    <t>Architect :</t>
  </si>
  <si>
    <t>S.NO</t>
  </si>
  <si>
    <t>WINDOW CODE</t>
  </si>
  <si>
    <t>SYSTEM</t>
  </si>
  <si>
    <t>LOCATION</t>
  </si>
  <si>
    <t>MESH</t>
  </si>
  <si>
    <t>WIDTH
MM</t>
  </si>
  <si>
    <t>HEIGHT
MM</t>
  </si>
  <si>
    <t>QTY</t>
  </si>
  <si>
    <t>TOTAL AREA (SQ.MTR)</t>
  </si>
  <si>
    <t>TOTAL AMOUNT</t>
  </si>
  <si>
    <t>SUB TOTAL</t>
  </si>
  <si>
    <t>GST 18%</t>
  </si>
  <si>
    <t>GRAND TOTAL</t>
  </si>
  <si>
    <t>Remarks:</t>
  </si>
  <si>
    <t>Glass Specification:</t>
  </si>
  <si>
    <t>Note:</t>
  </si>
  <si>
    <t>All Profiles, Hardware &amp; Accessories are imported. So, we cannot change the colour after the confirmation.</t>
  </si>
  <si>
    <t>Grill has to be installed after the installation of windows.</t>
  </si>
  <si>
    <t>Order once confirmed cannot be cancelled.</t>
  </si>
  <si>
    <t>All Retractable and Roll up mesh are inside.</t>
  </si>
  <si>
    <t>Confirm the SS Mesh to install inside or outside.</t>
  </si>
  <si>
    <t>Not Included in Price:</t>
  </si>
  <si>
    <t>Price quoted are Ex-Factory, Hyderabad. Transportation charges from fabrication unit to site - At actuals on To-pay basis.</t>
  </si>
  <si>
    <t>Any Structural support required should be provided by client.</t>
  </si>
  <si>
    <t>Unloading to be taken care by the client.</t>
  </si>
  <si>
    <t>Installation Charges Separate.</t>
  </si>
  <si>
    <t>Terms &amp; Conditions:</t>
  </si>
  <si>
    <t xml:space="preserve">Order Finalization, Validity and Delivery </t>
  </si>
  <si>
    <t xml:space="preserve">Client to check all details provided carefully before the finalizing the design/solution. </t>
  </si>
  <si>
    <t xml:space="preserve">Any modifications/Size Change/alterations to the design will have an impact on the techno commercials. </t>
  </si>
  <si>
    <t xml:space="preserve">Once the Quote and Drawings are finalized, no changes/alterations are possible. </t>
  </si>
  <si>
    <t xml:space="preserve">The finalized drawings and quote will be signed by the client, a copy will be provided to the customer. </t>
  </si>
  <si>
    <t xml:space="preserve">Price validity is 15 days from the date of our proposal. </t>
  </si>
  <si>
    <t xml:space="preserve">Delivery with in 12 to 16 weeks from the date of advance. </t>
  </si>
  <si>
    <t>Payment Terms</t>
  </si>
  <si>
    <t xml:space="preserve">75% advance, Balance 25% before dispatch. </t>
  </si>
  <si>
    <t>For payments through Cheque/DD/RTGS/NEFT, to be made in favour of:
ALUMIL BUILDMATE PVT LTD.
UCO Bank, Banjara Hills branch.
A/C No : 09790510000847
RTGS/IFSC No : UCBA0000979</t>
  </si>
  <si>
    <t xml:space="preserve">Material will be dispatched only after all dues are cleared. </t>
  </si>
  <si>
    <t xml:space="preserve">Any additional job/finishing/extra work apart from the agreed drawings will be considered as a new order, processed separately. </t>
  </si>
  <si>
    <t>Storage:</t>
  </si>
  <si>
    <t xml:space="preserve">In the event of site not being ready for installation, all products will be stored in our warehouse for short term. </t>
  </si>
  <si>
    <t xml:space="preserve">Storage facility will be free of charge for first 3 weeks upon arrival of material in storage warehouse and thereon Rs.10,000/- will be charged on weekly basis post free storage period. </t>
  </si>
  <si>
    <t xml:space="preserve">Damages: </t>
  </si>
  <si>
    <t xml:space="preserve">Any breakage and damage before and during installation by Alumil team are the responsibility of Alumil. </t>
  </si>
  <si>
    <t xml:space="preserve">In case damages are small items, replacement would be within 15 days and in case of large/special items it will be 99 days approx. </t>
  </si>
  <si>
    <t xml:space="preserve">Damages caused during storage at clients site/store, where material has been shifted (at clients request) will not be the responsibility of Alumil. </t>
  </si>
  <si>
    <t xml:space="preserve">Replacement of damaged material will be on chargeable basis. </t>
  </si>
  <si>
    <t xml:space="preserve">Installation and technical assistance: </t>
  </si>
  <si>
    <t xml:space="preserve">Metal scaffolding to be arranged by client at site where required. </t>
  </si>
  <si>
    <t xml:space="preserve">Accommodation for installation team/tools to be provided on site by client. </t>
  </si>
  <si>
    <t xml:space="preserve">Site measurements are to be maintained accurate to final drawings. And major variation in opening size to be rectified by client. </t>
  </si>
  <si>
    <t>Installation charges at Rs.150/sft.</t>
  </si>
  <si>
    <t>For Installation related queries kindly contact: +91-8008103096</t>
  </si>
  <si>
    <t>For Technical related queries kindly contact: +91-9849886288</t>
  </si>
  <si>
    <t>Anamol Anand</t>
  </si>
  <si>
    <t>Prepared By</t>
  </si>
  <si>
    <t>Approved By</t>
  </si>
  <si>
    <t xml:space="preserve">Revision :- </t>
  </si>
  <si>
    <t>Revision 1</t>
  </si>
  <si>
    <t>Revision done on</t>
  </si>
  <si>
    <t>Quotation No :-</t>
  </si>
  <si>
    <t>Architect :-</t>
  </si>
  <si>
    <t>Designer :-</t>
  </si>
  <si>
    <t>Quoted Date :-</t>
  </si>
  <si>
    <t>Descritpion</t>
  </si>
  <si>
    <t>Actual</t>
  </si>
  <si>
    <t>After Discount</t>
  </si>
  <si>
    <t>Total Euro Price For Project of Profiles</t>
  </si>
  <si>
    <t>Total Price in INR of Profiles</t>
  </si>
  <si>
    <t>Glass Cost</t>
  </si>
  <si>
    <t>Accessories</t>
  </si>
  <si>
    <t>Total Cost Zero Pay</t>
  </si>
  <si>
    <t>Rate Per SFT Zero Pay</t>
  </si>
  <si>
    <t>Total SFT</t>
  </si>
  <si>
    <t>Quoted Price Per SFT</t>
  </si>
  <si>
    <t>W</t>
  </si>
  <si>
    <t>H</t>
  </si>
  <si>
    <t>Q</t>
  </si>
  <si>
    <t>Fixed Windows</t>
  </si>
  <si>
    <t>Width(m)</t>
  </si>
  <si>
    <t>Ht(m)</t>
  </si>
  <si>
    <t>Total R.Mtr.</t>
  </si>
  <si>
    <t>Job: Fixed Window</t>
  </si>
  <si>
    <t>Sl No</t>
  </si>
  <si>
    <t>Item description</t>
  </si>
  <si>
    <t>Sec. Code</t>
  </si>
  <si>
    <t>Unit Wt.</t>
  </si>
  <si>
    <t>Length(m)</t>
  </si>
  <si>
    <t>Total wt.</t>
  </si>
  <si>
    <t>UOM</t>
  </si>
  <si>
    <t xml:space="preserve">Rate </t>
  </si>
  <si>
    <t xml:space="preserve">Amount </t>
  </si>
  <si>
    <t xml:space="preserve">5MM ET125 + 1.52PVB + 5MM CLEAR TOUGHENED GLASS </t>
  </si>
  <si>
    <t>Sq.Mtr.</t>
  </si>
  <si>
    <t>OUTER FRAME BOTTOM  WITH WOODEN PC</t>
  </si>
  <si>
    <t>JINDAL 20903</t>
  </si>
  <si>
    <t>Kgs.</t>
  </si>
  <si>
    <t>OUTER FRAME TOP  WITH WOODEN PC</t>
  </si>
  <si>
    <t>OUTER FRAME SIDE  WITH WOODEN PC</t>
  </si>
  <si>
    <t>MULLION  WITH WOODEN PC</t>
  </si>
  <si>
    <t>JINDAL 20720</t>
  </si>
  <si>
    <t>CLIP FOR TOP, BOTTOM AND SIDE WITH WOODEN PC</t>
  </si>
  <si>
    <t>JINDAL 19369</t>
  </si>
  <si>
    <t>50 x 50 x 3mm THK ANGLE CLEATS FOR OUTER FRAME</t>
  </si>
  <si>
    <t>TWGS</t>
  </si>
  <si>
    <t xml:space="preserve">No 8x19mm  PAN HEAD SCREW </t>
  </si>
  <si>
    <t>Nos.</t>
  </si>
  <si>
    <t>No 10 x 75mm LONG WOODEN SCREW WITH RAWL PLUG</t>
  </si>
  <si>
    <t xml:space="preserve">HOLE CAP FOR  NO 10 DIA. </t>
  </si>
  <si>
    <t>GASKET -1 FOR 2MM THK.</t>
  </si>
  <si>
    <t>Mtr.</t>
  </si>
  <si>
    <t>GASKET -2 FOR 2MM THK.</t>
  </si>
  <si>
    <t>PROTECTION TAPE 25MM WIDTH.</t>
  </si>
  <si>
    <t>6MM DIA. BRACKER ROD</t>
  </si>
  <si>
    <t>WEATHER SILICON DC-789.</t>
  </si>
  <si>
    <t>Byte Size - 11.52x6</t>
  </si>
  <si>
    <t>Cart.</t>
  </si>
  <si>
    <t>ABRO MASKING TAPE 25MM WIDTH</t>
  </si>
  <si>
    <t>BOTTOM FRAME PC</t>
  </si>
  <si>
    <t>P.MTR</t>
  </si>
  <si>
    <t>TOP FRAME  WITH PC</t>
  </si>
  <si>
    <t>SIDE FRAME PC</t>
  </si>
  <si>
    <t>MULLION WITH PC</t>
  </si>
  <si>
    <t>HOLD FAST</t>
  </si>
  <si>
    <t>MISCILLANEOUS</t>
  </si>
  <si>
    <t>LABOUR-FABRICATION</t>
  </si>
  <si>
    <t>LABOUR-INSTALLATION</t>
  </si>
  <si>
    <t>ELECTRICITY</t>
  </si>
  <si>
    <t>MISSALANIOUS</t>
  </si>
  <si>
    <t>TRANSPORTATION</t>
  </si>
  <si>
    <t>Sub Total</t>
  </si>
  <si>
    <t>Rate Per Sq.Mtr.</t>
  </si>
  <si>
    <t>Exterior</t>
  </si>
  <si>
    <t>Interior</t>
  </si>
  <si>
    <t>Window Code :-</t>
  </si>
  <si>
    <t>Description :-</t>
  </si>
  <si>
    <t>Profile Colour :-</t>
  </si>
  <si>
    <t>Elevation View :-</t>
  </si>
  <si>
    <t>Size :-</t>
  </si>
  <si>
    <t>Qty :-</t>
  </si>
  <si>
    <t>Series :-</t>
  </si>
  <si>
    <t>Glass :-</t>
  </si>
  <si>
    <t>Mesh :-</t>
  </si>
  <si>
    <t>46MM</t>
  </si>
  <si>
    <t>BASIC</t>
  </si>
  <si>
    <t>8mm CTG</t>
  </si>
  <si>
    <t>GLASS-1</t>
  </si>
  <si>
    <t>24MM</t>
  </si>
  <si>
    <t>28MM</t>
  </si>
  <si>
    <t>21MM</t>
  </si>
  <si>
    <t>12MM</t>
  </si>
  <si>
    <t>10MM CTG</t>
  </si>
  <si>
    <t>Glass-2</t>
  </si>
  <si>
    <t>24mm F</t>
  </si>
  <si>
    <t>8MM CTG</t>
  </si>
  <si>
    <t>21mm F</t>
  </si>
  <si>
    <t>Glass-3</t>
  </si>
  <si>
    <t>28mm</t>
  </si>
  <si>
    <t>Toughening</t>
  </si>
  <si>
    <t>17.52mm</t>
  </si>
  <si>
    <t>Handling</t>
  </si>
  <si>
    <t>Jumbo</t>
  </si>
  <si>
    <t>TOTAL BASIC COST</t>
  </si>
  <si>
    <t>INSURANCE</t>
  </si>
  <si>
    <t>TOTAL COST</t>
  </si>
  <si>
    <t>PER SQ.MTR</t>
  </si>
  <si>
    <t>PER SQ.FT</t>
  </si>
  <si>
    <t>6mm CTG</t>
  </si>
  <si>
    <t>1.52mm pvb</t>
  </si>
  <si>
    <t>Frosting</t>
  </si>
  <si>
    <t>10MM</t>
  </si>
  <si>
    <t>5mm CTG</t>
  </si>
  <si>
    <t>No's</t>
  </si>
  <si>
    <t>Rolls</t>
  </si>
  <si>
    <t>Catr</t>
  </si>
  <si>
    <t>Packing Shims 5MM</t>
  </si>
  <si>
    <t>Rmt</t>
  </si>
  <si>
    <t>Window Codes</t>
  </si>
  <si>
    <t>Mesh</t>
  </si>
  <si>
    <t>Profile Color</t>
  </si>
  <si>
    <t>Hardware Color</t>
  </si>
  <si>
    <t>height</t>
  </si>
  <si>
    <t>SS Mesh Price</t>
  </si>
  <si>
    <t>Recractable Mesh Price</t>
  </si>
  <si>
    <t>Extra Glass Width</t>
  </si>
  <si>
    <t>Extra Glass Height</t>
  </si>
  <si>
    <t>Extra Glass Qty</t>
  </si>
  <si>
    <t>Hardware</t>
  </si>
  <si>
    <t>ABPL-DE-20.21-2290</t>
  </si>
  <si>
    <t>Mr. Yashwanth JTP B1201</t>
  </si>
  <si>
    <t>Hyderabad</t>
  </si>
  <si>
    <t>Champagne Anodized</t>
  </si>
  <si>
    <t>W2</t>
  </si>
  <si>
    <t>W3</t>
  </si>
  <si>
    <t>M900</t>
  </si>
  <si>
    <t>M14600</t>
  </si>
  <si>
    <t>3 TRACK 2 GLASS SHUTTER SLIDING WINDOW</t>
  </si>
  <si>
    <t>2 TRACK 4 GLASS SHUTTER SLIDING DOOR</t>
  </si>
  <si>
    <t>SS</t>
  </si>
  <si>
    <t>NO</t>
  </si>
  <si>
    <t>-</t>
  </si>
  <si>
    <t>24mm :- 6mm Clear Toughened Glass + 12mm Spacer + 6mm Clear Toughened Glass.</t>
  </si>
  <si>
    <t>R0</t>
  </si>
  <si>
    <t>Nikhil Reddy</t>
  </si>
  <si>
    <t>SPECIAL PRICE</t>
  </si>
  <si>
    <t>8MM</t>
  </si>
  <si>
    <t>8mm :- 8mm Clear Toughened Glass.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</si>
</sst>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_(* \(#,##0.00\);_(* &quot;-&quot;??_);_(@_)"/>
    <numFmt numFmtId="164" formatCode="_ &quot;₹&quot;\ * #,##0.00_ ;_ &quot;₹&quot;\ * \-#,##0.00_ ;_ &quot;₹&quot;\ * &quot;-&quot;??_ ;_ @_ "/>
    <numFmt numFmtId="165" formatCode="[$Rs.-849]\ #,##0.00;[Red][$Rs.-849]\ #,##0.00"/>
    <numFmt numFmtId="166" formatCode="_ &quot;₹&quot;\ * #,##0_ ;_ &quot;₹&quot;\ * \-#,##0_ ;_ &quot;₹&quot;\ * &quot;-&quot;??_ ;_ @_ "/>
    <numFmt numFmtId="167" formatCode="&quot;₹&quot;\ #,##0.00"/>
    <numFmt numFmtId="168" formatCode="0.0%"/>
    <numFmt numFmtId="169" formatCode="#,##0_);\-#,##0"/>
    <numFmt numFmtId="170" formatCode="0.0"/>
    <numFmt numFmtId="171" formatCode="#,##0.00_);\-#,##0.00"/>
    <numFmt numFmtId="172" formatCode="[$-F800]dddd\,\ mmmm\ dd\,\ yyyy"/>
    <numFmt numFmtId="173" formatCode="&quot;₹&quot;\ #,##0"/>
    <numFmt numFmtId="174" formatCode="_ [$₹-4009]\ * #,##0_ ;_ [$₹-4009]\ * \-#,##0_ ;_ [$₹-4009]\ * &quot;-&quot;??_ ;_ @_ "/>
    <numFmt numFmtId="175" formatCode="[$Rs.-849]\ #,##0;[Red][$Rs.-849]\ #,##0"/>
    <numFmt numFmtId="176" formatCode="_([$€-2]\ * #,##0.00_);_([$€-2]\ * \(#,##0.00\);_([$€-2]\ * &quot;-&quot;??_);_(@_)"/>
    <numFmt numFmtId="177" formatCode="_([$€-2]\ * #,##0_);_([$€-2]\ * \(#,##0\);_([$€-2]\ * &quot;-&quot;??_);_(@_)"/>
    <numFmt numFmtId="178" formatCode="_ [$₹-4009]\ * #,##0.00_ ;_ [$₹-4009]\ * \-#,##0.00_ ;_ [$₹-4009]\ * &quot;-&quot;??_ ;_ @_ "/>
    <numFmt numFmtId="179" formatCode="0.000"/>
    <numFmt numFmtId="180" formatCode="_(* #,##0.000_);_(* \(#,##0.000\);_(* &quot;-&quot;??_);_(@_)"/>
    <numFmt numFmtId="181" formatCode="0.0000"/>
    <numFmt numFmtId="182" formatCode="_(* #,##0_);_(* \(#,##0\);_(* &quot;-&quot;??_);_(@_)"/>
  </numFmts>
  <fonts count="62">
    <font>
      <sz val="10"/>
      <color rgb="FF000000"/>
      <name val="Arial"/>
    </font>
    <font>
      <sz val="10"/>
      <name val="Arial"/>
    </font>
    <font>
      <sz val="10"/>
      <name val="Arial"/>
    </font>
    <font>
      <sz val="11"/>
      <color rgb="FF000000"/>
      <name val="Arial"/>
    </font>
    <font>
      <sz val="11"/>
      <color rgb="FF000000"/>
      <name val="Calibri"/>
    </font>
    <font>
      <b/>
      <u/>
      <sz val="11"/>
      <color rgb="FF000000"/>
      <name val="Arial"/>
    </font>
    <font>
      <b/>
      <sz val="11"/>
      <color rgb="FF000000"/>
      <name val="Arial"/>
    </font>
    <font>
      <b/>
      <u/>
      <sz val="11"/>
      <color rgb="FF000000"/>
      <name val="Arial"/>
    </font>
    <font>
      <sz val="14"/>
      <color rgb="FF000000"/>
      <name val="Arial"/>
    </font>
    <font>
      <b/>
      <sz val="14"/>
      <color rgb="FF000000"/>
      <name val="Arial"/>
    </font>
    <font>
      <b/>
      <sz val="10"/>
      <color rgb="FF000000"/>
      <name val="Arial"/>
    </font>
    <font>
      <b/>
      <sz val="10"/>
      <name val="Arial"/>
    </font>
    <font>
      <b/>
      <sz val="11"/>
      <color rgb="FF000000"/>
      <name val="Calibri"/>
    </font>
    <font>
      <b/>
      <sz val="11"/>
      <color rgb="FF4F81BD"/>
      <name val="Calibri"/>
    </font>
    <font>
      <sz val="11"/>
      <name val="Calibri"/>
    </font>
    <font>
      <sz val="11"/>
      <color rgb="FF4F81BD"/>
      <name val="Calibri"/>
    </font>
    <font>
      <sz val="11"/>
      <name val="Arial greek"/>
    </font>
    <font>
      <b/>
      <sz val="11"/>
      <name val="Arial greek"/>
    </font>
    <font>
      <sz val="11"/>
      <color rgb="FFFFFFFF"/>
      <name val="Calibri"/>
    </font>
    <font>
      <sz val="11"/>
      <color rgb="FFFF0000"/>
      <name val="Calibri"/>
    </font>
    <font>
      <sz val="10"/>
      <color rgb="FF000000"/>
      <name val="Calibri"/>
    </font>
    <font>
      <b/>
      <sz val="12"/>
      <color rgb="FFFFFFFF"/>
      <name val="Calibri"/>
    </font>
    <font>
      <b/>
      <sz val="10"/>
      <color rgb="FF000000"/>
      <name val="Calibri"/>
    </font>
    <font>
      <b/>
      <sz val="10"/>
      <color rgb="FFFF0000"/>
      <name val="Calibri"/>
    </font>
    <font>
      <b/>
      <sz val="10"/>
      <name val="Calibri"/>
    </font>
    <font>
      <b/>
      <sz val="10"/>
      <color rgb="FF1F497D"/>
      <name val="Calibri"/>
    </font>
    <font>
      <b/>
      <sz val="10"/>
      <color rgb="FF002060"/>
      <name val="Calibri"/>
    </font>
    <font>
      <sz val="10"/>
      <color rgb="FF1F497D"/>
      <name val="Calibri"/>
    </font>
    <font>
      <sz val="14"/>
      <color rgb="FF000000"/>
      <name val="Calibri"/>
    </font>
    <font>
      <b/>
      <sz val="26"/>
      <color rgb="FF002060"/>
      <name val="Calibri"/>
    </font>
    <font>
      <b/>
      <u/>
      <sz val="18"/>
      <name val="Calibri"/>
    </font>
    <font>
      <b/>
      <sz val="18"/>
      <name val="Calibri"/>
    </font>
    <font>
      <sz val="18"/>
      <name val="Calibri"/>
    </font>
    <font>
      <b/>
      <sz val="18"/>
      <color rgb="FFFFFFFF"/>
      <name val="Calibri"/>
    </font>
    <font>
      <sz val="18"/>
      <color rgb="FFFFFFFF"/>
      <name val="Calibri"/>
    </font>
    <font>
      <b/>
      <u/>
      <sz val="20"/>
      <name val="Calibri"/>
    </font>
    <font>
      <b/>
      <u/>
      <sz val="20"/>
      <name val="Calibri"/>
    </font>
    <font>
      <b/>
      <u/>
      <sz val="20"/>
      <name val="Calibri"/>
    </font>
    <font>
      <b/>
      <u/>
      <sz val="20"/>
      <name val="Calibri"/>
    </font>
    <font>
      <b/>
      <u/>
      <sz val="20"/>
      <name val="Calibri"/>
    </font>
    <font>
      <b/>
      <u/>
      <sz val="20"/>
      <name val="Calibri"/>
    </font>
    <font>
      <b/>
      <sz val="18"/>
      <name val="Arial"/>
    </font>
    <font>
      <b/>
      <sz val="14"/>
      <name val="Calibri"/>
    </font>
    <font>
      <b/>
      <u/>
      <sz val="22"/>
      <name val="Calibri"/>
    </font>
    <font>
      <sz val="22"/>
      <name val="Calibri"/>
    </font>
    <font>
      <b/>
      <u/>
      <sz val="22"/>
      <name val="Calibri"/>
    </font>
    <font>
      <b/>
      <sz val="22"/>
      <name val="Calibri"/>
    </font>
    <font>
      <b/>
      <u/>
      <sz val="22"/>
      <name val="Calibri"/>
    </font>
    <font>
      <b/>
      <u/>
      <sz val="14"/>
      <color rgb="FF000000"/>
      <name val="Calibri"/>
    </font>
    <font>
      <sz val="20"/>
      <name val="Calibri"/>
    </font>
    <font>
      <b/>
      <sz val="20"/>
      <name val="Calibri"/>
    </font>
    <font>
      <sz val="10"/>
      <color rgb="FFFFFFFF"/>
      <name val="Arial"/>
    </font>
    <font>
      <b/>
      <sz val="11"/>
      <color rgb="FF0000FF"/>
      <name val="Calibri"/>
    </font>
    <font>
      <b/>
      <sz val="9"/>
      <name val="Calibri"/>
    </font>
    <font>
      <sz val="9"/>
      <name val="Calibri"/>
    </font>
    <font>
      <b/>
      <sz val="12"/>
      <name val="Calibri"/>
    </font>
    <font>
      <b/>
      <sz val="12"/>
      <color rgb="FF000000"/>
      <name val="Calibri"/>
    </font>
    <font>
      <sz val="12"/>
      <color rgb="FF000000"/>
      <name val="Calibri"/>
    </font>
    <font>
      <b/>
      <sz val="11"/>
      <color rgb="FFFFFFFF"/>
      <name val="Calibri"/>
    </font>
    <font>
      <b/>
      <u/>
      <sz val="20"/>
      <name val="Calibri"/>
      <family val="2"/>
    </font>
    <font>
      <sz val="11"/>
      <color rgb="FF000000"/>
      <name val="Arial"/>
      <family val="2"/>
    </font>
    <font>
      <sz val="22"/>
      <name val="Calibri"/>
      <family val="2"/>
    </font>
  </fonts>
  <fills count="31">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E5DFEC"/>
        <bgColor rgb="FFE5DFEC"/>
      </patternFill>
    </fill>
    <fill>
      <patternFill patternType="solid">
        <fgColor rgb="FFC2D69B"/>
        <bgColor rgb="FFC2D69B"/>
      </patternFill>
    </fill>
    <fill>
      <patternFill patternType="solid">
        <fgColor rgb="FF92CDDC"/>
        <bgColor rgb="FF92CDDC"/>
      </patternFill>
    </fill>
    <fill>
      <patternFill patternType="solid">
        <fgColor rgb="FFDDD9C3"/>
        <bgColor rgb="FFDDD9C3"/>
      </patternFill>
    </fill>
    <fill>
      <patternFill patternType="solid">
        <fgColor rgb="FFFBD4B4"/>
        <bgColor rgb="FFFBD4B4"/>
      </patternFill>
    </fill>
    <fill>
      <patternFill patternType="solid">
        <fgColor rgb="FFD8D8D8"/>
        <bgColor rgb="FFD8D8D8"/>
      </patternFill>
    </fill>
    <fill>
      <patternFill patternType="solid">
        <fgColor rgb="FFC4BD97"/>
        <bgColor rgb="FFC4BD97"/>
      </patternFill>
    </fill>
    <fill>
      <patternFill patternType="solid">
        <fgColor rgb="FF938953"/>
        <bgColor rgb="FF938953"/>
      </patternFill>
    </fill>
    <fill>
      <patternFill patternType="solid">
        <fgColor rgb="FF8DB3E2"/>
        <bgColor rgb="FF8DB3E2"/>
      </patternFill>
    </fill>
    <fill>
      <patternFill patternType="solid">
        <fgColor rgb="FFBFBFBF"/>
        <bgColor rgb="FFBFBFBF"/>
      </patternFill>
    </fill>
    <fill>
      <patternFill patternType="solid">
        <fgColor rgb="FFC6D9F0"/>
        <bgColor rgb="FFC6D9F0"/>
      </patternFill>
    </fill>
    <fill>
      <patternFill patternType="solid">
        <fgColor rgb="FF1F497D"/>
        <bgColor rgb="FF1F497D"/>
      </patternFill>
    </fill>
    <fill>
      <patternFill patternType="solid">
        <fgColor rgb="FF002060"/>
        <bgColor rgb="FF002060"/>
      </patternFill>
    </fill>
    <fill>
      <patternFill patternType="solid">
        <fgColor rgb="FFF2DBDB"/>
        <bgColor rgb="FFF2DBDB"/>
      </patternFill>
    </fill>
    <fill>
      <patternFill patternType="solid">
        <fgColor rgb="FF00B050"/>
        <bgColor rgb="FF00B050"/>
      </patternFill>
    </fill>
    <fill>
      <patternFill patternType="solid">
        <fgColor rgb="FFE5B8B7"/>
        <bgColor rgb="FFE5B8B7"/>
      </patternFill>
    </fill>
    <fill>
      <patternFill patternType="solid">
        <fgColor rgb="FF00FF00"/>
        <bgColor rgb="FF00FF00"/>
      </patternFill>
    </fill>
    <fill>
      <patternFill patternType="solid">
        <fgColor rgb="FFFFFFCC"/>
        <bgColor rgb="FFFFFFCC"/>
      </patternFill>
    </fill>
    <fill>
      <patternFill patternType="solid">
        <fgColor rgb="FFDAEEF3"/>
        <bgColor rgb="FFDAEEF3"/>
      </patternFill>
    </fill>
    <fill>
      <patternFill patternType="solid">
        <fgColor rgb="FF92D050"/>
        <bgColor rgb="FF92D050"/>
      </patternFill>
    </fill>
    <fill>
      <patternFill patternType="solid">
        <fgColor rgb="FFFBAD11"/>
        <bgColor rgb="FFFBAD11"/>
      </patternFill>
    </fill>
    <fill>
      <patternFill patternType="solid">
        <fgColor rgb="FFB8CCE4"/>
        <bgColor rgb="FFB8CCE4"/>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FABF8F"/>
        <bgColor rgb="FFFABF8F"/>
      </patternFill>
    </fill>
    <fill>
      <patternFill patternType="solid">
        <fgColor rgb="FF000000"/>
        <bgColor rgb="FF000000"/>
      </patternFill>
    </fill>
  </fills>
  <borders count="15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diagonal/>
    </border>
    <border>
      <left/>
      <right/>
      <top/>
      <bottom/>
      <diagonal/>
    </border>
    <border>
      <left/>
      <right/>
      <top/>
      <bottom/>
      <diagonal/>
    </border>
    <border>
      <left/>
      <right/>
      <top/>
      <bottom style="thick">
        <color rgb="FFC0504D"/>
      </bottom>
      <diagonal/>
    </border>
    <border>
      <left/>
      <right/>
      <top style="thick">
        <color rgb="FFC0504D"/>
      </top>
      <bottom/>
      <diagonal/>
    </border>
    <border>
      <left/>
      <right/>
      <top/>
      <bottom/>
      <diagonal/>
    </border>
    <border>
      <left/>
      <right/>
      <top/>
      <bottom/>
      <diagonal/>
    </border>
    <border>
      <left/>
      <right/>
      <top/>
      <bottom/>
      <diagonal/>
    </border>
    <border>
      <left style="thin">
        <color rgb="FF000000"/>
      </left>
      <right/>
      <top/>
      <bottom/>
      <diagonal/>
    </border>
    <border>
      <left/>
      <right/>
      <top/>
      <bottom style="double">
        <color rgb="FF000000"/>
      </bottom>
      <diagonal/>
    </border>
    <border>
      <left/>
      <right/>
      <top/>
      <bottom style="double">
        <color rgb="FF000000"/>
      </bottom>
      <diagonal/>
    </border>
    <border>
      <left/>
      <right/>
      <top/>
      <bottom style="double">
        <color rgb="FF000000"/>
      </bottom>
      <diagonal/>
    </border>
    <border>
      <left style="double">
        <color rgb="FF000000"/>
      </left>
      <right style="thin">
        <color rgb="FF000000"/>
      </right>
      <top style="double">
        <color rgb="FF000000"/>
      </top>
      <bottom/>
      <diagonal/>
    </border>
    <border>
      <left style="thin">
        <color rgb="FF000000"/>
      </left>
      <right style="thin">
        <color rgb="FF000000"/>
      </right>
      <top style="double">
        <color rgb="FF000000"/>
      </top>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double">
        <color rgb="FF000000"/>
      </top>
      <bottom/>
      <diagonal/>
    </border>
    <border>
      <left style="thin">
        <color rgb="FF000000"/>
      </left>
      <right/>
      <top style="double">
        <color rgb="FF000000"/>
      </top>
      <bottom/>
      <diagonal/>
    </border>
    <border>
      <left/>
      <right style="thin">
        <color rgb="FF000000"/>
      </right>
      <top style="double">
        <color rgb="FF000000"/>
      </top>
      <bottom/>
      <diagonal/>
    </border>
    <border>
      <left style="thin">
        <color rgb="FF000000"/>
      </left>
      <right style="double">
        <color rgb="FF000000"/>
      </right>
      <top style="double">
        <color rgb="FF000000"/>
      </top>
      <bottom/>
      <diagonal/>
    </border>
    <border>
      <left style="double">
        <color rgb="FF000000"/>
      </left>
      <right style="double">
        <color rgb="FF000000"/>
      </right>
      <top/>
      <bottom/>
      <diagonal/>
    </border>
    <border>
      <left style="double">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double">
        <color rgb="FF000000"/>
      </right>
      <top/>
      <bottom/>
      <diagonal/>
    </border>
    <border>
      <left style="double">
        <color rgb="FF000000"/>
      </left>
      <right style="double">
        <color rgb="FF000000"/>
      </right>
      <top/>
      <bottom/>
      <diagonal/>
    </border>
    <border>
      <left style="double">
        <color rgb="FF000000"/>
      </left>
      <right style="double">
        <color rgb="FF000000"/>
      </right>
      <top style="double">
        <color rgb="FF000000"/>
      </top>
      <bottom/>
      <diagonal/>
    </border>
    <border>
      <left style="double">
        <color rgb="FF000000"/>
      </left>
      <right style="thin">
        <color rgb="FF000000"/>
      </right>
      <top/>
      <bottom style="double">
        <color rgb="FF000000"/>
      </bottom>
      <diagonal/>
    </border>
    <border>
      <left style="thin">
        <color rgb="FF000000"/>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double">
        <color rgb="FF000000"/>
      </right>
      <top/>
      <bottom/>
      <diagonal/>
    </border>
    <border>
      <left style="double">
        <color rgb="FF000000"/>
      </left>
      <right style="double">
        <color rgb="FF000000"/>
      </right>
      <top/>
      <bottom style="double">
        <color rgb="FF000000"/>
      </bottom>
      <diagonal/>
    </border>
    <border>
      <left style="double">
        <color rgb="FF000000"/>
      </left>
      <right/>
      <top/>
      <bottom style="double">
        <color rgb="FF000000"/>
      </bottom>
      <diagonal/>
    </border>
    <border>
      <left/>
      <right/>
      <top/>
      <bottom style="double">
        <color rgb="FF000000"/>
      </bottom>
      <diagonal/>
    </border>
    <border>
      <left style="thin">
        <color rgb="FF000000"/>
      </left>
      <right style="thin">
        <color rgb="FF000000"/>
      </right>
      <top style="double">
        <color rgb="FF000000"/>
      </top>
      <bottom style="hair">
        <color rgb="FF000000"/>
      </bottom>
      <diagonal/>
    </border>
    <border>
      <left style="double">
        <color rgb="FF000000"/>
      </left>
      <right style="thin">
        <color rgb="FF000000"/>
      </right>
      <top/>
      <bottom style="double">
        <color rgb="FF000000"/>
      </bottom>
      <diagonal/>
    </border>
    <border>
      <left style="thin">
        <color rgb="FF000000"/>
      </left>
      <right/>
      <top style="double">
        <color rgb="FF000000"/>
      </top>
      <bottom style="double">
        <color rgb="FF000000"/>
      </bottom>
      <diagonal/>
    </border>
    <border>
      <left/>
      <right style="thin">
        <color rgb="FF000000"/>
      </right>
      <top style="double">
        <color rgb="FF000000"/>
      </top>
      <bottom style="double">
        <color rgb="FF000000"/>
      </bottom>
      <diagonal/>
    </border>
    <border>
      <left style="thin">
        <color rgb="FF000000"/>
      </left>
      <right style="double">
        <color rgb="FF000000"/>
      </right>
      <top/>
      <bottom style="double">
        <color rgb="FF000000"/>
      </bottom>
      <diagonal/>
    </border>
    <border>
      <left/>
      <right style="double">
        <color rgb="FF000000"/>
      </right>
      <top/>
      <bottom style="double">
        <color rgb="FF000000"/>
      </bottom>
      <diagonal/>
    </border>
    <border>
      <left style="double">
        <color rgb="FF000000"/>
      </left>
      <right/>
      <top/>
      <bottom/>
      <diagonal/>
    </border>
    <border>
      <left/>
      <right style="double">
        <color rgb="FF000000"/>
      </right>
      <top/>
      <bottom/>
      <diagonal/>
    </border>
    <border>
      <left style="double">
        <color rgb="FF000000"/>
      </left>
      <right style="double">
        <color rgb="FF000000"/>
      </right>
      <top style="double">
        <color rgb="FF000000"/>
      </top>
      <bottom/>
      <diagonal/>
    </border>
    <border>
      <left style="double">
        <color rgb="FF000000"/>
      </left>
      <right style="thin">
        <color rgb="FF000000"/>
      </right>
      <top style="double">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hair">
        <color rgb="FF000000"/>
      </bottom>
      <diagonal/>
    </border>
    <border>
      <left style="double">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style="double">
        <color rgb="FF000000"/>
      </left>
      <right style="double">
        <color rgb="FF000000"/>
      </right>
      <top style="double">
        <color rgb="FF000000"/>
      </top>
      <bottom style="hair">
        <color rgb="FF000000"/>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right style="thin">
        <color rgb="FF000000"/>
      </right>
      <top style="double">
        <color rgb="FF000000"/>
      </top>
      <bottom style="double">
        <color rgb="FF000000"/>
      </bottom>
      <diagonal/>
    </border>
    <border>
      <left style="thin">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style="double">
        <color rgb="FF000000"/>
      </top>
      <bottom style="hair">
        <color rgb="FF000000"/>
      </bottom>
      <diagonal/>
    </border>
    <border>
      <left/>
      <right/>
      <top style="double">
        <color rgb="FF000000"/>
      </top>
      <bottom style="hair">
        <color rgb="FF000000"/>
      </bottom>
      <diagonal/>
    </border>
    <border>
      <left/>
      <right style="hair">
        <color rgb="FF000000"/>
      </right>
      <top style="double">
        <color rgb="FF000000"/>
      </top>
      <bottom style="hair">
        <color rgb="FF000000"/>
      </bottom>
      <diagonal/>
    </border>
    <border>
      <left style="thin">
        <color rgb="FF000000"/>
      </left>
      <right/>
      <top style="double">
        <color rgb="FF000000"/>
      </top>
      <bottom style="hair">
        <color rgb="FF000000"/>
      </bottom>
      <diagonal/>
    </border>
    <border>
      <left style="hair">
        <color rgb="FF000000"/>
      </left>
      <right/>
      <top style="double">
        <color rgb="FF000000"/>
      </top>
      <bottom style="hair">
        <color rgb="FF000000"/>
      </bottom>
      <diagonal/>
    </border>
    <border>
      <left/>
      <right style="double">
        <color rgb="FF000000"/>
      </right>
      <top style="double">
        <color rgb="FF000000"/>
      </top>
      <bottom style="hair">
        <color rgb="FF000000"/>
      </bottom>
      <diagonal/>
    </border>
    <border>
      <left style="double">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thin">
        <color rgb="FF000000"/>
      </left>
      <right/>
      <top style="hair">
        <color rgb="FF000000"/>
      </top>
      <bottom style="hair">
        <color rgb="FF000000"/>
      </bottom>
      <diagonal/>
    </border>
    <border>
      <left/>
      <right style="double">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double">
        <color rgb="FF000000"/>
      </left>
      <right/>
      <top style="hair">
        <color rgb="FF000000"/>
      </top>
      <bottom style="double">
        <color rgb="FF000000"/>
      </bottom>
      <diagonal/>
    </border>
    <border>
      <left/>
      <right/>
      <top style="hair">
        <color rgb="FF000000"/>
      </top>
      <bottom style="double">
        <color rgb="FF000000"/>
      </bottom>
      <diagonal/>
    </border>
    <border>
      <left/>
      <right style="hair">
        <color rgb="FF000000"/>
      </right>
      <top style="hair">
        <color rgb="FF000000"/>
      </top>
      <bottom style="double">
        <color rgb="FF000000"/>
      </bottom>
      <diagonal/>
    </border>
    <border>
      <left style="hair">
        <color rgb="FF000000"/>
      </left>
      <right/>
      <top style="hair">
        <color rgb="FF000000"/>
      </top>
      <bottom style="double">
        <color rgb="FF000000"/>
      </bottom>
      <diagonal/>
    </border>
    <border>
      <left style="thin">
        <color rgb="FF000000"/>
      </left>
      <right/>
      <top style="hair">
        <color rgb="FF000000"/>
      </top>
      <bottom style="double">
        <color rgb="FF000000"/>
      </bottom>
      <diagonal/>
    </border>
    <border>
      <left/>
      <right style="double">
        <color rgb="FF000000"/>
      </right>
      <top style="hair">
        <color rgb="FF000000"/>
      </top>
      <bottom style="double">
        <color rgb="FF000000"/>
      </bottom>
      <diagonal/>
    </border>
    <border>
      <left/>
      <right style="thin">
        <color rgb="FF000000"/>
      </right>
      <top/>
      <bottom/>
      <diagonal/>
    </border>
    <border>
      <left style="double">
        <color rgb="FF000000"/>
      </left>
      <right/>
      <top/>
      <bottom style="double">
        <color rgb="FF000000"/>
      </bottom>
      <diagonal/>
    </border>
    <border>
      <left/>
      <right style="thin">
        <color rgb="FF000000"/>
      </right>
      <top/>
      <bottom style="double">
        <color rgb="FF000000"/>
      </bottom>
      <diagonal/>
    </border>
    <border>
      <left style="thin">
        <color rgb="FF000000"/>
      </left>
      <right/>
      <top style="double">
        <color rgb="FF000000"/>
      </top>
      <bottom style="double">
        <color rgb="FF000000"/>
      </bottom>
      <diagonal/>
    </border>
    <border>
      <left style="double">
        <color rgb="FF000000"/>
      </left>
      <right/>
      <top style="double">
        <color rgb="FF000000"/>
      </top>
      <bottom/>
      <diagonal/>
    </border>
    <border>
      <left/>
      <right/>
      <top style="double">
        <color rgb="FF000000"/>
      </top>
      <bottom/>
      <diagonal/>
    </border>
    <border>
      <left/>
      <right style="thin">
        <color rgb="FF000000"/>
      </right>
      <top style="double">
        <color rgb="FF000000"/>
      </top>
      <bottom/>
      <diagonal/>
    </border>
    <border>
      <left style="thin">
        <color rgb="FF000000"/>
      </left>
      <right style="thin">
        <color rgb="FF000000"/>
      </right>
      <top/>
      <bottom/>
      <diagonal/>
    </border>
    <border>
      <left style="double">
        <color rgb="FF000000"/>
      </left>
      <right style="double">
        <color rgb="FF000000"/>
      </right>
      <top style="double">
        <color rgb="FF000000"/>
      </top>
      <bottom style="double">
        <color rgb="FF000000"/>
      </bottom>
      <diagonal/>
    </border>
    <border>
      <left/>
      <right/>
      <top style="hair">
        <color rgb="FF000000"/>
      </top>
      <bottom style="hair">
        <color rgb="FF000000"/>
      </bottom>
      <diagonal/>
    </border>
    <border>
      <left style="double">
        <color rgb="FF000000"/>
      </left>
      <right/>
      <top style="hair">
        <color rgb="FF000000"/>
      </top>
      <bottom/>
      <diagonal/>
    </border>
    <border>
      <left/>
      <right/>
      <top style="hair">
        <color rgb="FF000000"/>
      </top>
      <bottom/>
      <diagonal/>
    </border>
    <border>
      <left/>
      <right style="double">
        <color rgb="FF000000"/>
      </right>
      <top style="hair">
        <color rgb="FF000000"/>
      </top>
      <bottom/>
      <diagonal/>
    </border>
    <border>
      <left/>
      <right/>
      <top/>
      <bottom style="double">
        <color rgb="FF000000"/>
      </bottom>
      <diagonal/>
    </border>
    <border>
      <left/>
      <right style="double">
        <color rgb="FF000000"/>
      </right>
      <top/>
      <bottom style="double">
        <color rgb="FF000000"/>
      </bottom>
      <diagonal/>
    </border>
    <border>
      <left/>
      <right style="thin">
        <color rgb="FF000000"/>
      </right>
      <top style="double">
        <color rgb="FF000000"/>
      </top>
      <bottom style="hair">
        <color rgb="FF000000"/>
      </bottom>
      <diagonal/>
    </border>
    <border>
      <left/>
      <right style="thin">
        <color rgb="FF000000"/>
      </right>
      <top style="hair">
        <color rgb="FF000000"/>
      </top>
      <bottom style="double">
        <color rgb="FF000000"/>
      </bottom>
      <diagonal/>
    </border>
    <border>
      <left style="thick">
        <color rgb="FF000000"/>
      </left>
      <right style="thick">
        <color rgb="FF000000"/>
      </right>
      <top style="thick">
        <color rgb="FF000000"/>
      </top>
      <bottom style="thin">
        <color rgb="FF000000"/>
      </bottom>
      <diagonal/>
    </border>
    <border>
      <left style="thick">
        <color rgb="FF000000"/>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thick">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thin">
        <color rgb="FF000000"/>
      </right>
      <top/>
      <bottom/>
      <diagonal/>
    </border>
    <border>
      <left style="double">
        <color rgb="FF000000"/>
      </left>
      <right/>
      <top/>
      <bottom style="thin">
        <color rgb="FF000000"/>
      </bottom>
      <diagonal/>
    </border>
    <border>
      <left/>
      <right style="thin">
        <color rgb="FF000000"/>
      </right>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double">
        <color rgb="FF000000"/>
      </left>
      <right/>
      <top style="thin">
        <color rgb="FF000000"/>
      </top>
      <bottom style="thin">
        <color rgb="FF000000"/>
      </bottom>
      <diagonal/>
    </border>
    <border>
      <left style="double">
        <color rgb="FF000000"/>
      </left>
      <right/>
      <top style="thin">
        <color rgb="FF000000"/>
      </top>
      <bottom style="double">
        <color rgb="FF000000"/>
      </bottom>
      <diagonal/>
    </border>
    <border>
      <left/>
      <right/>
      <top style="thin">
        <color rgb="FF000000"/>
      </top>
      <bottom style="double">
        <color rgb="FF000000"/>
      </bottom>
      <diagonal/>
    </border>
    <border>
      <left style="thin">
        <color rgb="FF000000"/>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style="thin">
        <color rgb="FF000000"/>
      </bottom>
      <diagonal/>
    </border>
    <border>
      <left style="thin">
        <color rgb="FF000000"/>
      </left>
      <right/>
      <top/>
      <bottom style="double">
        <color rgb="FF000000"/>
      </bottom>
      <diagonal/>
    </border>
    <border>
      <left style="hair">
        <color rgb="FF000000"/>
      </left>
      <right/>
      <top/>
      <bottom/>
      <diagonal/>
    </border>
  </borders>
  <cellStyleXfs count="1">
    <xf numFmtId="165" fontId="0" fillId="0" borderId="0"/>
  </cellStyleXfs>
  <cellXfs count="461">
    <xf numFmtId="165" fontId="0" fillId="0" borderId="0" xfId="0" applyNumberFormat="1" applyFont="1" applyAlignment="1"/>
    <xf numFmtId="0" fontId="1" fillId="0" borderId="0" xfId="0" applyNumberFormat="1" applyFont="1"/>
    <xf numFmtId="0" fontId="1" fillId="0" borderId="1" xfId="0" applyNumberFormat="1" applyFont="1" applyBorder="1"/>
    <xf numFmtId="0" fontId="1" fillId="0" borderId="1" xfId="0" applyNumberFormat="1" applyFont="1" applyBorder="1" applyAlignment="1"/>
    <xf numFmtId="10" fontId="1" fillId="0" borderId="1" xfId="0" applyNumberFormat="1" applyFont="1" applyBorder="1"/>
    <xf numFmtId="9" fontId="1" fillId="0" borderId="1" xfId="0" applyNumberFormat="1" applyFont="1" applyBorder="1"/>
    <xf numFmtId="1" fontId="3" fillId="2" borderId="4" xfId="0" applyNumberFormat="1" applyFont="1" applyFill="1" applyBorder="1"/>
    <xf numFmtId="165" fontId="3" fillId="2" borderId="4" xfId="0" applyNumberFormat="1" applyFont="1" applyFill="1" applyBorder="1"/>
    <xf numFmtId="165" fontId="3" fillId="2" borderId="4" xfId="0" applyNumberFormat="1" applyFont="1" applyFill="1" applyBorder="1" applyAlignment="1">
      <alignment wrapText="1"/>
    </xf>
    <xf numFmtId="165" fontId="4" fillId="0" borderId="0" xfId="0" applyNumberFormat="1" applyFont="1"/>
    <xf numFmtId="0" fontId="6" fillId="3" borderId="1" xfId="0" applyNumberFormat="1" applyFont="1" applyFill="1" applyBorder="1" applyAlignment="1">
      <alignment horizontal="left"/>
    </xf>
    <xf numFmtId="0" fontId="3" fillId="2" borderId="1" xfId="0" applyNumberFormat="1" applyFont="1" applyFill="1" applyBorder="1"/>
    <xf numFmtId="0" fontId="6" fillId="2" borderId="1" xfId="0" applyNumberFormat="1" applyFont="1" applyFill="1" applyBorder="1"/>
    <xf numFmtId="0" fontId="6" fillId="3" borderId="6" xfId="0" applyNumberFormat="1" applyFont="1" applyFill="1" applyBorder="1" applyAlignment="1"/>
    <xf numFmtId="0" fontId="3" fillId="3" borderId="7" xfId="0" applyNumberFormat="1" applyFont="1" applyFill="1" applyBorder="1"/>
    <xf numFmtId="0" fontId="7" fillId="2" borderId="1" xfId="0" applyNumberFormat="1" applyFont="1" applyFill="1" applyBorder="1" applyAlignment="1">
      <alignment horizontal="left"/>
    </xf>
    <xf numFmtId="14" fontId="6" fillId="3" borderId="6" xfId="0" applyNumberFormat="1" applyFont="1" applyFill="1" applyBorder="1"/>
    <xf numFmtId="0" fontId="8" fillId="2" borderId="1" xfId="0" applyNumberFormat="1" applyFont="1" applyFill="1" applyBorder="1"/>
    <xf numFmtId="0" fontId="9" fillId="2" borderId="1" xfId="0" applyNumberFormat="1" applyFont="1" applyFill="1" applyBorder="1"/>
    <xf numFmtId="0" fontId="6" fillId="3" borderId="6" xfId="0" applyNumberFormat="1" applyFont="1" applyFill="1" applyBorder="1"/>
    <xf numFmtId="165" fontId="8" fillId="2" borderId="1" xfId="0" applyNumberFormat="1" applyFont="1" applyFill="1" applyBorder="1"/>
    <xf numFmtId="165" fontId="8" fillId="2" borderId="1" xfId="0" applyNumberFormat="1" applyFont="1" applyFill="1" applyBorder="1" applyAlignment="1">
      <alignment wrapText="1"/>
    </xf>
    <xf numFmtId="1" fontId="10" fillId="0" borderId="8" xfId="0" applyNumberFormat="1" applyFont="1" applyBorder="1" applyAlignment="1">
      <alignment horizontal="center" vertical="center" wrapText="1"/>
    </xf>
    <xf numFmtId="165" fontId="10" fillId="0" borderId="9" xfId="0" applyNumberFormat="1" applyFont="1" applyBorder="1" applyAlignment="1">
      <alignment horizontal="center" vertical="center" wrapText="1"/>
    </xf>
    <xf numFmtId="165" fontId="10" fillId="0" borderId="10" xfId="0" applyNumberFormat="1" applyFont="1" applyBorder="1" applyAlignment="1">
      <alignment horizontal="center" vertical="center" wrapText="1"/>
    </xf>
    <xf numFmtId="165" fontId="10" fillId="0" borderId="11" xfId="0" applyNumberFormat="1" applyFont="1" applyBorder="1" applyAlignment="1">
      <alignment horizontal="center" vertical="center" wrapText="1"/>
    </xf>
    <xf numFmtId="1" fontId="10" fillId="0" borderId="11" xfId="0" applyNumberFormat="1" applyFont="1" applyBorder="1" applyAlignment="1">
      <alignment horizontal="center" vertical="center" wrapText="1"/>
    </xf>
    <xf numFmtId="1" fontId="11" fillId="0" borderId="11" xfId="0" applyNumberFormat="1" applyFont="1" applyBorder="1" applyAlignment="1">
      <alignment horizontal="center" vertical="center" wrapText="1"/>
    </xf>
    <xf numFmtId="165" fontId="10" fillId="0" borderId="12" xfId="0" applyNumberFormat="1" applyFont="1" applyBorder="1" applyAlignment="1">
      <alignment horizontal="center" vertical="center" wrapText="1"/>
    </xf>
    <xf numFmtId="1" fontId="10" fillId="0" borderId="13" xfId="0" applyNumberFormat="1" applyFont="1" applyBorder="1" applyAlignment="1">
      <alignment horizontal="center" vertical="center" wrapText="1"/>
    </xf>
    <xf numFmtId="165" fontId="1" fillId="0" borderId="11" xfId="0" applyNumberFormat="1" applyFont="1" applyBorder="1"/>
    <xf numFmtId="165" fontId="10" fillId="0" borderId="1" xfId="0" applyNumberFormat="1" applyFont="1" applyBorder="1" applyAlignment="1">
      <alignment horizontal="center" vertical="center"/>
    </xf>
    <xf numFmtId="1" fontId="10" fillId="0" borderId="1" xfId="0" applyNumberFormat="1" applyFont="1" applyBorder="1" applyAlignment="1">
      <alignment horizontal="center" vertical="center"/>
    </xf>
    <xf numFmtId="1" fontId="11" fillId="0" borderId="1" xfId="0" applyNumberFormat="1" applyFont="1" applyBorder="1" applyAlignment="1">
      <alignment horizontal="center" vertical="center" wrapText="1"/>
    </xf>
    <xf numFmtId="165" fontId="10" fillId="0" borderId="14" xfId="0" applyNumberFormat="1" applyFont="1" applyBorder="1" applyAlignment="1">
      <alignment horizontal="center" vertical="center" wrapText="1"/>
    </xf>
    <xf numFmtId="1" fontId="3" fillId="0" borderId="15" xfId="0" applyNumberFormat="1" applyFont="1" applyBorder="1" applyAlignment="1">
      <alignment horizontal="center" vertical="center"/>
    </xf>
    <xf numFmtId="2" fontId="11" fillId="0" borderId="16" xfId="0" applyNumberFormat="1" applyFont="1" applyBorder="1" applyAlignment="1">
      <alignment horizontal="center" vertical="center" wrapText="1"/>
    </xf>
    <xf numFmtId="165" fontId="4" fillId="3" borderId="4" xfId="0" applyNumberFormat="1" applyFont="1" applyFill="1" applyBorder="1"/>
    <xf numFmtId="1" fontId="3" fillId="0" borderId="15" xfId="0" applyNumberFormat="1" applyFont="1" applyBorder="1" applyAlignment="1">
      <alignment horizontal="center" vertical="center" wrapText="1"/>
    </xf>
    <xf numFmtId="1" fontId="4" fillId="0" borderId="0" xfId="0" applyNumberFormat="1" applyFont="1" applyAlignment="1">
      <alignment horizontal="center" vertical="center"/>
    </xf>
    <xf numFmtId="1" fontId="4" fillId="0" borderId="0" xfId="0" applyNumberFormat="1" applyFont="1"/>
    <xf numFmtId="1" fontId="10" fillId="0" borderId="1" xfId="0" applyNumberFormat="1" applyFont="1" applyBorder="1" applyAlignment="1">
      <alignment horizontal="center" vertical="center" wrapText="1"/>
    </xf>
    <xf numFmtId="1" fontId="10" fillId="0" borderId="1" xfId="0" applyNumberFormat="1" applyFont="1" applyBorder="1" applyAlignment="1">
      <alignment vertical="center" wrapText="1"/>
    </xf>
    <xf numFmtId="1" fontId="12" fillId="0" borderId="1" xfId="0" applyNumberFormat="1" applyFont="1" applyBorder="1" applyAlignment="1">
      <alignment horizontal="center" vertical="center" wrapText="1"/>
    </xf>
    <xf numFmtId="1" fontId="12" fillId="0" borderId="1" xfId="0" applyNumberFormat="1" applyFont="1" applyBorder="1" applyAlignment="1">
      <alignment horizontal="center" vertical="center"/>
    </xf>
    <xf numFmtId="1" fontId="12" fillId="0" borderId="2" xfId="0" applyNumberFormat="1" applyFont="1" applyBorder="1" applyAlignment="1">
      <alignment horizontal="center" vertical="center"/>
    </xf>
    <xf numFmtId="1" fontId="4" fillId="0" borderId="1" xfId="0" applyNumberFormat="1" applyFont="1" applyBorder="1" applyAlignment="1">
      <alignment horizontal="center" vertical="center"/>
    </xf>
    <xf numFmtId="1" fontId="4" fillId="0" borderId="2" xfId="0" applyNumberFormat="1" applyFont="1" applyBorder="1" applyAlignment="1">
      <alignment horizontal="center" vertical="center"/>
    </xf>
    <xf numFmtId="1" fontId="4" fillId="4" borderId="1" xfId="0" applyNumberFormat="1" applyFont="1" applyFill="1" applyBorder="1"/>
    <xf numFmtId="1"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wrapText="1"/>
    </xf>
    <xf numFmtId="1" fontId="11" fillId="0" borderId="1" xfId="0" applyNumberFormat="1" applyFont="1" applyBorder="1" applyAlignment="1">
      <alignment horizontal="center" vertical="center"/>
    </xf>
    <xf numFmtId="1" fontId="4" fillId="5" borderId="1" xfId="0" applyNumberFormat="1" applyFont="1" applyFill="1" applyBorder="1" applyAlignment="1">
      <alignment horizontal="center" vertical="center"/>
    </xf>
    <xf numFmtId="1" fontId="4" fillId="6" borderId="1" xfId="0" applyNumberFormat="1" applyFont="1" applyFill="1" applyBorder="1" applyAlignment="1">
      <alignment horizontal="center" vertical="center"/>
    </xf>
    <xf numFmtId="1" fontId="4" fillId="7" borderId="1" xfId="0" applyNumberFormat="1" applyFont="1" applyFill="1" applyBorder="1" applyAlignment="1">
      <alignment horizontal="center" vertical="center"/>
    </xf>
    <xf numFmtId="1" fontId="4" fillId="5" borderId="6" xfId="0" applyNumberFormat="1" applyFont="1" applyFill="1" applyBorder="1" applyAlignment="1">
      <alignment horizontal="center" vertical="center"/>
    </xf>
    <xf numFmtId="1" fontId="4" fillId="0" borderId="0" xfId="0" applyNumberFormat="1" applyFont="1" applyAlignment="1">
      <alignment wrapText="1"/>
    </xf>
    <xf numFmtId="1" fontId="4" fillId="4" borderId="1" xfId="0" applyNumberFormat="1" applyFont="1" applyFill="1" applyBorder="1" applyAlignment="1">
      <alignment horizontal="center" vertical="center"/>
    </xf>
    <xf numFmtId="0" fontId="4" fillId="0" borderId="0" xfId="0" applyNumberFormat="1" applyFont="1"/>
    <xf numFmtId="0" fontId="12" fillId="9" borderId="4" xfId="0" applyNumberFormat="1" applyFont="1" applyFill="1" applyBorder="1" applyAlignment="1">
      <alignment horizontal="center" vertical="center"/>
    </xf>
    <xf numFmtId="0" fontId="13" fillId="9" borderId="4" xfId="0" applyNumberFormat="1" applyFont="1" applyFill="1" applyBorder="1" applyAlignment="1">
      <alignment horizontal="center" vertical="center"/>
    </xf>
    <xf numFmtId="0" fontId="13" fillId="9" borderId="4" xfId="0" applyNumberFormat="1" applyFont="1" applyFill="1" applyBorder="1" applyAlignment="1">
      <alignment horizontal="center" vertical="center" wrapText="1"/>
    </xf>
    <xf numFmtId="0" fontId="12" fillId="0" borderId="0" xfId="0" applyNumberFormat="1" applyFont="1" applyAlignment="1">
      <alignment horizontal="center" vertical="center" wrapText="1"/>
    </xf>
    <xf numFmtId="9" fontId="13" fillId="9" borderId="4" xfId="0" applyNumberFormat="1" applyFont="1" applyFill="1" applyBorder="1" applyAlignment="1">
      <alignment horizontal="center" vertical="center"/>
    </xf>
    <xf numFmtId="9" fontId="13" fillId="9" borderId="4" xfId="0" applyNumberFormat="1" applyFont="1" applyFill="1" applyBorder="1" applyAlignment="1">
      <alignment horizontal="center" vertical="center" wrapText="1"/>
    </xf>
    <xf numFmtId="0" fontId="12" fillId="9" borderId="4" xfId="0" applyNumberFormat="1" applyFont="1" applyFill="1" applyBorder="1" applyAlignment="1">
      <alignment horizontal="center" vertical="center" wrapText="1"/>
    </xf>
    <xf numFmtId="164" fontId="14" fillId="10" borderId="4" xfId="0" applyNumberFormat="1" applyFont="1" applyFill="1" applyBorder="1"/>
    <xf numFmtId="167" fontId="14" fillId="0" borderId="0" xfId="0" applyNumberFormat="1" applyFont="1" applyAlignment="1">
      <alignment horizontal="center" vertical="center"/>
    </xf>
    <xf numFmtId="164" fontId="4" fillId="0" borderId="0" xfId="0" applyNumberFormat="1" applyFont="1"/>
    <xf numFmtId="0" fontId="12" fillId="0" borderId="0" xfId="0" applyNumberFormat="1" applyFont="1" applyAlignment="1">
      <alignment horizontal="left" vertical="center"/>
    </xf>
    <xf numFmtId="166" fontId="1" fillId="0" borderId="0" xfId="0" applyNumberFormat="1" applyFont="1" applyAlignment="1">
      <alignment horizontal="center" vertical="center"/>
    </xf>
    <xf numFmtId="164" fontId="14" fillId="0" borderId="0" xfId="0" applyNumberFormat="1" applyFont="1"/>
    <xf numFmtId="168" fontId="15" fillId="0" borderId="0" xfId="0" applyNumberFormat="1" applyFont="1" applyAlignment="1">
      <alignment horizontal="center" vertical="center"/>
    </xf>
    <xf numFmtId="164" fontId="1" fillId="0" borderId="0" xfId="0" applyNumberFormat="1" applyFont="1"/>
    <xf numFmtId="9" fontId="15" fillId="0" borderId="0" xfId="0" applyNumberFormat="1" applyFont="1" applyAlignment="1">
      <alignment horizontal="center"/>
    </xf>
    <xf numFmtId="9" fontId="15" fillId="0" borderId="0" xfId="0" applyNumberFormat="1" applyFont="1" applyAlignment="1">
      <alignment horizontal="center" vertical="center"/>
    </xf>
    <xf numFmtId="0" fontId="12" fillId="11" borderId="4" xfId="0" applyNumberFormat="1" applyFont="1" applyFill="1" applyBorder="1" applyAlignment="1">
      <alignment vertical="center"/>
    </xf>
    <xf numFmtId="0" fontId="12" fillId="12" borderId="4" xfId="0" applyNumberFormat="1" applyFont="1" applyFill="1" applyBorder="1" applyAlignment="1">
      <alignment horizontal="center" vertical="center"/>
    </xf>
    <xf numFmtId="0" fontId="12" fillId="13" borderId="4" xfId="0" applyNumberFormat="1" applyFont="1" applyFill="1" applyBorder="1" applyAlignment="1">
      <alignment horizontal="center" vertical="center"/>
    </xf>
    <xf numFmtId="0" fontId="12" fillId="11" borderId="4" xfId="0" applyNumberFormat="1" applyFont="1" applyFill="1" applyBorder="1" applyAlignment="1">
      <alignment horizontal="center" vertical="center"/>
    </xf>
    <xf numFmtId="0" fontId="16" fillId="0" borderId="0" xfId="0" applyNumberFormat="1" applyFont="1"/>
    <xf numFmtId="0" fontId="14" fillId="10" borderId="4" xfId="0" applyNumberFormat="1" applyFont="1" applyFill="1" applyBorder="1" applyAlignment="1">
      <alignment horizontal="center"/>
    </xf>
    <xf numFmtId="0" fontId="4" fillId="14" borderId="4" xfId="0" applyNumberFormat="1" applyFont="1" applyFill="1" applyBorder="1" applyAlignment="1">
      <alignment horizontal="center"/>
    </xf>
    <xf numFmtId="0" fontId="4" fillId="9" borderId="4" xfId="0" applyNumberFormat="1" applyFont="1" applyFill="1" applyBorder="1" applyAlignment="1">
      <alignment horizontal="center"/>
    </xf>
    <xf numFmtId="3" fontId="14" fillId="10" borderId="4" xfId="0" applyNumberFormat="1" applyFont="1" applyFill="1" applyBorder="1" applyAlignment="1">
      <alignment horizontal="center"/>
    </xf>
    <xf numFmtId="3" fontId="4" fillId="14" borderId="4" xfId="0" applyNumberFormat="1" applyFont="1" applyFill="1" applyBorder="1" applyAlignment="1">
      <alignment horizontal="center"/>
    </xf>
    <xf numFmtId="0" fontId="17" fillId="0" borderId="0" xfId="0" applyNumberFormat="1" applyFont="1" applyAlignment="1">
      <alignment horizontal="left"/>
    </xf>
    <xf numFmtId="2" fontId="17" fillId="0" borderId="0" xfId="0" applyNumberFormat="1" applyFont="1" applyAlignment="1">
      <alignment horizontal="center" vertical="center" wrapText="1"/>
    </xf>
    <xf numFmtId="0" fontId="4" fillId="0" borderId="0" xfId="0" applyNumberFormat="1" applyFont="1" applyAlignment="1">
      <alignment horizontal="center"/>
    </xf>
    <xf numFmtId="0" fontId="4" fillId="0" borderId="0" xfId="0" applyNumberFormat="1" applyFont="1" applyAlignment="1">
      <alignment horizontal="center" vertical="center"/>
    </xf>
    <xf numFmtId="0" fontId="4" fillId="0" borderId="0" xfId="0" applyNumberFormat="1" applyFont="1" applyAlignment="1">
      <alignment horizontal="left"/>
    </xf>
    <xf numFmtId="3" fontId="4" fillId="0" borderId="0" xfId="0" applyNumberFormat="1" applyFont="1" applyAlignment="1">
      <alignment horizontal="center" vertical="center"/>
    </xf>
    <xf numFmtId="0" fontId="19" fillId="0" borderId="0" xfId="0" applyNumberFormat="1" applyFont="1" applyAlignment="1">
      <alignment horizontal="center"/>
    </xf>
    <xf numFmtId="0" fontId="4" fillId="0" borderId="1" xfId="0" applyNumberFormat="1" applyFont="1" applyBorder="1" applyAlignment="1">
      <alignment horizontal="center" vertical="center" wrapText="1"/>
    </xf>
    <xf numFmtId="2" fontId="4" fillId="0" borderId="0" xfId="0" applyNumberFormat="1" applyFont="1"/>
    <xf numFmtId="165" fontId="20" fillId="2" borderId="4" xfId="0" applyNumberFormat="1" applyFont="1" applyFill="1" applyBorder="1"/>
    <xf numFmtId="165" fontId="20" fillId="2" borderId="4" xfId="0" applyNumberFormat="1" applyFont="1" applyFill="1" applyBorder="1" applyAlignment="1">
      <alignment horizontal="center"/>
    </xf>
    <xf numFmtId="165" fontId="23" fillId="17" borderId="34" xfId="0" applyNumberFormat="1" applyFont="1" applyFill="1" applyBorder="1" applyAlignment="1">
      <alignment horizontal="center" vertical="center"/>
    </xf>
    <xf numFmtId="165" fontId="22" fillId="17" borderId="1" xfId="0" applyNumberFormat="1" applyFont="1" applyFill="1" applyBorder="1" applyAlignment="1">
      <alignment horizontal="center" vertical="center"/>
    </xf>
    <xf numFmtId="165" fontId="22" fillId="17" borderId="1" xfId="0" applyNumberFormat="1" applyFont="1" applyFill="1" applyBorder="1" applyAlignment="1">
      <alignment horizontal="center" vertical="center" wrapText="1"/>
    </xf>
    <xf numFmtId="10" fontId="22" fillId="17" borderId="47" xfId="0" applyNumberFormat="1" applyFont="1" applyFill="1" applyBorder="1" applyAlignment="1">
      <alignment horizontal="center"/>
    </xf>
    <xf numFmtId="9" fontId="22" fillId="17" borderId="47" xfId="0" applyNumberFormat="1" applyFont="1" applyFill="1" applyBorder="1" applyAlignment="1">
      <alignment horizontal="center"/>
    </xf>
    <xf numFmtId="168" fontId="22" fillId="17" borderId="47" xfId="0" applyNumberFormat="1" applyFont="1" applyFill="1" applyBorder="1" applyAlignment="1">
      <alignment horizontal="center"/>
    </xf>
    <xf numFmtId="165" fontId="22" fillId="18" borderId="48" xfId="0" applyNumberFormat="1" applyFont="1" applyFill="1" applyBorder="1" applyAlignment="1">
      <alignment horizontal="center" vertical="center"/>
    </xf>
    <xf numFmtId="1" fontId="22" fillId="18" borderId="48" xfId="0" applyNumberFormat="1" applyFont="1" applyFill="1" applyBorder="1" applyAlignment="1">
      <alignment horizontal="center" vertical="center"/>
    </xf>
    <xf numFmtId="165" fontId="22" fillId="17" borderId="48" xfId="0" applyNumberFormat="1" applyFont="1" applyFill="1" applyBorder="1" applyAlignment="1">
      <alignment horizontal="center" vertical="center"/>
    </xf>
    <xf numFmtId="165" fontId="22" fillId="2" borderId="52" xfId="0" applyNumberFormat="1" applyFont="1" applyFill="1" applyBorder="1" applyAlignment="1">
      <alignment horizontal="center" vertical="center"/>
    </xf>
    <xf numFmtId="165" fontId="22" fillId="2" borderId="53" xfId="0" applyNumberFormat="1" applyFont="1" applyFill="1" applyBorder="1" applyAlignment="1">
      <alignment horizontal="center" vertical="center"/>
    </xf>
    <xf numFmtId="165" fontId="22" fillId="2" borderId="53" xfId="0" applyNumberFormat="1" applyFont="1" applyFill="1" applyBorder="1" applyAlignment="1">
      <alignment horizontal="center" vertical="center" wrapText="1"/>
    </xf>
    <xf numFmtId="165" fontId="22" fillId="2" borderId="53" xfId="0" applyNumberFormat="1" applyFont="1" applyFill="1" applyBorder="1" applyAlignment="1">
      <alignment horizontal="left" vertical="center"/>
    </xf>
    <xf numFmtId="10" fontId="22" fillId="2" borderId="53" xfId="0" applyNumberFormat="1" applyFont="1" applyFill="1" applyBorder="1" applyAlignment="1">
      <alignment horizontal="center"/>
    </xf>
    <xf numFmtId="9" fontId="22" fillId="2" borderId="53" xfId="0" applyNumberFormat="1" applyFont="1" applyFill="1" applyBorder="1" applyAlignment="1">
      <alignment horizontal="center"/>
    </xf>
    <xf numFmtId="165" fontId="23" fillId="2" borderId="53" xfId="0" applyNumberFormat="1" applyFont="1" applyFill="1" applyBorder="1" applyAlignment="1">
      <alignment horizontal="center" vertical="center"/>
    </xf>
    <xf numFmtId="3" fontId="24" fillId="0" borderId="54" xfId="0" applyNumberFormat="1" applyFont="1" applyBorder="1" applyAlignment="1">
      <alignment horizontal="center"/>
    </xf>
    <xf numFmtId="165" fontId="22" fillId="18" borderId="55" xfId="0" applyNumberFormat="1" applyFont="1" applyFill="1" applyBorder="1" applyAlignment="1">
      <alignment horizontal="center" vertical="center"/>
    </xf>
    <xf numFmtId="165" fontId="22" fillId="18" borderId="58" xfId="0" applyNumberFormat="1" applyFont="1" applyFill="1" applyBorder="1" applyAlignment="1">
      <alignment horizontal="center" vertical="center"/>
    </xf>
    <xf numFmtId="165" fontId="22" fillId="2" borderId="59" xfId="0" applyNumberFormat="1" applyFont="1" applyFill="1" applyBorder="1" applyAlignment="1">
      <alignment horizontal="center" vertical="center" wrapText="1"/>
    </xf>
    <xf numFmtId="165" fontId="22" fillId="2" borderId="60" xfId="0" applyNumberFormat="1" applyFont="1" applyFill="1" applyBorder="1" applyAlignment="1">
      <alignment horizontal="center" vertical="center" wrapText="1"/>
    </xf>
    <xf numFmtId="165" fontId="22" fillId="2" borderId="61" xfId="0" applyNumberFormat="1" applyFont="1" applyFill="1" applyBorder="1" applyAlignment="1">
      <alignment horizontal="center" vertical="center" wrapText="1"/>
    </xf>
    <xf numFmtId="165" fontId="20" fillId="2" borderId="62" xfId="0" applyNumberFormat="1" applyFont="1" applyFill="1" applyBorder="1"/>
    <xf numFmtId="1" fontId="25" fillId="14" borderId="63" xfId="0" applyNumberFormat="1" applyFont="1" applyFill="1" applyBorder="1" applyAlignment="1">
      <alignment horizontal="center"/>
    </xf>
    <xf numFmtId="1" fontId="26" fillId="14" borderId="64" xfId="0" applyNumberFormat="1" applyFont="1" applyFill="1" applyBorder="1" applyAlignment="1">
      <alignment horizontal="center" vertical="center" wrapText="1"/>
    </xf>
    <xf numFmtId="1" fontId="0" fillId="3" borderId="7" xfId="0" applyNumberFormat="1" applyFont="1" applyFill="1" applyBorder="1" applyAlignment="1">
      <alignment horizontal="center" vertical="center" wrapText="1"/>
    </xf>
    <xf numFmtId="1" fontId="26" fillId="14" borderId="64" xfId="0" applyNumberFormat="1" applyFont="1" applyFill="1" applyBorder="1" applyAlignment="1">
      <alignment horizontal="center" vertical="center"/>
    </xf>
    <xf numFmtId="169" fontId="1" fillId="2" borderId="7" xfId="0" applyNumberFormat="1" applyFont="1" applyFill="1" applyBorder="1" applyAlignment="1">
      <alignment horizontal="left" vertical="center" wrapText="1"/>
    </xf>
    <xf numFmtId="2" fontId="26" fillId="14" borderId="65" xfId="0" applyNumberFormat="1" applyFont="1" applyFill="1" applyBorder="1" applyAlignment="1">
      <alignment horizontal="center"/>
    </xf>
    <xf numFmtId="169" fontId="1" fillId="2" borderId="7" xfId="0" applyNumberFormat="1" applyFont="1" applyFill="1" applyBorder="1" applyAlignment="1">
      <alignment horizontal="center" vertical="center" wrapText="1"/>
    </xf>
    <xf numFmtId="2" fontId="26" fillId="14" borderId="54" xfId="0" applyNumberFormat="1" applyFont="1" applyFill="1" applyBorder="1" applyAlignment="1">
      <alignment horizontal="center"/>
    </xf>
    <xf numFmtId="170" fontId="26" fillId="14" borderId="54" xfId="0" applyNumberFormat="1" applyFont="1" applyFill="1" applyBorder="1" applyAlignment="1">
      <alignment horizontal="center"/>
    </xf>
    <xf numFmtId="2" fontId="25" fillId="14" borderId="54" xfId="0" applyNumberFormat="1" applyFont="1" applyFill="1" applyBorder="1" applyAlignment="1">
      <alignment horizontal="center"/>
    </xf>
    <xf numFmtId="171" fontId="1" fillId="2" borderId="7" xfId="0" applyNumberFormat="1" applyFont="1" applyFill="1" applyBorder="1" applyAlignment="1">
      <alignment horizontal="left" vertical="center" wrapText="1"/>
    </xf>
    <xf numFmtId="2" fontId="27" fillId="14" borderId="54" xfId="0" applyNumberFormat="1" applyFont="1" applyFill="1" applyBorder="1" applyAlignment="1">
      <alignment horizontal="center"/>
    </xf>
    <xf numFmtId="165" fontId="26" fillId="14" borderId="54" xfId="0" applyNumberFormat="1" applyFont="1" applyFill="1" applyBorder="1" applyAlignment="1">
      <alignment horizontal="center"/>
    </xf>
    <xf numFmtId="3" fontId="24" fillId="22" borderId="54" xfId="0" applyNumberFormat="1" applyFont="1" applyFill="1" applyBorder="1" applyAlignment="1">
      <alignment horizontal="center"/>
    </xf>
    <xf numFmtId="165" fontId="27" fillId="14" borderId="54" xfId="0" applyNumberFormat="1" applyFont="1" applyFill="1" applyBorder="1" applyAlignment="1">
      <alignment horizontal="center"/>
    </xf>
    <xf numFmtId="1" fontId="27" fillId="14" borderId="54" xfId="0" applyNumberFormat="1" applyFont="1" applyFill="1" applyBorder="1" applyAlignment="1">
      <alignment horizontal="center"/>
    </xf>
    <xf numFmtId="2" fontId="25" fillId="14" borderId="66" xfId="0" applyNumberFormat="1" applyFont="1" applyFill="1" applyBorder="1" applyAlignment="1">
      <alignment horizontal="center"/>
    </xf>
    <xf numFmtId="168" fontId="20" fillId="14" borderId="4" xfId="0" applyNumberFormat="1" applyFont="1" applyFill="1" applyBorder="1" applyAlignment="1">
      <alignment horizontal="center" vertical="center"/>
    </xf>
    <xf numFmtId="2" fontId="23" fillId="14" borderId="67" xfId="0" applyNumberFormat="1" applyFont="1" applyFill="1" applyBorder="1" applyAlignment="1">
      <alignment horizontal="center"/>
    </xf>
    <xf numFmtId="2" fontId="26" fillId="14" borderId="68" xfId="0" applyNumberFormat="1" applyFont="1" applyFill="1" applyBorder="1" applyAlignment="1">
      <alignment horizontal="center"/>
    </xf>
    <xf numFmtId="165" fontId="20" fillId="14" borderId="4" xfId="0" applyNumberFormat="1" applyFont="1" applyFill="1" applyBorder="1" applyAlignment="1">
      <alignment horizontal="center"/>
    </xf>
    <xf numFmtId="2" fontId="20" fillId="14" borderId="69" xfId="0" applyNumberFormat="1" applyFont="1" applyFill="1" applyBorder="1" applyAlignment="1">
      <alignment horizontal="center"/>
    </xf>
    <xf numFmtId="2" fontId="20" fillId="2" borderId="4" xfId="0" applyNumberFormat="1" applyFont="1" applyFill="1" applyBorder="1"/>
    <xf numFmtId="170" fontId="20" fillId="2" borderId="4" xfId="0" applyNumberFormat="1" applyFont="1" applyFill="1" applyBorder="1"/>
    <xf numFmtId="2" fontId="22" fillId="17" borderId="73" xfId="0" applyNumberFormat="1" applyFont="1" applyFill="1" applyBorder="1" applyAlignment="1">
      <alignment horizontal="center" vertical="center"/>
    </xf>
    <xf numFmtId="2" fontId="22" fillId="23" borderId="74" xfId="0" applyNumberFormat="1" applyFont="1" applyFill="1" applyBorder="1" applyAlignment="1">
      <alignment horizontal="center" vertical="center"/>
    </xf>
    <xf numFmtId="2" fontId="22" fillId="17" borderId="74" xfId="0" applyNumberFormat="1" applyFont="1" applyFill="1" applyBorder="1" applyAlignment="1">
      <alignment horizontal="center" vertical="center"/>
    </xf>
    <xf numFmtId="170" fontId="22" fillId="23" borderId="74" xfId="0" applyNumberFormat="1" applyFont="1" applyFill="1" applyBorder="1" applyAlignment="1">
      <alignment horizontal="center" vertical="center"/>
    </xf>
    <xf numFmtId="165" fontId="20" fillId="17" borderId="74" xfId="0" applyNumberFormat="1" applyFont="1" applyFill="1" applyBorder="1" applyAlignment="1">
      <alignment horizontal="center"/>
    </xf>
    <xf numFmtId="2" fontId="20" fillId="17" borderId="75" xfId="0" applyNumberFormat="1" applyFont="1" applyFill="1" applyBorder="1" applyAlignment="1">
      <alignment horizontal="center"/>
    </xf>
    <xf numFmtId="168" fontId="20" fillId="2" borderId="4" xfId="0" applyNumberFormat="1" applyFont="1" applyFill="1" applyBorder="1" applyAlignment="1">
      <alignment horizontal="center"/>
    </xf>
    <xf numFmtId="165" fontId="28" fillId="2" borderId="4" xfId="0" applyNumberFormat="1" applyFont="1" applyFill="1" applyBorder="1" applyAlignment="1">
      <alignment vertical="center"/>
    </xf>
    <xf numFmtId="0" fontId="31" fillId="0" borderId="90" xfId="0" applyNumberFormat="1" applyFont="1" applyBorder="1" applyAlignment="1">
      <alignment horizontal="left" vertical="center"/>
    </xf>
    <xf numFmtId="0" fontId="32" fillId="0" borderId="93" xfId="0" applyNumberFormat="1" applyFont="1" applyBorder="1" applyAlignment="1">
      <alignment horizontal="center" vertical="center"/>
    </xf>
    <xf numFmtId="0" fontId="31" fillId="0" borderId="97" xfId="0" applyNumberFormat="1" applyFont="1" applyBorder="1" applyAlignment="1">
      <alignment horizontal="left" vertical="center"/>
    </xf>
    <xf numFmtId="165" fontId="28" fillId="2" borderId="4" xfId="0" applyNumberFormat="1" applyFont="1" applyFill="1" applyBorder="1" applyAlignment="1">
      <alignment horizontal="left" vertical="center"/>
    </xf>
    <xf numFmtId="1" fontId="31" fillId="2" borderId="74" xfId="0" applyNumberFormat="1" applyFont="1" applyFill="1" applyBorder="1" applyAlignment="1">
      <alignment horizontal="center" vertical="center" wrapText="1"/>
    </xf>
    <xf numFmtId="1" fontId="31" fillId="2" borderId="74" xfId="0" applyNumberFormat="1" applyFont="1" applyFill="1" applyBorder="1" applyAlignment="1">
      <alignment horizontal="center" vertical="center"/>
    </xf>
    <xf numFmtId="1" fontId="31" fillId="2" borderId="107" xfId="0" applyNumberFormat="1" applyFont="1" applyFill="1" applyBorder="1" applyAlignment="1">
      <alignment horizontal="center" vertical="center"/>
    </xf>
    <xf numFmtId="174" fontId="41" fillId="24" borderId="108" xfId="0" applyNumberFormat="1" applyFont="1" applyFill="1" applyBorder="1" applyAlignment="1">
      <alignment horizontal="center" vertical="center" wrapText="1"/>
    </xf>
    <xf numFmtId="165" fontId="42" fillId="2" borderId="52" xfId="0" applyNumberFormat="1" applyFont="1" applyFill="1" applyBorder="1" applyAlignment="1">
      <alignment horizontal="left" vertical="center"/>
    </xf>
    <xf numFmtId="165" fontId="42" fillId="2" borderId="53" xfId="0" applyNumberFormat="1" applyFont="1" applyFill="1" applyBorder="1" applyAlignment="1">
      <alignment horizontal="center" vertical="center"/>
    </xf>
    <xf numFmtId="1" fontId="42" fillId="2" borderId="53" xfId="0" applyNumberFormat="1" applyFont="1" applyFill="1" applyBorder="1" applyAlignment="1">
      <alignment horizontal="left" vertical="center"/>
    </xf>
    <xf numFmtId="165" fontId="42" fillId="2" borderId="53" xfId="0" applyNumberFormat="1" applyFont="1" applyFill="1" applyBorder="1" applyAlignment="1">
      <alignment horizontal="left" vertical="center"/>
    </xf>
    <xf numFmtId="165" fontId="42" fillId="2" borderId="59" xfId="0" applyNumberFormat="1" applyFont="1" applyFill="1" applyBorder="1" applyAlignment="1">
      <alignment horizontal="left" vertical="center"/>
    </xf>
    <xf numFmtId="165" fontId="28" fillId="9" borderId="4" xfId="0" applyNumberFormat="1" applyFont="1" applyFill="1" applyBorder="1" applyAlignment="1">
      <alignment vertical="center"/>
    </xf>
    <xf numFmtId="165" fontId="48" fillId="9" borderId="4" xfId="0" applyNumberFormat="1" applyFont="1" applyFill="1" applyBorder="1" applyAlignment="1">
      <alignment vertical="center"/>
    </xf>
    <xf numFmtId="165" fontId="28" fillId="2" borderId="4" xfId="0" applyNumberFormat="1" applyFont="1" applyFill="1" applyBorder="1" applyAlignment="1">
      <alignment horizontal="center" vertical="center"/>
    </xf>
    <xf numFmtId="1" fontId="28" fillId="2" borderId="4" xfId="0" applyNumberFormat="1" applyFont="1" applyFill="1" applyBorder="1" applyAlignment="1">
      <alignment vertical="center"/>
    </xf>
    <xf numFmtId="165" fontId="1" fillId="0" borderId="117" xfId="0" applyNumberFormat="1" applyFont="1" applyBorder="1" applyAlignment="1">
      <alignment horizontal="right"/>
    </xf>
    <xf numFmtId="165" fontId="1" fillId="0" borderId="118" xfId="0" applyNumberFormat="1" applyFont="1" applyBorder="1"/>
    <xf numFmtId="172" fontId="1" fillId="0" borderId="119" xfId="0" applyNumberFormat="1" applyFont="1" applyBorder="1" applyAlignment="1">
      <alignment horizontal="center" vertical="center"/>
    </xf>
    <xf numFmtId="165" fontId="1" fillId="0" borderId="120" xfId="0" applyNumberFormat="1" applyFont="1" applyBorder="1" applyAlignment="1">
      <alignment horizontal="right"/>
    </xf>
    <xf numFmtId="165" fontId="11" fillId="25" borderId="120" xfId="0" applyNumberFormat="1" applyFont="1" applyFill="1" applyBorder="1" applyAlignment="1">
      <alignment horizontal="center" vertical="center"/>
    </xf>
    <xf numFmtId="165" fontId="1" fillId="25" borderId="120" xfId="0" applyNumberFormat="1" applyFont="1" applyFill="1" applyBorder="1"/>
    <xf numFmtId="175" fontId="1" fillId="17" borderId="129" xfId="0" applyNumberFormat="1" applyFont="1" applyFill="1" applyBorder="1" applyAlignment="1">
      <alignment horizontal="center" vertical="center"/>
    </xf>
    <xf numFmtId="176" fontId="1" fillId="17" borderId="130" xfId="0" applyNumberFormat="1" applyFont="1" applyFill="1" applyBorder="1" applyAlignment="1">
      <alignment horizontal="center" vertical="center"/>
    </xf>
    <xf numFmtId="177" fontId="1" fillId="26" borderId="129" xfId="0" applyNumberFormat="1" applyFont="1" applyFill="1" applyBorder="1" applyAlignment="1">
      <alignment horizontal="center" vertical="center"/>
    </xf>
    <xf numFmtId="177" fontId="1" fillId="26" borderId="130" xfId="0" applyNumberFormat="1" applyFont="1" applyFill="1" applyBorder="1" applyAlignment="1">
      <alignment horizontal="center" vertical="center"/>
    </xf>
    <xf numFmtId="178" fontId="1" fillId="17" borderId="130" xfId="0" applyNumberFormat="1" applyFont="1" applyFill="1" applyBorder="1" applyAlignment="1">
      <alignment horizontal="center" vertical="center"/>
    </xf>
    <xf numFmtId="178" fontId="1" fillId="26" borderId="130" xfId="0" applyNumberFormat="1" applyFont="1" applyFill="1" applyBorder="1" applyAlignment="1">
      <alignment horizontal="center" vertical="center"/>
    </xf>
    <xf numFmtId="168" fontId="1" fillId="17" borderId="129" xfId="0" applyNumberFormat="1" applyFont="1" applyFill="1" applyBorder="1" applyAlignment="1">
      <alignment horizontal="center" vertical="center"/>
    </xf>
    <xf numFmtId="168" fontId="1" fillId="26" borderId="129" xfId="0" applyNumberFormat="1" applyFont="1" applyFill="1" applyBorder="1" applyAlignment="1">
      <alignment horizontal="center" vertical="center"/>
    </xf>
    <xf numFmtId="10" fontId="1" fillId="0" borderId="0" xfId="0" applyNumberFormat="1" applyFont="1"/>
    <xf numFmtId="165" fontId="1" fillId="17" borderId="129" xfId="0" applyNumberFormat="1" applyFont="1" applyFill="1" applyBorder="1" applyAlignment="1">
      <alignment horizontal="center" vertical="center"/>
    </xf>
    <xf numFmtId="9" fontId="1" fillId="26" borderId="129" xfId="0" applyNumberFormat="1" applyFont="1" applyFill="1" applyBorder="1" applyAlignment="1">
      <alignment horizontal="center" vertical="center"/>
    </xf>
    <xf numFmtId="165" fontId="1" fillId="25" borderId="120" xfId="0" applyNumberFormat="1" applyFont="1" applyFill="1" applyBorder="1" applyAlignment="1">
      <alignment wrapText="1"/>
    </xf>
    <xf numFmtId="165" fontId="1" fillId="10" borderId="120" xfId="0" applyNumberFormat="1" applyFont="1" applyFill="1" applyBorder="1"/>
    <xf numFmtId="165" fontId="1" fillId="10" borderId="129" xfId="0" applyNumberFormat="1" applyFont="1" applyFill="1" applyBorder="1" applyAlignment="1">
      <alignment horizontal="center" vertical="center"/>
    </xf>
    <xf numFmtId="178" fontId="1" fillId="10" borderId="130" xfId="0" applyNumberFormat="1" applyFont="1" applyFill="1" applyBorder="1" applyAlignment="1">
      <alignment horizontal="center" vertical="center"/>
    </xf>
    <xf numFmtId="9" fontId="1" fillId="17" borderId="129" xfId="0" applyNumberFormat="1" applyFont="1" applyFill="1" applyBorder="1" applyAlignment="1">
      <alignment horizontal="center" vertical="center"/>
    </xf>
    <xf numFmtId="165" fontId="1" fillId="23" borderId="120" xfId="0" applyNumberFormat="1" applyFont="1" applyFill="1" applyBorder="1"/>
    <xf numFmtId="165" fontId="1" fillId="23" borderId="129" xfId="0" applyNumberFormat="1" applyFont="1" applyFill="1" applyBorder="1" applyAlignment="1">
      <alignment horizontal="center" vertical="center"/>
    </xf>
    <xf numFmtId="178" fontId="1" fillId="23" borderId="130" xfId="0" applyNumberFormat="1" applyFont="1" applyFill="1" applyBorder="1" applyAlignment="1">
      <alignment horizontal="center" vertical="center"/>
    </xf>
    <xf numFmtId="165" fontId="11" fillId="8" borderId="120" xfId="0" applyNumberFormat="1" applyFont="1" applyFill="1" applyBorder="1" applyAlignment="1">
      <alignment horizontal="center" vertical="center"/>
    </xf>
    <xf numFmtId="165" fontId="11" fillId="8" borderId="129" xfId="0" applyNumberFormat="1" applyFont="1" applyFill="1" applyBorder="1" applyAlignment="1">
      <alignment horizontal="center" vertical="center"/>
    </xf>
    <xf numFmtId="1" fontId="11" fillId="8" borderId="130" xfId="0" applyNumberFormat="1" applyFont="1" applyFill="1" applyBorder="1" applyAlignment="1">
      <alignment horizontal="center" vertical="center"/>
    </xf>
    <xf numFmtId="177" fontId="11" fillId="26" borderId="129" xfId="0" applyNumberFormat="1" applyFont="1" applyFill="1" applyBorder="1" applyAlignment="1">
      <alignment horizontal="center" vertical="center"/>
    </xf>
    <xf numFmtId="178" fontId="11" fillId="26" borderId="130" xfId="0" applyNumberFormat="1" applyFont="1" applyFill="1" applyBorder="1" applyAlignment="1">
      <alignment horizontal="center" vertical="center"/>
    </xf>
    <xf numFmtId="165" fontId="11" fillId="8" borderId="131" xfId="0" applyNumberFormat="1" applyFont="1" applyFill="1" applyBorder="1" applyAlignment="1">
      <alignment horizontal="center" vertical="center"/>
    </xf>
    <xf numFmtId="165" fontId="11" fillId="8" borderId="132" xfId="0" applyNumberFormat="1" applyFont="1" applyFill="1" applyBorder="1" applyAlignment="1">
      <alignment horizontal="center" vertical="center"/>
    </xf>
    <xf numFmtId="1" fontId="11" fillId="8" borderId="133" xfId="0" applyNumberFormat="1" applyFont="1" applyFill="1" applyBorder="1" applyAlignment="1">
      <alignment horizontal="center" vertical="center"/>
    </xf>
    <xf numFmtId="177" fontId="11" fillId="26" borderId="132" xfId="0" applyNumberFormat="1" applyFont="1" applyFill="1" applyBorder="1" applyAlignment="1">
      <alignment horizontal="center" vertical="center"/>
    </xf>
    <xf numFmtId="178" fontId="11" fillId="26" borderId="133" xfId="0" applyNumberFormat="1" applyFont="1" applyFill="1" applyBorder="1" applyAlignment="1">
      <alignment horizontal="center" vertical="center"/>
    </xf>
    <xf numFmtId="165" fontId="11" fillId="25" borderId="134" xfId="0" applyNumberFormat="1" applyFont="1" applyFill="1" applyBorder="1" applyAlignment="1">
      <alignment horizontal="center" vertical="center"/>
    </xf>
    <xf numFmtId="165" fontId="11" fillId="17" borderId="135" xfId="0" applyNumberFormat="1" applyFont="1" applyFill="1" applyBorder="1" applyAlignment="1">
      <alignment horizontal="center" vertical="center"/>
    </xf>
    <xf numFmtId="178" fontId="11" fillId="17" borderId="136" xfId="0" applyNumberFormat="1" applyFont="1" applyFill="1" applyBorder="1" applyAlignment="1">
      <alignment horizontal="center" vertical="center"/>
    </xf>
    <xf numFmtId="177" fontId="11" fillId="26" borderId="135" xfId="0" applyNumberFormat="1" applyFont="1" applyFill="1" applyBorder="1" applyAlignment="1">
      <alignment horizontal="center" vertical="center"/>
    </xf>
    <xf numFmtId="178" fontId="11" fillId="26" borderId="136" xfId="0" applyNumberFormat="1" applyFont="1" applyFill="1" applyBorder="1" applyAlignment="1">
      <alignment horizontal="center" vertical="center"/>
    </xf>
    <xf numFmtId="165" fontId="1" fillId="2" borderId="4" xfId="0" applyNumberFormat="1" applyFont="1" applyFill="1" applyBorder="1"/>
    <xf numFmtId="165" fontId="1" fillId="2" borderId="4" xfId="0" applyNumberFormat="1" applyFont="1" applyFill="1" applyBorder="1" applyAlignment="1">
      <alignment horizontal="center"/>
    </xf>
    <xf numFmtId="179" fontId="1" fillId="2" borderId="4" xfId="0" applyNumberFormat="1" applyFont="1" applyFill="1" applyBorder="1" applyAlignment="1">
      <alignment horizontal="center"/>
    </xf>
    <xf numFmtId="1" fontId="1" fillId="2" borderId="4" xfId="0" applyNumberFormat="1" applyFont="1" applyFill="1" applyBorder="1" applyAlignment="1">
      <alignment horizontal="center"/>
    </xf>
    <xf numFmtId="43" fontId="53" fillId="9" borderId="65" xfId="0" applyNumberFormat="1" applyFont="1" applyFill="1" applyBorder="1" applyAlignment="1">
      <alignment horizontal="center" vertical="center"/>
    </xf>
    <xf numFmtId="165" fontId="53" fillId="9" borderId="65" xfId="0" applyNumberFormat="1" applyFont="1" applyFill="1" applyBorder="1" applyAlignment="1">
      <alignment horizontal="center" vertical="center"/>
    </xf>
    <xf numFmtId="43" fontId="53" fillId="2" borderId="137" xfId="0" applyNumberFormat="1" applyFont="1" applyFill="1" applyBorder="1" applyAlignment="1">
      <alignment vertical="center"/>
    </xf>
    <xf numFmtId="43" fontId="54" fillId="2" borderId="137" xfId="0" applyNumberFormat="1" applyFont="1" applyFill="1" applyBorder="1" applyAlignment="1">
      <alignment vertical="center"/>
    </xf>
    <xf numFmtId="43" fontId="54" fillId="2" borderId="138" xfId="0" applyNumberFormat="1" applyFont="1" applyFill="1" applyBorder="1" applyAlignment="1">
      <alignment horizontal="center" vertical="center"/>
    </xf>
    <xf numFmtId="180" fontId="54" fillId="9" borderId="1" xfId="0" applyNumberFormat="1" applyFont="1" applyFill="1" applyBorder="1" applyAlignment="1">
      <alignment horizontal="center" vertical="center"/>
    </xf>
    <xf numFmtId="43" fontId="54" fillId="2" borderId="4" xfId="0" applyNumberFormat="1" applyFont="1" applyFill="1" applyBorder="1" applyAlignment="1">
      <alignment horizontal="center" vertical="center"/>
    </xf>
    <xf numFmtId="43" fontId="54" fillId="9" borderId="1" xfId="0" applyNumberFormat="1" applyFont="1" applyFill="1" applyBorder="1" applyAlignment="1">
      <alignment horizontal="center" vertical="center"/>
    </xf>
    <xf numFmtId="43" fontId="54" fillId="2" borderId="4" xfId="0" applyNumberFormat="1" applyFont="1" applyFill="1" applyBorder="1" applyAlignment="1">
      <alignment vertical="center"/>
    </xf>
    <xf numFmtId="43" fontId="54" fillId="2" borderId="61" xfId="0" applyNumberFormat="1" applyFont="1" applyFill="1" applyBorder="1" applyAlignment="1">
      <alignment horizontal="center" vertical="center"/>
    </xf>
    <xf numFmtId="165" fontId="54" fillId="2" borderId="6" xfId="0" applyNumberFormat="1" applyFont="1" applyFill="1" applyBorder="1" applyAlignment="1">
      <alignment vertical="center"/>
    </xf>
    <xf numFmtId="181" fontId="1" fillId="2" borderId="4" xfId="0" applyNumberFormat="1" applyFont="1" applyFill="1" applyBorder="1"/>
    <xf numFmtId="165" fontId="55" fillId="12" borderId="143" xfId="0" applyNumberFormat="1" applyFont="1" applyFill="1" applyBorder="1" applyAlignment="1">
      <alignment horizontal="center" vertical="center"/>
    </xf>
    <xf numFmtId="165" fontId="55" fillId="12" borderId="1" xfId="0" applyNumberFormat="1" applyFont="1" applyFill="1" applyBorder="1" applyAlignment="1">
      <alignment horizontal="center" vertical="center"/>
    </xf>
    <xf numFmtId="43" fontId="55" fillId="12" borderId="1" xfId="0" applyNumberFormat="1" applyFont="1" applyFill="1" applyBorder="1" applyAlignment="1">
      <alignment horizontal="center" vertical="center"/>
    </xf>
    <xf numFmtId="43" fontId="55" fillId="12" borderId="144" xfId="0" applyNumberFormat="1" applyFont="1" applyFill="1" applyBorder="1" applyAlignment="1">
      <alignment horizontal="center" vertical="center"/>
    </xf>
    <xf numFmtId="165" fontId="4" fillId="8" borderId="143" xfId="0" applyNumberFormat="1" applyFont="1" applyFill="1" applyBorder="1" applyAlignment="1">
      <alignment horizontal="center" vertical="center"/>
    </xf>
    <xf numFmtId="165" fontId="4" fillId="8" borderId="1" xfId="0" applyNumberFormat="1" applyFont="1" applyFill="1" applyBorder="1" applyAlignment="1">
      <alignment horizontal="left" vertical="center"/>
    </xf>
    <xf numFmtId="165" fontId="4" fillId="8" borderId="1" xfId="0" applyNumberFormat="1" applyFont="1" applyFill="1" applyBorder="1" applyAlignment="1">
      <alignment horizontal="center" vertical="center"/>
    </xf>
    <xf numFmtId="2" fontId="4" fillId="8" borderId="1" xfId="0" applyNumberFormat="1" applyFont="1" applyFill="1" applyBorder="1" applyAlignment="1">
      <alignment horizontal="right" vertical="center"/>
    </xf>
    <xf numFmtId="1" fontId="56" fillId="8" borderId="144" xfId="0" applyNumberFormat="1" applyFont="1" applyFill="1" applyBorder="1" applyAlignment="1">
      <alignment horizontal="right" vertical="center"/>
    </xf>
    <xf numFmtId="1" fontId="1" fillId="2" borderId="4" xfId="0" applyNumberFormat="1" applyFont="1" applyFill="1" applyBorder="1"/>
    <xf numFmtId="165" fontId="54" fillId="2" borderId="143" xfId="0" applyNumberFormat="1" applyFont="1" applyFill="1" applyBorder="1" applyAlignment="1">
      <alignment horizontal="center" vertical="center"/>
    </xf>
    <xf numFmtId="165" fontId="4" fillId="2" borderId="1" xfId="0" applyNumberFormat="1" applyFont="1" applyFill="1" applyBorder="1" applyAlignment="1">
      <alignment horizontal="left" vertical="center"/>
    </xf>
    <xf numFmtId="165" fontId="54" fillId="2" borderId="1" xfId="0" applyNumberFormat="1" applyFont="1" applyFill="1" applyBorder="1" applyAlignment="1">
      <alignment horizontal="center" vertical="center"/>
    </xf>
    <xf numFmtId="179" fontId="4" fillId="2" borderId="1" xfId="0" applyNumberFormat="1" applyFont="1" applyFill="1" applyBorder="1" applyAlignment="1">
      <alignment horizontal="center" vertical="center"/>
    </xf>
    <xf numFmtId="182" fontId="4" fillId="2" borderId="1" xfId="0" applyNumberFormat="1" applyFont="1" applyFill="1" applyBorder="1" applyAlignment="1">
      <alignment horizontal="center" vertical="center"/>
    </xf>
    <xf numFmtId="165" fontId="4" fillId="2" borderId="1" xfId="0" applyNumberFormat="1" applyFont="1" applyFill="1" applyBorder="1" applyAlignment="1">
      <alignment horizontal="center" vertical="center"/>
    </xf>
    <xf numFmtId="1" fontId="56" fillId="2" borderId="144" xfId="0" applyNumberFormat="1" applyFont="1" applyFill="1" applyBorder="1" applyAlignment="1">
      <alignment horizontal="right" vertical="center"/>
    </xf>
    <xf numFmtId="165" fontId="54" fillId="2" borderId="1" xfId="0" applyNumberFormat="1" applyFont="1" applyFill="1" applyBorder="1" applyAlignment="1">
      <alignment horizontal="center" vertical="center" wrapText="1"/>
    </xf>
    <xf numFmtId="165" fontId="54" fillId="2" borderId="145" xfId="0" applyNumberFormat="1" applyFont="1" applyFill="1" applyBorder="1" applyAlignment="1">
      <alignment horizontal="center" vertical="center"/>
    </xf>
    <xf numFmtId="180" fontId="54" fillId="2" borderId="145" xfId="0" applyNumberFormat="1" applyFont="1" applyFill="1" applyBorder="1" applyAlignment="1">
      <alignment horizontal="center" vertical="center"/>
    </xf>
    <xf numFmtId="43" fontId="54" fillId="2" borderId="1" xfId="0" applyNumberFormat="1" applyFont="1" applyFill="1" applyBorder="1" applyAlignment="1">
      <alignment horizontal="center" vertical="center"/>
    </xf>
    <xf numFmtId="165" fontId="4" fillId="3" borderId="1" xfId="0" applyNumberFormat="1" applyFont="1" applyFill="1" applyBorder="1" applyAlignment="1">
      <alignment horizontal="left" vertical="center"/>
    </xf>
    <xf numFmtId="165" fontId="4" fillId="3" borderId="1" xfId="0" applyNumberFormat="1" applyFont="1" applyFill="1" applyBorder="1" applyAlignment="1">
      <alignment horizontal="center" vertical="center"/>
    </xf>
    <xf numFmtId="1" fontId="56" fillId="3" borderId="144" xfId="0" applyNumberFormat="1" applyFont="1" applyFill="1" applyBorder="1" applyAlignment="1">
      <alignment horizontal="right" vertical="center"/>
    </xf>
    <xf numFmtId="1" fontId="56" fillId="4" borderId="144" xfId="0" applyNumberFormat="1" applyFont="1" applyFill="1" applyBorder="1" applyAlignment="1">
      <alignment horizontal="center" vertical="center"/>
    </xf>
    <xf numFmtId="9" fontId="57" fillId="9" borderId="1" xfId="0" applyNumberFormat="1" applyFont="1" applyFill="1" applyBorder="1" applyAlignment="1">
      <alignment vertical="center"/>
    </xf>
    <xf numFmtId="165" fontId="57" fillId="9" borderId="147" xfId="0" applyNumberFormat="1" applyFont="1" applyFill="1" applyBorder="1" applyAlignment="1">
      <alignment vertical="center"/>
    </xf>
    <xf numFmtId="165" fontId="57" fillId="9" borderId="148" xfId="0" applyNumberFormat="1" applyFont="1" applyFill="1" applyBorder="1" applyAlignment="1">
      <alignment vertical="center"/>
    </xf>
    <xf numFmtId="1" fontId="56" fillId="23" borderId="151" xfId="0" applyNumberFormat="1" applyFont="1" applyFill="1" applyBorder="1" applyAlignment="1">
      <alignment horizontal="center" vertical="center"/>
    </xf>
    <xf numFmtId="0" fontId="1" fillId="0" borderId="1" xfId="0" applyNumberFormat="1" applyFont="1" applyBorder="1" applyAlignment="1">
      <alignment horizontal="right" vertical="center"/>
    </xf>
    <xf numFmtId="0" fontId="1" fillId="0" borderId="1" xfId="0" applyNumberFormat="1" applyFont="1" applyBorder="1" applyAlignment="1">
      <alignment horizontal="left" vertical="center"/>
    </xf>
    <xf numFmtId="0" fontId="1" fillId="0" borderId="1" xfId="0" applyNumberFormat="1" applyFont="1" applyBorder="1" applyAlignment="1">
      <alignment horizontal="left" vertical="center" wrapText="1"/>
    </xf>
    <xf numFmtId="14" fontId="1" fillId="0" borderId="1" xfId="0" applyNumberFormat="1" applyFont="1" applyBorder="1" applyAlignment="1">
      <alignment horizontal="center" vertical="center"/>
    </xf>
    <xf numFmtId="0" fontId="51" fillId="0" borderId="1" xfId="0" applyNumberFormat="1" applyFont="1" applyBorder="1" applyAlignment="1">
      <alignment horizontal="right" vertical="center"/>
    </xf>
    <xf numFmtId="1" fontId="1" fillId="0" borderId="1" xfId="0" applyNumberFormat="1" applyFont="1" applyBorder="1" applyAlignment="1">
      <alignment horizontal="left" vertical="center" wrapText="1"/>
    </xf>
    <xf numFmtId="2" fontId="2" fillId="0" borderId="0" xfId="0" applyNumberFormat="1" applyFont="1"/>
    <xf numFmtId="165" fontId="4" fillId="0" borderId="1" xfId="0" applyNumberFormat="1" applyFont="1" applyBorder="1" applyAlignment="1">
      <alignment horizontal="center" vertical="center"/>
    </xf>
    <xf numFmtId="165" fontId="4" fillId="0" borderId="9" xfId="0" applyNumberFormat="1" applyFont="1" applyBorder="1" applyAlignment="1">
      <alignment horizontal="center" vertical="center"/>
    </xf>
    <xf numFmtId="9" fontId="4" fillId="0" borderId="1" xfId="0" applyNumberFormat="1" applyFont="1" applyBorder="1" applyAlignment="1">
      <alignment horizontal="center" vertical="center"/>
    </xf>
    <xf numFmtId="165" fontId="1" fillId="0" borderId="0" xfId="0" applyNumberFormat="1" applyFont="1"/>
    <xf numFmtId="165" fontId="4" fillId="0" borderId="155" xfId="0" applyNumberFormat="1" applyFont="1" applyBorder="1" applyAlignment="1">
      <alignment horizontal="center" vertical="center"/>
    </xf>
    <xf numFmtId="165" fontId="4" fillId="28" borderId="1" xfId="0" applyNumberFormat="1" applyFont="1" applyFill="1" applyBorder="1" applyAlignment="1">
      <alignment horizontal="center" vertical="center"/>
    </xf>
    <xf numFmtId="2" fontId="4" fillId="18" borderId="1" xfId="0" applyNumberFormat="1" applyFont="1" applyFill="1" applyBorder="1" applyAlignment="1">
      <alignment horizontal="center" vertical="center"/>
    </xf>
    <xf numFmtId="165" fontId="4" fillId="29" borderId="1" xfId="0" applyNumberFormat="1" applyFont="1" applyFill="1" applyBorder="1" applyAlignment="1">
      <alignment horizontal="center" vertical="center"/>
    </xf>
    <xf numFmtId="2" fontId="4" fillId="10" borderId="1" xfId="0" applyNumberFormat="1" applyFont="1" applyFill="1" applyBorder="1" applyAlignment="1">
      <alignment horizontal="center" vertical="center"/>
    </xf>
    <xf numFmtId="165" fontId="4" fillId="10" borderId="1" xfId="0" applyNumberFormat="1" applyFont="1" applyFill="1" applyBorder="1" applyAlignment="1">
      <alignment horizontal="center" vertical="center"/>
    </xf>
    <xf numFmtId="2" fontId="1" fillId="0" borderId="0" xfId="0" applyNumberFormat="1" applyFont="1"/>
    <xf numFmtId="0" fontId="58" fillId="30" borderId="4" xfId="0" applyNumberFormat="1" applyFont="1" applyFill="1" applyBorder="1" applyAlignment="1">
      <alignment horizontal="center" vertical="center"/>
    </xf>
    <xf numFmtId="1" fontId="58" fillId="30" borderId="1" xfId="0" applyNumberFormat="1" applyFont="1" applyFill="1" applyBorder="1" applyAlignment="1">
      <alignment horizontal="center" vertical="center" wrapText="1"/>
    </xf>
    <xf numFmtId="165" fontId="28" fillId="2" borderId="24" xfId="0" applyNumberFormat="1" applyFont="1" applyFill="1" applyBorder="1" applyAlignment="1">
      <alignment vertical="center"/>
    </xf>
    <xf numFmtId="2" fontId="31" fillId="2" borderId="103" xfId="0" applyNumberFormat="1" applyFont="1" applyFill="1" applyBorder="1" applyAlignment="1">
      <alignment horizontal="center" vertical="center"/>
    </xf>
    <xf numFmtId="2" fontId="31" fillId="0" borderId="158" xfId="0" applyNumberFormat="1" applyFont="1" applyBorder="1" applyAlignment="1">
      <alignment horizontal="center" vertical="center"/>
    </xf>
    <xf numFmtId="173" fontId="31" fillId="2" borderId="72" xfId="0" applyNumberFormat="1" applyFont="1" applyFill="1" applyBorder="1" applyAlignment="1">
      <alignment horizontal="center" vertical="center"/>
    </xf>
    <xf numFmtId="2" fontId="31" fillId="2" borderId="114" xfId="0" applyNumberFormat="1" applyFont="1" applyFill="1" applyBorder="1" applyAlignment="1">
      <alignment horizontal="center" vertical="center"/>
    </xf>
    <xf numFmtId="173" fontId="31" fillId="2" borderId="74" xfId="0" applyNumberFormat="1" applyFont="1" applyFill="1" applyBorder="1" applyAlignment="1">
      <alignment horizontal="center" vertical="center"/>
    </xf>
    <xf numFmtId="173" fontId="31" fillId="0" borderId="48" xfId="0" applyNumberFormat="1" applyFont="1" applyBorder="1" applyAlignment="1">
      <alignment horizontal="center" vertical="center"/>
    </xf>
    <xf numFmtId="1" fontId="60" fillId="0" borderId="15" xfId="0" applyNumberFormat="1" applyFont="1" applyBorder="1" applyAlignment="1">
      <alignment horizontal="center" vertical="center"/>
    </xf>
    <xf numFmtId="0" fontId="1" fillId="0" borderId="2" xfId="0" applyNumberFormat="1" applyFont="1" applyBorder="1" applyAlignment="1">
      <alignment horizontal="center"/>
    </xf>
    <xf numFmtId="0" fontId="2" fillId="0" borderId="3" xfId="0" applyNumberFormat="1" applyFont="1" applyBorder="1"/>
    <xf numFmtId="1" fontId="5" fillId="2" borderId="2" xfId="0" applyNumberFormat="1" applyFont="1" applyFill="1" applyBorder="1" applyAlignment="1">
      <alignment horizontal="center"/>
    </xf>
    <xf numFmtId="0" fontId="2" fillId="0" borderId="5" xfId="0" applyNumberFormat="1" applyFont="1" applyBorder="1"/>
    <xf numFmtId="165" fontId="9" fillId="2" borderId="2" xfId="0" applyNumberFormat="1" applyFont="1" applyFill="1" applyBorder="1" applyAlignment="1">
      <alignment horizontal="center"/>
    </xf>
    <xf numFmtId="0" fontId="3" fillId="2" borderId="2" xfId="0" applyNumberFormat="1" applyFont="1" applyFill="1" applyBorder="1" applyAlignment="1">
      <alignment horizontal="left"/>
    </xf>
    <xf numFmtId="1" fontId="9" fillId="2" borderId="17" xfId="0" applyNumberFormat="1" applyFont="1" applyFill="1" applyBorder="1" applyAlignment="1">
      <alignment horizontal="left"/>
    </xf>
    <xf numFmtId="0" fontId="2" fillId="0" borderId="18" xfId="0" applyNumberFormat="1" applyFont="1" applyBorder="1"/>
    <xf numFmtId="0" fontId="2" fillId="0" borderId="19" xfId="0" applyNumberFormat="1" applyFont="1" applyBorder="1"/>
    <xf numFmtId="1" fontId="12" fillId="4" borderId="2" xfId="0" applyNumberFormat="1" applyFont="1" applyFill="1" applyBorder="1" applyAlignment="1">
      <alignment horizontal="center" vertical="center"/>
    </xf>
    <xf numFmtId="0" fontId="12" fillId="0" borderId="20" xfId="0" applyNumberFormat="1" applyFont="1" applyBorder="1" applyAlignment="1">
      <alignment horizontal="left" vertical="center"/>
    </xf>
    <xf numFmtId="0" fontId="2" fillId="0" borderId="20" xfId="0" applyNumberFormat="1" applyFont="1" applyBorder="1"/>
    <xf numFmtId="0" fontId="12" fillId="5" borderId="21" xfId="0" applyNumberFormat="1" applyFont="1" applyFill="1" applyBorder="1" applyAlignment="1">
      <alignment horizontal="left" vertical="center"/>
    </xf>
    <xf numFmtId="0" fontId="2" fillId="0" borderId="22" xfId="0" applyNumberFormat="1" applyFont="1" applyBorder="1"/>
    <xf numFmtId="0" fontId="2" fillId="0" borderId="23" xfId="0" applyNumberFormat="1" applyFont="1" applyBorder="1"/>
    <xf numFmtId="166" fontId="1" fillId="8" borderId="21" xfId="0" applyNumberFormat="1" applyFont="1" applyFill="1" applyBorder="1" applyAlignment="1">
      <alignment horizontal="center" vertical="center"/>
    </xf>
    <xf numFmtId="0" fontId="18" fillId="15" borderId="24" xfId="0" applyNumberFormat="1" applyFont="1" applyFill="1" applyBorder="1" applyAlignment="1">
      <alignment horizontal="center"/>
    </xf>
    <xf numFmtId="170" fontId="27" fillId="14" borderId="56" xfId="0" applyNumberFormat="1" applyFont="1" applyFill="1" applyBorder="1" applyAlignment="1">
      <alignment horizontal="center"/>
    </xf>
    <xf numFmtId="0" fontId="2" fillId="0" borderId="57" xfId="0" applyNumberFormat="1" applyFont="1" applyBorder="1"/>
    <xf numFmtId="165" fontId="22" fillId="14" borderId="30" xfId="0" applyNumberFormat="1" applyFont="1" applyFill="1" applyBorder="1" applyAlignment="1">
      <alignment horizontal="center" vertical="center" wrapText="1"/>
    </xf>
    <xf numFmtId="0" fontId="2" fillId="0" borderId="9" xfId="0" applyNumberFormat="1" applyFont="1" applyBorder="1"/>
    <xf numFmtId="0" fontId="2" fillId="0" borderId="46" xfId="0" applyNumberFormat="1" applyFont="1" applyBorder="1"/>
    <xf numFmtId="165" fontId="22" fillId="17" borderId="30" xfId="0" applyNumberFormat="1" applyFont="1" applyFill="1" applyBorder="1" applyAlignment="1">
      <alignment horizontal="center" vertical="center" wrapText="1"/>
    </xf>
    <xf numFmtId="0" fontId="2" fillId="0" borderId="11" xfId="0" applyNumberFormat="1" applyFont="1" applyBorder="1"/>
    <xf numFmtId="165" fontId="23" fillId="17" borderId="31" xfId="0" applyNumberFormat="1" applyFont="1" applyFill="1" applyBorder="1" applyAlignment="1">
      <alignment horizontal="center" vertical="center"/>
    </xf>
    <xf numFmtId="0" fontId="2" fillId="0" borderId="32" xfId="0" applyNumberFormat="1" applyFont="1" applyBorder="1"/>
    <xf numFmtId="0" fontId="2" fillId="0" borderId="33" xfId="0" applyNumberFormat="1" applyFont="1" applyBorder="1"/>
    <xf numFmtId="165" fontId="22" fillId="17" borderId="40" xfId="0" applyNumberFormat="1" applyFont="1" applyFill="1" applyBorder="1" applyAlignment="1">
      <alignment horizontal="center" vertical="center"/>
    </xf>
    <xf numFmtId="165" fontId="20" fillId="3" borderId="44" xfId="0" applyNumberFormat="1" applyFont="1" applyFill="1" applyBorder="1" applyAlignment="1">
      <alignment horizontal="center" vertical="center"/>
    </xf>
    <xf numFmtId="0" fontId="2" fillId="0" borderId="51" xfId="0" applyNumberFormat="1" applyFont="1" applyBorder="1"/>
    <xf numFmtId="165" fontId="22" fillId="19" borderId="30" xfId="0" applyNumberFormat="1" applyFont="1" applyFill="1" applyBorder="1" applyAlignment="1">
      <alignment horizontal="center" vertical="center" wrapText="1"/>
    </xf>
    <xf numFmtId="165" fontId="22" fillId="17" borderId="30" xfId="0" applyNumberFormat="1" applyFont="1" applyFill="1" applyBorder="1" applyAlignment="1">
      <alignment horizontal="center" vertical="center"/>
    </xf>
    <xf numFmtId="165" fontId="22" fillId="3" borderId="29" xfId="0" applyNumberFormat="1" applyFont="1" applyFill="1" applyBorder="1" applyAlignment="1">
      <alignment horizontal="center" vertical="center" wrapText="1"/>
    </xf>
    <xf numFmtId="0" fontId="2" fillId="0" borderId="39" xfId="0" applyNumberFormat="1" applyFont="1" applyBorder="1"/>
    <xf numFmtId="0" fontId="2" fillId="0" borderId="45" xfId="0" applyNumberFormat="1" applyFont="1" applyBorder="1"/>
    <xf numFmtId="165" fontId="22" fillId="19" borderId="38" xfId="0" applyNumberFormat="1" applyFont="1" applyFill="1" applyBorder="1" applyAlignment="1">
      <alignment horizontal="center" wrapText="1"/>
    </xf>
    <xf numFmtId="0" fontId="2" fillId="0" borderId="43" xfId="0" applyNumberFormat="1" applyFont="1" applyBorder="1"/>
    <xf numFmtId="0" fontId="2" fillId="0" borderId="50" xfId="0" applyNumberFormat="1" applyFont="1" applyBorder="1"/>
    <xf numFmtId="165" fontId="22" fillId="17" borderId="40" xfId="0" applyNumberFormat="1" applyFont="1" applyFill="1" applyBorder="1" applyAlignment="1">
      <alignment horizontal="center" vertical="center" wrapText="1"/>
    </xf>
    <xf numFmtId="165" fontId="23" fillId="17" borderId="30" xfId="0" applyNumberFormat="1" applyFont="1" applyFill="1" applyBorder="1" applyAlignment="1">
      <alignment horizontal="center" vertical="center"/>
    </xf>
    <xf numFmtId="165" fontId="22" fillId="18" borderId="30" xfId="0" applyNumberFormat="1" applyFont="1" applyFill="1" applyBorder="1" applyAlignment="1">
      <alignment horizontal="center" vertical="center" wrapText="1"/>
    </xf>
    <xf numFmtId="2" fontId="22" fillId="17" borderId="30" xfId="0" applyNumberFormat="1" applyFont="1" applyFill="1" applyBorder="1" applyAlignment="1">
      <alignment horizontal="center" vertical="center"/>
    </xf>
    <xf numFmtId="165" fontId="22" fillId="18" borderId="56" xfId="0" applyNumberFormat="1" applyFont="1" applyFill="1" applyBorder="1" applyAlignment="1">
      <alignment horizontal="center" vertical="center"/>
    </xf>
    <xf numFmtId="165" fontId="22" fillId="18" borderId="35" xfId="0" applyNumberFormat="1" applyFont="1" applyFill="1" applyBorder="1" applyAlignment="1">
      <alignment horizontal="center" vertical="center"/>
    </xf>
    <xf numFmtId="0" fontId="2" fillId="0" borderId="36" xfId="0" applyNumberFormat="1" applyFont="1" applyBorder="1"/>
    <xf numFmtId="0" fontId="2" fillId="0" borderId="10" xfId="0" applyNumberFormat="1" applyFont="1" applyBorder="1"/>
    <xf numFmtId="0" fontId="2" fillId="0" borderId="41" xfId="0" applyNumberFormat="1" applyFont="1" applyBorder="1"/>
    <xf numFmtId="165" fontId="21" fillId="16" borderId="25" xfId="0" applyNumberFormat="1" applyFont="1" applyFill="1" applyBorder="1" applyAlignment="1">
      <alignment horizontal="center" vertical="center"/>
    </xf>
    <xf numFmtId="165" fontId="22" fillId="17" borderId="29" xfId="0" applyNumberFormat="1" applyFont="1" applyFill="1" applyBorder="1" applyAlignment="1">
      <alignment horizontal="center" vertical="center"/>
    </xf>
    <xf numFmtId="165" fontId="20" fillId="2" borderId="26" xfId="0" applyNumberFormat="1" applyFont="1" applyFill="1" applyBorder="1" applyAlignment="1">
      <alignment horizontal="center"/>
    </xf>
    <xf numFmtId="0" fontId="2" fillId="0" borderId="27" xfId="0" applyNumberFormat="1" applyFont="1" applyBorder="1"/>
    <xf numFmtId="0" fontId="2" fillId="0" borderId="28" xfId="0" applyNumberFormat="1" applyFont="1" applyBorder="1"/>
    <xf numFmtId="165" fontId="22" fillId="20" borderId="30" xfId="0" applyNumberFormat="1" applyFont="1" applyFill="1" applyBorder="1" applyAlignment="1">
      <alignment horizontal="center" vertical="center"/>
    </xf>
    <xf numFmtId="165" fontId="22" fillId="19" borderId="37" xfId="0" applyNumberFormat="1" applyFont="1" applyFill="1" applyBorder="1" applyAlignment="1">
      <alignment horizontal="center" vertical="center" wrapText="1"/>
    </xf>
    <xf numFmtId="0" fontId="2" fillId="0" borderId="42" xfId="0" applyNumberFormat="1" applyFont="1" applyBorder="1"/>
    <xf numFmtId="0" fontId="2" fillId="0" borderId="49" xfId="0" applyNumberFormat="1" applyFont="1" applyBorder="1"/>
    <xf numFmtId="165" fontId="22" fillId="21" borderId="37" xfId="0" applyNumberFormat="1" applyFont="1" applyFill="1" applyBorder="1" applyAlignment="1">
      <alignment horizontal="center" vertical="center" wrapText="1"/>
    </xf>
    <xf numFmtId="165" fontId="22" fillId="19" borderId="30" xfId="0" applyNumberFormat="1" applyFont="1" applyFill="1" applyBorder="1" applyAlignment="1">
      <alignment horizontal="center" vertical="center"/>
    </xf>
    <xf numFmtId="170" fontId="27" fillId="14" borderId="31" xfId="0" applyNumberFormat="1" applyFont="1" applyFill="1" applyBorder="1" applyAlignment="1">
      <alignment horizontal="center"/>
    </xf>
    <xf numFmtId="165" fontId="22" fillId="17" borderId="70" xfId="0" applyNumberFormat="1" applyFont="1" applyFill="1" applyBorder="1" applyAlignment="1">
      <alignment horizontal="left" vertical="center"/>
    </xf>
    <xf numFmtId="0" fontId="2" fillId="0" borderId="71" xfId="0" applyNumberFormat="1" applyFont="1" applyBorder="1"/>
    <xf numFmtId="0" fontId="2" fillId="0" borderId="72" xfId="0" applyNumberFormat="1" applyFont="1" applyBorder="1"/>
    <xf numFmtId="2" fontId="22" fillId="17" borderId="56" xfId="0" applyNumberFormat="1" applyFont="1" applyFill="1" applyBorder="1" applyAlignment="1">
      <alignment horizontal="center" vertical="center"/>
    </xf>
    <xf numFmtId="1" fontId="31" fillId="2" borderId="70" xfId="0" applyNumberFormat="1" applyFont="1" applyFill="1" applyBorder="1" applyAlignment="1">
      <alignment horizontal="center" vertical="center"/>
    </xf>
    <xf numFmtId="165" fontId="44" fillId="2" borderId="90" xfId="0" applyNumberFormat="1" applyFont="1" applyFill="1" applyBorder="1" applyAlignment="1">
      <alignment vertical="center"/>
    </xf>
    <xf numFmtId="0" fontId="2" fillId="0" borderId="88" xfId="0" applyNumberFormat="1" applyFont="1" applyBorder="1"/>
    <xf numFmtId="0" fontId="2" fillId="0" borderId="92" xfId="0" applyNumberFormat="1" applyFont="1" applyBorder="1"/>
    <xf numFmtId="1" fontId="44" fillId="2" borderId="87" xfId="0" applyNumberFormat="1" applyFont="1" applyFill="1" applyBorder="1" applyAlignment="1">
      <alignment horizontal="center" vertical="center"/>
    </xf>
    <xf numFmtId="0" fontId="2" fillId="0" borderId="89" xfId="0" applyNumberFormat="1" applyFont="1" applyBorder="1"/>
    <xf numFmtId="165" fontId="41" fillId="24" borderId="70" xfId="0" applyNumberFormat="1" applyFont="1" applyFill="1" applyBorder="1" applyAlignment="1">
      <alignment horizontal="right" vertical="center" wrapText="1"/>
    </xf>
    <xf numFmtId="165" fontId="44" fillId="2" borderId="90" xfId="0" applyNumberFormat="1" applyFont="1" applyFill="1" applyBorder="1" applyAlignment="1">
      <alignment horizontal="left" vertical="center"/>
    </xf>
    <xf numFmtId="165" fontId="43" fillId="9" borderId="81" xfId="0" applyNumberFormat="1" applyFont="1" applyFill="1" applyBorder="1" applyAlignment="1">
      <alignment horizontal="left" vertical="center"/>
    </xf>
    <xf numFmtId="0" fontId="2" fillId="0" borderId="82" xfId="0" applyNumberFormat="1" applyFont="1" applyBorder="1"/>
    <xf numFmtId="0" fontId="2" fillId="0" borderId="86" xfId="0" applyNumberFormat="1" applyFont="1" applyBorder="1"/>
    <xf numFmtId="165" fontId="31" fillId="2" borderId="104" xfId="0" applyNumberFormat="1" applyFont="1" applyFill="1" applyBorder="1" applyAlignment="1">
      <alignment horizontal="center" vertical="center"/>
    </xf>
    <xf numFmtId="0" fontId="2" fillId="0" borderId="105" xfId="0" applyNumberFormat="1" applyFont="1" applyBorder="1"/>
    <xf numFmtId="0" fontId="2" fillId="0" borderId="106" xfId="0" applyNumberFormat="1" applyFont="1" applyBorder="1"/>
    <xf numFmtId="165" fontId="45" fillId="9" borderId="87" xfId="0" applyNumberFormat="1" applyFont="1" applyFill="1" applyBorder="1" applyAlignment="1">
      <alignment horizontal="left" vertical="center"/>
    </xf>
    <xf numFmtId="165" fontId="44" fillId="2" borderId="109" xfId="0" applyNumberFormat="1" applyFont="1" applyFill="1" applyBorder="1" applyAlignment="1">
      <alignment horizontal="left" vertical="center"/>
    </xf>
    <xf numFmtId="165" fontId="61" fillId="2" borderId="90" xfId="0" applyNumberFormat="1" applyFont="1" applyFill="1" applyBorder="1" applyAlignment="1">
      <alignment horizontal="left" vertical="center"/>
    </xf>
    <xf numFmtId="165" fontId="46" fillId="2" borderId="90" xfId="0" applyNumberFormat="1" applyFont="1" applyFill="1" applyBorder="1" applyAlignment="1">
      <alignment horizontal="left" vertical="center"/>
    </xf>
    <xf numFmtId="165" fontId="50" fillId="24" borderId="98" xfId="0" applyNumberFormat="1" applyFont="1" applyFill="1" applyBorder="1" applyAlignment="1">
      <alignment horizontal="center" vertical="center"/>
    </xf>
    <xf numFmtId="0" fontId="2" fillId="0" borderId="95" xfId="0" applyNumberFormat="1" applyFont="1" applyBorder="1"/>
    <xf numFmtId="0" fontId="2" fillId="0" borderId="99" xfId="0" applyNumberFormat="1" applyFont="1" applyBorder="1"/>
    <xf numFmtId="165" fontId="50" fillId="24" borderId="81" xfId="0" applyNumberFormat="1" applyFont="1" applyFill="1" applyBorder="1" applyAlignment="1">
      <alignment horizontal="center" vertical="center"/>
    </xf>
    <xf numFmtId="0" fontId="2" fillId="0" borderId="115" xfId="0" applyNumberFormat="1" applyFont="1" applyBorder="1"/>
    <xf numFmtId="165" fontId="50" fillId="24" borderId="84" xfId="0" applyNumberFormat="1" applyFont="1" applyFill="1" applyBorder="1" applyAlignment="1">
      <alignment horizontal="center" vertical="center"/>
    </xf>
    <xf numFmtId="165" fontId="50" fillId="24" borderId="94" xfId="0" applyNumberFormat="1" applyFont="1" applyFill="1" applyBorder="1" applyAlignment="1">
      <alignment horizontal="center" vertical="center"/>
    </xf>
    <xf numFmtId="0" fontId="2" fillId="0" borderId="116" xfId="0" applyNumberFormat="1" applyFont="1" applyBorder="1"/>
    <xf numFmtId="1" fontId="49" fillId="2" borderId="110" xfId="0" applyNumberFormat="1" applyFont="1" applyFill="1" applyBorder="1" applyAlignment="1">
      <alignment horizontal="center" vertical="center"/>
    </xf>
    <xf numFmtId="0" fontId="2" fillId="0" borderId="111" xfId="0" applyNumberFormat="1" applyFont="1" applyBorder="1"/>
    <xf numFmtId="0" fontId="2" fillId="0" borderId="112" xfId="0" applyNumberFormat="1" applyFont="1" applyBorder="1"/>
    <xf numFmtId="0" fontId="2" fillId="0" borderId="79" xfId="0" applyNumberFormat="1" applyFont="1" applyBorder="1"/>
    <xf numFmtId="165" fontId="0" fillId="0" borderId="0" xfId="0" applyNumberFormat="1" applyFont="1" applyAlignment="1"/>
    <xf numFmtId="0" fontId="2" fillId="0" borderId="80" xfId="0" applyNumberFormat="1" applyFont="1" applyBorder="1"/>
    <xf numFmtId="0" fontId="2" fillId="0" borderId="101" xfId="0" applyNumberFormat="1" applyFont="1" applyBorder="1"/>
    <xf numFmtId="0" fontId="2" fillId="0" borderId="113" xfId="0" applyNumberFormat="1" applyFont="1" applyBorder="1"/>
    <xf numFmtId="0" fontId="2" fillId="0" borderId="114" xfId="0" applyNumberFormat="1" applyFont="1" applyBorder="1"/>
    <xf numFmtId="165" fontId="44" fillId="2" borderId="90" xfId="0" applyNumberFormat="1" applyFont="1" applyFill="1" applyBorder="1" applyAlignment="1">
      <alignment vertical="center" wrapText="1"/>
    </xf>
    <xf numFmtId="1" fontId="47" fillId="9" borderId="87" xfId="0" applyNumberFormat="1" applyFont="1" applyFill="1" applyBorder="1" applyAlignment="1">
      <alignment horizontal="left" vertical="center"/>
    </xf>
    <xf numFmtId="165" fontId="44" fillId="2" borderId="90" xfId="0" applyNumberFormat="1" applyFont="1" applyFill="1" applyBorder="1" applyAlignment="1">
      <alignment horizontal="left" vertical="center" wrapText="1"/>
    </xf>
    <xf numFmtId="1" fontId="46" fillId="9" borderId="87" xfId="0" applyNumberFormat="1" applyFont="1" applyFill="1" applyBorder="1" applyAlignment="1">
      <alignment horizontal="left" vertical="center"/>
    </xf>
    <xf numFmtId="1" fontId="37" fillId="0" borderId="30" xfId="0" applyNumberFormat="1" applyFont="1" applyBorder="1" applyAlignment="1">
      <alignment horizontal="center" vertical="center"/>
    </xf>
    <xf numFmtId="165" fontId="40" fillId="0" borderId="34" xfId="0" applyNumberFormat="1" applyFont="1" applyBorder="1" applyAlignment="1">
      <alignment horizontal="center" vertical="center" wrapText="1"/>
    </xf>
    <xf numFmtId="0" fontId="2" fillId="0" borderId="107" xfId="0" applyNumberFormat="1" applyFont="1" applyBorder="1"/>
    <xf numFmtId="0" fontId="2" fillId="0" borderId="48" xfId="0" applyNumberFormat="1" applyFont="1" applyBorder="1"/>
    <xf numFmtId="1" fontId="36" fillId="0" borderId="30" xfId="0" applyNumberFormat="1" applyFont="1" applyBorder="1" applyAlignment="1">
      <alignment horizontal="center" vertical="center" wrapText="1"/>
    </xf>
    <xf numFmtId="165" fontId="30" fillId="0" borderId="81" xfId="0" applyNumberFormat="1" applyFont="1" applyBorder="1" applyAlignment="1">
      <alignment horizontal="left" vertical="center"/>
    </xf>
    <xf numFmtId="0" fontId="2" fillId="0" borderId="83" xfId="0" applyNumberFormat="1" applyFont="1" applyBorder="1"/>
    <xf numFmtId="0" fontId="31" fillId="0" borderId="85" xfId="0" applyNumberFormat="1" applyFont="1" applyBorder="1" applyAlignment="1">
      <alignment horizontal="left" vertical="center"/>
    </xf>
    <xf numFmtId="165" fontId="31" fillId="0" borderId="84" xfId="0" applyNumberFormat="1" applyFont="1" applyBorder="1" applyAlignment="1">
      <alignment horizontal="right" vertical="center"/>
    </xf>
    <xf numFmtId="0" fontId="31" fillId="0" borderId="90" xfId="0" applyNumberFormat="1" applyFont="1" applyBorder="1" applyAlignment="1">
      <alignment horizontal="left" vertical="center"/>
    </xf>
    <xf numFmtId="0" fontId="31" fillId="0" borderId="88" xfId="0" applyNumberFormat="1" applyFont="1" applyBorder="1" applyAlignment="1">
      <alignment horizontal="right" vertical="center"/>
    </xf>
    <xf numFmtId="165" fontId="33" fillId="0" borderId="98" xfId="0" applyNumberFormat="1" applyFont="1" applyBorder="1" applyAlignment="1">
      <alignment horizontal="right" vertical="center"/>
    </xf>
    <xf numFmtId="0" fontId="2" fillId="0" borderId="96" xfId="0" applyNumberFormat="1" applyFont="1" applyBorder="1"/>
    <xf numFmtId="0" fontId="31" fillId="0" borderId="97" xfId="0" applyNumberFormat="1" applyFont="1" applyBorder="1" applyAlignment="1">
      <alignment horizontal="left" vertical="center"/>
    </xf>
    <xf numFmtId="0" fontId="31" fillId="0" borderId="95" xfId="0" applyNumberFormat="1" applyFont="1" applyBorder="1" applyAlignment="1">
      <alignment horizontal="right" vertical="center"/>
    </xf>
    <xf numFmtId="14" fontId="32" fillId="0" borderId="90" xfId="0" applyNumberFormat="1" applyFont="1" applyBorder="1" applyAlignment="1">
      <alignment horizontal="center" vertical="center"/>
    </xf>
    <xf numFmtId="165" fontId="29" fillId="0" borderId="76" xfId="0" applyNumberFormat="1" applyFont="1" applyBorder="1" applyAlignment="1">
      <alignment horizontal="center" vertical="center"/>
    </xf>
    <xf numFmtId="0" fontId="2" fillId="0" borderId="77" xfId="0" applyNumberFormat="1" applyFont="1" applyBorder="1"/>
    <xf numFmtId="0" fontId="2" fillId="0" borderId="78" xfId="0" applyNumberFormat="1" applyFont="1" applyBorder="1"/>
    <xf numFmtId="165" fontId="31" fillId="0" borderId="79" xfId="0" applyNumberFormat="1" applyFont="1" applyBorder="1" applyAlignment="1">
      <alignment horizontal="center" vertical="center" wrapText="1"/>
    </xf>
    <xf numFmtId="165" fontId="59" fillId="0" borderId="138" xfId="0" applyNumberFormat="1" applyFont="1" applyBorder="1" applyAlignment="1">
      <alignment horizontal="center" vertical="center" wrapText="1"/>
    </xf>
    <xf numFmtId="165" fontId="31" fillId="0" borderId="94" xfId="0" applyNumberFormat="1" applyFont="1" applyBorder="1" applyAlignment="1">
      <alignment horizontal="right" vertical="center"/>
    </xf>
    <xf numFmtId="165" fontId="38" fillId="0" borderId="30" xfId="0" applyNumberFormat="1" applyFont="1" applyBorder="1" applyAlignment="1">
      <alignment horizontal="center" vertical="center" wrapText="1"/>
    </xf>
    <xf numFmtId="165" fontId="39" fillId="0" borderId="30" xfId="0" applyNumberFormat="1" applyFont="1" applyBorder="1" applyAlignment="1">
      <alignment horizontal="center" vertical="center"/>
    </xf>
    <xf numFmtId="165" fontId="38" fillId="0" borderId="35" xfId="0" applyNumberFormat="1" applyFont="1" applyBorder="1" applyAlignment="1">
      <alignment horizontal="center" vertical="center" wrapText="1"/>
    </xf>
    <xf numFmtId="0" fontId="2" fillId="0" borderId="155" xfId="0" applyNumberFormat="1" applyFont="1" applyBorder="1"/>
    <xf numFmtId="0" fontId="2" fillId="0" borderId="157" xfId="0" applyNumberFormat="1" applyFont="1" applyBorder="1"/>
    <xf numFmtId="165" fontId="31" fillId="0" borderId="87" xfId="0" applyNumberFormat="1" applyFont="1" applyBorder="1" applyAlignment="1">
      <alignment horizontal="right" vertical="center"/>
    </xf>
    <xf numFmtId="0" fontId="32" fillId="0" borderId="90" xfId="0" applyNumberFormat="1" applyFont="1" applyBorder="1" applyAlignment="1">
      <alignment horizontal="left" vertical="center"/>
    </xf>
    <xf numFmtId="0" fontId="34" fillId="0" borderId="97" xfId="0" applyNumberFormat="1" applyFont="1" applyBorder="1" applyAlignment="1">
      <alignment horizontal="left" vertical="center"/>
    </xf>
    <xf numFmtId="172" fontId="32" fillId="0" borderId="90" xfId="0" applyNumberFormat="1" applyFont="1" applyBorder="1" applyAlignment="1">
      <alignment horizontal="left" vertical="center"/>
    </xf>
    <xf numFmtId="165" fontId="31" fillId="0" borderId="91" xfId="0" applyNumberFormat="1" applyFont="1" applyBorder="1" applyAlignment="1">
      <alignment horizontal="right" vertical="center"/>
    </xf>
    <xf numFmtId="165" fontId="35" fillId="0" borderId="76" xfId="0" applyNumberFormat="1" applyFont="1" applyBorder="1" applyAlignment="1">
      <alignment horizontal="center" vertical="center"/>
    </xf>
    <xf numFmtId="0" fontId="2" fillId="0" borderId="100" xfId="0" applyNumberFormat="1" applyFont="1" applyBorder="1"/>
    <xf numFmtId="0" fontId="2" fillId="0" borderId="102" xfId="0" applyNumberFormat="1" applyFont="1" applyBorder="1"/>
    <xf numFmtId="165" fontId="11" fillId="17" borderId="121" xfId="0" applyNumberFormat="1" applyFont="1" applyFill="1" applyBorder="1" applyAlignment="1">
      <alignment horizontal="center"/>
    </xf>
    <xf numFmtId="0" fontId="2" fillId="0" borderId="122" xfId="0" applyNumberFormat="1" applyFont="1" applyBorder="1"/>
    <xf numFmtId="165" fontId="11" fillId="26" borderId="121" xfId="0" applyNumberFormat="1" applyFont="1" applyFill="1" applyBorder="1" applyAlignment="1">
      <alignment horizontal="center"/>
    </xf>
    <xf numFmtId="165" fontId="1" fillId="0" borderId="118" xfId="0" applyNumberFormat="1" applyFont="1" applyBorder="1" applyAlignment="1">
      <alignment horizontal="center"/>
    </xf>
    <xf numFmtId="0" fontId="2" fillId="0" borderId="119" xfId="0" applyNumberFormat="1" applyFont="1" applyBorder="1"/>
    <xf numFmtId="165" fontId="1" fillId="0" borderId="121" xfId="0" applyNumberFormat="1" applyFont="1" applyBorder="1" applyAlignment="1">
      <alignment horizontal="left"/>
    </xf>
    <xf numFmtId="0" fontId="1" fillId="0" borderId="121" xfId="0" applyNumberFormat="1" applyFont="1" applyBorder="1" applyAlignment="1">
      <alignment horizontal="left"/>
    </xf>
    <xf numFmtId="172" fontId="1" fillId="0" borderId="121" xfId="0" applyNumberFormat="1" applyFont="1" applyBorder="1" applyAlignment="1">
      <alignment horizontal="left"/>
    </xf>
    <xf numFmtId="165" fontId="1" fillId="0" borderId="123" xfId="0" applyNumberFormat="1" applyFont="1" applyBorder="1" applyAlignment="1">
      <alignment horizontal="center" vertical="center" textRotation="90"/>
    </xf>
    <xf numFmtId="0" fontId="2" fillId="0" borderId="125" xfId="0" applyNumberFormat="1" applyFont="1" applyBorder="1"/>
    <xf numFmtId="0" fontId="2" fillId="0" borderId="127" xfId="0" applyNumberFormat="1" applyFont="1" applyBorder="1"/>
    <xf numFmtId="14" fontId="1" fillId="0" borderId="124" xfId="0" applyNumberFormat="1" applyFont="1" applyBorder="1" applyAlignment="1">
      <alignment horizontal="center" vertical="center" textRotation="45"/>
    </xf>
    <xf numFmtId="0" fontId="2" fillId="0" borderId="126" xfId="0" applyNumberFormat="1" applyFont="1" applyBorder="1"/>
    <xf numFmtId="0" fontId="2" fillId="0" borderId="128" xfId="0" applyNumberFormat="1" applyFont="1" applyBorder="1"/>
    <xf numFmtId="165" fontId="51" fillId="0" borderId="121" xfId="0" applyNumberFormat="1" applyFont="1" applyBorder="1" applyAlignment="1">
      <alignment horizontal="left"/>
    </xf>
    <xf numFmtId="165" fontId="57" fillId="9" borderId="146" xfId="0" applyNumberFormat="1" applyFont="1" applyFill="1" applyBorder="1" applyAlignment="1">
      <alignment horizontal="right" vertical="center"/>
    </xf>
    <xf numFmtId="165" fontId="56" fillId="23" borderId="149" xfId="0" applyNumberFormat="1" applyFont="1" applyFill="1" applyBorder="1" applyAlignment="1">
      <alignment horizontal="center" vertical="center"/>
    </xf>
    <xf numFmtId="0" fontId="2" fillId="0" borderId="150" xfId="0" applyNumberFormat="1" applyFont="1" applyBorder="1"/>
    <xf numFmtId="165" fontId="52" fillId="2" borderId="104" xfId="0" applyNumberFormat="1" applyFont="1" applyFill="1" applyBorder="1" applyAlignment="1">
      <alignment horizontal="center" vertical="center"/>
    </xf>
    <xf numFmtId="165" fontId="53" fillId="9" borderId="30" xfId="0" applyNumberFormat="1" applyFont="1" applyFill="1" applyBorder="1" applyAlignment="1">
      <alignment horizontal="center" vertical="center" wrapText="1"/>
    </xf>
    <xf numFmtId="165" fontId="53" fillId="2" borderId="139" xfId="0" applyNumberFormat="1" applyFont="1" applyFill="1" applyBorder="1" applyAlignment="1">
      <alignment horizontal="center" vertical="center"/>
    </xf>
    <xf numFmtId="0" fontId="2" fillId="0" borderId="140" xfId="0" applyNumberFormat="1" applyFont="1" applyBorder="1"/>
    <xf numFmtId="165" fontId="53" fillId="2" borderId="141" xfId="0" applyNumberFormat="1" applyFont="1" applyFill="1" applyBorder="1" applyAlignment="1">
      <alignment horizontal="center" vertical="center"/>
    </xf>
    <xf numFmtId="0" fontId="2" fillId="0" borderId="142" xfId="0" applyNumberFormat="1" applyFont="1" applyBorder="1"/>
    <xf numFmtId="0" fontId="1" fillId="0" borderId="2" xfId="0" applyNumberFormat="1" applyFont="1" applyBorder="1" applyAlignment="1">
      <alignment horizontal="right" vertical="center"/>
    </xf>
    <xf numFmtId="1" fontId="1" fillId="0" borderId="2" xfId="0" applyNumberFormat="1" applyFont="1" applyBorder="1" applyAlignment="1">
      <alignment horizontal="left" vertical="center"/>
    </xf>
    <xf numFmtId="0" fontId="1" fillId="0" borderId="152" xfId="0" applyNumberFormat="1" applyFont="1" applyBorder="1" applyAlignment="1">
      <alignment horizontal="center" vertical="center"/>
    </xf>
    <xf numFmtId="0" fontId="2" fillId="0" borderId="153" xfId="0" applyNumberFormat="1" applyFont="1" applyBorder="1"/>
    <xf numFmtId="0" fontId="2" fillId="0" borderId="154" xfId="0" applyNumberFormat="1" applyFont="1" applyBorder="1"/>
    <xf numFmtId="0" fontId="2" fillId="0" borderId="156" xfId="0" applyNumberFormat="1" applyFont="1" applyBorder="1"/>
    <xf numFmtId="1" fontId="1" fillId="0" borderId="2" xfId="0" applyNumberFormat="1" applyFont="1" applyBorder="1" applyAlignment="1">
      <alignment horizontal="left" vertical="center" wrapText="1"/>
    </xf>
    <xf numFmtId="0" fontId="1" fillId="0" borderId="2" xfId="0" applyNumberFormat="1" applyFont="1" applyBorder="1" applyAlignment="1">
      <alignment horizontal="left" vertical="center" wrapText="1"/>
    </xf>
    <xf numFmtId="0" fontId="1" fillId="0" borderId="2" xfId="0" applyNumberFormat="1" applyFont="1" applyBorder="1" applyAlignment="1">
      <alignment horizontal="left" vertical="center"/>
    </xf>
    <xf numFmtId="0" fontId="11" fillId="0" borderId="2" xfId="0" applyNumberFormat="1" applyFont="1" applyBorder="1" applyAlignment="1">
      <alignment horizontal="center"/>
    </xf>
    <xf numFmtId="0" fontId="1" fillId="0" borderId="0" xfId="0" applyNumberFormat="1" applyFont="1" applyAlignment="1">
      <alignment horizontal="center"/>
    </xf>
    <xf numFmtId="0" fontId="1" fillId="0" borderId="2" xfId="0" applyNumberFormat="1" applyFont="1" applyBorder="1" applyAlignment="1">
      <alignment horizontal="center" vertical="center"/>
    </xf>
    <xf numFmtId="0" fontId="51" fillId="0" borderId="2" xfId="0" applyNumberFormat="1" applyFont="1" applyBorder="1" applyAlignment="1">
      <alignment horizontal="left" vertical="center"/>
    </xf>
    <xf numFmtId="172" fontId="1" fillId="0" borderId="2" xfId="0" applyNumberFormat="1" applyFont="1" applyBorder="1" applyAlignment="1">
      <alignment horizontal="left" vertical="center"/>
    </xf>
    <xf numFmtId="165" fontId="4" fillId="0" borderId="2" xfId="0" applyNumberFormat="1" applyFont="1" applyBorder="1" applyAlignment="1">
      <alignment horizontal="center" vertical="center"/>
    </xf>
    <xf numFmtId="165" fontId="4" fillId="29" borderId="2" xfId="0" applyNumberFormat="1" applyFont="1" applyFill="1" applyBorder="1" applyAlignment="1">
      <alignment horizontal="center" vertical="center"/>
    </xf>
    <xf numFmtId="0" fontId="4" fillId="27" borderId="2" xfId="0" applyNumberFormat="1" applyFont="1" applyFill="1" applyBorder="1" applyAlignment="1">
      <alignment horizontal="center" vertical="center" wrapText="1"/>
    </xf>
    <xf numFmtId="165" fontId="4" fillId="28" borderId="2"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wmf"/><Relationship Id="rId1" Type="http://schemas.openxmlformats.org/officeDocument/2006/relationships/image" Target="../media/image3.wmf"/></Relationships>
</file>

<file path=xl/drawings/drawing1.xml><?xml version="1.0" encoding="utf-8"?>
<xdr:wsDr xmlns:xdr="http://schemas.openxmlformats.org/drawingml/2006/spreadsheetDrawing" xmlns:a="http://schemas.openxmlformats.org/drawingml/2006/main">
  <xdr:oneCellAnchor>
    <xdr:from>
      <xdr:col>1</xdr:col>
      <xdr:colOff>104775</xdr:colOff>
      <xdr:row>0</xdr:row>
      <xdr:rowOff>114300</xdr:rowOff>
    </xdr:from>
    <xdr:ext cx="18335625" cy="1485900"/>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226695" y="114300"/>
          <a:ext cx="18335625" cy="1485900"/>
        </a:xfrm>
        <a:prstGeom prst="rect">
          <a:avLst/>
        </a:prstGeom>
        <a:noFill/>
      </xdr:spPr>
    </xdr:pic>
    <xdr:clientData fLocksWithSheet="0"/>
  </xdr:oneCellAnchor>
  <xdr:oneCellAnchor>
    <xdr:from>
      <xdr:col>1</xdr:col>
      <xdr:colOff>116205</xdr:colOff>
      <xdr:row>165</xdr:row>
      <xdr:rowOff>114300</xdr:rowOff>
    </xdr:from>
    <xdr:ext cx="18263235" cy="1809750"/>
    <xdr:pic>
      <xdr:nvPicPr>
        <xdr:cNvPr id="3" name="image2.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xfrm>
          <a:off x="238125" y="24833580"/>
          <a:ext cx="18263235" cy="18097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5</xdr:col>
      <xdr:colOff>241300</xdr:colOff>
      <xdr:row>8</xdr:row>
      <xdr:rowOff>101600</xdr:rowOff>
    </xdr:from>
    <xdr:to>
      <xdr:col>6</xdr:col>
      <xdr:colOff>304800</xdr:colOff>
      <xdr:row>16</xdr:row>
      <xdr:rowOff>223636</xdr:rowOff>
    </xdr:to>
    <xdr:pic>
      <xdr:nvPicPr>
        <xdr:cNvPr id="2" name="Picture 1">
          <a:extLst>
            <a:ext uri="{FF2B5EF4-FFF2-40B4-BE49-F238E27FC236}">
              <a16:creationId xmlns:a16="http://schemas.microsoft.com/office/drawing/2014/main" id="{96014EBC-63EB-4605-893B-FC3FE8DB830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40100" y="1574800"/>
          <a:ext cx="2095500" cy="26620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292100</xdr:colOff>
      <xdr:row>19</xdr:row>
      <xdr:rowOff>76200</xdr:rowOff>
    </xdr:from>
    <xdr:to>
      <xdr:col>8</xdr:col>
      <xdr:colOff>482600</xdr:colOff>
      <xdr:row>27</xdr:row>
      <xdr:rowOff>262600</xdr:rowOff>
    </xdr:to>
    <xdr:pic>
      <xdr:nvPicPr>
        <xdr:cNvPr id="3" name="Picture 2">
          <a:extLst>
            <a:ext uri="{FF2B5EF4-FFF2-40B4-BE49-F238E27FC236}">
              <a16:creationId xmlns:a16="http://schemas.microsoft.com/office/drawing/2014/main" id="{A61A722C-2A9E-4621-8AA6-043C9A5FFD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79700" y="4889500"/>
          <a:ext cx="3606800" cy="272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
  <sheetViews>
    <sheetView workbookViewId="0"/>
  </sheetViews>
  <sheetFormatPr defaultColWidth="16.7109375" defaultRowHeight="15" customHeight="1"/>
  <cols>
    <col min="1" max="2" width="8.7109375" customWidth="1"/>
    <col min="3" max="3" width="15.42578125" customWidth="1"/>
    <col min="4" max="11" width="8.7109375" customWidth="1"/>
  </cols>
  <sheetData>
    <row r="1" spans="1:11" ht="12.75" customHeight="1">
      <c r="A1" s="1"/>
      <c r="B1" s="1"/>
      <c r="C1" s="1"/>
      <c r="D1" s="1"/>
      <c r="E1" s="1"/>
      <c r="F1" s="1"/>
      <c r="G1" s="1"/>
      <c r="H1" s="1"/>
      <c r="I1" s="1"/>
      <c r="J1" s="1"/>
      <c r="K1" s="1"/>
    </row>
    <row r="2" spans="1:11" ht="12.75" customHeight="1">
      <c r="A2" s="1"/>
      <c r="B2" s="1"/>
      <c r="C2" s="1"/>
      <c r="D2" s="1"/>
      <c r="E2" s="1"/>
      <c r="F2" s="1"/>
      <c r="G2" s="1"/>
      <c r="H2" s="1"/>
      <c r="I2" s="1"/>
      <c r="J2" s="1"/>
      <c r="K2" s="1"/>
    </row>
    <row r="3" spans="1:11" ht="12.75" customHeight="1">
      <c r="A3" s="1"/>
      <c r="B3" s="1"/>
      <c r="C3" s="1"/>
      <c r="D3" s="1"/>
      <c r="E3" s="1"/>
      <c r="F3" s="1"/>
      <c r="G3" s="1"/>
      <c r="H3" s="1"/>
      <c r="I3" s="1"/>
      <c r="J3" s="1"/>
      <c r="K3" s="1"/>
    </row>
    <row r="4" spans="1:11" ht="12.75" customHeight="1">
      <c r="A4" s="1"/>
      <c r="B4" s="1"/>
      <c r="C4" s="2" t="s">
        <v>0</v>
      </c>
      <c r="D4" s="3">
        <v>89</v>
      </c>
      <c r="E4" s="1"/>
      <c r="F4" s="1"/>
      <c r="G4" s="1"/>
      <c r="H4" s="1"/>
      <c r="I4" s="1"/>
      <c r="J4" s="1"/>
      <c r="K4" s="1"/>
    </row>
    <row r="5" spans="1:11" ht="12.75" customHeight="1">
      <c r="A5" s="1"/>
      <c r="B5" s="1"/>
      <c r="C5" s="2" t="s">
        <v>1</v>
      </c>
      <c r="D5" s="4">
        <v>0.1</v>
      </c>
      <c r="E5" s="1"/>
      <c r="F5" s="1"/>
      <c r="G5" s="1"/>
      <c r="H5" s="1"/>
      <c r="I5" s="1"/>
      <c r="J5" s="1"/>
      <c r="K5" s="1"/>
    </row>
    <row r="6" spans="1:11" ht="12.75" customHeight="1">
      <c r="A6" s="1"/>
      <c r="B6" s="1"/>
      <c r="C6" s="2" t="s">
        <v>2</v>
      </c>
      <c r="D6" s="4">
        <v>0.11</v>
      </c>
      <c r="E6" s="1"/>
      <c r="F6" s="1"/>
      <c r="G6" s="1"/>
      <c r="H6" s="1"/>
      <c r="I6" s="1"/>
      <c r="J6" s="1"/>
      <c r="K6" s="1"/>
    </row>
    <row r="7" spans="1:11" ht="12.75" customHeight="1">
      <c r="A7" s="1"/>
      <c r="B7" s="1"/>
      <c r="C7" s="2" t="s">
        <v>3</v>
      </c>
      <c r="D7" s="4">
        <v>5.0000000000000001E-3</v>
      </c>
      <c r="E7" s="1"/>
      <c r="F7" s="1"/>
      <c r="G7" s="1"/>
      <c r="H7" s="1"/>
      <c r="I7" s="1"/>
      <c r="J7" s="1"/>
      <c r="K7" s="1"/>
    </row>
    <row r="8" spans="1:11" ht="12.75" customHeight="1">
      <c r="A8" s="1"/>
      <c r="B8" s="1"/>
      <c r="C8" s="2" t="s">
        <v>4</v>
      </c>
      <c r="D8" s="4">
        <v>0.01</v>
      </c>
      <c r="E8" s="1"/>
      <c r="F8" s="1"/>
      <c r="G8" s="1"/>
      <c r="H8" s="1"/>
      <c r="I8" s="1"/>
      <c r="J8" s="1"/>
      <c r="K8" s="1"/>
    </row>
    <row r="9" spans="1:11" ht="12.75" customHeight="1">
      <c r="A9" s="1"/>
      <c r="B9" s="1"/>
      <c r="C9" s="2" t="s">
        <v>5</v>
      </c>
      <c r="D9" s="4">
        <v>1.4999999999999999E-2</v>
      </c>
      <c r="E9" s="1"/>
      <c r="F9" s="1"/>
      <c r="G9" s="1"/>
      <c r="H9" s="1"/>
      <c r="I9" s="1"/>
      <c r="J9" s="1"/>
      <c r="K9" s="1"/>
    </row>
    <row r="10" spans="1:11" ht="12.75" customHeight="1">
      <c r="A10" s="1"/>
      <c r="B10" s="1"/>
      <c r="C10" s="1"/>
      <c r="D10" s="1"/>
      <c r="E10" s="1"/>
      <c r="F10" s="1"/>
      <c r="G10" s="1"/>
      <c r="H10" s="1"/>
      <c r="I10" s="1"/>
      <c r="J10" s="1"/>
      <c r="K10" s="1"/>
    </row>
    <row r="11" spans="1:11" ht="12.75" customHeight="1">
      <c r="A11" s="1"/>
      <c r="B11" s="1"/>
      <c r="C11" s="1"/>
      <c r="D11" s="1"/>
      <c r="E11" s="1"/>
      <c r="F11" s="1"/>
      <c r="G11" s="1"/>
      <c r="H11" s="1"/>
      <c r="I11" s="1"/>
      <c r="J11" s="1"/>
      <c r="K11" s="1"/>
    </row>
    <row r="12" spans="1:11" ht="12.75" customHeight="1">
      <c r="A12" s="1"/>
      <c r="B12" s="1"/>
      <c r="C12" s="2"/>
      <c r="D12" s="2"/>
      <c r="E12" s="282" t="s">
        <v>6</v>
      </c>
      <c r="F12" s="283"/>
      <c r="G12" s="1"/>
      <c r="H12" s="1"/>
      <c r="I12" s="1"/>
      <c r="J12" s="1"/>
      <c r="K12" s="1"/>
    </row>
    <row r="13" spans="1:11" ht="12.75" customHeight="1">
      <c r="A13" s="1"/>
      <c r="B13" s="1"/>
      <c r="C13" s="2" t="s">
        <v>7</v>
      </c>
      <c r="D13" s="2">
        <v>25</v>
      </c>
      <c r="E13" s="2" t="s">
        <v>8</v>
      </c>
      <c r="F13" s="2" t="s">
        <v>9</v>
      </c>
      <c r="G13" s="1"/>
      <c r="H13" s="1"/>
      <c r="I13" s="1"/>
      <c r="J13" s="1"/>
      <c r="K13" s="1"/>
    </row>
    <row r="14" spans="1:11" ht="12.75" customHeight="1">
      <c r="A14" s="1"/>
      <c r="B14" s="1"/>
      <c r="C14" s="2" t="s">
        <v>10</v>
      </c>
      <c r="D14" s="2">
        <v>350</v>
      </c>
      <c r="E14" s="2">
        <v>6</v>
      </c>
      <c r="F14" s="2">
        <v>6</v>
      </c>
      <c r="G14" s="1"/>
      <c r="H14" s="1"/>
      <c r="I14" s="1"/>
      <c r="J14" s="1"/>
      <c r="K14" s="1"/>
    </row>
    <row r="15" spans="1:11" ht="12.75" customHeight="1">
      <c r="A15" s="1"/>
      <c r="B15" s="1"/>
      <c r="C15" s="2" t="s">
        <v>11</v>
      </c>
      <c r="D15" s="2">
        <v>0.75</v>
      </c>
      <c r="E15" s="2"/>
      <c r="F15" s="2"/>
      <c r="G15" s="1"/>
      <c r="H15" s="1"/>
      <c r="I15" s="1"/>
      <c r="J15" s="1"/>
      <c r="K15" s="1"/>
    </row>
    <row r="16" spans="1:11" ht="12.75" customHeight="1">
      <c r="A16" s="1"/>
      <c r="B16" s="1"/>
      <c r="C16" s="2" t="s">
        <v>12</v>
      </c>
      <c r="D16" s="2">
        <v>5</v>
      </c>
      <c r="E16" s="2"/>
      <c r="F16" s="2"/>
      <c r="G16" s="1"/>
      <c r="H16" s="1"/>
      <c r="I16" s="1"/>
      <c r="J16" s="1"/>
      <c r="K16" s="1"/>
    </row>
    <row r="17" spans="1:11" ht="12.75" customHeight="1">
      <c r="A17" s="1"/>
      <c r="B17" s="1"/>
      <c r="C17" s="1"/>
      <c r="D17" s="1"/>
      <c r="E17" s="1"/>
      <c r="F17" s="1"/>
      <c r="G17" s="1"/>
      <c r="H17" s="1"/>
      <c r="I17" s="1"/>
      <c r="J17" s="1"/>
      <c r="K17" s="1"/>
    </row>
    <row r="18" spans="1:11" ht="12.75" customHeight="1">
      <c r="A18" s="1"/>
      <c r="B18" s="1"/>
      <c r="C18" s="1"/>
      <c r="D18" s="1"/>
      <c r="E18" s="1"/>
      <c r="F18" s="1"/>
      <c r="G18" s="1"/>
      <c r="H18" s="1"/>
      <c r="I18" s="1"/>
      <c r="J18" s="1"/>
      <c r="K18" s="1"/>
    </row>
    <row r="19" spans="1:11" ht="12.75" customHeight="1">
      <c r="A19" s="1"/>
      <c r="B19" s="1"/>
      <c r="C19" s="2"/>
      <c r="D19" s="2" t="s">
        <v>13</v>
      </c>
      <c r="E19" s="2" t="s">
        <v>14</v>
      </c>
      <c r="F19" s="1"/>
      <c r="G19" s="1"/>
      <c r="H19" s="1"/>
      <c r="I19" s="1"/>
      <c r="J19" s="1"/>
      <c r="K19" s="1"/>
    </row>
    <row r="20" spans="1:11" ht="12.75" customHeight="1">
      <c r="A20" s="1"/>
      <c r="B20" s="1"/>
      <c r="C20" s="2" t="s">
        <v>15</v>
      </c>
      <c r="D20" s="2">
        <v>100</v>
      </c>
      <c r="E20" s="2">
        <f t="shared" ref="E20:E21" si="0">D20*10.764</f>
        <v>1076.3999999999999</v>
      </c>
      <c r="F20" s="1"/>
      <c r="G20" s="1"/>
      <c r="H20" s="1"/>
      <c r="I20" s="1"/>
      <c r="J20" s="1"/>
      <c r="K20" s="1"/>
    </row>
    <row r="21" spans="1:11" ht="12.75" customHeight="1">
      <c r="A21" s="1"/>
      <c r="B21" s="1"/>
      <c r="C21" s="2" t="s">
        <v>16</v>
      </c>
      <c r="D21" s="2">
        <v>100</v>
      </c>
      <c r="E21" s="2">
        <f t="shared" si="0"/>
        <v>1076.3999999999999</v>
      </c>
      <c r="F21" s="1"/>
      <c r="G21" s="1"/>
      <c r="H21" s="1"/>
      <c r="I21" s="1"/>
      <c r="J21" s="1"/>
      <c r="K21" s="1"/>
    </row>
    <row r="22" spans="1:11" ht="12.75" customHeight="1">
      <c r="A22" s="1"/>
      <c r="B22" s="1"/>
      <c r="C22" s="2"/>
      <c r="D22" s="2"/>
      <c r="E22" s="2"/>
      <c r="F22" s="1"/>
      <c r="G22" s="1"/>
      <c r="H22" s="1"/>
      <c r="I22" s="1"/>
      <c r="J22" s="1"/>
      <c r="K22" s="1"/>
    </row>
    <row r="23" spans="1:11" ht="12.75" customHeight="1">
      <c r="A23" s="1"/>
      <c r="B23" s="1"/>
      <c r="C23" s="2" t="s">
        <v>17</v>
      </c>
      <c r="D23" s="5">
        <v>1</v>
      </c>
      <c r="E23" s="2"/>
      <c r="F23" s="1"/>
      <c r="G23" s="1"/>
      <c r="H23" s="1"/>
      <c r="I23" s="1"/>
      <c r="J23" s="1"/>
      <c r="K23" s="1"/>
    </row>
    <row r="24" spans="1:11" ht="12.75" customHeight="1">
      <c r="A24" s="1"/>
      <c r="B24" s="1"/>
      <c r="C24" s="1"/>
      <c r="D24" s="1"/>
      <c r="E24" s="1"/>
      <c r="F24" s="1"/>
      <c r="G24" s="1"/>
      <c r="H24" s="1"/>
      <c r="I24" s="1"/>
      <c r="J24" s="1"/>
      <c r="K24" s="1"/>
    </row>
    <row r="25" spans="1:11" ht="12.75" customHeight="1">
      <c r="A25" s="1"/>
      <c r="B25" s="1"/>
      <c r="C25" s="1"/>
      <c r="D25" s="1"/>
      <c r="E25" s="1"/>
      <c r="F25" s="1"/>
      <c r="G25" s="1"/>
      <c r="H25" s="1"/>
      <c r="I25" s="1"/>
      <c r="J25" s="1"/>
      <c r="K25" s="1"/>
    </row>
    <row r="26" spans="1:11" ht="12.75" customHeight="1">
      <c r="A26" s="1"/>
      <c r="B26" s="1"/>
      <c r="C26" s="1"/>
      <c r="D26" s="1"/>
      <c r="E26" s="1"/>
      <c r="F26" s="1"/>
      <c r="G26" s="1"/>
      <c r="H26" s="1"/>
      <c r="I26" s="1"/>
      <c r="J26" s="1"/>
      <c r="K26" s="1"/>
    </row>
    <row r="27" spans="1:11" ht="12.75" customHeight="1">
      <c r="A27" s="1"/>
      <c r="B27" s="1"/>
      <c r="C27" s="1"/>
      <c r="D27" s="1"/>
      <c r="E27" s="1"/>
      <c r="F27" s="1"/>
      <c r="G27" s="1"/>
      <c r="H27" s="1"/>
      <c r="I27" s="1"/>
      <c r="J27" s="1"/>
      <c r="K27" s="1"/>
    </row>
    <row r="28" spans="1:11" ht="12.75" customHeight="1">
      <c r="A28" s="1"/>
      <c r="B28" s="1"/>
      <c r="C28" s="1"/>
      <c r="D28" s="1"/>
      <c r="E28" s="1"/>
      <c r="F28" s="1"/>
      <c r="G28" s="1"/>
      <c r="H28" s="1"/>
      <c r="I28" s="1"/>
      <c r="J28" s="1"/>
      <c r="K28" s="1"/>
    </row>
    <row r="29" spans="1:11" ht="12.75" customHeight="1">
      <c r="A29" s="1"/>
      <c r="B29" s="1"/>
      <c r="C29" s="1"/>
      <c r="D29" s="1"/>
      <c r="E29" s="1"/>
      <c r="F29" s="1"/>
      <c r="G29" s="1"/>
      <c r="H29" s="1"/>
      <c r="I29" s="1"/>
      <c r="J29" s="1"/>
      <c r="K29" s="1"/>
    </row>
    <row r="30" spans="1:11" ht="12.75" customHeight="1">
      <c r="A30" s="1"/>
      <c r="B30" s="1"/>
      <c r="C30" s="1"/>
      <c r="D30" s="1"/>
      <c r="E30" s="1"/>
      <c r="F30" s="1"/>
      <c r="G30" s="1"/>
      <c r="H30" s="1"/>
      <c r="I30" s="1"/>
      <c r="J30" s="1"/>
      <c r="K30" s="1"/>
    </row>
    <row r="31" spans="1:11" ht="12.75" customHeight="1">
      <c r="A31" s="1"/>
      <c r="B31" s="1"/>
      <c r="C31" s="1"/>
      <c r="D31" s="1"/>
      <c r="E31" s="1"/>
      <c r="F31" s="1"/>
      <c r="G31" s="1"/>
      <c r="H31" s="1"/>
      <c r="I31" s="1"/>
      <c r="J31" s="1"/>
      <c r="K31" s="1"/>
    </row>
    <row r="32" spans="1:11" ht="12.75" customHeight="1">
      <c r="A32" s="1"/>
      <c r="B32" s="1"/>
      <c r="C32" s="1"/>
      <c r="D32" s="1"/>
      <c r="E32" s="1"/>
      <c r="F32" s="1"/>
      <c r="G32" s="1"/>
      <c r="H32" s="1"/>
      <c r="I32" s="1"/>
      <c r="J32" s="1"/>
      <c r="K32" s="1"/>
    </row>
    <row r="33" spans="1:11" ht="12.75" customHeight="1">
      <c r="A33" s="1"/>
      <c r="B33" s="1"/>
      <c r="C33" s="1"/>
      <c r="D33" s="1"/>
      <c r="E33" s="1"/>
      <c r="F33" s="1"/>
      <c r="G33" s="1"/>
      <c r="H33" s="1"/>
      <c r="I33" s="1"/>
      <c r="J33" s="1"/>
      <c r="K33" s="1"/>
    </row>
    <row r="34" spans="1:11" ht="12.75" customHeight="1">
      <c r="A34" s="1"/>
      <c r="B34" s="1"/>
      <c r="C34" s="1"/>
      <c r="D34" s="1"/>
      <c r="E34" s="1"/>
      <c r="F34" s="1"/>
      <c r="G34" s="1"/>
      <c r="H34" s="1"/>
      <c r="I34" s="1"/>
      <c r="J34" s="1"/>
      <c r="K34" s="1"/>
    </row>
    <row r="35" spans="1:11" ht="12.75" customHeight="1">
      <c r="A35" s="1"/>
      <c r="B35" s="1"/>
      <c r="C35" s="1"/>
      <c r="D35" s="1"/>
      <c r="E35" s="1"/>
      <c r="F35" s="1"/>
      <c r="G35" s="1"/>
      <c r="H35" s="1"/>
      <c r="I35" s="1"/>
      <c r="J35" s="1"/>
      <c r="K35" s="1"/>
    </row>
    <row r="36" spans="1:11" ht="12.75" customHeight="1">
      <c r="A36" s="1"/>
      <c r="B36" s="1"/>
      <c r="C36" s="1"/>
      <c r="D36" s="1"/>
      <c r="E36" s="1"/>
      <c r="F36" s="1"/>
      <c r="G36" s="1"/>
      <c r="H36" s="1"/>
      <c r="I36" s="1"/>
      <c r="J36" s="1"/>
      <c r="K36" s="1"/>
    </row>
    <row r="37" spans="1:11" ht="12.75" customHeight="1">
      <c r="A37" s="1"/>
      <c r="B37" s="1"/>
      <c r="C37" s="1"/>
      <c r="D37" s="1"/>
      <c r="E37" s="1"/>
      <c r="F37" s="1"/>
      <c r="G37" s="1"/>
      <c r="H37" s="1"/>
      <c r="I37" s="1"/>
      <c r="J37" s="1"/>
      <c r="K37" s="1"/>
    </row>
    <row r="38" spans="1:11" ht="12.75" customHeight="1">
      <c r="A38" s="1"/>
      <c r="B38" s="1"/>
      <c r="C38" s="1"/>
      <c r="D38" s="1"/>
      <c r="E38" s="1"/>
      <c r="F38" s="1"/>
      <c r="G38" s="1"/>
      <c r="H38" s="1"/>
      <c r="I38" s="1"/>
      <c r="J38" s="1"/>
      <c r="K38" s="1"/>
    </row>
    <row r="39" spans="1:11" ht="12.75" customHeight="1">
      <c r="A39" s="1"/>
      <c r="B39" s="1"/>
      <c r="C39" s="1"/>
      <c r="D39" s="1"/>
      <c r="E39" s="1"/>
      <c r="F39" s="1"/>
      <c r="G39" s="1"/>
      <c r="H39" s="1"/>
      <c r="I39" s="1"/>
      <c r="J39" s="1"/>
      <c r="K39" s="1"/>
    </row>
    <row r="40" spans="1:11" ht="12.75" customHeight="1">
      <c r="A40" s="1"/>
      <c r="B40" s="1"/>
      <c r="C40" s="1"/>
      <c r="D40" s="1"/>
      <c r="E40" s="1"/>
      <c r="F40" s="1"/>
      <c r="G40" s="1"/>
      <c r="H40" s="1"/>
      <c r="I40" s="1"/>
      <c r="J40" s="1"/>
      <c r="K40" s="1"/>
    </row>
    <row r="41" spans="1:11" ht="12.75" customHeight="1">
      <c r="A41" s="1"/>
      <c r="B41" s="1"/>
      <c r="C41" s="1"/>
      <c r="D41" s="1"/>
      <c r="E41" s="1"/>
      <c r="F41" s="1"/>
      <c r="G41" s="1"/>
      <c r="H41" s="1"/>
      <c r="I41" s="1"/>
      <c r="J41" s="1"/>
      <c r="K41" s="1"/>
    </row>
    <row r="42" spans="1:11" ht="12.75" customHeight="1">
      <c r="A42" s="1"/>
      <c r="B42" s="1"/>
      <c r="C42" s="1"/>
      <c r="D42" s="1"/>
      <c r="E42" s="1"/>
      <c r="F42" s="1"/>
      <c r="G42" s="1"/>
      <c r="H42" s="1"/>
      <c r="I42" s="1"/>
      <c r="J42" s="1"/>
      <c r="K42" s="1"/>
    </row>
    <row r="43" spans="1:11" ht="12.75" customHeight="1">
      <c r="A43" s="1"/>
      <c r="B43" s="1"/>
      <c r="C43" s="1"/>
      <c r="D43" s="1"/>
      <c r="E43" s="1"/>
      <c r="F43" s="1"/>
      <c r="G43" s="1"/>
      <c r="H43" s="1"/>
      <c r="I43" s="1"/>
      <c r="J43" s="1"/>
      <c r="K43" s="1"/>
    </row>
    <row r="44" spans="1:11" ht="12.75" customHeight="1">
      <c r="A44" s="1"/>
      <c r="B44" s="1"/>
      <c r="C44" s="1"/>
      <c r="D44" s="1"/>
      <c r="E44" s="1"/>
      <c r="F44" s="1"/>
      <c r="G44" s="1"/>
      <c r="H44" s="1"/>
      <c r="I44" s="1"/>
      <c r="J44" s="1"/>
      <c r="K44" s="1"/>
    </row>
    <row r="45" spans="1:11" ht="12.75" customHeight="1">
      <c r="A45" s="1"/>
      <c r="B45" s="1"/>
      <c r="C45" s="1"/>
      <c r="D45" s="1"/>
      <c r="E45" s="1"/>
      <c r="F45" s="1"/>
      <c r="G45" s="1"/>
      <c r="H45" s="1"/>
      <c r="I45" s="1"/>
      <c r="J45" s="1"/>
      <c r="K45" s="1"/>
    </row>
    <row r="46" spans="1:11" ht="12.75" customHeight="1">
      <c r="A46" s="1"/>
      <c r="B46" s="1"/>
      <c r="C46" s="1"/>
      <c r="D46" s="1"/>
      <c r="E46" s="1"/>
      <c r="F46" s="1"/>
      <c r="G46" s="1"/>
      <c r="H46" s="1"/>
      <c r="I46" s="1"/>
      <c r="J46" s="1"/>
      <c r="K46" s="1"/>
    </row>
    <row r="47" spans="1:11" ht="12.75" customHeight="1">
      <c r="A47" s="1"/>
      <c r="B47" s="1"/>
      <c r="C47" s="1"/>
      <c r="D47" s="1"/>
      <c r="E47" s="1"/>
      <c r="F47" s="1"/>
      <c r="G47" s="1"/>
      <c r="H47" s="1"/>
      <c r="I47" s="1"/>
      <c r="J47" s="1"/>
      <c r="K47" s="1"/>
    </row>
    <row r="48" spans="1:11" ht="12.75" customHeight="1">
      <c r="A48" s="1"/>
      <c r="B48" s="1"/>
      <c r="C48" s="1"/>
      <c r="D48" s="1"/>
      <c r="E48" s="1"/>
      <c r="F48" s="1"/>
      <c r="G48" s="1"/>
      <c r="H48" s="1"/>
      <c r="I48" s="1"/>
      <c r="J48" s="1"/>
      <c r="K48" s="1"/>
    </row>
    <row r="49" spans="1:11" ht="12.75" customHeight="1">
      <c r="A49" s="1"/>
      <c r="B49" s="1"/>
      <c r="C49" s="1"/>
      <c r="D49" s="1"/>
      <c r="E49" s="1"/>
      <c r="F49" s="1"/>
      <c r="G49" s="1"/>
      <c r="H49" s="1"/>
      <c r="I49" s="1"/>
      <c r="J49" s="1"/>
      <c r="K49" s="1"/>
    </row>
    <row r="50" spans="1:11" ht="12.75" customHeight="1">
      <c r="A50" s="1"/>
      <c r="B50" s="1"/>
      <c r="C50" s="1"/>
      <c r="D50" s="1"/>
      <c r="E50" s="1"/>
      <c r="F50" s="1"/>
      <c r="G50" s="1"/>
      <c r="H50" s="1"/>
      <c r="I50" s="1"/>
      <c r="J50" s="1"/>
      <c r="K50" s="1"/>
    </row>
    <row r="51" spans="1:11" ht="12.75" customHeight="1">
      <c r="A51" s="1"/>
      <c r="B51" s="1"/>
      <c r="C51" s="1"/>
      <c r="D51" s="1"/>
      <c r="E51" s="1"/>
      <c r="F51" s="1"/>
      <c r="G51" s="1"/>
      <c r="H51" s="1"/>
      <c r="I51" s="1"/>
      <c r="J51" s="1"/>
      <c r="K51" s="1"/>
    </row>
    <row r="52" spans="1:11" ht="12.75" customHeight="1">
      <c r="A52" s="1"/>
      <c r="B52" s="1"/>
      <c r="C52" s="1"/>
      <c r="D52" s="1"/>
      <c r="E52" s="1"/>
      <c r="F52" s="1"/>
      <c r="G52" s="1"/>
      <c r="H52" s="1"/>
      <c r="I52" s="1"/>
      <c r="J52" s="1"/>
      <c r="K52" s="1"/>
    </row>
    <row r="53" spans="1:11" ht="12.75" customHeight="1">
      <c r="A53" s="1"/>
      <c r="B53" s="1"/>
      <c r="C53" s="1"/>
      <c r="D53" s="1"/>
      <c r="E53" s="1"/>
      <c r="F53" s="1"/>
      <c r="G53" s="1"/>
      <c r="H53" s="1"/>
      <c r="I53" s="1"/>
      <c r="J53" s="1"/>
      <c r="K53" s="1"/>
    </row>
    <row r="54" spans="1:11" ht="12.75" customHeight="1">
      <c r="A54" s="1"/>
      <c r="B54" s="1"/>
      <c r="C54" s="1"/>
      <c r="D54" s="1"/>
      <c r="E54" s="1"/>
      <c r="F54" s="1"/>
      <c r="G54" s="1"/>
      <c r="H54" s="1"/>
      <c r="I54" s="1"/>
      <c r="J54" s="1"/>
      <c r="K54" s="1"/>
    </row>
    <row r="55" spans="1:11" ht="12.75" customHeight="1">
      <c r="A55" s="1"/>
      <c r="B55" s="1"/>
      <c r="C55" s="1"/>
      <c r="D55" s="1"/>
      <c r="E55" s="1"/>
      <c r="F55" s="1"/>
      <c r="G55" s="1"/>
      <c r="H55" s="1"/>
      <c r="I55" s="1"/>
      <c r="J55" s="1"/>
      <c r="K55" s="1"/>
    </row>
    <row r="56" spans="1:11" ht="12.75" customHeight="1">
      <c r="A56" s="1"/>
      <c r="B56" s="1"/>
      <c r="C56" s="1"/>
      <c r="D56" s="1"/>
      <c r="E56" s="1"/>
      <c r="F56" s="1"/>
      <c r="G56" s="1"/>
      <c r="H56" s="1"/>
      <c r="I56" s="1"/>
      <c r="J56" s="1"/>
      <c r="K56" s="1"/>
    </row>
    <row r="57" spans="1:11" ht="12.75" customHeight="1">
      <c r="A57" s="1"/>
      <c r="B57" s="1"/>
      <c r="C57" s="1"/>
      <c r="D57" s="1"/>
      <c r="E57" s="1"/>
      <c r="F57" s="1"/>
      <c r="G57" s="1"/>
      <c r="H57" s="1"/>
      <c r="I57" s="1"/>
      <c r="J57" s="1"/>
      <c r="K57" s="1"/>
    </row>
    <row r="58" spans="1:11" ht="12.75" customHeight="1">
      <c r="A58" s="1"/>
      <c r="B58" s="1"/>
      <c r="C58" s="1"/>
      <c r="D58" s="1"/>
      <c r="E58" s="1"/>
      <c r="F58" s="1"/>
      <c r="G58" s="1"/>
      <c r="H58" s="1"/>
      <c r="I58" s="1"/>
      <c r="J58" s="1"/>
      <c r="K58" s="1"/>
    </row>
    <row r="59" spans="1:11" ht="12.75" customHeight="1">
      <c r="A59" s="1"/>
      <c r="B59" s="1"/>
      <c r="C59" s="1"/>
      <c r="D59" s="1"/>
      <c r="E59" s="1"/>
      <c r="F59" s="1"/>
      <c r="G59" s="1"/>
      <c r="H59" s="1"/>
      <c r="I59" s="1"/>
      <c r="J59" s="1"/>
      <c r="K59" s="1"/>
    </row>
    <row r="60" spans="1:11" ht="12.75" customHeight="1">
      <c r="A60" s="1"/>
      <c r="B60" s="1"/>
      <c r="C60" s="1"/>
      <c r="D60" s="1"/>
      <c r="E60" s="1"/>
      <c r="F60" s="1"/>
      <c r="G60" s="1"/>
      <c r="H60" s="1"/>
      <c r="I60" s="1"/>
      <c r="J60" s="1"/>
      <c r="K60" s="1"/>
    </row>
    <row r="61" spans="1:11" ht="12.75" customHeight="1">
      <c r="A61" s="1"/>
      <c r="B61" s="1"/>
      <c r="C61" s="1"/>
      <c r="D61" s="1"/>
      <c r="E61" s="1"/>
      <c r="F61" s="1"/>
      <c r="G61" s="1"/>
      <c r="H61" s="1"/>
      <c r="I61" s="1"/>
      <c r="J61" s="1"/>
      <c r="K61" s="1"/>
    </row>
    <row r="62" spans="1:11" ht="12.75" customHeight="1">
      <c r="A62" s="1"/>
      <c r="B62" s="1"/>
      <c r="C62" s="1"/>
      <c r="D62" s="1"/>
      <c r="E62" s="1"/>
      <c r="F62" s="1"/>
      <c r="G62" s="1"/>
      <c r="H62" s="1"/>
      <c r="I62" s="1"/>
      <c r="J62" s="1"/>
      <c r="K62" s="1"/>
    </row>
    <row r="63" spans="1:11" ht="12.75" customHeight="1">
      <c r="A63" s="1"/>
      <c r="B63" s="1"/>
      <c r="C63" s="1"/>
      <c r="D63" s="1"/>
      <c r="E63" s="1"/>
      <c r="F63" s="1"/>
      <c r="G63" s="1"/>
      <c r="H63" s="1"/>
      <c r="I63" s="1"/>
      <c r="J63" s="1"/>
      <c r="K63" s="1"/>
    </row>
    <row r="64" spans="1:11" ht="12.75" customHeight="1">
      <c r="A64" s="1"/>
      <c r="B64" s="1"/>
      <c r="C64" s="1"/>
      <c r="D64" s="1"/>
      <c r="E64" s="1"/>
      <c r="F64" s="1"/>
      <c r="G64" s="1"/>
      <c r="H64" s="1"/>
      <c r="I64" s="1"/>
      <c r="J64" s="1"/>
      <c r="K64" s="1"/>
    </row>
    <row r="65" spans="1:11" ht="12.75" customHeight="1">
      <c r="A65" s="1"/>
      <c r="B65" s="1"/>
      <c r="C65" s="1"/>
      <c r="D65" s="1"/>
      <c r="E65" s="1"/>
      <c r="F65" s="1"/>
      <c r="G65" s="1"/>
      <c r="H65" s="1"/>
      <c r="I65" s="1"/>
      <c r="J65" s="1"/>
      <c r="K65" s="1"/>
    </row>
    <row r="66" spans="1:11" ht="12.75" customHeight="1">
      <c r="A66" s="1"/>
      <c r="B66" s="1"/>
      <c r="C66" s="1"/>
      <c r="D66" s="1"/>
      <c r="E66" s="1"/>
      <c r="F66" s="1"/>
      <c r="G66" s="1"/>
      <c r="H66" s="1"/>
      <c r="I66" s="1"/>
      <c r="J66" s="1"/>
      <c r="K66" s="1"/>
    </row>
    <row r="67" spans="1:11" ht="12.75" customHeight="1">
      <c r="A67" s="1"/>
      <c r="B67" s="1"/>
      <c r="C67" s="1"/>
      <c r="D67" s="1"/>
      <c r="E67" s="1"/>
      <c r="F67" s="1"/>
      <c r="G67" s="1"/>
      <c r="H67" s="1"/>
      <c r="I67" s="1"/>
      <c r="J67" s="1"/>
      <c r="K67" s="1"/>
    </row>
    <row r="68" spans="1:11" ht="12.75" customHeight="1">
      <c r="A68" s="1"/>
      <c r="B68" s="1"/>
      <c r="C68" s="1"/>
      <c r="D68" s="1"/>
      <c r="E68" s="1"/>
      <c r="F68" s="1"/>
      <c r="G68" s="1"/>
      <c r="H68" s="1"/>
      <c r="I68" s="1"/>
      <c r="J68" s="1"/>
      <c r="K68" s="1"/>
    </row>
    <row r="69" spans="1:11" ht="12.75" customHeight="1">
      <c r="A69" s="1"/>
      <c r="B69" s="1"/>
      <c r="C69" s="1"/>
      <c r="D69" s="1"/>
      <c r="E69" s="1"/>
      <c r="F69" s="1"/>
      <c r="G69" s="1"/>
      <c r="H69" s="1"/>
      <c r="I69" s="1"/>
      <c r="J69" s="1"/>
      <c r="K69" s="1"/>
    </row>
    <row r="70" spans="1:11" ht="12.75" customHeight="1">
      <c r="A70" s="1"/>
      <c r="B70" s="1"/>
      <c r="C70" s="1"/>
      <c r="D70" s="1"/>
      <c r="E70" s="1"/>
      <c r="F70" s="1"/>
      <c r="G70" s="1"/>
      <c r="H70" s="1"/>
      <c r="I70" s="1"/>
      <c r="J70" s="1"/>
      <c r="K70" s="1"/>
    </row>
    <row r="71" spans="1:11" ht="12.75" customHeight="1">
      <c r="A71" s="1"/>
      <c r="B71" s="1"/>
      <c r="C71" s="1"/>
      <c r="D71" s="1"/>
      <c r="E71" s="1"/>
      <c r="F71" s="1"/>
      <c r="G71" s="1"/>
      <c r="H71" s="1"/>
      <c r="I71" s="1"/>
      <c r="J71" s="1"/>
      <c r="K71" s="1"/>
    </row>
    <row r="72" spans="1:11" ht="12.75" customHeight="1">
      <c r="A72" s="1"/>
      <c r="B72" s="1"/>
      <c r="C72" s="1"/>
      <c r="D72" s="1"/>
      <c r="E72" s="1"/>
      <c r="F72" s="1"/>
      <c r="G72" s="1"/>
      <c r="H72" s="1"/>
      <c r="I72" s="1"/>
      <c r="J72" s="1"/>
      <c r="K72" s="1"/>
    </row>
    <row r="73" spans="1:11" ht="12.75" customHeight="1">
      <c r="A73" s="1"/>
      <c r="B73" s="1"/>
      <c r="C73" s="1"/>
      <c r="D73" s="1"/>
      <c r="E73" s="1"/>
      <c r="F73" s="1"/>
      <c r="G73" s="1"/>
      <c r="H73" s="1"/>
      <c r="I73" s="1"/>
      <c r="J73" s="1"/>
      <c r="K73" s="1"/>
    </row>
    <row r="74" spans="1:11" ht="12.75" customHeight="1">
      <c r="A74" s="1"/>
      <c r="B74" s="1"/>
      <c r="C74" s="1"/>
      <c r="D74" s="1"/>
      <c r="E74" s="1"/>
      <c r="F74" s="1"/>
      <c r="G74" s="1"/>
      <c r="H74" s="1"/>
      <c r="I74" s="1"/>
      <c r="J74" s="1"/>
      <c r="K74" s="1"/>
    </row>
    <row r="75" spans="1:11" ht="12.75" customHeight="1">
      <c r="A75" s="1"/>
      <c r="B75" s="1"/>
      <c r="C75" s="1"/>
      <c r="D75" s="1"/>
      <c r="E75" s="1"/>
      <c r="F75" s="1"/>
      <c r="G75" s="1"/>
      <c r="H75" s="1"/>
      <c r="I75" s="1"/>
      <c r="J75" s="1"/>
      <c r="K75" s="1"/>
    </row>
    <row r="76" spans="1:11" ht="12.75" customHeight="1">
      <c r="A76" s="1"/>
      <c r="B76" s="1"/>
      <c r="C76" s="1"/>
      <c r="D76" s="1"/>
      <c r="E76" s="1"/>
      <c r="F76" s="1"/>
      <c r="G76" s="1"/>
      <c r="H76" s="1"/>
      <c r="I76" s="1"/>
      <c r="J76" s="1"/>
      <c r="K76" s="1"/>
    </row>
    <row r="77" spans="1:11" ht="12.75" customHeight="1">
      <c r="A77" s="1"/>
      <c r="B77" s="1"/>
      <c r="C77" s="1"/>
      <c r="D77" s="1"/>
      <c r="E77" s="1"/>
      <c r="F77" s="1"/>
      <c r="G77" s="1"/>
      <c r="H77" s="1"/>
      <c r="I77" s="1"/>
      <c r="J77" s="1"/>
      <c r="K77" s="1"/>
    </row>
    <row r="78" spans="1:11" ht="12.75" customHeight="1">
      <c r="A78" s="1"/>
      <c r="B78" s="1"/>
      <c r="C78" s="1"/>
      <c r="D78" s="1"/>
      <c r="E78" s="1"/>
      <c r="F78" s="1"/>
      <c r="G78" s="1"/>
      <c r="H78" s="1"/>
      <c r="I78" s="1"/>
      <c r="J78" s="1"/>
      <c r="K78" s="1"/>
    </row>
    <row r="79" spans="1:11" ht="12.75" customHeight="1">
      <c r="A79" s="1"/>
      <c r="B79" s="1"/>
      <c r="C79" s="1"/>
      <c r="D79" s="1"/>
      <c r="E79" s="1"/>
      <c r="F79" s="1"/>
      <c r="G79" s="1"/>
      <c r="H79" s="1"/>
      <c r="I79" s="1"/>
      <c r="J79" s="1"/>
      <c r="K79" s="1"/>
    </row>
    <row r="80" spans="1:11" ht="12.75" customHeight="1">
      <c r="A80" s="1"/>
      <c r="B80" s="1"/>
      <c r="C80" s="1"/>
      <c r="D80" s="1"/>
      <c r="E80" s="1"/>
      <c r="F80" s="1"/>
      <c r="G80" s="1"/>
      <c r="H80" s="1"/>
      <c r="I80" s="1"/>
      <c r="J80" s="1"/>
      <c r="K80" s="1"/>
    </row>
    <row r="81" spans="1:11" ht="12.75" customHeight="1">
      <c r="A81" s="1"/>
      <c r="B81" s="1"/>
      <c r="C81" s="1"/>
      <c r="D81" s="1"/>
      <c r="E81" s="1"/>
      <c r="F81" s="1"/>
      <c r="G81" s="1"/>
      <c r="H81" s="1"/>
      <c r="I81" s="1"/>
      <c r="J81" s="1"/>
      <c r="K81" s="1"/>
    </row>
    <row r="82" spans="1:11" ht="12.75" customHeight="1">
      <c r="A82" s="1"/>
      <c r="B82" s="1"/>
      <c r="C82" s="1"/>
      <c r="D82" s="1"/>
      <c r="E82" s="1"/>
      <c r="F82" s="1"/>
      <c r="G82" s="1"/>
      <c r="H82" s="1"/>
      <c r="I82" s="1"/>
      <c r="J82" s="1"/>
      <c r="K82" s="1"/>
    </row>
    <row r="83" spans="1:11" ht="12.75" customHeight="1">
      <c r="A83" s="1"/>
      <c r="B83" s="1"/>
      <c r="C83" s="1"/>
      <c r="D83" s="1"/>
      <c r="E83" s="1"/>
      <c r="F83" s="1"/>
      <c r="G83" s="1"/>
      <c r="H83" s="1"/>
      <c r="I83" s="1"/>
      <c r="J83" s="1"/>
      <c r="K83" s="1"/>
    </row>
    <row r="84" spans="1:11" ht="12.75" customHeight="1">
      <c r="A84" s="1"/>
      <c r="B84" s="1"/>
      <c r="C84" s="1"/>
      <c r="D84" s="1"/>
      <c r="E84" s="1"/>
      <c r="F84" s="1"/>
      <c r="G84" s="1"/>
      <c r="H84" s="1"/>
      <c r="I84" s="1"/>
      <c r="J84" s="1"/>
      <c r="K84" s="1"/>
    </row>
    <row r="85" spans="1:11" ht="12.75" customHeight="1">
      <c r="A85" s="1"/>
      <c r="B85" s="1"/>
      <c r="C85" s="1"/>
      <c r="D85" s="1"/>
      <c r="E85" s="1"/>
      <c r="F85" s="1"/>
      <c r="G85" s="1"/>
      <c r="H85" s="1"/>
      <c r="I85" s="1"/>
      <c r="J85" s="1"/>
      <c r="K85" s="1"/>
    </row>
    <row r="86" spans="1:11" ht="12.75" customHeight="1">
      <c r="A86" s="1"/>
      <c r="B86" s="1"/>
      <c r="C86" s="1"/>
      <c r="D86" s="1"/>
      <c r="E86" s="1"/>
      <c r="F86" s="1"/>
      <c r="G86" s="1"/>
      <c r="H86" s="1"/>
      <c r="I86" s="1"/>
      <c r="J86" s="1"/>
      <c r="K86" s="1"/>
    </row>
    <row r="87" spans="1:11" ht="12.75" customHeight="1">
      <c r="A87" s="1"/>
      <c r="B87" s="1"/>
      <c r="C87" s="1"/>
      <c r="D87" s="1"/>
      <c r="E87" s="1"/>
      <c r="F87" s="1"/>
      <c r="G87" s="1"/>
      <c r="H87" s="1"/>
      <c r="I87" s="1"/>
      <c r="J87" s="1"/>
      <c r="K87" s="1"/>
    </row>
    <row r="88" spans="1:11" ht="12.75" customHeight="1">
      <c r="A88" s="1"/>
      <c r="B88" s="1"/>
      <c r="C88" s="1"/>
      <c r="D88" s="1"/>
      <c r="E88" s="1"/>
      <c r="F88" s="1"/>
      <c r="G88" s="1"/>
      <c r="H88" s="1"/>
      <c r="I88" s="1"/>
      <c r="J88" s="1"/>
      <c r="K88" s="1"/>
    </row>
    <row r="89" spans="1:11" ht="12.75" customHeight="1">
      <c r="A89" s="1"/>
      <c r="B89" s="1"/>
      <c r="C89" s="1"/>
      <c r="D89" s="1"/>
      <c r="E89" s="1"/>
      <c r="F89" s="1"/>
      <c r="G89" s="1"/>
      <c r="H89" s="1"/>
      <c r="I89" s="1"/>
      <c r="J89" s="1"/>
      <c r="K89" s="1"/>
    </row>
    <row r="90" spans="1:11" ht="12.75" customHeight="1">
      <c r="A90" s="1"/>
      <c r="B90" s="1"/>
      <c r="C90" s="1"/>
      <c r="D90" s="1"/>
      <c r="E90" s="1"/>
      <c r="F90" s="1"/>
      <c r="G90" s="1"/>
      <c r="H90" s="1"/>
      <c r="I90" s="1"/>
      <c r="J90" s="1"/>
      <c r="K90" s="1"/>
    </row>
    <row r="91" spans="1:11" ht="12.75" customHeight="1">
      <c r="A91" s="1"/>
      <c r="B91" s="1"/>
      <c r="C91" s="1"/>
      <c r="D91" s="1"/>
      <c r="E91" s="1"/>
      <c r="F91" s="1"/>
      <c r="G91" s="1"/>
      <c r="H91" s="1"/>
      <c r="I91" s="1"/>
      <c r="J91" s="1"/>
      <c r="K91" s="1"/>
    </row>
    <row r="92" spans="1:11" ht="12.75" customHeight="1">
      <c r="A92" s="1"/>
      <c r="B92" s="1"/>
      <c r="C92" s="1"/>
      <c r="D92" s="1"/>
      <c r="E92" s="1"/>
      <c r="F92" s="1"/>
      <c r="G92" s="1"/>
      <c r="H92" s="1"/>
      <c r="I92" s="1"/>
      <c r="J92" s="1"/>
      <c r="K92" s="1"/>
    </row>
    <row r="93" spans="1:11" ht="12.75" customHeight="1">
      <c r="A93" s="1"/>
      <c r="B93" s="1"/>
      <c r="C93" s="1"/>
      <c r="D93" s="1"/>
      <c r="E93" s="1"/>
      <c r="F93" s="1"/>
      <c r="G93" s="1"/>
      <c r="H93" s="1"/>
      <c r="I93" s="1"/>
      <c r="J93" s="1"/>
      <c r="K93" s="1"/>
    </row>
    <row r="94" spans="1:11" ht="12.75" customHeight="1">
      <c r="A94" s="1"/>
      <c r="B94" s="1"/>
      <c r="C94" s="1"/>
      <c r="D94" s="1"/>
      <c r="E94" s="1"/>
      <c r="F94" s="1"/>
      <c r="G94" s="1"/>
      <c r="H94" s="1"/>
      <c r="I94" s="1"/>
      <c r="J94" s="1"/>
      <c r="K94" s="1"/>
    </row>
    <row r="95" spans="1:11" ht="12.75" customHeight="1">
      <c r="A95" s="1"/>
      <c r="B95" s="1"/>
      <c r="C95" s="1"/>
      <c r="D95" s="1"/>
      <c r="E95" s="1"/>
      <c r="F95" s="1"/>
      <c r="G95" s="1"/>
      <c r="H95" s="1"/>
      <c r="I95" s="1"/>
      <c r="J95" s="1"/>
      <c r="K95" s="1"/>
    </row>
    <row r="96" spans="1:11" ht="12.75" customHeight="1">
      <c r="A96" s="1"/>
      <c r="B96" s="1"/>
      <c r="C96" s="1"/>
      <c r="D96" s="1"/>
      <c r="E96" s="1"/>
      <c r="F96" s="1"/>
      <c r="G96" s="1"/>
      <c r="H96" s="1"/>
      <c r="I96" s="1"/>
      <c r="J96" s="1"/>
      <c r="K96" s="1"/>
    </row>
    <row r="97" spans="1:11" ht="12.75" customHeight="1">
      <c r="A97" s="1"/>
      <c r="B97" s="1"/>
      <c r="C97" s="1"/>
      <c r="D97" s="1"/>
      <c r="E97" s="1"/>
      <c r="F97" s="1"/>
      <c r="G97" s="1"/>
      <c r="H97" s="1"/>
      <c r="I97" s="1"/>
      <c r="J97" s="1"/>
      <c r="K97" s="1"/>
    </row>
    <row r="98" spans="1:11" ht="12.75" customHeight="1">
      <c r="A98" s="1"/>
      <c r="B98" s="1"/>
      <c r="C98" s="1"/>
      <c r="D98" s="1"/>
      <c r="E98" s="1"/>
      <c r="F98" s="1"/>
      <c r="G98" s="1"/>
      <c r="H98" s="1"/>
      <c r="I98" s="1"/>
      <c r="J98" s="1"/>
      <c r="K98" s="1"/>
    </row>
    <row r="99" spans="1:11" ht="12.75" customHeight="1">
      <c r="A99" s="1"/>
      <c r="B99" s="1"/>
      <c r="C99" s="1"/>
      <c r="D99" s="1"/>
      <c r="E99" s="1"/>
      <c r="F99" s="1"/>
      <c r="G99" s="1"/>
      <c r="H99" s="1"/>
      <c r="I99" s="1"/>
      <c r="J99" s="1"/>
      <c r="K99" s="1"/>
    </row>
    <row r="100" spans="1:11" ht="12.75" customHeight="1">
      <c r="A100" s="1"/>
      <c r="B100" s="1"/>
      <c r="C100" s="1"/>
      <c r="D100" s="1"/>
      <c r="E100" s="1"/>
      <c r="F100" s="1"/>
      <c r="G100" s="1"/>
      <c r="H100" s="1"/>
      <c r="I100" s="1"/>
      <c r="J100" s="1"/>
      <c r="K100" s="1"/>
    </row>
  </sheetData>
  <mergeCells count="1">
    <mergeCell ref="E12:F12"/>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107"/>
  <sheetViews>
    <sheetView view="pageBreakPreview" zoomScale="60" zoomScaleNormal="100" workbookViewId="0">
      <selection activeCell="N20" sqref="N20:O20"/>
    </sheetView>
  </sheetViews>
  <sheetFormatPr defaultColWidth="16.7109375" defaultRowHeight="15" customHeight="1"/>
  <cols>
    <col min="1" max="4" width="8.7109375" customWidth="1"/>
    <col min="5" max="5" width="10.42578125" customWidth="1"/>
    <col min="6" max="6" width="29.7109375" customWidth="1"/>
    <col min="7" max="7" width="5.7109375" customWidth="1"/>
    <col min="8" max="8" width="4" customWidth="1"/>
    <col min="9" max="11" width="8.7109375" customWidth="1"/>
    <col min="12" max="12" width="2.7109375" customWidth="1"/>
    <col min="13" max="13" width="14.7109375" customWidth="1"/>
    <col min="14" max="14" width="13.7109375" customWidth="1"/>
    <col min="15" max="15" width="22.7109375" customWidth="1"/>
    <col min="16" max="16" width="8.7109375" customWidth="1"/>
  </cols>
  <sheetData>
    <row r="1" spans="1:16" ht="12.75" customHeight="1">
      <c r="A1" s="1"/>
      <c r="B1" s="453"/>
      <c r="C1" s="375"/>
      <c r="D1" s="375"/>
      <c r="E1" s="375"/>
      <c r="F1" s="375"/>
      <c r="G1" s="375"/>
      <c r="H1" s="375"/>
      <c r="I1" s="375"/>
      <c r="J1" s="375"/>
      <c r="K1" s="375"/>
      <c r="L1" s="375"/>
      <c r="M1" s="375"/>
      <c r="N1" s="375"/>
      <c r="O1" s="375"/>
      <c r="P1" s="375"/>
    </row>
    <row r="2" spans="1:16" ht="12.75" customHeight="1">
      <c r="A2" s="1"/>
      <c r="B2" s="1"/>
      <c r="C2" s="454"/>
      <c r="D2" s="285"/>
      <c r="E2" s="285"/>
      <c r="F2" s="285"/>
      <c r="G2" s="285"/>
      <c r="H2" s="285"/>
      <c r="I2" s="285"/>
      <c r="J2" s="285"/>
      <c r="K2" s="285"/>
      <c r="L2" s="283"/>
      <c r="M2" s="254" t="s">
        <v>231</v>
      </c>
      <c r="N2" s="451" t="str">
        <f>QUOTATION!M6</f>
        <v>ABPL-DE-20.21-2290</v>
      </c>
      <c r="O2" s="283"/>
      <c r="P2" s="1" t="s">
        <v>370</v>
      </c>
    </row>
    <row r="3" spans="1:16" ht="12.75" customHeight="1">
      <c r="A3" s="1"/>
      <c r="B3" s="1"/>
      <c r="C3" s="443" t="s">
        <v>18</v>
      </c>
      <c r="D3" s="285"/>
      <c r="E3" s="283"/>
      <c r="F3" s="451" t="str">
        <f>QUOTATION!F7</f>
        <v>Mr. Yashwanth JTP B1201</v>
      </c>
      <c r="G3" s="285"/>
      <c r="H3" s="285"/>
      <c r="I3" s="285"/>
      <c r="J3" s="285"/>
      <c r="K3" s="285"/>
      <c r="L3" s="283"/>
      <c r="M3" s="254" t="s">
        <v>232</v>
      </c>
      <c r="N3" s="456">
        <f>QUOTATION!M7</f>
        <v>44068</v>
      </c>
      <c r="O3" s="283"/>
      <c r="P3" s="1" t="s">
        <v>371</v>
      </c>
    </row>
    <row r="4" spans="1:16" ht="12.75" customHeight="1">
      <c r="A4" s="1"/>
      <c r="B4" s="1"/>
      <c r="C4" s="443" t="s">
        <v>22</v>
      </c>
      <c r="D4" s="285"/>
      <c r="E4" s="283"/>
      <c r="F4" s="255" t="str">
        <f>QUOTATION!F8</f>
        <v>Hyderabad</v>
      </c>
      <c r="G4" s="443"/>
      <c r="H4" s="283"/>
      <c r="I4" s="454" t="s">
        <v>233</v>
      </c>
      <c r="J4" s="283"/>
      <c r="K4" s="451" t="str">
        <f>QUOTATION!I8</f>
        <v>1.5Kpa</v>
      </c>
      <c r="L4" s="283"/>
      <c r="M4" s="254" t="s">
        <v>234</v>
      </c>
      <c r="N4" s="256" t="str">
        <f>QUOTATION!M8</f>
        <v>R0</v>
      </c>
      <c r="O4" s="257">
        <f>QUOTATION!N8</f>
        <v>44068</v>
      </c>
      <c r="P4" s="1"/>
    </row>
    <row r="5" spans="1:16" ht="12.75" customHeight="1">
      <c r="A5" s="1"/>
      <c r="B5" s="1"/>
      <c r="C5" s="443" t="s">
        <v>28</v>
      </c>
      <c r="D5" s="285"/>
      <c r="E5" s="283"/>
      <c r="F5" s="451" t="str">
        <f>QUOTATION!F9</f>
        <v>Mr. Anamol Anand : 7702300826</v>
      </c>
      <c r="G5" s="285"/>
      <c r="H5" s="285"/>
      <c r="I5" s="285"/>
      <c r="J5" s="285"/>
      <c r="K5" s="285"/>
      <c r="L5" s="283"/>
      <c r="M5" s="254" t="s">
        <v>235</v>
      </c>
      <c r="N5" s="451" t="str">
        <f>QUOTATION!M9</f>
        <v>Ranjan</v>
      </c>
      <c r="O5" s="283"/>
      <c r="P5" s="1"/>
    </row>
    <row r="6" spans="1:16" ht="12.75" customHeight="1">
      <c r="A6" s="1"/>
      <c r="B6" s="1"/>
      <c r="C6" s="443" t="s">
        <v>32</v>
      </c>
      <c r="D6" s="285"/>
      <c r="E6" s="283"/>
      <c r="F6" s="255" t="str">
        <f>QUOTATION!F10</f>
        <v>Champagne Anodized</v>
      </c>
      <c r="G6" s="443"/>
      <c r="H6" s="283"/>
      <c r="I6" s="454" t="s">
        <v>236</v>
      </c>
      <c r="J6" s="283"/>
      <c r="K6" s="451" t="str">
        <f>QUOTATION!I10</f>
        <v>Silver</v>
      </c>
      <c r="L6" s="283"/>
      <c r="M6" s="258" t="s">
        <v>237</v>
      </c>
      <c r="N6" s="455">
        <f>'BD Team'!J5</f>
        <v>0</v>
      </c>
      <c r="O6" s="283"/>
      <c r="P6" s="1"/>
    </row>
    <row r="7" spans="1:16" ht="12.75" customHeight="1">
      <c r="A7" s="1"/>
      <c r="B7" s="1"/>
      <c r="C7" s="282"/>
      <c r="D7" s="285"/>
      <c r="E7" s="285"/>
      <c r="F7" s="285"/>
      <c r="G7" s="285"/>
      <c r="H7" s="285"/>
      <c r="I7" s="285"/>
      <c r="J7" s="285"/>
      <c r="K7" s="285"/>
      <c r="L7" s="285"/>
      <c r="M7" s="285"/>
      <c r="N7" s="285"/>
      <c r="O7" s="283"/>
      <c r="P7" s="1"/>
    </row>
    <row r="8" spans="1:16" ht="24.75" customHeight="1">
      <c r="A8" s="1"/>
      <c r="B8" s="1"/>
      <c r="C8" s="443" t="s">
        <v>372</v>
      </c>
      <c r="D8" s="283"/>
      <c r="E8" s="259" t="str">
        <f>'BD Team'!B9</f>
        <v>W2</v>
      </c>
      <c r="F8" s="254" t="s">
        <v>373</v>
      </c>
      <c r="G8" s="444" t="str">
        <f>'BD Team'!D9</f>
        <v>3 TRACK 2 GLASS SHUTTER SLIDING WINDOW</v>
      </c>
      <c r="H8" s="285"/>
      <c r="I8" s="285"/>
      <c r="J8" s="285"/>
      <c r="K8" s="285"/>
      <c r="L8" s="285"/>
      <c r="M8" s="285"/>
      <c r="N8" s="285"/>
      <c r="O8" s="283"/>
      <c r="P8" s="1"/>
    </row>
    <row r="9" spans="1:16" ht="24.75" customHeight="1">
      <c r="A9" s="1"/>
      <c r="B9" s="1"/>
      <c r="C9" s="445"/>
      <c r="D9" s="446"/>
      <c r="E9" s="446"/>
      <c r="F9" s="446"/>
      <c r="G9" s="446"/>
      <c r="H9" s="446"/>
      <c r="I9" s="446"/>
      <c r="J9" s="446"/>
      <c r="K9" s="447"/>
      <c r="L9" s="443" t="s">
        <v>22</v>
      </c>
      <c r="M9" s="283"/>
      <c r="N9" s="449" t="str">
        <f>'BD Team'!G9</f>
        <v>-</v>
      </c>
      <c r="O9" s="283"/>
      <c r="P9" s="1"/>
    </row>
    <row r="10" spans="1:16" ht="24.75" customHeight="1">
      <c r="A10" s="1"/>
      <c r="B10" s="1"/>
      <c r="C10" s="409"/>
      <c r="D10" s="375"/>
      <c r="E10" s="375"/>
      <c r="F10" s="375"/>
      <c r="G10" s="375"/>
      <c r="H10" s="375"/>
      <c r="I10" s="375"/>
      <c r="J10" s="375"/>
      <c r="K10" s="417"/>
      <c r="L10" s="443" t="s">
        <v>374</v>
      </c>
      <c r="M10" s="283"/>
      <c r="N10" s="451" t="str">
        <f>$F$6</f>
        <v>Champagne Anodized</v>
      </c>
      <c r="O10" s="283"/>
      <c r="P10" s="1"/>
    </row>
    <row r="11" spans="1:16" ht="24.75" customHeight="1">
      <c r="A11" s="1"/>
      <c r="B11" s="1"/>
      <c r="C11" s="409"/>
      <c r="D11" s="375"/>
      <c r="E11" s="375"/>
      <c r="F11" s="375"/>
      <c r="G11" s="375"/>
      <c r="H11" s="375"/>
      <c r="I11" s="375"/>
      <c r="J11" s="375"/>
      <c r="K11" s="417"/>
      <c r="L11" s="443" t="s">
        <v>236</v>
      </c>
      <c r="M11" s="283"/>
      <c r="N11" s="451" t="str">
        <f>$K$6</f>
        <v>Silver</v>
      </c>
      <c r="O11" s="283"/>
      <c r="P11" s="1"/>
    </row>
    <row r="12" spans="1:16" ht="24.75" customHeight="1">
      <c r="A12" s="1"/>
      <c r="B12" s="1"/>
      <c r="C12" s="409"/>
      <c r="D12" s="375"/>
      <c r="E12" s="375"/>
      <c r="F12" s="375"/>
      <c r="G12" s="375"/>
      <c r="H12" s="375"/>
      <c r="I12" s="375"/>
      <c r="J12" s="375"/>
      <c r="K12" s="417"/>
      <c r="L12" s="443" t="s">
        <v>375</v>
      </c>
      <c r="M12" s="283"/>
      <c r="N12" s="450" t="s">
        <v>371</v>
      </c>
      <c r="O12" s="283"/>
      <c r="P12" s="1"/>
    </row>
    <row r="13" spans="1:16" ht="24.75" customHeight="1">
      <c r="A13" s="1"/>
      <c r="B13" s="1"/>
      <c r="C13" s="409"/>
      <c r="D13" s="375"/>
      <c r="E13" s="375"/>
      <c r="F13" s="375"/>
      <c r="G13" s="375"/>
      <c r="H13" s="375"/>
      <c r="I13" s="375"/>
      <c r="J13" s="375"/>
      <c r="K13" s="417"/>
      <c r="L13" s="443" t="s">
        <v>376</v>
      </c>
      <c r="M13" s="283"/>
      <c r="N13" s="451" t="str">
        <f>CONCATENATE('BD Team'!H9," X ",'BD Team'!I9)</f>
        <v>1950 X 2020</v>
      </c>
      <c r="O13" s="283"/>
      <c r="P13" s="1"/>
    </row>
    <row r="14" spans="1:16" ht="24.75" customHeight="1">
      <c r="A14" s="1"/>
      <c r="B14" s="1"/>
      <c r="C14" s="409"/>
      <c r="D14" s="375"/>
      <c r="E14" s="375"/>
      <c r="F14" s="375"/>
      <c r="G14" s="375"/>
      <c r="H14" s="375"/>
      <c r="I14" s="375"/>
      <c r="J14" s="375"/>
      <c r="K14" s="417"/>
      <c r="L14" s="443" t="s">
        <v>377</v>
      </c>
      <c r="M14" s="283"/>
      <c r="N14" s="444">
        <f>'BD Team'!J9</f>
        <v>1</v>
      </c>
      <c r="O14" s="283"/>
      <c r="P14" s="1"/>
    </row>
    <row r="15" spans="1:16" ht="24.75" customHeight="1">
      <c r="A15" s="1"/>
      <c r="B15" s="1"/>
      <c r="C15" s="409"/>
      <c r="D15" s="375"/>
      <c r="E15" s="375"/>
      <c r="F15" s="375"/>
      <c r="G15" s="375"/>
      <c r="H15" s="375"/>
      <c r="I15" s="375"/>
      <c r="J15" s="375"/>
      <c r="K15" s="417"/>
      <c r="L15" s="443" t="s">
        <v>378</v>
      </c>
      <c r="M15" s="283"/>
      <c r="N15" s="444" t="str">
        <f>'BD Team'!C9</f>
        <v>M900</v>
      </c>
      <c r="O15" s="283"/>
      <c r="P15" s="1"/>
    </row>
    <row r="16" spans="1:16" ht="24.75" customHeight="1">
      <c r="A16" s="1"/>
      <c r="B16" s="1"/>
      <c r="C16" s="409"/>
      <c r="D16" s="375"/>
      <c r="E16" s="375"/>
      <c r="F16" s="375"/>
      <c r="G16" s="375"/>
      <c r="H16" s="375"/>
      <c r="I16" s="375"/>
      <c r="J16" s="375"/>
      <c r="K16" s="417"/>
      <c r="L16" s="443" t="s">
        <v>379</v>
      </c>
      <c r="M16" s="283"/>
      <c r="N16" s="444" t="str">
        <f>'BD Team'!E9</f>
        <v>8MM</v>
      </c>
      <c r="O16" s="283"/>
      <c r="P16" s="1"/>
    </row>
    <row r="17" spans="1:16" ht="24.75" customHeight="1">
      <c r="A17" s="1"/>
      <c r="B17" s="1"/>
      <c r="C17" s="327"/>
      <c r="D17" s="448"/>
      <c r="E17" s="448"/>
      <c r="F17" s="448"/>
      <c r="G17" s="448"/>
      <c r="H17" s="448"/>
      <c r="I17" s="448"/>
      <c r="J17" s="448"/>
      <c r="K17" s="328"/>
      <c r="L17" s="443" t="s">
        <v>380</v>
      </c>
      <c r="M17" s="283"/>
      <c r="N17" s="444" t="str">
        <f>'BD Team'!F9</f>
        <v>SS</v>
      </c>
      <c r="O17" s="283"/>
      <c r="P17" s="1"/>
    </row>
    <row r="18" spans="1:16" ht="12.75" customHeight="1">
      <c r="A18" s="1"/>
      <c r="B18" s="1"/>
      <c r="C18" s="282"/>
      <c r="D18" s="285"/>
      <c r="E18" s="285"/>
      <c r="F18" s="285"/>
      <c r="G18" s="285"/>
      <c r="H18" s="285"/>
      <c r="I18" s="285"/>
      <c r="J18" s="285"/>
      <c r="K18" s="285"/>
      <c r="L18" s="285"/>
      <c r="M18" s="285"/>
      <c r="N18" s="285"/>
      <c r="O18" s="283"/>
      <c r="P18" s="1"/>
    </row>
    <row r="19" spans="1:16" ht="24.75" customHeight="1">
      <c r="A19" s="1"/>
      <c r="B19" s="1"/>
      <c r="C19" s="443" t="s">
        <v>372</v>
      </c>
      <c r="D19" s="283"/>
      <c r="E19" s="259" t="str">
        <f>'BD Team'!B10</f>
        <v>W3</v>
      </c>
      <c r="F19" s="254" t="s">
        <v>373</v>
      </c>
      <c r="G19" s="444" t="str">
        <f>'BD Team'!D10</f>
        <v>2 TRACK 4 GLASS SHUTTER SLIDING DOOR</v>
      </c>
      <c r="H19" s="285"/>
      <c r="I19" s="285"/>
      <c r="J19" s="285"/>
      <c r="K19" s="285"/>
      <c r="L19" s="285"/>
      <c r="M19" s="285"/>
      <c r="N19" s="285"/>
      <c r="O19" s="283"/>
      <c r="P19" s="1"/>
    </row>
    <row r="20" spans="1:16" ht="24.75" customHeight="1">
      <c r="A20" s="1"/>
      <c r="B20" s="1"/>
      <c r="C20" s="445"/>
      <c r="D20" s="446"/>
      <c r="E20" s="446"/>
      <c r="F20" s="446"/>
      <c r="G20" s="446"/>
      <c r="H20" s="446"/>
      <c r="I20" s="446"/>
      <c r="J20" s="446"/>
      <c r="K20" s="447"/>
      <c r="L20" s="443" t="s">
        <v>22</v>
      </c>
      <c r="M20" s="283"/>
      <c r="N20" s="449" t="str">
        <f>'BD Team'!G10</f>
        <v>-</v>
      </c>
      <c r="O20" s="283"/>
      <c r="P20" s="1"/>
    </row>
    <row r="21" spans="1:16" ht="24.75" customHeight="1">
      <c r="A21" s="1"/>
      <c r="B21" s="1"/>
      <c r="C21" s="409"/>
      <c r="D21" s="375"/>
      <c r="E21" s="375"/>
      <c r="F21" s="375"/>
      <c r="G21" s="375"/>
      <c r="H21" s="375"/>
      <c r="I21" s="375"/>
      <c r="J21" s="375"/>
      <c r="K21" s="417"/>
      <c r="L21" s="443" t="s">
        <v>374</v>
      </c>
      <c r="M21" s="283"/>
      <c r="N21" s="451" t="str">
        <f>$F$6</f>
        <v>Champagne Anodized</v>
      </c>
      <c r="O21" s="283"/>
      <c r="P21" s="1"/>
    </row>
    <row r="22" spans="1:16" ht="24.75" customHeight="1">
      <c r="A22" s="1"/>
      <c r="B22" s="1"/>
      <c r="C22" s="409"/>
      <c r="D22" s="375"/>
      <c r="E22" s="375"/>
      <c r="F22" s="375"/>
      <c r="G22" s="375"/>
      <c r="H22" s="375"/>
      <c r="I22" s="375"/>
      <c r="J22" s="375"/>
      <c r="K22" s="417"/>
      <c r="L22" s="443" t="s">
        <v>236</v>
      </c>
      <c r="M22" s="283"/>
      <c r="N22" s="451" t="str">
        <f>$K$6</f>
        <v>Silver</v>
      </c>
      <c r="O22" s="283"/>
      <c r="P22" s="1"/>
    </row>
    <row r="23" spans="1:16" ht="24.75" customHeight="1">
      <c r="A23" s="1"/>
      <c r="B23" s="1"/>
      <c r="C23" s="409"/>
      <c r="D23" s="375"/>
      <c r="E23" s="375"/>
      <c r="F23" s="375"/>
      <c r="G23" s="375"/>
      <c r="H23" s="375"/>
      <c r="I23" s="375"/>
      <c r="J23" s="375"/>
      <c r="K23" s="417"/>
      <c r="L23" s="443" t="s">
        <v>375</v>
      </c>
      <c r="M23" s="283"/>
      <c r="N23" s="450" t="s">
        <v>371</v>
      </c>
      <c r="O23" s="283"/>
      <c r="P23" s="1"/>
    </row>
    <row r="24" spans="1:16" ht="24.75" customHeight="1">
      <c r="A24" s="1"/>
      <c r="B24" s="1"/>
      <c r="C24" s="409"/>
      <c r="D24" s="375"/>
      <c r="E24" s="375"/>
      <c r="F24" s="375"/>
      <c r="G24" s="375"/>
      <c r="H24" s="375"/>
      <c r="I24" s="375"/>
      <c r="J24" s="375"/>
      <c r="K24" s="417"/>
      <c r="L24" s="443" t="s">
        <v>376</v>
      </c>
      <c r="M24" s="283"/>
      <c r="N24" s="451" t="str">
        <f>CONCATENATE('BD Team'!H10," X ",'BD Team'!I10)</f>
        <v>4280 X 2650</v>
      </c>
      <c r="O24" s="283"/>
      <c r="P24" s="1"/>
    </row>
    <row r="25" spans="1:16" ht="24.75" customHeight="1">
      <c r="A25" s="1"/>
      <c r="B25" s="1"/>
      <c r="C25" s="409"/>
      <c r="D25" s="375"/>
      <c r="E25" s="375"/>
      <c r="F25" s="375"/>
      <c r="G25" s="375"/>
      <c r="H25" s="375"/>
      <c r="I25" s="375"/>
      <c r="J25" s="375"/>
      <c r="K25" s="417"/>
      <c r="L25" s="443" t="s">
        <v>377</v>
      </c>
      <c r="M25" s="283"/>
      <c r="N25" s="444">
        <f>'BD Team'!J10</f>
        <v>1</v>
      </c>
      <c r="O25" s="283"/>
      <c r="P25" s="1"/>
    </row>
    <row r="26" spans="1:16" ht="24.75" customHeight="1">
      <c r="A26" s="1"/>
      <c r="B26" s="1"/>
      <c r="C26" s="409"/>
      <c r="D26" s="375"/>
      <c r="E26" s="375"/>
      <c r="F26" s="375"/>
      <c r="G26" s="375"/>
      <c r="H26" s="375"/>
      <c r="I26" s="375"/>
      <c r="J26" s="375"/>
      <c r="K26" s="417"/>
      <c r="L26" s="443" t="s">
        <v>378</v>
      </c>
      <c r="M26" s="283"/>
      <c r="N26" s="444" t="str">
        <f>'BD Team'!C10</f>
        <v>M14600</v>
      </c>
      <c r="O26" s="283"/>
      <c r="P26" s="1"/>
    </row>
    <row r="27" spans="1:16" ht="24.75" customHeight="1">
      <c r="A27" s="1"/>
      <c r="B27" s="1"/>
      <c r="C27" s="409"/>
      <c r="D27" s="375"/>
      <c r="E27" s="375"/>
      <c r="F27" s="375"/>
      <c r="G27" s="375"/>
      <c r="H27" s="375"/>
      <c r="I27" s="375"/>
      <c r="J27" s="375"/>
      <c r="K27" s="417"/>
      <c r="L27" s="443" t="s">
        <v>379</v>
      </c>
      <c r="M27" s="283"/>
      <c r="N27" s="444" t="str">
        <f>'BD Team'!E10</f>
        <v>24MM</v>
      </c>
      <c r="O27" s="283"/>
      <c r="P27" s="1"/>
    </row>
    <row r="28" spans="1:16" ht="24.75" customHeight="1">
      <c r="A28" s="1"/>
      <c r="B28" s="1"/>
      <c r="C28" s="327"/>
      <c r="D28" s="448"/>
      <c r="E28" s="448"/>
      <c r="F28" s="448"/>
      <c r="G28" s="448"/>
      <c r="H28" s="448"/>
      <c r="I28" s="448"/>
      <c r="J28" s="448"/>
      <c r="K28" s="328"/>
      <c r="L28" s="443" t="s">
        <v>380</v>
      </c>
      <c r="M28" s="283"/>
      <c r="N28" s="444" t="str">
        <f>'BD Team'!F10</f>
        <v>NO</v>
      </c>
      <c r="O28" s="283"/>
      <c r="P28" s="1"/>
    </row>
    <row r="29" spans="1:16" ht="12.75" customHeight="1">
      <c r="A29" s="1"/>
      <c r="B29" s="1"/>
      <c r="C29" s="452"/>
      <c r="D29" s="285"/>
      <c r="E29" s="285"/>
      <c r="F29" s="285"/>
      <c r="G29" s="285"/>
      <c r="H29" s="285"/>
      <c r="I29" s="285"/>
      <c r="J29" s="285"/>
      <c r="K29" s="285"/>
      <c r="L29" s="285"/>
      <c r="M29" s="285"/>
      <c r="N29" s="285"/>
      <c r="O29" s="283"/>
      <c r="P29" s="1"/>
    </row>
    <row r="30" spans="1:16" ht="24.75" customHeight="1">
      <c r="A30" s="1"/>
      <c r="B30" s="1"/>
      <c r="C30" s="443" t="s">
        <v>372</v>
      </c>
      <c r="D30" s="283"/>
      <c r="E30" s="259">
        <f>'BD Team'!B11</f>
        <v>0</v>
      </c>
      <c r="F30" s="254" t="s">
        <v>373</v>
      </c>
      <c r="G30" s="444">
        <f>'BD Team'!D11</f>
        <v>0</v>
      </c>
      <c r="H30" s="285"/>
      <c r="I30" s="285"/>
      <c r="J30" s="285"/>
      <c r="K30" s="285"/>
      <c r="L30" s="285"/>
      <c r="M30" s="285"/>
      <c r="N30" s="285"/>
      <c r="O30" s="283"/>
      <c r="P30" s="1"/>
    </row>
    <row r="31" spans="1:16" ht="24.75" customHeight="1">
      <c r="A31" s="1"/>
      <c r="B31" s="1"/>
      <c r="C31" s="445"/>
      <c r="D31" s="446"/>
      <c r="E31" s="446"/>
      <c r="F31" s="446"/>
      <c r="G31" s="446"/>
      <c r="H31" s="446"/>
      <c r="I31" s="446"/>
      <c r="J31" s="446"/>
      <c r="K31" s="447"/>
      <c r="L31" s="443" t="s">
        <v>22</v>
      </c>
      <c r="M31" s="283"/>
      <c r="N31" s="449">
        <f>'BD Team'!G11</f>
        <v>0</v>
      </c>
      <c r="O31" s="283"/>
      <c r="P31" s="1"/>
    </row>
    <row r="32" spans="1:16" ht="24.75" customHeight="1">
      <c r="A32" s="1"/>
      <c r="B32" s="1"/>
      <c r="C32" s="409"/>
      <c r="D32" s="375"/>
      <c r="E32" s="375"/>
      <c r="F32" s="375"/>
      <c r="G32" s="375"/>
      <c r="H32" s="375"/>
      <c r="I32" s="375"/>
      <c r="J32" s="375"/>
      <c r="K32" s="417"/>
      <c r="L32" s="443" t="s">
        <v>374</v>
      </c>
      <c r="M32" s="283"/>
      <c r="N32" s="451" t="str">
        <f>$F$6</f>
        <v>Champagne Anodized</v>
      </c>
      <c r="O32" s="283"/>
      <c r="P32" s="1"/>
    </row>
    <row r="33" spans="1:16" ht="24.75" customHeight="1">
      <c r="A33" s="1"/>
      <c r="B33" s="1"/>
      <c r="C33" s="409"/>
      <c r="D33" s="375"/>
      <c r="E33" s="375"/>
      <c r="F33" s="375"/>
      <c r="G33" s="375"/>
      <c r="H33" s="375"/>
      <c r="I33" s="375"/>
      <c r="J33" s="375"/>
      <c r="K33" s="417"/>
      <c r="L33" s="443" t="s">
        <v>236</v>
      </c>
      <c r="M33" s="283"/>
      <c r="N33" s="451" t="str">
        <f>$K$6</f>
        <v>Silver</v>
      </c>
      <c r="O33" s="283"/>
      <c r="P33" s="1"/>
    </row>
    <row r="34" spans="1:16" ht="24.75" customHeight="1">
      <c r="A34" s="1"/>
      <c r="B34" s="1"/>
      <c r="C34" s="409"/>
      <c r="D34" s="375"/>
      <c r="E34" s="375"/>
      <c r="F34" s="375"/>
      <c r="G34" s="375"/>
      <c r="H34" s="375"/>
      <c r="I34" s="375"/>
      <c r="J34" s="375"/>
      <c r="K34" s="417"/>
      <c r="L34" s="443" t="s">
        <v>375</v>
      </c>
      <c r="M34" s="283"/>
      <c r="N34" s="450" t="s">
        <v>371</v>
      </c>
      <c r="O34" s="283"/>
      <c r="P34" s="1"/>
    </row>
    <row r="35" spans="1:16" ht="24.75" customHeight="1">
      <c r="A35" s="1"/>
      <c r="B35" s="1"/>
      <c r="C35" s="409"/>
      <c r="D35" s="375"/>
      <c r="E35" s="375"/>
      <c r="F35" s="375"/>
      <c r="G35" s="375"/>
      <c r="H35" s="375"/>
      <c r="I35" s="375"/>
      <c r="J35" s="375"/>
      <c r="K35" s="417"/>
      <c r="L35" s="443" t="s">
        <v>376</v>
      </c>
      <c r="M35" s="283"/>
      <c r="N35" s="451" t="str">
        <f>CONCATENATE('BD Team'!H11," X ",'BD Team'!I11)</f>
        <v xml:space="preserve"> X </v>
      </c>
      <c r="O35" s="283"/>
      <c r="P35" s="1"/>
    </row>
    <row r="36" spans="1:16" ht="24.75" customHeight="1">
      <c r="A36" s="1"/>
      <c r="B36" s="1"/>
      <c r="C36" s="409"/>
      <c r="D36" s="375"/>
      <c r="E36" s="375"/>
      <c r="F36" s="375"/>
      <c r="G36" s="375"/>
      <c r="H36" s="375"/>
      <c r="I36" s="375"/>
      <c r="J36" s="375"/>
      <c r="K36" s="417"/>
      <c r="L36" s="443" t="s">
        <v>377</v>
      </c>
      <c r="M36" s="283"/>
      <c r="N36" s="444">
        <f>'BD Team'!J11</f>
        <v>0</v>
      </c>
      <c r="O36" s="283"/>
      <c r="P36" s="1"/>
    </row>
    <row r="37" spans="1:16" ht="24.75" customHeight="1">
      <c r="A37" s="1"/>
      <c r="B37" s="1"/>
      <c r="C37" s="409"/>
      <c r="D37" s="375"/>
      <c r="E37" s="375"/>
      <c r="F37" s="375"/>
      <c r="G37" s="375"/>
      <c r="H37" s="375"/>
      <c r="I37" s="375"/>
      <c r="J37" s="375"/>
      <c r="K37" s="417"/>
      <c r="L37" s="443" t="s">
        <v>378</v>
      </c>
      <c r="M37" s="283"/>
      <c r="N37" s="444">
        <f>'BD Team'!C11</f>
        <v>0</v>
      </c>
      <c r="O37" s="283"/>
      <c r="P37" s="1"/>
    </row>
    <row r="38" spans="1:16" ht="24.75" customHeight="1">
      <c r="A38" s="1"/>
      <c r="B38" s="1"/>
      <c r="C38" s="409"/>
      <c r="D38" s="375"/>
      <c r="E38" s="375"/>
      <c r="F38" s="375"/>
      <c r="G38" s="375"/>
      <c r="H38" s="375"/>
      <c r="I38" s="375"/>
      <c r="J38" s="375"/>
      <c r="K38" s="417"/>
      <c r="L38" s="443" t="s">
        <v>379</v>
      </c>
      <c r="M38" s="283"/>
      <c r="N38" s="444">
        <f>'BD Team'!E11</f>
        <v>0</v>
      </c>
      <c r="O38" s="283"/>
      <c r="P38" s="1"/>
    </row>
    <row r="39" spans="1:16" ht="24.75" customHeight="1">
      <c r="A39" s="1"/>
      <c r="B39" s="1"/>
      <c r="C39" s="327"/>
      <c r="D39" s="448"/>
      <c r="E39" s="448"/>
      <c r="F39" s="448"/>
      <c r="G39" s="448"/>
      <c r="H39" s="448"/>
      <c r="I39" s="448"/>
      <c r="J39" s="448"/>
      <c r="K39" s="328"/>
      <c r="L39" s="443" t="s">
        <v>380</v>
      </c>
      <c r="M39" s="283"/>
      <c r="N39" s="444">
        <f>'BD Team'!F11</f>
        <v>0</v>
      </c>
      <c r="O39" s="283"/>
      <c r="P39" s="1"/>
    </row>
    <row r="40" spans="1:16" ht="12.75" customHeight="1">
      <c r="A40" s="1"/>
      <c r="B40" s="1"/>
      <c r="C40" s="452"/>
      <c r="D40" s="285"/>
      <c r="E40" s="285"/>
      <c r="F40" s="285"/>
      <c r="G40" s="285"/>
      <c r="H40" s="285"/>
      <c r="I40" s="285"/>
      <c r="J40" s="285"/>
      <c r="K40" s="285"/>
      <c r="L40" s="285"/>
      <c r="M40" s="285"/>
      <c r="N40" s="285"/>
      <c r="O40" s="283"/>
      <c r="P40" s="1"/>
    </row>
    <row r="41" spans="1:16" ht="24.75" customHeight="1">
      <c r="A41" s="1"/>
      <c r="B41" s="1"/>
      <c r="C41" s="443" t="s">
        <v>372</v>
      </c>
      <c r="D41" s="283"/>
      <c r="E41" s="259">
        <f>'BD Team'!B12</f>
        <v>0</v>
      </c>
      <c r="F41" s="254" t="s">
        <v>373</v>
      </c>
      <c r="G41" s="444">
        <f>'BD Team'!D12</f>
        <v>0</v>
      </c>
      <c r="H41" s="285"/>
      <c r="I41" s="285"/>
      <c r="J41" s="285"/>
      <c r="K41" s="285"/>
      <c r="L41" s="285"/>
      <c r="M41" s="285"/>
      <c r="N41" s="285"/>
      <c r="O41" s="283"/>
      <c r="P41" s="1"/>
    </row>
    <row r="42" spans="1:16" ht="24.75" customHeight="1">
      <c r="A42" s="1"/>
      <c r="B42" s="1"/>
      <c r="C42" s="445"/>
      <c r="D42" s="446"/>
      <c r="E42" s="446"/>
      <c r="F42" s="446"/>
      <c r="G42" s="446"/>
      <c r="H42" s="446"/>
      <c r="I42" s="446"/>
      <c r="J42" s="446"/>
      <c r="K42" s="447"/>
      <c r="L42" s="443" t="s">
        <v>22</v>
      </c>
      <c r="M42" s="283"/>
      <c r="N42" s="449">
        <f>'BD Team'!G12</f>
        <v>0</v>
      </c>
      <c r="O42" s="283"/>
      <c r="P42" s="1"/>
    </row>
    <row r="43" spans="1:16" ht="24.75" customHeight="1">
      <c r="A43" s="1"/>
      <c r="B43" s="1"/>
      <c r="C43" s="409"/>
      <c r="D43" s="375"/>
      <c r="E43" s="375"/>
      <c r="F43" s="375"/>
      <c r="G43" s="375"/>
      <c r="H43" s="375"/>
      <c r="I43" s="375"/>
      <c r="J43" s="375"/>
      <c r="K43" s="417"/>
      <c r="L43" s="443" t="s">
        <v>374</v>
      </c>
      <c r="M43" s="283"/>
      <c r="N43" s="451" t="str">
        <f>$F$6</f>
        <v>Champagne Anodized</v>
      </c>
      <c r="O43" s="283"/>
      <c r="P43" s="1"/>
    </row>
    <row r="44" spans="1:16" ht="24.75" customHeight="1">
      <c r="A44" s="1"/>
      <c r="B44" s="1"/>
      <c r="C44" s="409"/>
      <c r="D44" s="375"/>
      <c r="E44" s="375"/>
      <c r="F44" s="375"/>
      <c r="G44" s="375"/>
      <c r="H44" s="375"/>
      <c r="I44" s="375"/>
      <c r="J44" s="375"/>
      <c r="K44" s="417"/>
      <c r="L44" s="443" t="s">
        <v>236</v>
      </c>
      <c r="M44" s="283"/>
      <c r="N44" s="451" t="str">
        <f>$K$6</f>
        <v>Silver</v>
      </c>
      <c r="O44" s="283"/>
      <c r="P44" s="1"/>
    </row>
    <row r="45" spans="1:16" ht="24.75" customHeight="1">
      <c r="A45" s="1"/>
      <c r="B45" s="1"/>
      <c r="C45" s="409"/>
      <c r="D45" s="375"/>
      <c r="E45" s="375"/>
      <c r="F45" s="375"/>
      <c r="G45" s="375"/>
      <c r="H45" s="375"/>
      <c r="I45" s="375"/>
      <c r="J45" s="375"/>
      <c r="K45" s="417"/>
      <c r="L45" s="443" t="s">
        <v>375</v>
      </c>
      <c r="M45" s="283"/>
      <c r="N45" s="450" t="s">
        <v>371</v>
      </c>
      <c r="O45" s="283"/>
      <c r="P45" s="1"/>
    </row>
    <row r="46" spans="1:16" ht="24.75" customHeight="1">
      <c r="A46" s="1"/>
      <c r="B46" s="1"/>
      <c r="C46" s="409"/>
      <c r="D46" s="375"/>
      <c r="E46" s="375"/>
      <c r="F46" s="375"/>
      <c r="G46" s="375"/>
      <c r="H46" s="375"/>
      <c r="I46" s="375"/>
      <c r="J46" s="375"/>
      <c r="K46" s="417"/>
      <c r="L46" s="443" t="s">
        <v>376</v>
      </c>
      <c r="M46" s="283"/>
      <c r="N46" s="451" t="str">
        <f>CONCATENATE('BD Team'!H12," X ",'BD Team'!I12)</f>
        <v xml:space="preserve"> X </v>
      </c>
      <c r="O46" s="283"/>
      <c r="P46" s="1"/>
    </row>
    <row r="47" spans="1:16" ht="24.75" customHeight="1">
      <c r="A47" s="1"/>
      <c r="B47" s="1"/>
      <c r="C47" s="409"/>
      <c r="D47" s="375"/>
      <c r="E47" s="375"/>
      <c r="F47" s="375"/>
      <c r="G47" s="375"/>
      <c r="H47" s="375"/>
      <c r="I47" s="375"/>
      <c r="J47" s="375"/>
      <c r="K47" s="417"/>
      <c r="L47" s="443" t="s">
        <v>377</v>
      </c>
      <c r="M47" s="283"/>
      <c r="N47" s="444">
        <f>'BD Team'!J12</f>
        <v>0</v>
      </c>
      <c r="O47" s="283"/>
      <c r="P47" s="1"/>
    </row>
    <row r="48" spans="1:16" ht="24.75" customHeight="1">
      <c r="A48" s="1"/>
      <c r="B48" s="1"/>
      <c r="C48" s="409"/>
      <c r="D48" s="375"/>
      <c r="E48" s="375"/>
      <c r="F48" s="375"/>
      <c r="G48" s="375"/>
      <c r="H48" s="375"/>
      <c r="I48" s="375"/>
      <c r="J48" s="375"/>
      <c r="K48" s="417"/>
      <c r="L48" s="443" t="s">
        <v>378</v>
      </c>
      <c r="M48" s="283"/>
      <c r="N48" s="444">
        <f>'BD Team'!C12</f>
        <v>0</v>
      </c>
      <c r="O48" s="283"/>
      <c r="P48" s="1"/>
    </row>
    <row r="49" spans="1:16" ht="24.75" customHeight="1">
      <c r="A49" s="1"/>
      <c r="B49" s="1"/>
      <c r="C49" s="409"/>
      <c r="D49" s="375"/>
      <c r="E49" s="375"/>
      <c r="F49" s="375"/>
      <c r="G49" s="375"/>
      <c r="H49" s="375"/>
      <c r="I49" s="375"/>
      <c r="J49" s="375"/>
      <c r="K49" s="417"/>
      <c r="L49" s="443" t="s">
        <v>379</v>
      </c>
      <c r="M49" s="283"/>
      <c r="N49" s="444">
        <f>'BD Team'!E12</f>
        <v>0</v>
      </c>
      <c r="O49" s="283"/>
      <c r="P49" s="1"/>
    </row>
    <row r="50" spans="1:16" ht="24.75" customHeight="1">
      <c r="A50" s="1"/>
      <c r="B50" s="1"/>
      <c r="C50" s="327"/>
      <c r="D50" s="448"/>
      <c r="E50" s="448"/>
      <c r="F50" s="448"/>
      <c r="G50" s="448"/>
      <c r="H50" s="448"/>
      <c r="I50" s="448"/>
      <c r="J50" s="448"/>
      <c r="K50" s="328"/>
      <c r="L50" s="443" t="s">
        <v>380</v>
      </c>
      <c r="M50" s="283"/>
      <c r="N50" s="444">
        <f>'BD Team'!F12</f>
        <v>0</v>
      </c>
      <c r="O50" s="283"/>
      <c r="P50" s="1"/>
    </row>
    <row r="51" spans="1:16" ht="12.75" customHeight="1">
      <c r="A51" s="1"/>
      <c r="B51" s="1"/>
      <c r="C51" s="282"/>
      <c r="D51" s="285"/>
      <c r="E51" s="285"/>
      <c r="F51" s="285"/>
      <c r="G51" s="285"/>
      <c r="H51" s="285"/>
      <c r="I51" s="285"/>
      <c r="J51" s="285"/>
      <c r="K51" s="285"/>
      <c r="L51" s="285"/>
      <c r="M51" s="285"/>
      <c r="N51" s="285"/>
      <c r="O51" s="283"/>
      <c r="P51" s="1"/>
    </row>
    <row r="52" spans="1:16" ht="24.75" customHeight="1">
      <c r="A52" s="1"/>
      <c r="B52" s="1"/>
      <c r="C52" s="443" t="s">
        <v>372</v>
      </c>
      <c r="D52" s="283"/>
      <c r="E52" s="259">
        <f>'BD Team'!B13</f>
        <v>0</v>
      </c>
      <c r="F52" s="254" t="s">
        <v>373</v>
      </c>
      <c r="G52" s="444">
        <f>'BD Team'!D13</f>
        <v>0</v>
      </c>
      <c r="H52" s="285"/>
      <c r="I52" s="285"/>
      <c r="J52" s="285"/>
      <c r="K52" s="285"/>
      <c r="L52" s="285"/>
      <c r="M52" s="285"/>
      <c r="N52" s="285"/>
      <c r="O52" s="283"/>
      <c r="P52" s="1"/>
    </row>
    <row r="53" spans="1:16" ht="24.75" customHeight="1">
      <c r="A53" s="1"/>
      <c r="B53" s="1"/>
      <c r="C53" s="445"/>
      <c r="D53" s="446"/>
      <c r="E53" s="446"/>
      <c r="F53" s="446"/>
      <c r="G53" s="446"/>
      <c r="H53" s="446"/>
      <c r="I53" s="446"/>
      <c r="J53" s="446"/>
      <c r="K53" s="447"/>
      <c r="L53" s="443" t="s">
        <v>22</v>
      </c>
      <c r="M53" s="283"/>
      <c r="N53" s="449">
        <f>'BD Team'!G13</f>
        <v>0</v>
      </c>
      <c r="O53" s="283"/>
      <c r="P53" s="1"/>
    </row>
    <row r="54" spans="1:16" ht="24.75" customHeight="1">
      <c r="A54" s="1"/>
      <c r="B54" s="1"/>
      <c r="C54" s="409"/>
      <c r="D54" s="375"/>
      <c r="E54" s="375"/>
      <c r="F54" s="375"/>
      <c r="G54" s="375"/>
      <c r="H54" s="375"/>
      <c r="I54" s="375"/>
      <c r="J54" s="375"/>
      <c r="K54" s="417"/>
      <c r="L54" s="443" t="s">
        <v>374</v>
      </c>
      <c r="M54" s="283"/>
      <c r="N54" s="451" t="str">
        <f>$F$6</f>
        <v>Champagne Anodized</v>
      </c>
      <c r="O54" s="283"/>
      <c r="P54" s="1"/>
    </row>
    <row r="55" spans="1:16" ht="24.75" customHeight="1">
      <c r="A55" s="1"/>
      <c r="B55" s="1"/>
      <c r="C55" s="409"/>
      <c r="D55" s="375"/>
      <c r="E55" s="375"/>
      <c r="F55" s="375"/>
      <c r="G55" s="375"/>
      <c r="H55" s="375"/>
      <c r="I55" s="375"/>
      <c r="J55" s="375"/>
      <c r="K55" s="417"/>
      <c r="L55" s="443" t="s">
        <v>236</v>
      </c>
      <c r="M55" s="283"/>
      <c r="N55" s="451" t="str">
        <f>$K$6</f>
        <v>Silver</v>
      </c>
      <c r="O55" s="283"/>
      <c r="P55" s="1"/>
    </row>
    <row r="56" spans="1:16" ht="24.75" customHeight="1">
      <c r="A56" s="1"/>
      <c r="B56" s="1"/>
      <c r="C56" s="409"/>
      <c r="D56" s="375"/>
      <c r="E56" s="375"/>
      <c r="F56" s="375"/>
      <c r="G56" s="375"/>
      <c r="H56" s="375"/>
      <c r="I56" s="375"/>
      <c r="J56" s="375"/>
      <c r="K56" s="417"/>
      <c r="L56" s="443" t="s">
        <v>375</v>
      </c>
      <c r="M56" s="283"/>
      <c r="N56" s="450" t="s">
        <v>371</v>
      </c>
      <c r="O56" s="283"/>
      <c r="P56" s="1"/>
    </row>
    <row r="57" spans="1:16" ht="24.75" customHeight="1">
      <c r="A57" s="1"/>
      <c r="B57" s="1"/>
      <c r="C57" s="409"/>
      <c r="D57" s="375"/>
      <c r="E57" s="375"/>
      <c r="F57" s="375"/>
      <c r="G57" s="375"/>
      <c r="H57" s="375"/>
      <c r="I57" s="375"/>
      <c r="J57" s="375"/>
      <c r="K57" s="417"/>
      <c r="L57" s="443" t="s">
        <v>376</v>
      </c>
      <c r="M57" s="283"/>
      <c r="N57" s="451" t="str">
        <f>CONCATENATE('BD Team'!H13," X ",'BD Team'!I13)</f>
        <v xml:space="preserve"> X </v>
      </c>
      <c r="O57" s="283"/>
      <c r="P57" s="1"/>
    </row>
    <row r="58" spans="1:16" ht="24.75" customHeight="1">
      <c r="A58" s="1"/>
      <c r="B58" s="1"/>
      <c r="C58" s="409"/>
      <c r="D58" s="375"/>
      <c r="E58" s="375"/>
      <c r="F58" s="375"/>
      <c r="G58" s="375"/>
      <c r="H58" s="375"/>
      <c r="I58" s="375"/>
      <c r="J58" s="375"/>
      <c r="K58" s="417"/>
      <c r="L58" s="443" t="s">
        <v>377</v>
      </c>
      <c r="M58" s="283"/>
      <c r="N58" s="444">
        <f>'BD Team'!J13</f>
        <v>0</v>
      </c>
      <c r="O58" s="283"/>
      <c r="P58" s="1"/>
    </row>
    <row r="59" spans="1:16" ht="24.75" customHeight="1">
      <c r="A59" s="1"/>
      <c r="B59" s="1"/>
      <c r="C59" s="409"/>
      <c r="D59" s="375"/>
      <c r="E59" s="375"/>
      <c r="F59" s="375"/>
      <c r="G59" s="375"/>
      <c r="H59" s="375"/>
      <c r="I59" s="375"/>
      <c r="J59" s="375"/>
      <c r="K59" s="417"/>
      <c r="L59" s="443" t="s">
        <v>378</v>
      </c>
      <c r="M59" s="283"/>
      <c r="N59" s="444">
        <f>'BD Team'!C13</f>
        <v>0</v>
      </c>
      <c r="O59" s="283"/>
      <c r="P59" s="1"/>
    </row>
    <row r="60" spans="1:16" ht="24.75" customHeight="1">
      <c r="A60" s="1"/>
      <c r="B60" s="1"/>
      <c r="C60" s="409"/>
      <c r="D60" s="375"/>
      <c r="E60" s="375"/>
      <c r="F60" s="375"/>
      <c r="G60" s="375"/>
      <c r="H60" s="375"/>
      <c r="I60" s="375"/>
      <c r="J60" s="375"/>
      <c r="K60" s="417"/>
      <c r="L60" s="443" t="s">
        <v>379</v>
      </c>
      <c r="M60" s="283"/>
      <c r="N60" s="444">
        <f>'BD Team'!E13</f>
        <v>0</v>
      </c>
      <c r="O60" s="283"/>
      <c r="P60" s="1"/>
    </row>
    <row r="61" spans="1:16" ht="24.75" customHeight="1">
      <c r="A61" s="1"/>
      <c r="B61" s="1"/>
      <c r="C61" s="327"/>
      <c r="D61" s="448"/>
      <c r="E61" s="448"/>
      <c r="F61" s="448"/>
      <c r="G61" s="448"/>
      <c r="H61" s="448"/>
      <c r="I61" s="448"/>
      <c r="J61" s="448"/>
      <c r="K61" s="328"/>
      <c r="L61" s="443" t="s">
        <v>380</v>
      </c>
      <c r="M61" s="283"/>
      <c r="N61" s="444">
        <f>'BD Team'!F13</f>
        <v>0</v>
      </c>
      <c r="O61" s="283"/>
      <c r="P61" s="1"/>
    </row>
    <row r="62" spans="1:16" ht="12.75" customHeight="1">
      <c r="A62" s="1"/>
      <c r="B62" s="1"/>
      <c r="C62" s="282"/>
      <c r="D62" s="285"/>
      <c r="E62" s="285"/>
      <c r="F62" s="285"/>
      <c r="G62" s="285"/>
      <c r="H62" s="285"/>
      <c r="I62" s="285"/>
      <c r="J62" s="285"/>
      <c r="K62" s="285"/>
      <c r="L62" s="285"/>
      <c r="M62" s="285"/>
      <c r="N62" s="285"/>
      <c r="O62" s="283"/>
      <c r="P62" s="1"/>
    </row>
    <row r="63" spans="1:16" ht="24.75" customHeight="1">
      <c r="A63" s="1"/>
      <c r="B63" s="1"/>
      <c r="C63" s="443" t="s">
        <v>372</v>
      </c>
      <c r="D63" s="283"/>
      <c r="E63" s="259">
        <f>'BD Team'!B14</f>
        <v>0</v>
      </c>
      <c r="F63" s="254" t="s">
        <v>373</v>
      </c>
      <c r="G63" s="444">
        <f>'BD Team'!D14</f>
        <v>0</v>
      </c>
      <c r="H63" s="285"/>
      <c r="I63" s="285"/>
      <c r="J63" s="285"/>
      <c r="K63" s="285"/>
      <c r="L63" s="285"/>
      <c r="M63" s="285"/>
      <c r="N63" s="285"/>
      <c r="O63" s="283"/>
      <c r="P63" s="1"/>
    </row>
    <row r="64" spans="1:16" ht="24.75" customHeight="1">
      <c r="A64" s="1"/>
      <c r="B64" s="1"/>
      <c r="C64" s="445"/>
      <c r="D64" s="446"/>
      <c r="E64" s="446"/>
      <c r="F64" s="446"/>
      <c r="G64" s="446"/>
      <c r="H64" s="446"/>
      <c r="I64" s="446"/>
      <c r="J64" s="446"/>
      <c r="K64" s="447"/>
      <c r="L64" s="443" t="s">
        <v>22</v>
      </c>
      <c r="M64" s="283"/>
      <c r="N64" s="449">
        <f>'BD Team'!G14</f>
        <v>0</v>
      </c>
      <c r="O64" s="283"/>
      <c r="P64" s="1"/>
    </row>
    <row r="65" spans="1:16" ht="24.75" customHeight="1">
      <c r="A65" s="1"/>
      <c r="B65" s="1"/>
      <c r="C65" s="409"/>
      <c r="D65" s="375"/>
      <c r="E65" s="375"/>
      <c r="F65" s="375"/>
      <c r="G65" s="375"/>
      <c r="H65" s="375"/>
      <c r="I65" s="375"/>
      <c r="J65" s="375"/>
      <c r="K65" s="417"/>
      <c r="L65" s="443" t="s">
        <v>374</v>
      </c>
      <c r="M65" s="283"/>
      <c r="N65" s="451" t="str">
        <f>$F$6</f>
        <v>Champagne Anodized</v>
      </c>
      <c r="O65" s="283"/>
      <c r="P65" s="1"/>
    </row>
    <row r="66" spans="1:16" ht="24.75" customHeight="1">
      <c r="A66" s="1"/>
      <c r="B66" s="1"/>
      <c r="C66" s="409"/>
      <c r="D66" s="375"/>
      <c r="E66" s="375"/>
      <c r="F66" s="375"/>
      <c r="G66" s="375"/>
      <c r="H66" s="375"/>
      <c r="I66" s="375"/>
      <c r="J66" s="375"/>
      <c r="K66" s="417"/>
      <c r="L66" s="443" t="s">
        <v>236</v>
      </c>
      <c r="M66" s="283"/>
      <c r="N66" s="451" t="str">
        <f>$K$6</f>
        <v>Silver</v>
      </c>
      <c r="O66" s="283"/>
      <c r="P66" s="1"/>
    </row>
    <row r="67" spans="1:16" ht="24.75" customHeight="1">
      <c r="A67" s="1"/>
      <c r="B67" s="1"/>
      <c r="C67" s="409"/>
      <c r="D67" s="375"/>
      <c r="E67" s="375"/>
      <c r="F67" s="375"/>
      <c r="G67" s="375"/>
      <c r="H67" s="375"/>
      <c r="I67" s="375"/>
      <c r="J67" s="375"/>
      <c r="K67" s="417"/>
      <c r="L67" s="443" t="s">
        <v>375</v>
      </c>
      <c r="M67" s="283"/>
      <c r="N67" s="450" t="s">
        <v>371</v>
      </c>
      <c r="O67" s="283"/>
      <c r="P67" s="1"/>
    </row>
    <row r="68" spans="1:16" ht="24.75" customHeight="1">
      <c r="A68" s="1"/>
      <c r="B68" s="1"/>
      <c r="C68" s="409"/>
      <c r="D68" s="375"/>
      <c r="E68" s="375"/>
      <c r="F68" s="375"/>
      <c r="G68" s="375"/>
      <c r="H68" s="375"/>
      <c r="I68" s="375"/>
      <c r="J68" s="375"/>
      <c r="K68" s="417"/>
      <c r="L68" s="443" t="s">
        <v>376</v>
      </c>
      <c r="M68" s="283"/>
      <c r="N68" s="451" t="str">
        <f>CONCATENATE('BD Team'!H14," X ",'BD Team'!I14)</f>
        <v xml:space="preserve"> X </v>
      </c>
      <c r="O68" s="283"/>
      <c r="P68" s="1"/>
    </row>
    <row r="69" spans="1:16" ht="24.75" customHeight="1">
      <c r="A69" s="1"/>
      <c r="B69" s="1"/>
      <c r="C69" s="409"/>
      <c r="D69" s="375"/>
      <c r="E69" s="375"/>
      <c r="F69" s="375"/>
      <c r="G69" s="375"/>
      <c r="H69" s="375"/>
      <c r="I69" s="375"/>
      <c r="J69" s="375"/>
      <c r="K69" s="417"/>
      <c r="L69" s="443" t="s">
        <v>377</v>
      </c>
      <c r="M69" s="283"/>
      <c r="N69" s="444">
        <f>'BD Team'!J14</f>
        <v>0</v>
      </c>
      <c r="O69" s="283"/>
      <c r="P69" s="1"/>
    </row>
    <row r="70" spans="1:16" ht="24.75" customHeight="1">
      <c r="A70" s="1"/>
      <c r="B70" s="1"/>
      <c r="C70" s="409"/>
      <c r="D70" s="375"/>
      <c r="E70" s="375"/>
      <c r="F70" s="375"/>
      <c r="G70" s="375"/>
      <c r="H70" s="375"/>
      <c r="I70" s="375"/>
      <c r="J70" s="375"/>
      <c r="K70" s="417"/>
      <c r="L70" s="443" t="s">
        <v>378</v>
      </c>
      <c r="M70" s="283"/>
      <c r="N70" s="444">
        <f>'BD Team'!C14</f>
        <v>0</v>
      </c>
      <c r="O70" s="283"/>
      <c r="P70" s="1"/>
    </row>
    <row r="71" spans="1:16" ht="24.75" customHeight="1">
      <c r="A71" s="1"/>
      <c r="B71" s="1"/>
      <c r="C71" s="409"/>
      <c r="D71" s="375"/>
      <c r="E71" s="375"/>
      <c r="F71" s="375"/>
      <c r="G71" s="375"/>
      <c r="H71" s="375"/>
      <c r="I71" s="375"/>
      <c r="J71" s="375"/>
      <c r="K71" s="417"/>
      <c r="L71" s="443" t="s">
        <v>379</v>
      </c>
      <c r="M71" s="283"/>
      <c r="N71" s="444">
        <f>'BD Team'!E14</f>
        <v>0</v>
      </c>
      <c r="O71" s="283"/>
      <c r="P71" s="1"/>
    </row>
    <row r="72" spans="1:16" ht="24.75" customHeight="1">
      <c r="A72" s="1"/>
      <c r="B72" s="1"/>
      <c r="C72" s="327"/>
      <c r="D72" s="448"/>
      <c r="E72" s="448"/>
      <c r="F72" s="448"/>
      <c r="G72" s="448"/>
      <c r="H72" s="448"/>
      <c r="I72" s="448"/>
      <c r="J72" s="448"/>
      <c r="K72" s="328"/>
      <c r="L72" s="443" t="s">
        <v>380</v>
      </c>
      <c r="M72" s="283"/>
      <c r="N72" s="444">
        <f>'BD Team'!F14</f>
        <v>0</v>
      </c>
      <c r="O72" s="283"/>
      <c r="P72" s="1"/>
    </row>
    <row r="73" spans="1:16" ht="12.75" customHeight="1">
      <c r="A73" s="1"/>
      <c r="B73" s="1"/>
      <c r="C73" s="452"/>
      <c r="D73" s="285"/>
      <c r="E73" s="285"/>
      <c r="F73" s="285"/>
      <c r="G73" s="285"/>
      <c r="H73" s="285"/>
      <c r="I73" s="285"/>
      <c r="J73" s="285"/>
      <c r="K73" s="285"/>
      <c r="L73" s="285"/>
      <c r="M73" s="285"/>
      <c r="N73" s="285"/>
      <c r="O73" s="283"/>
      <c r="P73" s="1"/>
    </row>
    <row r="74" spans="1:16" ht="24.75" customHeight="1">
      <c r="A74" s="1"/>
      <c r="B74" s="1"/>
      <c r="C74" s="443" t="s">
        <v>372</v>
      </c>
      <c r="D74" s="283"/>
      <c r="E74" s="259">
        <f>'BD Team'!B15</f>
        <v>0</v>
      </c>
      <c r="F74" s="254" t="s">
        <v>373</v>
      </c>
      <c r="G74" s="444">
        <f>'BD Team'!D15</f>
        <v>0</v>
      </c>
      <c r="H74" s="285"/>
      <c r="I74" s="285"/>
      <c r="J74" s="285"/>
      <c r="K74" s="285"/>
      <c r="L74" s="285"/>
      <c r="M74" s="285"/>
      <c r="N74" s="285"/>
      <c r="O74" s="283"/>
      <c r="P74" s="1"/>
    </row>
    <row r="75" spans="1:16" ht="24.75" customHeight="1">
      <c r="A75" s="1"/>
      <c r="B75" s="1"/>
      <c r="C75" s="445"/>
      <c r="D75" s="446"/>
      <c r="E75" s="446"/>
      <c r="F75" s="446"/>
      <c r="G75" s="446"/>
      <c r="H75" s="446"/>
      <c r="I75" s="446"/>
      <c r="J75" s="446"/>
      <c r="K75" s="447"/>
      <c r="L75" s="443" t="s">
        <v>22</v>
      </c>
      <c r="M75" s="283"/>
      <c r="N75" s="449">
        <f>'BD Team'!G15</f>
        <v>0</v>
      </c>
      <c r="O75" s="283"/>
      <c r="P75" s="1"/>
    </row>
    <row r="76" spans="1:16" ht="24.75" customHeight="1">
      <c r="A76" s="1"/>
      <c r="B76" s="1"/>
      <c r="C76" s="409"/>
      <c r="D76" s="375"/>
      <c r="E76" s="375"/>
      <c r="F76" s="375"/>
      <c r="G76" s="375"/>
      <c r="H76" s="375"/>
      <c r="I76" s="375"/>
      <c r="J76" s="375"/>
      <c r="K76" s="417"/>
      <c r="L76" s="443" t="s">
        <v>374</v>
      </c>
      <c r="M76" s="283"/>
      <c r="N76" s="451" t="str">
        <f>$F$6</f>
        <v>Champagne Anodized</v>
      </c>
      <c r="O76" s="283"/>
      <c r="P76" s="1"/>
    </row>
    <row r="77" spans="1:16" ht="24.75" customHeight="1">
      <c r="A77" s="1"/>
      <c r="B77" s="1"/>
      <c r="C77" s="409"/>
      <c r="D77" s="375"/>
      <c r="E77" s="375"/>
      <c r="F77" s="375"/>
      <c r="G77" s="375"/>
      <c r="H77" s="375"/>
      <c r="I77" s="375"/>
      <c r="J77" s="375"/>
      <c r="K77" s="417"/>
      <c r="L77" s="443" t="s">
        <v>236</v>
      </c>
      <c r="M77" s="283"/>
      <c r="N77" s="451" t="str">
        <f>$K$6</f>
        <v>Silver</v>
      </c>
      <c r="O77" s="283"/>
      <c r="P77" s="1"/>
    </row>
    <row r="78" spans="1:16" ht="24.75" customHeight="1">
      <c r="A78" s="1"/>
      <c r="B78" s="1"/>
      <c r="C78" s="409"/>
      <c r="D78" s="375"/>
      <c r="E78" s="375"/>
      <c r="F78" s="375"/>
      <c r="G78" s="375"/>
      <c r="H78" s="375"/>
      <c r="I78" s="375"/>
      <c r="J78" s="375"/>
      <c r="K78" s="417"/>
      <c r="L78" s="443" t="s">
        <v>375</v>
      </c>
      <c r="M78" s="283"/>
      <c r="N78" s="450" t="s">
        <v>371</v>
      </c>
      <c r="O78" s="283"/>
      <c r="P78" s="1"/>
    </row>
    <row r="79" spans="1:16" ht="24.75" customHeight="1">
      <c r="A79" s="1"/>
      <c r="B79" s="1"/>
      <c r="C79" s="409"/>
      <c r="D79" s="375"/>
      <c r="E79" s="375"/>
      <c r="F79" s="375"/>
      <c r="G79" s="375"/>
      <c r="H79" s="375"/>
      <c r="I79" s="375"/>
      <c r="J79" s="375"/>
      <c r="K79" s="417"/>
      <c r="L79" s="443" t="s">
        <v>376</v>
      </c>
      <c r="M79" s="283"/>
      <c r="N79" s="451" t="str">
        <f>CONCATENATE('BD Team'!H15," X ",'BD Team'!I15)</f>
        <v xml:space="preserve"> X </v>
      </c>
      <c r="O79" s="283"/>
      <c r="P79" s="1"/>
    </row>
    <row r="80" spans="1:16" ht="24.75" customHeight="1">
      <c r="A80" s="1"/>
      <c r="B80" s="1"/>
      <c r="C80" s="409"/>
      <c r="D80" s="375"/>
      <c r="E80" s="375"/>
      <c r="F80" s="375"/>
      <c r="G80" s="375"/>
      <c r="H80" s="375"/>
      <c r="I80" s="375"/>
      <c r="J80" s="375"/>
      <c r="K80" s="417"/>
      <c r="L80" s="443" t="s">
        <v>377</v>
      </c>
      <c r="M80" s="283"/>
      <c r="N80" s="444">
        <f>'BD Team'!J15</f>
        <v>0</v>
      </c>
      <c r="O80" s="283"/>
      <c r="P80" s="1"/>
    </row>
    <row r="81" spans="1:16" ht="24.75" customHeight="1">
      <c r="A81" s="1"/>
      <c r="B81" s="1"/>
      <c r="C81" s="409"/>
      <c r="D81" s="375"/>
      <c r="E81" s="375"/>
      <c r="F81" s="375"/>
      <c r="G81" s="375"/>
      <c r="H81" s="375"/>
      <c r="I81" s="375"/>
      <c r="J81" s="375"/>
      <c r="K81" s="417"/>
      <c r="L81" s="443" t="s">
        <v>378</v>
      </c>
      <c r="M81" s="283"/>
      <c r="N81" s="444">
        <f>'BD Team'!C15</f>
        <v>0</v>
      </c>
      <c r="O81" s="283"/>
      <c r="P81" s="1"/>
    </row>
    <row r="82" spans="1:16" ht="24.75" customHeight="1">
      <c r="A82" s="1"/>
      <c r="B82" s="1"/>
      <c r="C82" s="409"/>
      <c r="D82" s="375"/>
      <c r="E82" s="375"/>
      <c r="F82" s="375"/>
      <c r="G82" s="375"/>
      <c r="H82" s="375"/>
      <c r="I82" s="375"/>
      <c r="J82" s="375"/>
      <c r="K82" s="417"/>
      <c r="L82" s="443" t="s">
        <v>379</v>
      </c>
      <c r="M82" s="283"/>
      <c r="N82" s="444">
        <f>'BD Team'!E15</f>
        <v>0</v>
      </c>
      <c r="O82" s="283"/>
      <c r="P82" s="1"/>
    </row>
    <row r="83" spans="1:16" ht="24.75" customHeight="1">
      <c r="A83" s="1"/>
      <c r="B83" s="1"/>
      <c r="C83" s="327"/>
      <c r="D83" s="448"/>
      <c r="E83" s="448"/>
      <c r="F83" s="448"/>
      <c r="G83" s="448"/>
      <c r="H83" s="448"/>
      <c r="I83" s="448"/>
      <c r="J83" s="448"/>
      <c r="K83" s="328"/>
      <c r="L83" s="443" t="s">
        <v>380</v>
      </c>
      <c r="M83" s="283"/>
      <c r="N83" s="444">
        <f>'BD Team'!F15</f>
        <v>0</v>
      </c>
      <c r="O83" s="283"/>
      <c r="P83" s="1"/>
    </row>
    <row r="84" spans="1:16" ht="12.75" customHeight="1">
      <c r="A84" s="1"/>
      <c r="B84" s="1"/>
      <c r="C84" s="452"/>
      <c r="D84" s="285"/>
      <c r="E84" s="285"/>
      <c r="F84" s="285"/>
      <c r="G84" s="285"/>
      <c r="H84" s="285"/>
      <c r="I84" s="285"/>
      <c r="J84" s="285"/>
      <c r="K84" s="285"/>
      <c r="L84" s="285"/>
      <c r="M84" s="285"/>
      <c r="N84" s="285"/>
      <c r="O84" s="283"/>
      <c r="P84" s="1"/>
    </row>
    <row r="85" spans="1:16" ht="24.75" customHeight="1">
      <c r="A85" s="1"/>
      <c r="B85" s="1"/>
      <c r="C85" s="443" t="s">
        <v>372</v>
      </c>
      <c r="D85" s="283"/>
      <c r="E85" s="259">
        <f>'BD Team'!B16</f>
        <v>0</v>
      </c>
      <c r="F85" s="254" t="s">
        <v>373</v>
      </c>
      <c r="G85" s="444">
        <f>'BD Team'!D16</f>
        <v>0</v>
      </c>
      <c r="H85" s="285"/>
      <c r="I85" s="285"/>
      <c r="J85" s="285"/>
      <c r="K85" s="285"/>
      <c r="L85" s="285"/>
      <c r="M85" s="285"/>
      <c r="N85" s="285"/>
      <c r="O85" s="283"/>
      <c r="P85" s="1"/>
    </row>
    <row r="86" spans="1:16" ht="24.75" customHeight="1">
      <c r="A86" s="1"/>
      <c r="B86" s="1"/>
      <c r="C86" s="445"/>
      <c r="D86" s="446"/>
      <c r="E86" s="446"/>
      <c r="F86" s="446"/>
      <c r="G86" s="446"/>
      <c r="H86" s="446"/>
      <c r="I86" s="446"/>
      <c r="J86" s="446"/>
      <c r="K86" s="447"/>
      <c r="L86" s="443" t="s">
        <v>22</v>
      </c>
      <c r="M86" s="283"/>
      <c r="N86" s="449">
        <f>'BD Team'!G16</f>
        <v>0</v>
      </c>
      <c r="O86" s="283"/>
      <c r="P86" s="1"/>
    </row>
    <row r="87" spans="1:16" ht="24.75" customHeight="1">
      <c r="A87" s="1"/>
      <c r="B87" s="1"/>
      <c r="C87" s="409"/>
      <c r="D87" s="375"/>
      <c r="E87" s="375"/>
      <c r="F87" s="375"/>
      <c r="G87" s="375"/>
      <c r="H87" s="375"/>
      <c r="I87" s="375"/>
      <c r="J87" s="375"/>
      <c r="K87" s="417"/>
      <c r="L87" s="443" t="s">
        <v>374</v>
      </c>
      <c r="M87" s="283"/>
      <c r="N87" s="451" t="str">
        <f>$F$6</f>
        <v>Champagne Anodized</v>
      </c>
      <c r="O87" s="283"/>
      <c r="P87" s="1"/>
    </row>
    <row r="88" spans="1:16" ht="24.75" customHeight="1">
      <c r="A88" s="1"/>
      <c r="B88" s="1"/>
      <c r="C88" s="409"/>
      <c r="D88" s="375"/>
      <c r="E88" s="375"/>
      <c r="F88" s="375"/>
      <c r="G88" s="375"/>
      <c r="H88" s="375"/>
      <c r="I88" s="375"/>
      <c r="J88" s="375"/>
      <c r="K88" s="417"/>
      <c r="L88" s="443" t="s">
        <v>236</v>
      </c>
      <c r="M88" s="283"/>
      <c r="N88" s="451" t="str">
        <f>$K$6</f>
        <v>Silver</v>
      </c>
      <c r="O88" s="283"/>
      <c r="P88" s="1"/>
    </row>
    <row r="89" spans="1:16" ht="24.75" customHeight="1">
      <c r="A89" s="1"/>
      <c r="B89" s="1"/>
      <c r="C89" s="409"/>
      <c r="D89" s="375"/>
      <c r="E89" s="375"/>
      <c r="F89" s="375"/>
      <c r="G89" s="375"/>
      <c r="H89" s="375"/>
      <c r="I89" s="375"/>
      <c r="J89" s="375"/>
      <c r="K89" s="417"/>
      <c r="L89" s="443" t="s">
        <v>375</v>
      </c>
      <c r="M89" s="283"/>
      <c r="N89" s="450" t="s">
        <v>371</v>
      </c>
      <c r="O89" s="283"/>
      <c r="P89" s="1"/>
    </row>
    <row r="90" spans="1:16" ht="24.75" customHeight="1">
      <c r="A90" s="1"/>
      <c r="B90" s="1"/>
      <c r="C90" s="409"/>
      <c r="D90" s="375"/>
      <c r="E90" s="375"/>
      <c r="F90" s="375"/>
      <c r="G90" s="375"/>
      <c r="H90" s="375"/>
      <c r="I90" s="375"/>
      <c r="J90" s="375"/>
      <c r="K90" s="417"/>
      <c r="L90" s="443" t="s">
        <v>376</v>
      </c>
      <c r="M90" s="283"/>
      <c r="N90" s="451" t="str">
        <f>CONCATENATE('BD Team'!H16," X ",'BD Team'!I16)</f>
        <v xml:space="preserve"> X </v>
      </c>
      <c r="O90" s="283"/>
      <c r="P90" s="1"/>
    </row>
    <row r="91" spans="1:16" ht="24.75" customHeight="1">
      <c r="A91" s="1"/>
      <c r="B91" s="1"/>
      <c r="C91" s="409"/>
      <c r="D91" s="375"/>
      <c r="E91" s="375"/>
      <c r="F91" s="375"/>
      <c r="G91" s="375"/>
      <c r="H91" s="375"/>
      <c r="I91" s="375"/>
      <c r="J91" s="375"/>
      <c r="K91" s="417"/>
      <c r="L91" s="443" t="s">
        <v>377</v>
      </c>
      <c r="M91" s="283"/>
      <c r="N91" s="444">
        <f>'BD Team'!J16</f>
        <v>0</v>
      </c>
      <c r="O91" s="283"/>
      <c r="P91" s="1"/>
    </row>
    <row r="92" spans="1:16" ht="24.75" customHeight="1">
      <c r="A92" s="1"/>
      <c r="B92" s="1"/>
      <c r="C92" s="409"/>
      <c r="D92" s="375"/>
      <c r="E92" s="375"/>
      <c r="F92" s="375"/>
      <c r="G92" s="375"/>
      <c r="H92" s="375"/>
      <c r="I92" s="375"/>
      <c r="J92" s="375"/>
      <c r="K92" s="417"/>
      <c r="L92" s="443" t="s">
        <v>378</v>
      </c>
      <c r="M92" s="283"/>
      <c r="N92" s="444">
        <f>'BD Team'!C16</f>
        <v>0</v>
      </c>
      <c r="O92" s="283"/>
      <c r="P92" s="1"/>
    </row>
    <row r="93" spans="1:16" ht="24.75" customHeight="1">
      <c r="A93" s="1"/>
      <c r="B93" s="1"/>
      <c r="C93" s="409"/>
      <c r="D93" s="375"/>
      <c r="E93" s="375"/>
      <c r="F93" s="375"/>
      <c r="G93" s="375"/>
      <c r="H93" s="375"/>
      <c r="I93" s="375"/>
      <c r="J93" s="375"/>
      <c r="K93" s="417"/>
      <c r="L93" s="443" t="s">
        <v>379</v>
      </c>
      <c r="M93" s="283"/>
      <c r="N93" s="444">
        <f>'BD Team'!E16</f>
        <v>0</v>
      </c>
      <c r="O93" s="283"/>
      <c r="P93" s="1"/>
    </row>
    <row r="94" spans="1:16" ht="24.75" customHeight="1">
      <c r="A94" s="1"/>
      <c r="B94" s="1"/>
      <c r="C94" s="327"/>
      <c r="D94" s="448"/>
      <c r="E94" s="448"/>
      <c r="F94" s="448"/>
      <c r="G94" s="448"/>
      <c r="H94" s="448"/>
      <c r="I94" s="448"/>
      <c r="J94" s="448"/>
      <c r="K94" s="328"/>
      <c r="L94" s="443" t="s">
        <v>380</v>
      </c>
      <c r="M94" s="283"/>
      <c r="N94" s="444">
        <f>'BD Team'!F16</f>
        <v>0</v>
      </c>
      <c r="O94" s="283"/>
      <c r="P94" s="1"/>
    </row>
    <row r="95" spans="1:16" ht="12.75" customHeight="1">
      <c r="A95" s="1"/>
      <c r="B95" s="1"/>
      <c r="C95" s="452"/>
      <c r="D95" s="285"/>
      <c r="E95" s="285"/>
      <c r="F95" s="285"/>
      <c r="G95" s="285"/>
      <c r="H95" s="285"/>
      <c r="I95" s="285"/>
      <c r="J95" s="285"/>
      <c r="K95" s="285"/>
      <c r="L95" s="285"/>
      <c r="M95" s="285"/>
      <c r="N95" s="285"/>
      <c r="O95" s="283"/>
      <c r="P95" s="1"/>
    </row>
    <row r="96" spans="1:16" ht="24.75" customHeight="1">
      <c r="A96" s="1"/>
      <c r="B96" s="1"/>
      <c r="C96" s="443" t="s">
        <v>372</v>
      </c>
      <c r="D96" s="283"/>
      <c r="E96" s="259">
        <f>'BD Team'!B17</f>
        <v>0</v>
      </c>
      <c r="F96" s="254" t="s">
        <v>373</v>
      </c>
      <c r="G96" s="444">
        <f>'BD Team'!D17</f>
        <v>0</v>
      </c>
      <c r="H96" s="285"/>
      <c r="I96" s="285"/>
      <c r="J96" s="285"/>
      <c r="K96" s="285"/>
      <c r="L96" s="285"/>
      <c r="M96" s="285"/>
      <c r="N96" s="285"/>
      <c r="O96" s="283"/>
      <c r="P96" s="1"/>
    </row>
    <row r="97" spans="1:16" ht="24.75" customHeight="1">
      <c r="A97" s="1"/>
      <c r="B97" s="1"/>
      <c r="C97" s="445"/>
      <c r="D97" s="446"/>
      <c r="E97" s="446"/>
      <c r="F97" s="446"/>
      <c r="G97" s="446"/>
      <c r="H97" s="446"/>
      <c r="I97" s="446"/>
      <c r="J97" s="446"/>
      <c r="K97" s="447"/>
      <c r="L97" s="443" t="s">
        <v>22</v>
      </c>
      <c r="M97" s="283"/>
      <c r="N97" s="449">
        <f>'BD Team'!G17</f>
        <v>0</v>
      </c>
      <c r="O97" s="283"/>
      <c r="P97" s="1"/>
    </row>
    <row r="98" spans="1:16" ht="24.75" customHeight="1">
      <c r="A98" s="1"/>
      <c r="B98" s="1"/>
      <c r="C98" s="409"/>
      <c r="D98" s="375"/>
      <c r="E98" s="375"/>
      <c r="F98" s="375"/>
      <c r="G98" s="375"/>
      <c r="H98" s="375"/>
      <c r="I98" s="375"/>
      <c r="J98" s="375"/>
      <c r="K98" s="417"/>
      <c r="L98" s="443" t="s">
        <v>374</v>
      </c>
      <c r="M98" s="283"/>
      <c r="N98" s="451" t="str">
        <f>$F$6</f>
        <v>Champagne Anodized</v>
      </c>
      <c r="O98" s="283"/>
      <c r="P98" s="1"/>
    </row>
    <row r="99" spans="1:16" ht="24.75" customHeight="1">
      <c r="A99" s="1"/>
      <c r="B99" s="1"/>
      <c r="C99" s="409"/>
      <c r="D99" s="375"/>
      <c r="E99" s="375"/>
      <c r="F99" s="375"/>
      <c r="G99" s="375"/>
      <c r="H99" s="375"/>
      <c r="I99" s="375"/>
      <c r="J99" s="375"/>
      <c r="K99" s="417"/>
      <c r="L99" s="443" t="s">
        <v>236</v>
      </c>
      <c r="M99" s="283"/>
      <c r="N99" s="451" t="str">
        <f>$K$6</f>
        <v>Silver</v>
      </c>
      <c r="O99" s="283"/>
      <c r="P99" s="1"/>
    </row>
    <row r="100" spans="1:16" ht="24.75" customHeight="1">
      <c r="A100" s="1"/>
      <c r="B100" s="1"/>
      <c r="C100" s="409"/>
      <c r="D100" s="375"/>
      <c r="E100" s="375"/>
      <c r="F100" s="375"/>
      <c r="G100" s="375"/>
      <c r="H100" s="375"/>
      <c r="I100" s="375"/>
      <c r="J100" s="375"/>
      <c r="K100" s="417"/>
      <c r="L100" s="443" t="s">
        <v>375</v>
      </c>
      <c r="M100" s="283"/>
      <c r="N100" s="450" t="s">
        <v>371</v>
      </c>
      <c r="O100" s="283"/>
      <c r="P100" s="1"/>
    </row>
    <row r="101" spans="1:16" ht="24.75" customHeight="1">
      <c r="A101" s="1"/>
      <c r="B101" s="1"/>
      <c r="C101" s="409"/>
      <c r="D101" s="375"/>
      <c r="E101" s="375"/>
      <c r="F101" s="375"/>
      <c r="G101" s="375"/>
      <c r="H101" s="375"/>
      <c r="I101" s="375"/>
      <c r="J101" s="375"/>
      <c r="K101" s="417"/>
      <c r="L101" s="443" t="s">
        <v>376</v>
      </c>
      <c r="M101" s="283"/>
      <c r="N101" s="451" t="str">
        <f>CONCATENATE('BD Team'!H17," X ",'BD Team'!I17)</f>
        <v xml:space="preserve"> X </v>
      </c>
      <c r="O101" s="283"/>
      <c r="P101" s="1"/>
    </row>
    <row r="102" spans="1:16" ht="24.75" customHeight="1">
      <c r="A102" s="1"/>
      <c r="B102" s="1"/>
      <c r="C102" s="409"/>
      <c r="D102" s="375"/>
      <c r="E102" s="375"/>
      <c r="F102" s="375"/>
      <c r="G102" s="375"/>
      <c r="H102" s="375"/>
      <c r="I102" s="375"/>
      <c r="J102" s="375"/>
      <c r="K102" s="417"/>
      <c r="L102" s="443" t="s">
        <v>377</v>
      </c>
      <c r="M102" s="283"/>
      <c r="N102" s="444">
        <f>'BD Team'!J17</f>
        <v>0</v>
      </c>
      <c r="O102" s="283"/>
      <c r="P102" s="1"/>
    </row>
    <row r="103" spans="1:16" ht="24.75" customHeight="1">
      <c r="A103" s="1"/>
      <c r="B103" s="1"/>
      <c r="C103" s="409"/>
      <c r="D103" s="375"/>
      <c r="E103" s="375"/>
      <c r="F103" s="375"/>
      <c r="G103" s="375"/>
      <c r="H103" s="375"/>
      <c r="I103" s="375"/>
      <c r="J103" s="375"/>
      <c r="K103" s="417"/>
      <c r="L103" s="443" t="s">
        <v>378</v>
      </c>
      <c r="M103" s="283"/>
      <c r="N103" s="444">
        <f>'BD Team'!C17</f>
        <v>0</v>
      </c>
      <c r="O103" s="283"/>
      <c r="P103" s="1"/>
    </row>
    <row r="104" spans="1:16" ht="24.75" customHeight="1">
      <c r="A104" s="1"/>
      <c r="B104" s="1"/>
      <c r="C104" s="409"/>
      <c r="D104" s="375"/>
      <c r="E104" s="375"/>
      <c r="F104" s="375"/>
      <c r="G104" s="375"/>
      <c r="H104" s="375"/>
      <c r="I104" s="375"/>
      <c r="J104" s="375"/>
      <c r="K104" s="417"/>
      <c r="L104" s="443" t="s">
        <v>379</v>
      </c>
      <c r="M104" s="283"/>
      <c r="N104" s="444">
        <f>'BD Team'!E17</f>
        <v>0</v>
      </c>
      <c r="O104" s="283"/>
      <c r="P104" s="1"/>
    </row>
    <row r="105" spans="1:16" ht="24.75" customHeight="1">
      <c r="A105" s="1"/>
      <c r="B105" s="1"/>
      <c r="C105" s="327"/>
      <c r="D105" s="448"/>
      <c r="E105" s="448"/>
      <c r="F105" s="448"/>
      <c r="G105" s="448"/>
      <c r="H105" s="448"/>
      <c r="I105" s="448"/>
      <c r="J105" s="448"/>
      <c r="K105" s="328"/>
      <c r="L105" s="443" t="s">
        <v>380</v>
      </c>
      <c r="M105" s="283"/>
      <c r="N105" s="444">
        <f>'BD Team'!F17</f>
        <v>0</v>
      </c>
      <c r="O105" s="283"/>
      <c r="P105" s="1"/>
    </row>
    <row r="106" spans="1:16" ht="12.75" customHeight="1">
      <c r="A106" s="1"/>
      <c r="B106" s="1"/>
      <c r="C106" s="452"/>
      <c r="D106" s="285"/>
      <c r="E106" s="285"/>
      <c r="F106" s="285"/>
      <c r="G106" s="285"/>
      <c r="H106" s="285"/>
      <c r="I106" s="285"/>
      <c r="J106" s="285"/>
      <c r="K106" s="285"/>
      <c r="L106" s="285"/>
      <c r="M106" s="285"/>
      <c r="N106" s="285"/>
      <c r="O106" s="283"/>
      <c r="P106" s="1"/>
    </row>
    <row r="107" spans="1:16" ht="24.75" customHeight="1">
      <c r="A107" s="1"/>
      <c r="B107" s="1"/>
      <c r="C107" s="443" t="s">
        <v>372</v>
      </c>
      <c r="D107" s="283"/>
      <c r="E107" s="259">
        <f>'BD Team'!B18</f>
        <v>0</v>
      </c>
      <c r="F107" s="254" t="s">
        <v>373</v>
      </c>
      <c r="G107" s="444">
        <f>'BD Team'!D18</f>
        <v>0</v>
      </c>
      <c r="H107" s="285"/>
      <c r="I107" s="285"/>
      <c r="J107" s="285"/>
      <c r="K107" s="285"/>
      <c r="L107" s="285"/>
      <c r="M107" s="285"/>
      <c r="N107" s="285"/>
      <c r="O107" s="283"/>
      <c r="P107" s="1"/>
    </row>
    <row r="108" spans="1:16" ht="24.75" customHeight="1">
      <c r="A108" s="1"/>
      <c r="B108" s="1"/>
      <c r="C108" s="445"/>
      <c r="D108" s="446"/>
      <c r="E108" s="446"/>
      <c r="F108" s="446"/>
      <c r="G108" s="446"/>
      <c r="H108" s="446"/>
      <c r="I108" s="446"/>
      <c r="J108" s="446"/>
      <c r="K108" s="447"/>
      <c r="L108" s="443" t="s">
        <v>22</v>
      </c>
      <c r="M108" s="283"/>
      <c r="N108" s="449">
        <f>'BD Team'!G18</f>
        <v>0</v>
      </c>
      <c r="O108" s="283"/>
      <c r="P108" s="1"/>
    </row>
    <row r="109" spans="1:16" ht="24.75" customHeight="1">
      <c r="A109" s="1"/>
      <c r="B109" s="1"/>
      <c r="C109" s="409"/>
      <c r="D109" s="375"/>
      <c r="E109" s="375"/>
      <c r="F109" s="375"/>
      <c r="G109" s="375"/>
      <c r="H109" s="375"/>
      <c r="I109" s="375"/>
      <c r="J109" s="375"/>
      <c r="K109" s="417"/>
      <c r="L109" s="443" t="s">
        <v>374</v>
      </c>
      <c r="M109" s="283"/>
      <c r="N109" s="451" t="str">
        <f>$F$6</f>
        <v>Champagne Anodized</v>
      </c>
      <c r="O109" s="283"/>
      <c r="P109" s="1"/>
    </row>
    <row r="110" spans="1:16" ht="24.75" customHeight="1">
      <c r="A110" s="1"/>
      <c r="B110" s="1"/>
      <c r="C110" s="409"/>
      <c r="D110" s="375"/>
      <c r="E110" s="375"/>
      <c r="F110" s="375"/>
      <c r="G110" s="375"/>
      <c r="H110" s="375"/>
      <c r="I110" s="375"/>
      <c r="J110" s="375"/>
      <c r="K110" s="417"/>
      <c r="L110" s="443" t="s">
        <v>236</v>
      </c>
      <c r="M110" s="283"/>
      <c r="N110" s="451" t="str">
        <f>$K$6</f>
        <v>Silver</v>
      </c>
      <c r="O110" s="283"/>
      <c r="P110" s="1"/>
    </row>
    <row r="111" spans="1:16" ht="24.75" customHeight="1">
      <c r="A111" s="1"/>
      <c r="B111" s="1"/>
      <c r="C111" s="409"/>
      <c r="D111" s="375"/>
      <c r="E111" s="375"/>
      <c r="F111" s="375"/>
      <c r="G111" s="375"/>
      <c r="H111" s="375"/>
      <c r="I111" s="375"/>
      <c r="J111" s="375"/>
      <c r="K111" s="417"/>
      <c r="L111" s="443" t="s">
        <v>375</v>
      </c>
      <c r="M111" s="283"/>
      <c r="N111" s="450" t="s">
        <v>371</v>
      </c>
      <c r="O111" s="283"/>
      <c r="P111" s="1"/>
    </row>
    <row r="112" spans="1:16" ht="24.75" customHeight="1">
      <c r="A112" s="1"/>
      <c r="B112" s="1"/>
      <c r="C112" s="409"/>
      <c r="D112" s="375"/>
      <c r="E112" s="375"/>
      <c r="F112" s="375"/>
      <c r="G112" s="375"/>
      <c r="H112" s="375"/>
      <c r="I112" s="375"/>
      <c r="J112" s="375"/>
      <c r="K112" s="417"/>
      <c r="L112" s="443" t="s">
        <v>376</v>
      </c>
      <c r="M112" s="283"/>
      <c r="N112" s="451" t="str">
        <f>CONCATENATE('BD Team'!H18," X ",'BD Team'!I18)</f>
        <v xml:space="preserve"> X </v>
      </c>
      <c r="O112" s="283"/>
      <c r="P112" s="1"/>
    </row>
    <row r="113" spans="1:16" ht="24.75" customHeight="1">
      <c r="A113" s="1"/>
      <c r="B113" s="1"/>
      <c r="C113" s="409"/>
      <c r="D113" s="375"/>
      <c r="E113" s="375"/>
      <c r="F113" s="375"/>
      <c r="G113" s="375"/>
      <c r="H113" s="375"/>
      <c r="I113" s="375"/>
      <c r="J113" s="375"/>
      <c r="K113" s="417"/>
      <c r="L113" s="443" t="s">
        <v>377</v>
      </c>
      <c r="M113" s="283"/>
      <c r="N113" s="444">
        <f>'BD Team'!J18</f>
        <v>0</v>
      </c>
      <c r="O113" s="283"/>
      <c r="P113" s="1"/>
    </row>
    <row r="114" spans="1:16" ht="24.75" customHeight="1">
      <c r="A114" s="1"/>
      <c r="B114" s="1"/>
      <c r="C114" s="409"/>
      <c r="D114" s="375"/>
      <c r="E114" s="375"/>
      <c r="F114" s="375"/>
      <c r="G114" s="375"/>
      <c r="H114" s="375"/>
      <c r="I114" s="375"/>
      <c r="J114" s="375"/>
      <c r="K114" s="417"/>
      <c r="L114" s="443" t="s">
        <v>378</v>
      </c>
      <c r="M114" s="283"/>
      <c r="N114" s="444">
        <f>'BD Team'!C18</f>
        <v>0</v>
      </c>
      <c r="O114" s="283"/>
      <c r="P114" s="1"/>
    </row>
    <row r="115" spans="1:16" ht="24.75" customHeight="1">
      <c r="A115" s="1"/>
      <c r="B115" s="1"/>
      <c r="C115" s="409"/>
      <c r="D115" s="375"/>
      <c r="E115" s="375"/>
      <c r="F115" s="375"/>
      <c r="G115" s="375"/>
      <c r="H115" s="375"/>
      <c r="I115" s="375"/>
      <c r="J115" s="375"/>
      <c r="K115" s="417"/>
      <c r="L115" s="443" t="s">
        <v>379</v>
      </c>
      <c r="M115" s="283"/>
      <c r="N115" s="444">
        <f>'BD Team'!E18</f>
        <v>0</v>
      </c>
      <c r="O115" s="283"/>
      <c r="P115" s="1"/>
    </row>
    <row r="116" spans="1:16" ht="24.75" customHeight="1">
      <c r="A116" s="1"/>
      <c r="B116" s="1"/>
      <c r="C116" s="327"/>
      <c r="D116" s="448"/>
      <c r="E116" s="448"/>
      <c r="F116" s="448"/>
      <c r="G116" s="448"/>
      <c r="H116" s="448"/>
      <c r="I116" s="448"/>
      <c r="J116" s="448"/>
      <c r="K116" s="328"/>
      <c r="L116" s="443" t="s">
        <v>380</v>
      </c>
      <c r="M116" s="283"/>
      <c r="N116" s="444">
        <f>'BD Team'!F18</f>
        <v>0</v>
      </c>
      <c r="O116" s="283"/>
      <c r="P116" s="1"/>
    </row>
    <row r="117" spans="1:16" ht="12.75" customHeight="1">
      <c r="A117" s="1"/>
      <c r="B117" s="1"/>
      <c r="C117" s="452"/>
      <c r="D117" s="285"/>
      <c r="E117" s="285"/>
      <c r="F117" s="285"/>
      <c r="G117" s="285"/>
      <c r="H117" s="285"/>
      <c r="I117" s="285"/>
      <c r="J117" s="285"/>
      <c r="K117" s="285"/>
      <c r="L117" s="285"/>
      <c r="M117" s="285"/>
      <c r="N117" s="285"/>
      <c r="O117" s="283"/>
      <c r="P117" s="1"/>
    </row>
    <row r="118" spans="1:16" ht="24.75" customHeight="1">
      <c r="A118" s="1"/>
      <c r="B118" s="1"/>
      <c r="C118" s="443" t="s">
        <v>372</v>
      </c>
      <c r="D118" s="283"/>
      <c r="E118" s="259">
        <f>'BD Team'!B19</f>
        <v>0</v>
      </c>
      <c r="F118" s="254" t="s">
        <v>373</v>
      </c>
      <c r="G118" s="444">
        <f>'BD Team'!D19</f>
        <v>0</v>
      </c>
      <c r="H118" s="285"/>
      <c r="I118" s="285"/>
      <c r="J118" s="285"/>
      <c r="K118" s="285"/>
      <c r="L118" s="285"/>
      <c r="M118" s="285"/>
      <c r="N118" s="285"/>
      <c r="O118" s="283"/>
      <c r="P118" s="1"/>
    </row>
    <row r="119" spans="1:16" ht="24.75" customHeight="1">
      <c r="A119" s="1"/>
      <c r="B119" s="1"/>
      <c r="C119" s="445"/>
      <c r="D119" s="446"/>
      <c r="E119" s="446"/>
      <c r="F119" s="446"/>
      <c r="G119" s="446"/>
      <c r="H119" s="446"/>
      <c r="I119" s="446"/>
      <c r="J119" s="446"/>
      <c r="K119" s="447"/>
      <c r="L119" s="443" t="s">
        <v>22</v>
      </c>
      <c r="M119" s="283"/>
      <c r="N119" s="449">
        <f>'BD Team'!G19</f>
        <v>0</v>
      </c>
      <c r="O119" s="283"/>
      <c r="P119" s="1"/>
    </row>
    <row r="120" spans="1:16" ht="24.75" customHeight="1">
      <c r="A120" s="1"/>
      <c r="B120" s="1"/>
      <c r="C120" s="409"/>
      <c r="D120" s="375"/>
      <c r="E120" s="375"/>
      <c r="F120" s="375"/>
      <c r="G120" s="375"/>
      <c r="H120" s="375"/>
      <c r="I120" s="375"/>
      <c r="J120" s="375"/>
      <c r="K120" s="417"/>
      <c r="L120" s="443" t="s">
        <v>374</v>
      </c>
      <c r="M120" s="283"/>
      <c r="N120" s="451" t="str">
        <f>$F$6</f>
        <v>Champagne Anodized</v>
      </c>
      <c r="O120" s="283"/>
      <c r="P120" s="1"/>
    </row>
    <row r="121" spans="1:16" ht="24.75" customHeight="1">
      <c r="A121" s="1"/>
      <c r="B121" s="1"/>
      <c r="C121" s="409"/>
      <c r="D121" s="375"/>
      <c r="E121" s="375"/>
      <c r="F121" s="375"/>
      <c r="G121" s="375"/>
      <c r="H121" s="375"/>
      <c r="I121" s="375"/>
      <c r="J121" s="375"/>
      <c r="K121" s="417"/>
      <c r="L121" s="443" t="s">
        <v>236</v>
      </c>
      <c r="M121" s="283"/>
      <c r="N121" s="451" t="str">
        <f>$K$6</f>
        <v>Silver</v>
      </c>
      <c r="O121" s="283"/>
      <c r="P121" s="1"/>
    </row>
    <row r="122" spans="1:16" ht="24.75" customHeight="1">
      <c r="A122" s="1"/>
      <c r="B122" s="1"/>
      <c r="C122" s="409"/>
      <c r="D122" s="375"/>
      <c r="E122" s="375"/>
      <c r="F122" s="375"/>
      <c r="G122" s="375"/>
      <c r="H122" s="375"/>
      <c r="I122" s="375"/>
      <c r="J122" s="375"/>
      <c r="K122" s="417"/>
      <c r="L122" s="443" t="s">
        <v>375</v>
      </c>
      <c r="M122" s="283"/>
      <c r="N122" s="450" t="s">
        <v>371</v>
      </c>
      <c r="O122" s="283"/>
      <c r="P122" s="1"/>
    </row>
    <row r="123" spans="1:16" ht="24.75" customHeight="1">
      <c r="A123" s="1"/>
      <c r="B123" s="1"/>
      <c r="C123" s="409"/>
      <c r="D123" s="375"/>
      <c r="E123" s="375"/>
      <c r="F123" s="375"/>
      <c r="G123" s="375"/>
      <c r="H123" s="375"/>
      <c r="I123" s="375"/>
      <c r="J123" s="375"/>
      <c r="K123" s="417"/>
      <c r="L123" s="443" t="s">
        <v>376</v>
      </c>
      <c r="M123" s="283"/>
      <c r="N123" s="451" t="str">
        <f>CONCATENATE('BD Team'!H19," X ",'BD Team'!I19)</f>
        <v xml:space="preserve"> X </v>
      </c>
      <c r="O123" s="283"/>
      <c r="P123" s="1"/>
    </row>
    <row r="124" spans="1:16" ht="24.75" customHeight="1">
      <c r="A124" s="1"/>
      <c r="B124" s="1"/>
      <c r="C124" s="409"/>
      <c r="D124" s="375"/>
      <c r="E124" s="375"/>
      <c r="F124" s="375"/>
      <c r="G124" s="375"/>
      <c r="H124" s="375"/>
      <c r="I124" s="375"/>
      <c r="J124" s="375"/>
      <c r="K124" s="417"/>
      <c r="L124" s="443" t="s">
        <v>377</v>
      </c>
      <c r="M124" s="283"/>
      <c r="N124" s="444">
        <f>'BD Team'!J19</f>
        <v>0</v>
      </c>
      <c r="O124" s="283"/>
      <c r="P124" s="1"/>
    </row>
    <row r="125" spans="1:16" ht="24.75" customHeight="1">
      <c r="A125" s="1"/>
      <c r="B125" s="1"/>
      <c r="C125" s="409"/>
      <c r="D125" s="375"/>
      <c r="E125" s="375"/>
      <c r="F125" s="375"/>
      <c r="G125" s="375"/>
      <c r="H125" s="375"/>
      <c r="I125" s="375"/>
      <c r="J125" s="375"/>
      <c r="K125" s="417"/>
      <c r="L125" s="443" t="s">
        <v>378</v>
      </c>
      <c r="M125" s="283"/>
      <c r="N125" s="444">
        <f>'BD Team'!C19</f>
        <v>0</v>
      </c>
      <c r="O125" s="283"/>
      <c r="P125" s="1"/>
    </row>
    <row r="126" spans="1:16" ht="24.75" customHeight="1">
      <c r="A126" s="1"/>
      <c r="B126" s="1"/>
      <c r="C126" s="409"/>
      <c r="D126" s="375"/>
      <c r="E126" s="375"/>
      <c r="F126" s="375"/>
      <c r="G126" s="375"/>
      <c r="H126" s="375"/>
      <c r="I126" s="375"/>
      <c r="J126" s="375"/>
      <c r="K126" s="417"/>
      <c r="L126" s="443" t="s">
        <v>379</v>
      </c>
      <c r="M126" s="283"/>
      <c r="N126" s="444">
        <f>'BD Team'!E19</f>
        <v>0</v>
      </c>
      <c r="O126" s="283"/>
      <c r="P126" s="1"/>
    </row>
    <row r="127" spans="1:16" ht="24.75" customHeight="1">
      <c r="A127" s="1"/>
      <c r="B127" s="1"/>
      <c r="C127" s="327"/>
      <c r="D127" s="448"/>
      <c r="E127" s="448"/>
      <c r="F127" s="448"/>
      <c r="G127" s="448"/>
      <c r="H127" s="448"/>
      <c r="I127" s="448"/>
      <c r="J127" s="448"/>
      <c r="K127" s="328"/>
      <c r="L127" s="443" t="s">
        <v>380</v>
      </c>
      <c r="M127" s="283"/>
      <c r="N127" s="444">
        <f>'BD Team'!F19</f>
        <v>0</v>
      </c>
      <c r="O127" s="283"/>
      <c r="P127" s="1"/>
    </row>
    <row r="128" spans="1:16" ht="12.75" customHeight="1">
      <c r="A128" s="1"/>
      <c r="B128" s="1"/>
      <c r="C128" s="282"/>
      <c r="D128" s="285"/>
      <c r="E128" s="285"/>
      <c r="F128" s="285"/>
      <c r="G128" s="285"/>
      <c r="H128" s="285"/>
      <c r="I128" s="285"/>
      <c r="J128" s="285"/>
      <c r="K128" s="285"/>
      <c r="L128" s="285"/>
      <c r="M128" s="285"/>
      <c r="N128" s="285"/>
      <c r="O128" s="283"/>
      <c r="P128" s="1"/>
    </row>
    <row r="129" spans="1:16" ht="24.75" customHeight="1">
      <c r="A129" s="1"/>
      <c r="B129" s="1"/>
      <c r="C129" s="443" t="s">
        <v>372</v>
      </c>
      <c r="D129" s="283"/>
      <c r="E129" s="259">
        <f>'BD Team'!B20</f>
        <v>0</v>
      </c>
      <c r="F129" s="254" t="s">
        <v>373</v>
      </c>
      <c r="G129" s="444">
        <f>'BD Team'!D20</f>
        <v>0</v>
      </c>
      <c r="H129" s="285"/>
      <c r="I129" s="285"/>
      <c r="J129" s="285"/>
      <c r="K129" s="285"/>
      <c r="L129" s="285"/>
      <c r="M129" s="285"/>
      <c r="N129" s="285"/>
      <c r="O129" s="283"/>
      <c r="P129" s="1"/>
    </row>
    <row r="130" spans="1:16" ht="24.75" customHeight="1">
      <c r="A130" s="1"/>
      <c r="B130" s="1"/>
      <c r="C130" s="445"/>
      <c r="D130" s="446"/>
      <c r="E130" s="446"/>
      <c r="F130" s="446"/>
      <c r="G130" s="446"/>
      <c r="H130" s="446"/>
      <c r="I130" s="446"/>
      <c r="J130" s="446"/>
      <c r="K130" s="447"/>
      <c r="L130" s="443" t="s">
        <v>22</v>
      </c>
      <c r="M130" s="283"/>
      <c r="N130" s="449">
        <f>'BD Team'!G20</f>
        <v>0</v>
      </c>
      <c r="O130" s="283"/>
      <c r="P130" s="1"/>
    </row>
    <row r="131" spans="1:16" ht="24.75" customHeight="1">
      <c r="A131" s="1"/>
      <c r="B131" s="1"/>
      <c r="C131" s="409"/>
      <c r="D131" s="375"/>
      <c r="E131" s="375"/>
      <c r="F131" s="375"/>
      <c r="G131" s="375"/>
      <c r="H131" s="375"/>
      <c r="I131" s="375"/>
      <c r="J131" s="375"/>
      <c r="K131" s="417"/>
      <c r="L131" s="443" t="s">
        <v>374</v>
      </c>
      <c r="M131" s="283"/>
      <c r="N131" s="451" t="str">
        <f>$F$6</f>
        <v>Champagne Anodized</v>
      </c>
      <c r="O131" s="283"/>
      <c r="P131" s="1"/>
    </row>
    <row r="132" spans="1:16" ht="24.75" customHeight="1">
      <c r="A132" s="1"/>
      <c r="B132" s="1"/>
      <c r="C132" s="409"/>
      <c r="D132" s="375"/>
      <c r="E132" s="375"/>
      <c r="F132" s="375"/>
      <c r="G132" s="375"/>
      <c r="H132" s="375"/>
      <c r="I132" s="375"/>
      <c r="J132" s="375"/>
      <c r="K132" s="417"/>
      <c r="L132" s="443" t="s">
        <v>236</v>
      </c>
      <c r="M132" s="283"/>
      <c r="N132" s="451" t="str">
        <f>$K$6</f>
        <v>Silver</v>
      </c>
      <c r="O132" s="283"/>
      <c r="P132" s="1"/>
    </row>
    <row r="133" spans="1:16" ht="24.75" customHeight="1">
      <c r="A133" s="1"/>
      <c r="B133" s="1"/>
      <c r="C133" s="409"/>
      <c r="D133" s="375"/>
      <c r="E133" s="375"/>
      <c r="F133" s="375"/>
      <c r="G133" s="375"/>
      <c r="H133" s="375"/>
      <c r="I133" s="375"/>
      <c r="J133" s="375"/>
      <c r="K133" s="417"/>
      <c r="L133" s="443" t="s">
        <v>375</v>
      </c>
      <c r="M133" s="283"/>
      <c r="N133" s="450" t="s">
        <v>371</v>
      </c>
      <c r="O133" s="283"/>
      <c r="P133" s="1"/>
    </row>
    <row r="134" spans="1:16" ht="24.75" customHeight="1">
      <c r="A134" s="1"/>
      <c r="B134" s="1"/>
      <c r="C134" s="409"/>
      <c r="D134" s="375"/>
      <c r="E134" s="375"/>
      <c r="F134" s="375"/>
      <c r="G134" s="375"/>
      <c r="H134" s="375"/>
      <c r="I134" s="375"/>
      <c r="J134" s="375"/>
      <c r="K134" s="417"/>
      <c r="L134" s="443" t="s">
        <v>376</v>
      </c>
      <c r="M134" s="283"/>
      <c r="N134" s="451" t="str">
        <f>CONCATENATE('BD Team'!H20," X ",'BD Team'!I20)</f>
        <v xml:space="preserve"> X </v>
      </c>
      <c r="O134" s="283"/>
      <c r="P134" s="1"/>
    </row>
    <row r="135" spans="1:16" ht="24.75" customHeight="1">
      <c r="A135" s="1"/>
      <c r="B135" s="1"/>
      <c r="C135" s="409"/>
      <c r="D135" s="375"/>
      <c r="E135" s="375"/>
      <c r="F135" s="375"/>
      <c r="G135" s="375"/>
      <c r="H135" s="375"/>
      <c r="I135" s="375"/>
      <c r="J135" s="375"/>
      <c r="K135" s="417"/>
      <c r="L135" s="443" t="s">
        <v>377</v>
      </c>
      <c r="M135" s="283"/>
      <c r="N135" s="444">
        <f>'BD Team'!J20</f>
        <v>0</v>
      </c>
      <c r="O135" s="283"/>
      <c r="P135" s="1"/>
    </row>
    <row r="136" spans="1:16" ht="24.75" customHeight="1">
      <c r="A136" s="1"/>
      <c r="B136" s="1"/>
      <c r="C136" s="409"/>
      <c r="D136" s="375"/>
      <c r="E136" s="375"/>
      <c r="F136" s="375"/>
      <c r="G136" s="375"/>
      <c r="H136" s="375"/>
      <c r="I136" s="375"/>
      <c r="J136" s="375"/>
      <c r="K136" s="417"/>
      <c r="L136" s="443" t="s">
        <v>378</v>
      </c>
      <c r="M136" s="283"/>
      <c r="N136" s="444">
        <f>'BD Team'!C20</f>
        <v>0</v>
      </c>
      <c r="O136" s="283"/>
      <c r="P136" s="1"/>
    </row>
    <row r="137" spans="1:16" ht="24.75" customHeight="1">
      <c r="A137" s="1"/>
      <c r="B137" s="1"/>
      <c r="C137" s="409"/>
      <c r="D137" s="375"/>
      <c r="E137" s="375"/>
      <c r="F137" s="375"/>
      <c r="G137" s="375"/>
      <c r="H137" s="375"/>
      <c r="I137" s="375"/>
      <c r="J137" s="375"/>
      <c r="K137" s="417"/>
      <c r="L137" s="443" t="s">
        <v>379</v>
      </c>
      <c r="M137" s="283"/>
      <c r="N137" s="444">
        <f>'BD Team'!E20</f>
        <v>0</v>
      </c>
      <c r="O137" s="283"/>
      <c r="P137" s="1"/>
    </row>
    <row r="138" spans="1:16" ht="24.75" customHeight="1">
      <c r="A138" s="1"/>
      <c r="B138" s="1"/>
      <c r="C138" s="327"/>
      <c r="D138" s="448"/>
      <c r="E138" s="448"/>
      <c r="F138" s="448"/>
      <c r="G138" s="448"/>
      <c r="H138" s="448"/>
      <c r="I138" s="448"/>
      <c r="J138" s="448"/>
      <c r="K138" s="328"/>
      <c r="L138" s="443" t="s">
        <v>380</v>
      </c>
      <c r="M138" s="283"/>
      <c r="N138" s="444">
        <f>'BD Team'!F20</f>
        <v>0</v>
      </c>
      <c r="O138" s="283"/>
      <c r="P138" s="1"/>
    </row>
    <row r="139" spans="1:16" ht="12.75" customHeight="1">
      <c r="A139" s="1"/>
      <c r="B139" s="1"/>
      <c r="C139" s="282"/>
      <c r="D139" s="285"/>
      <c r="E139" s="285"/>
      <c r="F139" s="285"/>
      <c r="G139" s="285"/>
      <c r="H139" s="285"/>
      <c r="I139" s="285"/>
      <c r="J139" s="285"/>
      <c r="K139" s="285"/>
      <c r="L139" s="285"/>
      <c r="M139" s="285"/>
      <c r="N139" s="285"/>
      <c r="O139" s="283"/>
      <c r="P139" s="1"/>
    </row>
    <row r="140" spans="1:16" ht="24.75" customHeight="1">
      <c r="A140" s="1"/>
      <c r="B140" s="1"/>
      <c r="C140" s="443" t="s">
        <v>372</v>
      </c>
      <c r="D140" s="283"/>
      <c r="E140" s="259">
        <f>'BD Team'!B21</f>
        <v>0</v>
      </c>
      <c r="F140" s="254" t="s">
        <v>373</v>
      </c>
      <c r="G140" s="444">
        <f>'BD Team'!D21</f>
        <v>0</v>
      </c>
      <c r="H140" s="285"/>
      <c r="I140" s="285"/>
      <c r="J140" s="285"/>
      <c r="K140" s="285"/>
      <c r="L140" s="285"/>
      <c r="M140" s="285"/>
      <c r="N140" s="285"/>
      <c r="O140" s="283"/>
      <c r="P140" s="1"/>
    </row>
    <row r="141" spans="1:16" ht="24.75" customHeight="1">
      <c r="A141" s="1"/>
      <c r="B141" s="1"/>
      <c r="C141" s="445"/>
      <c r="D141" s="446"/>
      <c r="E141" s="446"/>
      <c r="F141" s="446"/>
      <c r="G141" s="446"/>
      <c r="H141" s="446"/>
      <c r="I141" s="446"/>
      <c r="J141" s="446"/>
      <c r="K141" s="447"/>
      <c r="L141" s="443" t="s">
        <v>22</v>
      </c>
      <c r="M141" s="283"/>
      <c r="N141" s="449">
        <f>'BD Team'!G21</f>
        <v>0</v>
      </c>
      <c r="O141" s="283"/>
      <c r="P141" s="1"/>
    </row>
    <row r="142" spans="1:16" ht="24.75" customHeight="1">
      <c r="A142" s="1"/>
      <c r="B142" s="1"/>
      <c r="C142" s="409"/>
      <c r="D142" s="375"/>
      <c r="E142" s="375"/>
      <c r="F142" s="375"/>
      <c r="G142" s="375"/>
      <c r="H142" s="375"/>
      <c r="I142" s="375"/>
      <c r="J142" s="375"/>
      <c r="K142" s="417"/>
      <c r="L142" s="443" t="s">
        <v>374</v>
      </c>
      <c r="M142" s="283"/>
      <c r="N142" s="451" t="str">
        <f>$F$6</f>
        <v>Champagne Anodized</v>
      </c>
      <c r="O142" s="283"/>
      <c r="P142" s="1"/>
    </row>
    <row r="143" spans="1:16" ht="24.75" customHeight="1">
      <c r="A143" s="1"/>
      <c r="B143" s="1"/>
      <c r="C143" s="409"/>
      <c r="D143" s="375"/>
      <c r="E143" s="375"/>
      <c r="F143" s="375"/>
      <c r="G143" s="375"/>
      <c r="H143" s="375"/>
      <c r="I143" s="375"/>
      <c r="J143" s="375"/>
      <c r="K143" s="417"/>
      <c r="L143" s="443" t="s">
        <v>236</v>
      </c>
      <c r="M143" s="283"/>
      <c r="N143" s="451" t="str">
        <f>$K$6</f>
        <v>Silver</v>
      </c>
      <c r="O143" s="283"/>
      <c r="P143" s="1"/>
    </row>
    <row r="144" spans="1:16" ht="24.75" customHeight="1">
      <c r="A144" s="1"/>
      <c r="B144" s="1"/>
      <c r="C144" s="409"/>
      <c r="D144" s="375"/>
      <c r="E144" s="375"/>
      <c r="F144" s="375"/>
      <c r="G144" s="375"/>
      <c r="H144" s="375"/>
      <c r="I144" s="375"/>
      <c r="J144" s="375"/>
      <c r="K144" s="417"/>
      <c r="L144" s="443" t="s">
        <v>375</v>
      </c>
      <c r="M144" s="283"/>
      <c r="N144" s="450" t="s">
        <v>371</v>
      </c>
      <c r="O144" s="283"/>
      <c r="P144" s="1"/>
    </row>
    <row r="145" spans="1:16" ht="24.75" customHeight="1">
      <c r="A145" s="1"/>
      <c r="B145" s="1"/>
      <c r="C145" s="409"/>
      <c r="D145" s="375"/>
      <c r="E145" s="375"/>
      <c r="F145" s="375"/>
      <c r="G145" s="375"/>
      <c r="H145" s="375"/>
      <c r="I145" s="375"/>
      <c r="J145" s="375"/>
      <c r="K145" s="417"/>
      <c r="L145" s="443" t="s">
        <v>376</v>
      </c>
      <c r="M145" s="283"/>
      <c r="N145" s="451" t="str">
        <f>CONCATENATE('BD Team'!H21," X ",'BD Team'!I21)</f>
        <v xml:space="preserve"> X </v>
      </c>
      <c r="O145" s="283"/>
      <c r="P145" s="1"/>
    </row>
    <row r="146" spans="1:16" ht="24.75" customHeight="1">
      <c r="A146" s="1"/>
      <c r="B146" s="1"/>
      <c r="C146" s="409"/>
      <c r="D146" s="375"/>
      <c r="E146" s="375"/>
      <c r="F146" s="375"/>
      <c r="G146" s="375"/>
      <c r="H146" s="375"/>
      <c r="I146" s="375"/>
      <c r="J146" s="375"/>
      <c r="K146" s="417"/>
      <c r="L146" s="443" t="s">
        <v>377</v>
      </c>
      <c r="M146" s="283"/>
      <c r="N146" s="444">
        <f>'BD Team'!J21</f>
        <v>0</v>
      </c>
      <c r="O146" s="283"/>
      <c r="P146" s="1"/>
    </row>
    <row r="147" spans="1:16" ht="24.75" customHeight="1">
      <c r="A147" s="1"/>
      <c r="B147" s="1"/>
      <c r="C147" s="409"/>
      <c r="D147" s="375"/>
      <c r="E147" s="375"/>
      <c r="F147" s="375"/>
      <c r="G147" s="375"/>
      <c r="H147" s="375"/>
      <c r="I147" s="375"/>
      <c r="J147" s="375"/>
      <c r="K147" s="417"/>
      <c r="L147" s="443" t="s">
        <v>378</v>
      </c>
      <c r="M147" s="283"/>
      <c r="N147" s="444">
        <f>'BD Team'!C21</f>
        <v>0</v>
      </c>
      <c r="O147" s="283"/>
      <c r="P147" s="1"/>
    </row>
    <row r="148" spans="1:16" ht="24.75" customHeight="1">
      <c r="A148" s="1"/>
      <c r="B148" s="1"/>
      <c r="C148" s="409"/>
      <c r="D148" s="375"/>
      <c r="E148" s="375"/>
      <c r="F148" s="375"/>
      <c r="G148" s="375"/>
      <c r="H148" s="375"/>
      <c r="I148" s="375"/>
      <c r="J148" s="375"/>
      <c r="K148" s="417"/>
      <c r="L148" s="443" t="s">
        <v>379</v>
      </c>
      <c r="M148" s="283"/>
      <c r="N148" s="444">
        <f>'BD Team'!E21</f>
        <v>0</v>
      </c>
      <c r="O148" s="283"/>
      <c r="P148" s="1"/>
    </row>
    <row r="149" spans="1:16" ht="24.75" customHeight="1">
      <c r="A149" s="1"/>
      <c r="B149" s="1"/>
      <c r="C149" s="327"/>
      <c r="D149" s="448"/>
      <c r="E149" s="448"/>
      <c r="F149" s="448"/>
      <c r="G149" s="448"/>
      <c r="H149" s="448"/>
      <c r="I149" s="448"/>
      <c r="J149" s="448"/>
      <c r="K149" s="328"/>
      <c r="L149" s="443" t="s">
        <v>380</v>
      </c>
      <c r="M149" s="283"/>
      <c r="N149" s="444">
        <f>'BD Team'!F21</f>
        <v>0</v>
      </c>
      <c r="O149" s="283"/>
      <c r="P149" s="1"/>
    </row>
    <row r="150" spans="1:16" ht="12.75" customHeight="1">
      <c r="A150" s="1"/>
      <c r="B150" s="1"/>
      <c r="C150" s="282"/>
      <c r="D150" s="285"/>
      <c r="E150" s="285"/>
      <c r="F150" s="285"/>
      <c r="G150" s="285"/>
      <c r="H150" s="285"/>
      <c r="I150" s="285"/>
      <c r="J150" s="285"/>
      <c r="K150" s="285"/>
      <c r="L150" s="285"/>
      <c r="M150" s="285"/>
      <c r="N150" s="285"/>
      <c r="O150" s="283"/>
      <c r="P150" s="1"/>
    </row>
    <row r="151" spans="1:16" ht="24.75" customHeight="1">
      <c r="A151" s="1"/>
      <c r="B151" s="1"/>
      <c r="C151" s="443" t="s">
        <v>372</v>
      </c>
      <c r="D151" s="283"/>
      <c r="E151" s="259">
        <f>'BD Team'!B22</f>
        <v>0</v>
      </c>
      <c r="F151" s="254" t="s">
        <v>373</v>
      </c>
      <c r="G151" s="444">
        <f>'BD Team'!D22</f>
        <v>0</v>
      </c>
      <c r="H151" s="285"/>
      <c r="I151" s="285"/>
      <c r="J151" s="285"/>
      <c r="K151" s="285"/>
      <c r="L151" s="285"/>
      <c r="M151" s="285"/>
      <c r="N151" s="285"/>
      <c r="O151" s="283"/>
      <c r="P151" s="1"/>
    </row>
    <row r="152" spans="1:16" ht="24.75" customHeight="1">
      <c r="A152" s="1"/>
      <c r="B152" s="1"/>
      <c r="C152" s="445"/>
      <c r="D152" s="446"/>
      <c r="E152" s="446"/>
      <c r="F152" s="446"/>
      <c r="G152" s="446"/>
      <c r="H152" s="446"/>
      <c r="I152" s="446"/>
      <c r="J152" s="446"/>
      <c r="K152" s="447"/>
      <c r="L152" s="443" t="s">
        <v>22</v>
      </c>
      <c r="M152" s="283"/>
      <c r="N152" s="449">
        <f>'BD Team'!G22</f>
        <v>0</v>
      </c>
      <c r="O152" s="283"/>
      <c r="P152" s="1"/>
    </row>
    <row r="153" spans="1:16" ht="24.75" customHeight="1">
      <c r="A153" s="1"/>
      <c r="B153" s="1"/>
      <c r="C153" s="409"/>
      <c r="D153" s="375"/>
      <c r="E153" s="375"/>
      <c r="F153" s="375"/>
      <c r="G153" s="375"/>
      <c r="H153" s="375"/>
      <c r="I153" s="375"/>
      <c r="J153" s="375"/>
      <c r="K153" s="417"/>
      <c r="L153" s="443" t="s">
        <v>374</v>
      </c>
      <c r="M153" s="283"/>
      <c r="N153" s="451" t="str">
        <f>$F$6</f>
        <v>Champagne Anodized</v>
      </c>
      <c r="O153" s="283"/>
      <c r="P153" s="1"/>
    </row>
    <row r="154" spans="1:16" ht="24.75" customHeight="1">
      <c r="A154" s="1"/>
      <c r="B154" s="1"/>
      <c r="C154" s="409"/>
      <c r="D154" s="375"/>
      <c r="E154" s="375"/>
      <c r="F154" s="375"/>
      <c r="G154" s="375"/>
      <c r="H154" s="375"/>
      <c r="I154" s="375"/>
      <c r="J154" s="375"/>
      <c r="K154" s="417"/>
      <c r="L154" s="443" t="s">
        <v>236</v>
      </c>
      <c r="M154" s="283"/>
      <c r="N154" s="451" t="str">
        <f>$K$6</f>
        <v>Silver</v>
      </c>
      <c r="O154" s="283"/>
      <c r="P154" s="1"/>
    </row>
    <row r="155" spans="1:16" ht="24.75" customHeight="1">
      <c r="A155" s="1"/>
      <c r="B155" s="1"/>
      <c r="C155" s="409"/>
      <c r="D155" s="375"/>
      <c r="E155" s="375"/>
      <c r="F155" s="375"/>
      <c r="G155" s="375"/>
      <c r="H155" s="375"/>
      <c r="I155" s="375"/>
      <c r="J155" s="375"/>
      <c r="K155" s="417"/>
      <c r="L155" s="443" t="s">
        <v>375</v>
      </c>
      <c r="M155" s="283"/>
      <c r="N155" s="450" t="s">
        <v>371</v>
      </c>
      <c r="O155" s="283"/>
      <c r="P155" s="1"/>
    </row>
    <row r="156" spans="1:16" ht="24.75" customHeight="1">
      <c r="A156" s="1"/>
      <c r="B156" s="1"/>
      <c r="C156" s="409"/>
      <c r="D156" s="375"/>
      <c r="E156" s="375"/>
      <c r="F156" s="375"/>
      <c r="G156" s="375"/>
      <c r="H156" s="375"/>
      <c r="I156" s="375"/>
      <c r="J156" s="375"/>
      <c r="K156" s="417"/>
      <c r="L156" s="443" t="s">
        <v>376</v>
      </c>
      <c r="M156" s="283"/>
      <c r="N156" s="451" t="str">
        <f>CONCATENATE('BD Team'!H22," X ",'BD Team'!I22)</f>
        <v xml:space="preserve"> X </v>
      </c>
      <c r="O156" s="283"/>
      <c r="P156" s="1"/>
    </row>
    <row r="157" spans="1:16" ht="24.75" customHeight="1">
      <c r="A157" s="1"/>
      <c r="B157" s="1"/>
      <c r="C157" s="409"/>
      <c r="D157" s="375"/>
      <c r="E157" s="375"/>
      <c r="F157" s="375"/>
      <c r="G157" s="375"/>
      <c r="H157" s="375"/>
      <c r="I157" s="375"/>
      <c r="J157" s="375"/>
      <c r="K157" s="417"/>
      <c r="L157" s="443" t="s">
        <v>377</v>
      </c>
      <c r="M157" s="283"/>
      <c r="N157" s="444">
        <f>'BD Team'!J22</f>
        <v>0</v>
      </c>
      <c r="O157" s="283"/>
      <c r="P157" s="1"/>
    </row>
    <row r="158" spans="1:16" ht="24.75" customHeight="1">
      <c r="A158" s="1"/>
      <c r="B158" s="1"/>
      <c r="C158" s="409"/>
      <c r="D158" s="375"/>
      <c r="E158" s="375"/>
      <c r="F158" s="375"/>
      <c r="G158" s="375"/>
      <c r="H158" s="375"/>
      <c r="I158" s="375"/>
      <c r="J158" s="375"/>
      <c r="K158" s="417"/>
      <c r="L158" s="443" t="s">
        <v>378</v>
      </c>
      <c r="M158" s="283"/>
      <c r="N158" s="444">
        <f>'BD Team'!C22</f>
        <v>0</v>
      </c>
      <c r="O158" s="283"/>
      <c r="P158" s="1"/>
    </row>
    <row r="159" spans="1:16" ht="24.75" customHeight="1">
      <c r="A159" s="1"/>
      <c r="B159" s="1"/>
      <c r="C159" s="409"/>
      <c r="D159" s="375"/>
      <c r="E159" s="375"/>
      <c r="F159" s="375"/>
      <c r="G159" s="375"/>
      <c r="H159" s="375"/>
      <c r="I159" s="375"/>
      <c r="J159" s="375"/>
      <c r="K159" s="417"/>
      <c r="L159" s="443" t="s">
        <v>379</v>
      </c>
      <c r="M159" s="283"/>
      <c r="N159" s="444">
        <f>'BD Team'!E22</f>
        <v>0</v>
      </c>
      <c r="O159" s="283"/>
      <c r="P159" s="1"/>
    </row>
    <row r="160" spans="1:16" ht="24.75" customHeight="1">
      <c r="A160" s="1"/>
      <c r="B160" s="1"/>
      <c r="C160" s="327"/>
      <c r="D160" s="448"/>
      <c r="E160" s="448"/>
      <c r="F160" s="448"/>
      <c r="G160" s="448"/>
      <c r="H160" s="448"/>
      <c r="I160" s="448"/>
      <c r="J160" s="448"/>
      <c r="K160" s="328"/>
      <c r="L160" s="443" t="s">
        <v>380</v>
      </c>
      <c r="M160" s="283"/>
      <c r="N160" s="444">
        <f>'BD Team'!F22</f>
        <v>0</v>
      </c>
      <c r="O160" s="283"/>
      <c r="P160" s="1"/>
    </row>
    <row r="161" spans="1:16" ht="12.75" customHeight="1">
      <c r="A161" s="1"/>
      <c r="B161" s="1"/>
      <c r="C161" s="452"/>
      <c r="D161" s="285"/>
      <c r="E161" s="285"/>
      <c r="F161" s="285"/>
      <c r="G161" s="285"/>
      <c r="H161" s="285"/>
      <c r="I161" s="285"/>
      <c r="J161" s="285"/>
      <c r="K161" s="285"/>
      <c r="L161" s="285"/>
      <c r="M161" s="285"/>
      <c r="N161" s="285"/>
      <c r="O161" s="283"/>
      <c r="P161" s="1"/>
    </row>
    <row r="162" spans="1:16" ht="24.75" customHeight="1">
      <c r="A162" s="1"/>
      <c r="B162" s="1"/>
      <c r="C162" s="443" t="s">
        <v>372</v>
      </c>
      <c r="D162" s="283"/>
      <c r="E162" s="259">
        <f>'BD Team'!B23</f>
        <v>0</v>
      </c>
      <c r="F162" s="254" t="s">
        <v>373</v>
      </c>
      <c r="G162" s="444">
        <f>'BD Team'!D23</f>
        <v>0</v>
      </c>
      <c r="H162" s="285"/>
      <c r="I162" s="285"/>
      <c r="J162" s="285"/>
      <c r="K162" s="285"/>
      <c r="L162" s="285"/>
      <c r="M162" s="285"/>
      <c r="N162" s="285"/>
      <c r="O162" s="283"/>
      <c r="P162" s="1"/>
    </row>
    <row r="163" spans="1:16" ht="24.75" customHeight="1">
      <c r="A163" s="1"/>
      <c r="B163" s="1"/>
      <c r="C163" s="445"/>
      <c r="D163" s="446"/>
      <c r="E163" s="446"/>
      <c r="F163" s="446"/>
      <c r="G163" s="446"/>
      <c r="H163" s="446"/>
      <c r="I163" s="446"/>
      <c r="J163" s="446"/>
      <c r="K163" s="447"/>
      <c r="L163" s="443" t="s">
        <v>22</v>
      </c>
      <c r="M163" s="283"/>
      <c r="N163" s="449">
        <f>'BD Team'!G23</f>
        <v>0</v>
      </c>
      <c r="O163" s="283"/>
      <c r="P163" s="1"/>
    </row>
    <row r="164" spans="1:16" ht="24.75" customHeight="1">
      <c r="A164" s="1"/>
      <c r="B164" s="1"/>
      <c r="C164" s="409"/>
      <c r="D164" s="375"/>
      <c r="E164" s="375"/>
      <c r="F164" s="375"/>
      <c r="G164" s="375"/>
      <c r="H164" s="375"/>
      <c r="I164" s="375"/>
      <c r="J164" s="375"/>
      <c r="K164" s="417"/>
      <c r="L164" s="443" t="s">
        <v>374</v>
      </c>
      <c r="M164" s="283"/>
      <c r="N164" s="451" t="str">
        <f>$F$6</f>
        <v>Champagne Anodized</v>
      </c>
      <c r="O164" s="283"/>
      <c r="P164" s="1"/>
    </row>
    <row r="165" spans="1:16" ht="24.75" customHeight="1">
      <c r="A165" s="1"/>
      <c r="B165" s="1"/>
      <c r="C165" s="409"/>
      <c r="D165" s="375"/>
      <c r="E165" s="375"/>
      <c r="F165" s="375"/>
      <c r="G165" s="375"/>
      <c r="H165" s="375"/>
      <c r="I165" s="375"/>
      <c r="J165" s="375"/>
      <c r="K165" s="417"/>
      <c r="L165" s="443" t="s">
        <v>236</v>
      </c>
      <c r="M165" s="283"/>
      <c r="N165" s="451" t="str">
        <f>$K$6</f>
        <v>Silver</v>
      </c>
      <c r="O165" s="283"/>
      <c r="P165" s="1"/>
    </row>
    <row r="166" spans="1:16" ht="24.75" customHeight="1">
      <c r="A166" s="1"/>
      <c r="B166" s="1"/>
      <c r="C166" s="409"/>
      <c r="D166" s="375"/>
      <c r="E166" s="375"/>
      <c r="F166" s="375"/>
      <c r="G166" s="375"/>
      <c r="H166" s="375"/>
      <c r="I166" s="375"/>
      <c r="J166" s="375"/>
      <c r="K166" s="417"/>
      <c r="L166" s="443" t="s">
        <v>375</v>
      </c>
      <c r="M166" s="283"/>
      <c r="N166" s="450" t="s">
        <v>371</v>
      </c>
      <c r="O166" s="283"/>
      <c r="P166" s="1"/>
    </row>
    <row r="167" spans="1:16" ht="24.75" customHeight="1">
      <c r="A167" s="1"/>
      <c r="B167" s="1"/>
      <c r="C167" s="409"/>
      <c r="D167" s="375"/>
      <c r="E167" s="375"/>
      <c r="F167" s="375"/>
      <c r="G167" s="375"/>
      <c r="H167" s="375"/>
      <c r="I167" s="375"/>
      <c r="J167" s="375"/>
      <c r="K167" s="417"/>
      <c r="L167" s="443" t="s">
        <v>376</v>
      </c>
      <c r="M167" s="283"/>
      <c r="N167" s="451" t="str">
        <f>CONCATENATE('BD Team'!H23," X ",'BD Team'!I23)</f>
        <v xml:space="preserve"> X </v>
      </c>
      <c r="O167" s="283"/>
      <c r="P167" s="1"/>
    </row>
    <row r="168" spans="1:16" ht="24.75" customHeight="1">
      <c r="A168" s="1"/>
      <c r="B168" s="1"/>
      <c r="C168" s="409"/>
      <c r="D168" s="375"/>
      <c r="E168" s="375"/>
      <c r="F168" s="375"/>
      <c r="G168" s="375"/>
      <c r="H168" s="375"/>
      <c r="I168" s="375"/>
      <c r="J168" s="375"/>
      <c r="K168" s="417"/>
      <c r="L168" s="443" t="s">
        <v>377</v>
      </c>
      <c r="M168" s="283"/>
      <c r="N168" s="444">
        <f>'BD Team'!J23</f>
        <v>0</v>
      </c>
      <c r="O168" s="283"/>
      <c r="P168" s="1"/>
    </row>
    <row r="169" spans="1:16" ht="24.75" customHeight="1">
      <c r="A169" s="1"/>
      <c r="B169" s="1"/>
      <c r="C169" s="409"/>
      <c r="D169" s="375"/>
      <c r="E169" s="375"/>
      <c r="F169" s="375"/>
      <c r="G169" s="375"/>
      <c r="H169" s="375"/>
      <c r="I169" s="375"/>
      <c r="J169" s="375"/>
      <c r="K169" s="417"/>
      <c r="L169" s="443" t="s">
        <v>378</v>
      </c>
      <c r="M169" s="283"/>
      <c r="N169" s="444">
        <f>'BD Team'!C23</f>
        <v>0</v>
      </c>
      <c r="O169" s="283"/>
      <c r="P169" s="1"/>
    </row>
    <row r="170" spans="1:16" ht="24.75" customHeight="1">
      <c r="A170" s="1"/>
      <c r="B170" s="1"/>
      <c r="C170" s="409"/>
      <c r="D170" s="375"/>
      <c r="E170" s="375"/>
      <c r="F170" s="375"/>
      <c r="G170" s="375"/>
      <c r="H170" s="375"/>
      <c r="I170" s="375"/>
      <c r="J170" s="375"/>
      <c r="K170" s="417"/>
      <c r="L170" s="443" t="s">
        <v>379</v>
      </c>
      <c r="M170" s="283"/>
      <c r="N170" s="444">
        <f>'BD Team'!E23</f>
        <v>0</v>
      </c>
      <c r="O170" s="283"/>
      <c r="P170" s="1"/>
    </row>
    <row r="171" spans="1:16" ht="24.75" customHeight="1">
      <c r="A171" s="1"/>
      <c r="B171" s="1"/>
      <c r="C171" s="327"/>
      <c r="D171" s="448"/>
      <c r="E171" s="448"/>
      <c r="F171" s="448"/>
      <c r="G171" s="448"/>
      <c r="H171" s="448"/>
      <c r="I171" s="448"/>
      <c r="J171" s="448"/>
      <c r="K171" s="328"/>
      <c r="L171" s="443" t="s">
        <v>380</v>
      </c>
      <c r="M171" s="283"/>
      <c r="N171" s="444">
        <f>'BD Team'!F23</f>
        <v>0</v>
      </c>
      <c r="O171" s="283"/>
      <c r="P171" s="1"/>
    </row>
    <row r="172" spans="1:16" ht="12.75" customHeight="1">
      <c r="A172" s="1"/>
      <c r="B172" s="1"/>
      <c r="C172" s="452"/>
      <c r="D172" s="285"/>
      <c r="E172" s="285"/>
      <c r="F172" s="285"/>
      <c r="G172" s="285"/>
      <c r="H172" s="285"/>
      <c r="I172" s="285"/>
      <c r="J172" s="285"/>
      <c r="K172" s="285"/>
      <c r="L172" s="285"/>
      <c r="M172" s="285"/>
      <c r="N172" s="285"/>
      <c r="O172" s="283"/>
      <c r="P172" s="1"/>
    </row>
    <row r="173" spans="1:16" ht="24.75" customHeight="1">
      <c r="A173" s="1"/>
      <c r="B173" s="1"/>
      <c r="C173" s="443" t="s">
        <v>372</v>
      </c>
      <c r="D173" s="283"/>
      <c r="E173" s="259">
        <f>'BD Team'!B24</f>
        <v>0</v>
      </c>
      <c r="F173" s="254" t="s">
        <v>373</v>
      </c>
      <c r="G173" s="444">
        <f>'BD Team'!D24</f>
        <v>0</v>
      </c>
      <c r="H173" s="285"/>
      <c r="I173" s="285"/>
      <c r="J173" s="285"/>
      <c r="K173" s="285"/>
      <c r="L173" s="285"/>
      <c r="M173" s="285"/>
      <c r="N173" s="285"/>
      <c r="O173" s="283"/>
      <c r="P173" s="1"/>
    </row>
    <row r="174" spans="1:16" ht="24.75" customHeight="1">
      <c r="A174" s="1"/>
      <c r="B174" s="1"/>
      <c r="C174" s="445"/>
      <c r="D174" s="446"/>
      <c r="E174" s="446"/>
      <c r="F174" s="446"/>
      <c r="G174" s="446"/>
      <c r="H174" s="446"/>
      <c r="I174" s="446"/>
      <c r="J174" s="446"/>
      <c r="K174" s="447"/>
      <c r="L174" s="443" t="s">
        <v>22</v>
      </c>
      <c r="M174" s="283"/>
      <c r="N174" s="449">
        <f>'BD Team'!G24</f>
        <v>0</v>
      </c>
      <c r="O174" s="283"/>
      <c r="P174" s="1"/>
    </row>
    <row r="175" spans="1:16" ht="24.75" customHeight="1">
      <c r="A175" s="1"/>
      <c r="B175" s="1"/>
      <c r="C175" s="409"/>
      <c r="D175" s="375"/>
      <c r="E175" s="375"/>
      <c r="F175" s="375"/>
      <c r="G175" s="375"/>
      <c r="H175" s="375"/>
      <c r="I175" s="375"/>
      <c r="J175" s="375"/>
      <c r="K175" s="417"/>
      <c r="L175" s="443" t="s">
        <v>374</v>
      </c>
      <c r="M175" s="283"/>
      <c r="N175" s="451" t="str">
        <f>$F$6</f>
        <v>Champagne Anodized</v>
      </c>
      <c r="O175" s="283"/>
      <c r="P175" s="1"/>
    </row>
    <row r="176" spans="1:16" ht="24.75" customHeight="1">
      <c r="A176" s="1"/>
      <c r="B176" s="1"/>
      <c r="C176" s="409"/>
      <c r="D176" s="375"/>
      <c r="E176" s="375"/>
      <c r="F176" s="375"/>
      <c r="G176" s="375"/>
      <c r="H176" s="375"/>
      <c r="I176" s="375"/>
      <c r="J176" s="375"/>
      <c r="K176" s="417"/>
      <c r="L176" s="443" t="s">
        <v>236</v>
      </c>
      <c r="M176" s="283"/>
      <c r="N176" s="451" t="str">
        <f>$K$6</f>
        <v>Silver</v>
      </c>
      <c r="O176" s="283"/>
      <c r="P176" s="1"/>
    </row>
    <row r="177" spans="1:16" ht="24.75" customHeight="1">
      <c r="A177" s="1"/>
      <c r="B177" s="1"/>
      <c r="C177" s="409"/>
      <c r="D177" s="375"/>
      <c r="E177" s="375"/>
      <c r="F177" s="375"/>
      <c r="G177" s="375"/>
      <c r="H177" s="375"/>
      <c r="I177" s="375"/>
      <c r="J177" s="375"/>
      <c r="K177" s="417"/>
      <c r="L177" s="443" t="s">
        <v>375</v>
      </c>
      <c r="M177" s="283"/>
      <c r="N177" s="450" t="s">
        <v>371</v>
      </c>
      <c r="O177" s="283"/>
      <c r="P177" s="1"/>
    </row>
    <row r="178" spans="1:16" ht="24.75" customHeight="1">
      <c r="A178" s="1"/>
      <c r="B178" s="1"/>
      <c r="C178" s="409"/>
      <c r="D178" s="375"/>
      <c r="E178" s="375"/>
      <c r="F178" s="375"/>
      <c r="G178" s="375"/>
      <c r="H178" s="375"/>
      <c r="I178" s="375"/>
      <c r="J178" s="375"/>
      <c r="K178" s="417"/>
      <c r="L178" s="443" t="s">
        <v>376</v>
      </c>
      <c r="M178" s="283"/>
      <c r="N178" s="451" t="str">
        <f>CONCATENATE('BD Team'!H24," X ",'BD Team'!I24)</f>
        <v xml:space="preserve"> X </v>
      </c>
      <c r="O178" s="283"/>
      <c r="P178" s="1"/>
    </row>
    <row r="179" spans="1:16" ht="24.75" customHeight="1">
      <c r="A179" s="1"/>
      <c r="B179" s="1"/>
      <c r="C179" s="409"/>
      <c r="D179" s="375"/>
      <c r="E179" s="375"/>
      <c r="F179" s="375"/>
      <c r="G179" s="375"/>
      <c r="H179" s="375"/>
      <c r="I179" s="375"/>
      <c r="J179" s="375"/>
      <c r="K179" s="417"/>
      <c r="L179" s="443" t="s">
        <v>377</v>
      </c>
      <c r="M179" s="283"/>
      <c r="N179" s="444">
        <f>'BD Team'!J24</f>
        <v>0</v>
      </c>
      <c r="O179" s="283"/>
      <c r="P179" s="1"/>
    </row>
    <row r="180" spans="1:16" ht="24.75" customHeight="1">
      <c r="A180" s="1"/>
      <c r="B180" s="1"/>
      <c r="C180" s="409"/>
      <c r="D180" s="375"/>
      <c r="E180" s="375"/>
      <c r="F180" s="375"/>
      <c r="G180" s="375"/>
      <c r="H180" s="375"/>
      <c r="I180" s="375"/>
      <c r="J180" s="375"/>
      <c r="K180" s="417"/>
      <c r="L180" s="443" t="s">
        <v>378</v>
      </c>
      <c r="M180" s="283"/>
      <c r="N180" s="444">
        <f>'BD Team'!C24</f>
        <v>0</v>
      </c>
      <c r="O180" s="283"/>
      <c r="P180" s="1"/>
    </row>
    <row r="181" spans="1:16" ht="24.75" customHeight="1">
      <c r="A181" s="1"/>
      <c r="B181" s="1"/>
      <c r="C181" s="409"/>
      <c r="D181" s="375"/>
      <c r="E181" s="375"/>
      <c r="F181" s="375"/>
      <c r="G181" s="375"/>
      <c r="H181" s="375"/>
      <c r="I181" s="375"/>
      <c r="J181" s="375"/>
      <c r="K181" s="417"/>
      <c r="L181" s="443" t="s">
        <v>379</v>
      </c>
      <c r="M181" s="283"/>
      <c r="N181" s="444">
        <f>'BD Team'!E24</f>
        <v>0</v>
      </c>
      <c r="O181" s="283"/>
      <c r="P181" s="1"/>
    </row>
    <row r="182" spans="1:16" ht="24.75" customHeight="1">
      <c r="A182" s="1"/>
      <c r="B182" s="1"/>
      <c r="C182" s="327"/>
      <c r="D182" s="448"/>
      <c r="E182" s="448"/>
      <c r="F182" s="448"/>
      <c r="G182" s="448"/>
      <c r="H182" s="448"/>
      <c r="I182" s="448"/>
      <c r="J182" s="448"/>
      <c r="K182" s="328"/>
      <c r="L182" s="443" t="s">
        <v>380</v>
      </c>
      <c r="M182" s="283"/>
      <c r="N182" s="444">
        <f>'BD Team'!F24</f>
        <v>0</v>
      </c>
      <c r="O182" s="283"/>
      <c r="P182" s="1"/>
    </row>
    <row r="183" spans="1:16" ht="12.75" customHeight="1">
      <c r="A183" s="1"/>
      <c r="B183" s="1"/>
      <c r="C183" s="452"/>
      <c r="D183" s="285"/>
      <c r="E183" s="285"/>
      <c r="F183" s="285"/>
      <c r="G183" s="285"/>
      <c r="H183" s="285"/>
      <c r="I183" s="285"/>
      <c r="J183" s="285"/>
      <c r="K183" s="285"/>
      <c r="L183" s="285"/>
      <c r="M183" s="285"/>
      <c r="N183" s="285"/>
      <c r="O183" s="283"/>
      <c r="P183" s="1"/>
    </row>
    <row r="184" spans="1:16" ht="24.75" customHeight="1">
      <c r="A184" s="1"/>
      <c r="B184" s="1"/>
      <c r="C184" s="443" t="s">
        <v>372</v>
      </c>
      <c r="D184" s="283"/>
      <c r="E184" s="259">
        <f>'BD Team'!B25</f>
        <v>0</v>
      </c>
      <c r="F184" s="254" t="s">
        <v>373</v>
      </c>
      <c r="G184" s="444">
        <f>'BD Team'!D25</f>
        <v>0</v>
      </c>
      <c r="H184" s="285"/>
      <c r="I184" s="285"/>
      <c r="J184" s="285"/>
      <c r="K184" s="285"/>
      <c r="L184" s="285"/>
      <c r="M184" s="285"/>
      <c r="N184" s="285"/>
      <c r="O184" s="283"/>
      <c r="P184" s="1"/>
    </row>
    <row r="185" spans="1:16" ht="24.75" customHeight="1">
      <c r="A185" s="1"/>
      <c r="B185" s="1"/>
      <c r="C185" s="445"/>
      <c r="D185" s="446"/>
      <c r="E185" s="446"/>
      <c r="F185" s="446"/>
      <c r="G185" s="446"/>
      <c r="H185" s="446"/>
      <c r="I185" s="446"/>
      <c r="J185" s="446"/>
      <c r="K185" s="447"/>
      <c r="L185" s="443" t="s">
        <v>22</v>
      </c>
      <c r="M185" s="283"/>
      <c r="N185" s="449">
        <f>'BD Team'!G25</f>
        <v>0</v>
      </c>
      <c r="O185" s="283"/>
      <c r="P185" s="1"/>
    </row>
    <row r="186" spans="1:16" ht="24.75" customHeight="1">
      <c r="A186" s="1"/>
      <c r="B186" s="1"/>
      <c r="C186" s="409"/>
      <c r="D186" s="375"/>
      <c r="E186" s="375"/>
      <c r="F186" s="375"/>
      <c r="G186" s="375"/>
      <c r="H186" s="375"/>
      <c r="I186" s="375"/>
      <c r="J186" s="375"/>
      <c r="K186" s="417"/>
      <c r="L186" s="443" t="s">
        <v>374</v>
      </c>
      <c r="M186" s="283"/>
      <c r="N186" s="451" t="str">
        <f>$F$6</f>
        <v>Champagne Anodized</v>
      </c>
      <c r="O186" s="283"/>
      <c r="P186" s="1"/>
    </row>
    <row r="187" spans="1:16" ht="24.75" customHeight="1">
      <c r="A187" s="1"/>
      <c r="B187" s="1"/>
      <c r="C187" s="409"/>
      <c r="D187" s="375"/>
      <c r="E187" s="375"/>
      <c r="F187" s="375"/>
      <c r="G187" s="375"/>
      <c r="H187" s="375"/>
      <c r="I187" s="375"/>
      <c r="J187" s="375"/>
      <c r="K187" s="417"/>
      <c r="L187" s="443" t="s">
        <v>236</v>
      </c>
      <c r="M187" s="283"/>
      <c r="N187" s="451" t="str">
        <f>$K$6</f>
        <v>Silver</v>
      </c>
      <c r="O187" s="283"/>
      <c r="P187" s="1"/>
    </row>
    <row r="188" spans="1:16" ht="24.75" customHeight="1">
      <c r="A188" s="1"/>
      <c r="B188" s="1"/>
      <c r="C188" s="409"/>
      <c r="D188" s="375"/>
      <c r="E188" s="375"/>
      <c r="F188" s="375"/>
      <c r="G188" s="375"/>
      <c r="H188" s="375"/>
      <c r="I188" s="375"/>
      <c r="J188" s="375"/>
      <c r="K188" s="417"/>
      <c r="L188" s="443" t="s">
        <v>375</v>
      </c>
      <c r="M188" s="283"/>
      <c r="N188" s="450" t="s">
        <v>371</v>
      </c>
      <c r="O188" s="283"/>
      <c r="P188" s="1"/>
    </row>
    <row r="189" spans="1:16" ht="24.75" customHeight="1">
      <c r="A189" s="1"/>
      <c r="B189" s="1"/>
      <c r="C189" s="409"/>
      <c r="D189" s="375"/>
      <c r="E189" s="375"/>
      <c r="F189" s="375"/>
      <c r="G189" s="375"/>
      <c r="H189" s="375"/>
      <c r="I189" s="375"/>
      <c r="J189" s="375"/>
      <c r="K189" s="417"/>
      <c r="L189" s="443" t="s">
        <v>376</v>
      </c>
      <c r="M189" s="283"/>
      <c r="N189" s="451" t="str">
        <f>CONCATENATE('BD Team'!H25," X ",'BD Team'!I25)</f>
        <v xml:space="preserve"> X </v>
      </c>
      <c r="O189" s="283"/>
      <c r="P189" s="1"/>
    </row>
    <row r="190" spans="1:16" ht="24.75" customHeight="1">
      <c r="A190" s="1"/>
      <c r="B190" s="1"/>
      <c r="C190" s="409"/>
      <c r="D190" s="375"/>
      <c r="E190" s="375"/>
      <c r="F190" s="375"/>
      <c r="G190" s="375"/>
      <c r="H190" s="375"/>
      <c r="I190" s="375"/>
      <c r="J190" s="375"/>
      <c r="K190" s="417"/>
      <c r="L190" s="443" t="s">
        <v>377</v>
      </c>
      <c r="M190" s="283"/>
      <c r="N190" s="444">
        <f>'BD Team'!J25</f>
        <v>0</v>
      </c>
      <c r="O190" s="283"/>
      <c r="P190" s="1"/>
    </row>
    <row r="191" spans="1:16" ht="24.75" customHeight="1">
      <c r="A191" s="1"/>
      <c r="B191" s="1"/>
      <c r="C191" s="409"/>
      <c r="D191" s="375"/>
      <c r="E191" s="375"/>
      <c r="F191" s="375"/>
      <c r="G191" s="375"/>
      <c r="H191" s="375"/>
      <c r="I191" s="375"/>
      <c r="J191" s="375"/>
      <c r="K191" s="417"/>
      <c r="L191" s="443" t="s">
        <v>378</v>
      </c>
      <c r="M191" s="283"/>
      <c r="N191" s="444">
        <f>'BD Team'!C25</f>
        <v>0</v>
      </c>
      <c r="O191" s="283"/>
      <c r="P191" s="1"/>
    </row>
    <row r="192" spans="1:16" ht="24.75" customHeight="1">
      <c r="A192" s="1"/>
      <c r="B192" s="1"/>
      <c r="C192" s="409"/>
      <c r="D192" s="375"/>
      <c r="E192" s="375"/>
      <c r="F192" s="375"/>
      <c r="G192" s="375"/>
      <c r="H192" s="375"/>
      <c r="I192" s="375"/>
      <c r="J192" s="375"/>
      <c r="K192" s="417"/>
      <c r="L192" s="443" t="s">
        <v>379</v>
      </c>
      <c r="M192" s="283"/>
      <c r="N192" s="444">
        <f>'BD Team'!E25</f>
        <v>0</v>
      </c>
      <c r="O192" s="283"/>
      <c r="P192" s="1"/>
    </row>
    <row r="193" spans="1:16" ht="24.75" customHeight="1">
      <c r="A193" s="1"/>
      <c r="B193" s="1"/>
      <c r="C193" s="327"/>
      <c r="D193" s="448"/>
      <c r="E193" s="448"/>
      <c r="F193" s="448"/>
      <c r="G193" s="448"/>
      <c r="H193" s="448"/>
      <c r="I193" s="448"/>
      <c r="J193" s="448"/>
      <c r="K193" s="328"/>
      <c r="L193" s="443" t="s">
        <v>380</v>
      </c>
      <c r="M193" s="283"/>
      <c r="N193" s="444">
        <f>'BD Team'!F25</f>
        <v>0</v>
      </c>
      <c r="O193" s="283"/>
      <c r="P193" s="1"/>
    </row>
    <row r="194" spans="1:16" ht="12.75" customHeight="1">
      <c r="A194" s="1"/>
      <c r="B194" s="1"/>
      <c r="C194" s="452"/>
      <c r="D194" s="285"/>
      <c r="E194" s="285"/>
      <c r="F194" s="285"/>
      <c r="G194" s="285"/>
      <c r="H194" s="285"/>
      <c r="I194" s="285"/>
      <c r="J194" s="285"/>
      <c r="K194" s="285"/>
      <c r="L194" s="285"/>
      <c r="M194" s="285"/>
      <c r="N194" s="285"/>
      <c r="O194" s="283"/>
      <c r="P194" s="1"/>
    </row>
    <row r="195" spans="1:16" ht="24.75" customHeight="1">
      <c r="A195" s="1"/>
      <c r="B195" s="1"/>
      <c r="C195" s="443" t="s">
        <v>372</v>
      </c>
      <c r="D195" s="283"/>
      <c r="E195" s="259">
        <f>'BD Team'!B26</f>
        <v>0</v>
      </c>
      <c r="F195" s="254" t="s">
        <v>373</v>
      </c>
      <c r="G195" s="444">
        <f>'BD Team'!D26</f>
        <v>0</v>
      </c>
      <c r="H195" s="285"/>
      <c r="I195" s="285"/>
      <c r="J195" s="285"/>
      <c r="K195" s="285"/>
      <c r="L195" s="285"/>
      <c r="M195" s="285"/>
      <c r="N195" s="285"/>
      <c r="O195" s="283"/>
      <c r="P195" s="1"/>
    </row>
    <row r="196" spans="1:16" ht="24.75" customHeight="1">
      <c r="A196" s="1"/>
      <c r="B196" s="1"/>
      <c r="C196" s="445"/>
      <c r="D196" s="446"/>
      <c r="E196" s="446"/>
      <c r="F196" s="446"/>
      <c r="G196" s="446"/>
      <c r="H196" s="446"/>
      <c r="I196" s="446"/>
      <c r="J196" s="446"/>
      <c r="K196" s="447"/>
      <c r="L196" s="443" t="s">
        <v>22</v>
      </c>
      <c r="M196" s="283"/>
      <c r="N196" s="449">
        <f>'BD Team'!G26</f>
        <v>0</v>
      </c>
      <c r="O196" s="283"/>
      <c r="P196" s="1"/>
    </row>
    <row r="197" spans="1:16" ht="24.75" customHeight="1">
      <c r="A197" s="1"/>
      <c r="B197" s="1"/>
      <c r="C197" s="409"/>
      <c r="D197" s="375"/>
      <c r="E197" s="375"/>
      <c r="F197" s="375"/>
      <c r="G197" s="375"/>
      <c r="H197" s="375"/>
      <c r="I197" s="375"/>
      <c r="J197" s="375"/>
      <c r="K197" s="417"/>
      <c r="L197" s="443" t="s">
        <v>374</v>
      </c>
      <c r="M197" s="283"/>
      <c r="N197" s="451" t="str">
        <f>$F$6</f>
        <v>Champagne Anodized</v>
      </c>
      <c r="O197" s="283"/>
      <c r="P197" s="1"/>
    </row>
    <row r="198" spans="1:16" ht="24.75" customHeight="1">
      <c r="A198" s="1"/>
      <c r="B198" s="1"/>
      <c r="C198" s="409"/>
      <c r="D198" s="375"/>
      <c r="E198" s="375"/>
      <c r="F198" s="375"/>
      <c r="G198" s="375"/>
      <c r="H198" s="375"/>
      <c r="I198" s="375"/>
      <c r="J198" s="375"/>
      <c r="K198" s="417"/>
      <c r="L198" s="443" t="s">
        <v>236</v>
      </c>
      <c r="M198" s="283"/>
      <c r="N198" s="451" t="str">
        <f>$K$6</f>
        <v>Silver</v>
      </c>
      <c r="O198" s="283"/>
      <c r="P198" s="1"/>
    </row>
    <row r="199" spans="1:16" ht="24.75" customHeight="1">
      <c r="A199" s="1"/>
      <c r="B199" s="1"/>
      <c r="C199" s="409"/>
      <c r="D199" s="375"/>
      <c r="E199" s="375"/>
      <c r="F199" s="375"/>
      <c r="G199" s="375"/>
      <c r="H199" s="375"/>
      <c r="I199" s="375"/>
      <c r="J199" s="375"/>
      <c r="K199" s="417"/>
      <c r="L199" s="443" t="s">
        <v>375</v>
      </c>
      <c r="M199" s="283"/>
      <c r="N199" s="450" t="s">
        <v>371</v>
      </c>
      <c r="O199" s="283"/>
      <c r="P199" s="1"/>
    </row>
    <row r="200" spans="1:16" ht="24.75" customHeight="1">
      <c r="A200" s="1"/>
      <c r="B200" s="1"/>
      <c r="C200" s="409"/>
      <c r="D200" s="375"/>
      <c r="E200" s="375"/>
      <c r="F200" s="375"/>
      <c r="G200" s="375"/>
      <c r="H200" s="375"/>
      <c r="I200" s="375"/>
      <c r="J200" s="375"/>
      <c r="K200" s="417"/>
      <c r="L200" s="443" t="s">
        <v>376</v>
      </c>
      <c r="M200" s="283"/>
      <c r="N200" s="451" t="str">
        <f>CONCATENATE('BD Team'!H26," X ",'BD Team'!I26)</f>
        <v xml:space="preserve"> X </v>
      </c>
      <c r="O200" s="283"/>
      <c r="P200" s="1"/>
    </row>
    <row r="201" spans="1:16" ht="24.75" customHeight="1">
      <c r="A201" s="1"/>
      <c r="B201" s="1"/>
      <c r="C201" s="409"/>
      <c r="D201" s="375"/>
      <c r="E201" s="375"/>
      <c r="F201" s="375"/>
      <c r="G201" s="375"/>
      <c r="H201" s="375"/>
      <c r="I201" s="375"/>
      <c r="J201" s="375"/>
      <c r="K201" s="417"/>
      <c r="L201" s="443" t="s">
        <v>377</v>
      </c>
      <c r="M201" s="283"/>
      <c r="N201" s="444">
        <f>'BD Team'!J26</f>
        <v>0</v>
      </c>
      <c r="O201" s="283"/>
      <c r="P201" s="1"/>
    </row>
    <row r="202" spans="1:16" ht="24.75" customHeight="1">
      <c r="A202" s="1"/>
      <c r="B202" s="1"/>
      <c r="C202" s="409"/>
      <c r="D202" s="375"/>
      <c r="E202" s="375"/>
      <c r="F202" s="375"/>
      <c r="G202" s="375"/>
      <c r="H202" s="375"/>
      <c r="I202" s="375"/>
      <c r="J202" s="375"/>
      <c r="K202" s="417"/>
      <c r="L202" s="443" t="s">
        <v>378</v>
      </c>
      <c r="M202" s="283"/>
      <c r="N202" s="444">
        <f>'BD Team'!C26</f>
        <v>0</v>
      </c>
      <c r="O202" s="283"/>
      <c r="P202" s="1"/>
    </row>
    <row r="203" spans="1:16" ht="24.75" customHeight="1">
      <c r="A203" s="1"/>
      <c r="B203" s="1"/>
      <c r="C203" s="409"/>
      <c r="D203" s="375"/>
      <c r="E203" s="375"/>
      <c r="F203" s="375"/>
      <c r="G203" s="375"/>
      <c r="H203" s="375"/>
      <c r="I203" s="375"/>
      <c r="J203" s="375"/>
      <c r="K203" s="417"/>
      <c r="L203" s="443" t="s">
        <v>379</v>
      </c>
      <c r="M203" s="283"/>
      <c r="N203" s="444">
        <f>'BD Team'!E26</f>
        <v>0</v>
      </c>
      <c r="O203" s="283"/>
      <c r="P203" s="1"/>
    </row>
    <row r="204" spans="1:16" ht="24.75" customHeight="1">
      <c r="A204" s="1"/>
      <c r="B204" s="1"/>
      <c r="C204" s="327"/>
      <c r="D204" s="448"/>
      <c r="E204" s="448"/>
      <c r="F204" s="448"/>
      <c r="G204" s="448"/>
      <c r="H204" s="448"/>
      <c r="I204" s="448"/>
      <c r="J204" s="448"/>
      <c r="K204" s="328"/>
      <c r="L204" s="443" t="s">
        <v>380</v>
      </c>
      <c r="M204" s="283"/>
      <c r="N204" s="444">
        <f>'BD Team'!F26</f>
        <v>0</v>
      </c>
      <c r="O204" s="283"/>
      <c r="P204" s="1"/>
    </row>
    <row r="205" spans="1:16" ht="12.75" customHeight="1">
      <c r="A205" s="1"/>
      <c r="B205" s="1"/>
      <c r="C205" s="452"/>
      <c r="D205" s="285"/>
      <c r="E205" s="285"/>
      <c r="F205" s="285"/>
      <c r="G205" s="285"/>
      <c r="H205" s="285"/>
      <c r="I205" s="285"/>
      <c r="J205" s="285"/>
      <c r="K205" s="285"/>
      <c r="L205" s="285"/>
      <c r="M205" s="285"/>
      <c r="N205" s="285"/>
      <c r="O205" s="283"/>
      <c r="P205" s="1"/>
    </row>
    <row r="206" spans="1:16" ht="24.75" customHeight="1">
      <c r="A206" s="1"/>
      <c r="B206" s="1"/>
      <c r="C206" s="443" t="s">
        <v>372</v>
      </c>
      <c r="D206" s="283"/>
      <c r="E206" s="259">
        <f>'BD Team'!B27</f>
        <v>0</v>
      </c>
      <c r="F206" s="254" t="s">
        <v>373</v>
      </c>
      <c r="G206" s="444">
        <f>'BD Team'!D27</f>
        <v>0</v>
      </c>
      <c r="H206" s="285"/>
      <c r="I206" s="285"/>
      <c r="J206" s="285"/>
      <c r="K206" s="285"/>
      <c r="L206" s="285"/>
      <c r="M206" s="285"/>
      <c r="N206" s="285"/>
      <c r="O206" s="283"/>
      <c r="P206" s="1"/>
    </row>
    <row r="207" spans="1:16" ht="24.75" customHeight="1">
      <c r="A207" s="1"/>
      <c r="B207" s="1"/>
      <c r="C207" s="445"/>
      <c r="D207" s="446"/>
      <c r="E207" s="446"/>
      <c r="F207" s="446"/>
      <c r="G207" s="446"/>
      <c r="H207" s="446"/>
      <c r="I207" s="446"/>
      <c r="J207" s="446"/>
      <c r="K207" s="447"/>
      <c r="L207" s="443" t="s">
        <v>22</v>
      </c>
      <c r="M207" s="283"/>
      <c r="N207" s="449">
        <f>'BD Team'!G27</f>
        <v>0</v>
      </c>
      <c r="O207" s="283"/>
      <c r="P207" s="1"/>
    </row>
    <row r="208" spans="1:16" ht="24.75" customHeight="1">
      <c r="A208" s="1"/>
      <c r="B208" s="1"/>
      <c r="C208" s="409"/>
      <c r="D208" s="375"/>
      <c r="E208" s="375"/>
      <c r="F208" s="375"/>
      <c r="G208" s="375"/>
      <c r="H208" s="375"/>
      <c r="I208" s="375"/>
      <c r="J208" s="375"/>
      <c r="K208" s="417"/>
      <c r="L208" s="443" t="s">
        <v>374</v>
      </c>
      <c r="M208" s="283"/>
      <c r="N208" s="451" t="str">
        <f>$F$6</f>
        <v>Champagne Anodized</v>
      </c>
      <c r="O208" s="283"/>
      <c r="P208" s="1"/>
    </row>
    <row r="209" spans="1:16" ht="24.75" customHeight="1">
      <c r="A209" s="1"/>
      <c r="B209" s="1"/>
      <c r="C209" s="409"/>
      <c r="D209" s="375"/>
      <c r="E209" s="375"/>
      <c r="F209" s="375"/>
      <c r="G209" s="375"/>
      <c r="H209" s="375"/>
      <c r="I209" s="375"/>
      <c r="J209" s="375"/>
      <c r="K209" s="417"/>
      <c r="L209" s="443" t="s">
        <v>236</v>
      </c>
      <c r="M209" s="283"/>
      <c r="N209" s="451" t="str">
        <f>$K$6</f>
        <v>Silver</v>
      </c>
      <c r="O209" s="283"/>
      <c r="P209" s="1"/>
    </row>
    <row r="210" spans="1:16" ht="24.75" customHeight="1">
      <c r="A210" s="1"/>
      <c r="B210" s="1"/>
      <c r="C210" s="409"/>
      <c r="D210" s="375"/>
      <c r="E210" s="375"/>
      <c r="F210" s="375"/>
      <c r="G210" s="375"/>
      <c r="H210" s="375"/>
      <c r="I210" s="375"/>
      <c r="J210" s="375"/>
      <c r="K210" s="417"/>
      <c r="L210" s="443" t="s">
        <v>375</v>
      </c>
      <c r="M210" s="283"/>
      <c r="N210" s="450" t="s">
        <v>371</v>
      </c>
      <c r="O210" s="283"/>
      <c r="P210" s="1"/>
    </row>
    <row r="211" spans="1:16" ht="24.75" customHeight="1">
      <c r="A211" s="1"/>
      <c r="B211" s="1"/>
      <c r="C211" s="409"/>
      <c r="D211" s="375"/>
      <c r="E211" s="375"/>
      <c r="F211" s="375"/>
      <c r="G211" s="375"/>
      <c r="H211" s="375"/>
      <c r="I211" s="375"/>
      <c r="J211" s="375"/>
      <c r="K211" s="417"/>
      <c r="L211" s="443" t="s">
        <v>376</v>
      </c>
      <c r="M211" s="283"/>
      <c r="N211" s="451" t="str">
        <f>CONCATENATE('BD Team'!H27," X ",'BD Team'!I27)</f>
        <v xml:space="preserve"> X </v>
      </c>
      <c r="O211" s="283"/>
      <c r="P211" s="1"/>
    </row>
    <row r="212" spans="1:16" ht="24.75" customHeight="1">
      <c r="A212" s="1"/>
      <c r="B212" s="1"/>
      <c r="C212" s="409"/>
      <c r="D212" s="375"/>
      <c r="E212" s="375"/>
      <c r="F212" s="375"/>
      <c r="G212" s="375"/>
      <c r="H212" s="375"/>
      <c r="I212" s="375"/>
      <c r="J212" s="375"/>
      <c r="K212" s="417"/>
      <c r="L212" s="443" t="s">
        <v>377</v>
      </c>
      <c r="M212" s="283"/>
      <c r="N212" s="444">
        <f>'BD Team'!J27</f>
        <v>0</v>
      </c>
      <c r="O212" s="283"/>
      <c r="P212" s="1"/>
    </row>
    <row r="213" spans="1:16" ht="24.75" customHeight="1">
      <c r="A213" s="1"/>
      <c r="B213" s="1"/>
      <c r="C213" s="409"/>
      <c r="D213" s="375"/>
      <c r="E213" s="375"/>
      <c r="F213" s="375"/>
      <c r="G213" s="375"/>
      <c r="H213" s="375"/>
      <c r="I213" s="375"/>
      <c r="J213" s="375"/>
      <c r="K213" s="417"/>
      <c r="L213" s="443" t="s">
        <v>378</v>
      </c>
      <c r="M213" s="283"/>
      <c r="N213" s="444">
        <f>'BD Team'!C27</f>
        <v>0</v>
      </c>
      <c r="O213" s="283"/>
      <c r="P213" s="1"/>
    </row>
    <row r="214" spans="1:16" ht="24.75" customHeight="1">
      <c r="A214" s="1"/>
      <c r="B214" s="1"/>
      <c r="C214" s="409"/>
      <c r="D214" s="375"/>
      <c r="E214" s="375"/>
      <c r="F214" s="375"/>
      <c r="G214" s="375"/>
      <c r="H214" s="375"/>
      <c r="I214" s="375"/>
      <c r="J214" s="375"/>
      <c r="K214" s="417"/>
      <c r="L214" s="443" t="s">
        <v>379</v>
      </c>
      <c r="M214" s="283"/>
      <c r="N214" s="444">
        <f>'BD Team'!E27</f>
        <v>0</v>
      </c>
      <c r="O214" s="283"/>
      <c r="P214" s="1"/>
    </row>
    <row r="215" spans="1:16" ht="24.75" customHeight="1">
      <c r="A215" s="1"/>
      <c r="B215" s="1"/>
      <c r="C215" s="327"/>
      <c r="D215" s="448"/>
      <c r="E215" s="448"/>
      <c r="F215" s="448"/>
      <c r="G215" s="448"/>
      <c r="H215" s="448"/>
      <c r="I215" s="448"/>
      <c r="J215" s="448"/>
      <c r="K215" s="328"/>
      <c r="L215" s="443" t="s">
        <v>380</v>
      </c>
      <c r="M215" s="283"/>
      <c r="N215" s="444">
        <f>'BD Team'!F27</f>
        <v>0</v>
      </c>
      <c r="O215" s="283"/>
      <c r="P215" s="1"/>
    </row>
    <row r="216" spans="1:16" ht="12.75" customHeight="1">
      <c r="A216" s="1"/>
      <c r="B216" s="1"/>
      <c r="C216" s="452"/>
      <c r="D216" s="285"/>
      <c r="E216" s="285"/>
      <c r="F216" s="285"/>
      <c r="G216" s="285"/>
      <c r="H216" s="285"/>
      <c r="I216" s="285"/>
      <c r="J216" s="285"/>
      <c r="K216" s="285"/>
      <c r="L216" s="285"/>
      <c r="M216" s="285"/>
      <c r="N216" s="285"/>
      <c r="O216" s="283"/>
      <c r="P216" s="1"/>
    </row>
    <row r="217" spans="1:16" ht="24.75" customHeight="1">
      <c r="A217" s="1"/>
      <c r="B217" s="1"/>
      <c r="C217" s="443" t="s">
        <v>372</v>
      </c>
      <c r="D217" s="283"/>
      <c r="E217" s="259">
        <f>'BD Team'!B28</f>
        <v>0</v>
      </c>
      <c r="F217" s="254" t="s">
        <v>373</v>
      </c>
      <c r="G217" s="444">
        <f>'BD Team'!D28</f>
        <v>0</v>
      </c>
      <c r="H217" s="285"/>
      <c r="I217" s="285"/>
      <c r="J217" s="285"/>
      <c r="K217" s="285"/>
      <c r="L217" s="285"/>
      <c r="M217" s="285"/>
      <c r="N217" s="285"/>
      <c r="O217" s="283"/>
      <c r="P217" s="1"/>
    </row>
    <row r="218" spans="1:16" ht="24.75" customHeight="1">
      <c r="A218" s="1"/>
      <c r="B218" s="1"/>
      <c r="C218" s="445"/>
      <c r="D218" s="446"/>
      <c r="E218" s="446"/>
      <c r="F218" s="446"/>
      <c r="G218" s="446"/>
      <c r="H218" s="446"/>
      <c r="I218" s="446"/>
      <c r="J218" s="446"/>
      <c r="K218" s="447"/>
      <c r="L218" s="443" t="s">
        <v>22</v>
      </c>
      <c r="M218" s="283"/>
      <c r="N218" s="449">
        <f>'BD Team'!G28</f>
        <v>0</v>
      </c>
      <c r="O218" s="283"/>
      <c r="P218" s="1"/>
    </row>
    <row r="219" spans="1:16" ht="24.75" customHeight="1">
      <c r="A219" s="1"/>
      <c r="B219" s="1"/>
      <c r="C219" s="409"/>
      <c r="D219" s="375"/>
      <c r="E219" s="375"/>
      <c r="F219" s="375"/>
      <c r="G219" s="375"/>
      <c r="H219" s="375"/>
      <c r="I219" s="375"/>
      <c r="J219" s="375"/>
      <c r="K219" s="417"/>
      <c r="L219" s="443" t="s">
        <v>374</v>
      </c>
      <c r="M219" s="283"/>
      <c r="N219" s="451" t="str">
        <f>$F$6</f>
        <v>Champagne Anodized</v>
      </c>
      <c r="O219" s="283"/>
      <c r="P219" s="1"/>
    </row>
    <row r="220" spans="1:16" ht="24.75" customHeight="1">
      <c r="A220" s="1"/>
      <c r="B220" s="1"/>
      <c r="C220" s="409"/>
      <c r="D220" s="375"/>
      <c r="E220" s="375"/>
      <c r="F220" s="375"/>
      <c r="G220" s="375"/>
      <c r="H220" s="375"/>
      <c r="I220" s="375"/>
      <c r="J220" s="375"/>
      <c r="K220" s="417"/>
      <c r="L220" s="443" t="s">
        <v>236</v>
      </c>
      <c r="M220" s="283"/>
      <c r="N220" s="451" t="str">
        <f>$K$6</f>
        <v>Silver</v>
      </c>
      <c r="O220" s="283"/>
      <c r="P220" s="1"/>
    </row>
    <row r="221" spans="1:16" ht="24.75" customHeight="1">
      <c r="A221" s="1"/>
      <c r="B221" s="1"/>
      <c r="C221" s="409"/>
      <c r="D221" s="375"/>
      <c r="E221" s="375"/>
      <c r="F221" s="375"/>
      <c r="G221" s="375"/>
      <c r="H221" s="375"/>
      <c r="I221" s="375"/>
      <c r="J221" s="375"/>
      <c r="K221" s="417"/>
      <c r="L221" s="443" t="s">
        <v>375</v>
      </c>
      <c r="M221" s="283"/>
      <c r="N221" s="450" t="s">
        <v>371</v>
      </c>
      <c r="O221" s="283"/>
      <c r="P221" s="1"/>
    </row>
    <row r="222" spans="1:16" ht="24.75" customHeight="1">
      <c r="A222" s="1"/>
      <c r="B222" s="1"/>
      <c r="C222" s="409"/>
      <c r="D222" s="375"/>
      <c r="E222" s="375"/>
      <c r="F222" s="375"/>
      <c r="G222" s="375"/>
      <c r="H222" s="375"/>
      <c r="I222" s="375"/>
      <c r="J222" s="375"/>
      <c r="K222" s="417"/>
      <c r="L222" s="443" t="s">
        <v>376</v>
      </c>
      <c r="M222" s="283"/>
      <c r="N222" s="451" t="str">
        <f>CONCATENATE('BD Team'!H28," X ",'BD Team'!I28)</f>
        <v xml:space="preserve"> X </v>
      </c>
      <c r="O222" s="283"/>
      <c r="P222" s="1"/>
    </row>
    <row r="223" spans="1:16" ht="24.75" customHeight="1">
      <c r="A223" s="1"/>
      <c r="B223" s="1"/>
      <c r="C223" s="409"/>
      <c r="D223" s="375"/>
      <c r="E223" s="375"/>
      <c r="F223" s="375"/>
      <c r="G223" s="375"/>
      <c r="H223" s="375"/>
      <c r="I223" s="375"/>
      <c r="J223" s="375"/>
      <c r="K223" s="417"/>
      <c r="L223" s="443" t="s">
        <v>377</v>
      </c>
      <c r="M223" s="283"/>
      <c r="N223" s="444">
        <f>'BD Team'!J28</f>
        <v>0</v>
      </c>
      <c r="O223" s="283"/>
      <c r="P223" s="1"/>
    </row>
    <row r="224" spans="1:16" ht="24.75" customHeight="1">
      <c r="A224" s="1"/>
      <c r="B224" s="1"/>
      <c r="C224" s="409"/>
      <c r="D224" s="375"/>
      <c r="E224" s="375"/>
      <c r="F224" s="375"/>
      <c r="G224" s="375"/>
      <c r="H224" s="375"/>
      <c r="I224" s="375"/>
      <c r="J224" s="375"/>
      <c r="K224" s="417"/>
      <c r="L224" s="443" t="s">
        <v>378</v>
      </c>
      <c r="M224" s="283"/>
      <c r="N224" s="444">
        <f>'BD Team'!C28</f>
        <v>0</v>
      </c>
      <c r="O224" s="283"/>
      <c r="P224" s="1"/>
    </row>
    <row r="225" spans="1:16" ht="24.75" customHeight="1">
      <c r="A225" s="1"/>
      <c r="B225" s="1"/>
      <c r="C225" s="409"/>
      <c r="D225" s="375"/>
      <c r="E225" s="375"/>
      <c r="F225" s="375"/>
      <c r="G225" s="375"/>
      <c r="H225" s="375"/>
      <c r="I225" s="375"/>
      <c r="J225" s="375"/>
      <c r="K225" s="417"/>
      <c r="L225" s="443" t="s">
        <v>379</v>
      </c>
      <c r="M225" s="283"/>
      <c r="N225" s="444">
        <f>'BD Team'!E28</f>
        <v>0</v>
      </c>
      <c r="O225" s="283"/>
      <c r="P225" s="1"/>
    </row>
    <row r="226" spans="1:16" ht="24.75" customHeight="1">
      <c r="A226" s="1"/>
      <c r="B226" s="1"/>
      <c r="C226" s="327"/>
      <c r="D226" s="448"/>
      <c r="E226" s="448"/>
      <c r="F226" s="448"/>
      <c r="G226" s="448"/>
      <c r="H226" s="448"/>
      <c r="I226" s="448"/>
      <c r="J226" s="448"/>
      <c r="K226" s="328"/>
      <c r="L226" s="443" t="s">
        <v>380</v>
      </c>
      <c r="M226" s="283"/>
      <c r="N226" s="444">
        <f>'BD Team'!F28</f>
        <v>0</v>
      </c>
      <c r="O226" s="283"/>
      <c r="P226" s="1"/>
    </row>
    <row r="227" spans="1:16" ht="12.75" customHeight="1">
      <c r="A227" s="1"/>
      <c r="B227" s="1"/>
      <c r="C227" s="452"/>
      <c r="D227" s="285"/>
      <c r="E227" s="285"/>
      <c r="F227" s="285"/>
      <c r="G227" s="285"/>
      <c r="H227" s="285"/>
      <c r="I227" s="285"/>
      <c r="J227" s="285"/>
      <c r="K227" s="285"/>
      <c r="L227" s="285"/>
      <c r="M227" s="285"/>
      <c r="N227" s="285"/>
      <c r="O227" s="283"/>
      <c r="P227" s="1"/>
    </row>
    <row r="228" spans="1:16" ht="24.75" customHeight="1">
      <c r="A228" s="1"/>
      <c r="B228" s="1"/>
      <c r="C228" s="443" t="s">
        <v>372</v>
      </c>
      <c r="D228" s="283"/>
      <c r="E228" s="259">
        <f>'BD Team'!B29</f>
        <v>0</v>
      </c>
      <c r="F228" s="254" t="s">
        <v>373</v>
      </c>
      <c r="G228" s="444">
        <f>'BD Team'!D29</f>
        <v>0</v>
      </c>
      <c r="H228" s="285"/>
      <c r="I228" s="285"/>
      <c r="J228" s="285"/>
      <c r="K228" s="285"/>
      <c r="L228" s="285"/>
      <c r="M228" s="285"/>
      <c r="N228" s="285"/>
      <c r="O228" s="283"/>
      <c r="P228" s="1"/>
    </row>
    <row r="229" spans="1:16" ht="24.75" customHeight="1">
      <c r="A229" s="1"/>
      <c r="B229" s="1"/>
      <c r="C229" s="445"/>
      <c r="D229" s="446"/>
      <c r="E229" s="446"/>
      <c r="F229" s="446"/>
      <c r="G229" s="446"/>
      <c r="H229" s="446"/>
      <c r="I229" s="446"/>
      <c r="J229" s="446"/>
      <c r="K229" s="447"/>
      <c r="L229" s="443" t="s">
        <v>22</v>
      </c>
      <c r="M229" s="283"/>
      <c r="N229" s="449">
        <f>'BD Team'!G29</f>
        <v>0</v>
      </c>
      <c r="O229" s="283"/>
      <c r="P229" s="1"/>
    </row>
    <row r="230" spans="1:16" ht="24.75" customHeight="1">
      <c r="A230" s="1"/>
      <c r="B230" s="1"/>
      <c r="C230" s="409"/>
      <c r="D230" s="375"/>
      <c r="E230" s="375"/>
      <c r="F230" s="375"/>
      <c r="G230" s="375"/>
      <c r="H230" s="375"/>
      <c r="I230" s="375"/>
      <c r="J230" s="375"/>
      <c r="K230" s="417"/>
      <c r="L230" s="443" t="s">
        <v>374</v>
      </c>
      <c r="M230" s="283"/>
      <c r="N230" s="451" t="str">
        <f>$F$6</f>
        <v>Champagne Anodized</v>
      </c>
      <c r="O230" s="283"/>
      <c r="P230" s="1"/>
    </row>
    <row r="231" spans="1:16" ht="24.75" customHeight="1">
      <c r="A231" s="1"/>
      <c r="B231" s="1"/>
      <c r="C231" s="409"/>
      <c r="D231" s="375"/>
      <c r="E231" s="375"/>
      <c r="F231" s="375"/>
      <c r="G231" s="375"/>
      <c r="H231" s="375"/>
      <c r="I231" s="375"/>
      <c r="J231" s="375"/>
      <c r="K231" s="417"/>
      <c r="L231" s="443" t="s">
        <v>236</v>
      </c>
      <c r="M231" s="283"/>
      <c r="N231" s="451" t="str">
        <f>$K$6</f>
        <v>Silver</v>
      </c>
      <c r="O231" s="283"/>
      <c r="P231" s="1"/>
    </row>
    <row r="232" spans="1:16" ht="24.75" customHeight="1">
      <c r="A232" s="1"/>
      <c r="B232" s="1"/>
      <c r="C232" s="409"/>
      <c r="D232" s="375"/>
      <c r="E232" s="375"/>
      <c r="F232" s="375"/>
      <c r="G232" s="375"/>
      <c r="H232" s="375"/>
      <c r="I232" s="375"/>
      <c r="J232" s="375"/>
      <c r="K232" s="417"/>
      <c r="L232" s="443" t="s">
        <v>375</v>
      </c>
      <c r="M232" s="283"/>
      <c r="N232" s="450" t="s">
        <v>371</v>
      </c>
      <c r="O232" s="283"/>
      <c r="P232" s="1"/>
    </row>
    <row r="233" spans="1:16" ht="24.75" customHeight="1">
      <c r="A233" s="1"/>
      <c r="B233" s="1"/>
      <c r="C233" s="409"/>
      <c r="D233" s="375"/>
      <c r="E233" s="375"/>
      <c r="F233" s="375"/>
      <c r="G233" s="375"/>
      <c r="H233" s="375"/>
      <c r="I233" s="375"/>
      <c r="J233" s="375"/>
      <c r="K233" s="417"/>
      <c r="L233" s="443" t="s">
        <v>376</v>
      </c>
      <c r="M233" s="283"/>
      <c r="N233" s="451" t="str">
        <f>CONCATENATE('BD Team'!H29," X ",'BD Team'!I29)</f>
        <v xml:space="preserve"> X </v>
      </c>
      <c r="O233" s="283"/>
      <c r="P233" s="1"/>
    </row>
    <row r="234" spans="1:16" ht="24.75" customHeight="1">
      <c r="A234" s="1"/>
      <c r="B234" s="1"/>
      <c r="C234" s="409"/>
      <c r="D234" s="375"/>
      <c r="E234" s="375"/>
      <c r="F234" s="375"/>
      <c r="G234" s="375"/>
      <c r="H234" s="375"/>
      <c r="I234" s="375"/>
      <c r="J234" s="375"/>
      <c r="K234" s="417"/>
      <c r="L234" s="443" t="s">
        <v>377</v>
      </c>
      <c r="M234" s="283"/>
      <c r="N234" s="444">
        <f>'BD Team'!J29</f>
        <v>0</v>
      </c>
      <c r="O234" s="283"/>
      <c r="P234" s="1"/>
    </row>
    <row r="235" spans="1:16" ht="24.75" customHeight="1">
      <c r="A235" s="1"/>
      <c r="B235" s="1"/>
      <c r="C235" s="409"/>
      <c r="D235" s="375"/>
      <c r="E235" s="375"/>
      <c r="F235" s="375"/>
      <c r="G235" s="375"/>
      <c r="H235" s="375"/>
      <c r="I235" s="375"/>
      <c r="J235" s="375"/>
      <c r="K235" s="417"/>
      <c r="L235" s="443" t="s">
        <v>378</v>
      </c>
      <c r="M235" s="283"/>
      <c r="N235" s="444">
        <f>'BD Team'!C29</f>
        <v>0</v>
      </c>
      <c r="O235" s="283"/>
      <c r="P235" s="1"/>
    </row>
    <row r="236" spans="1:16" ht="24.75" customHeight="1">
      <c r="A236" s="1"/>
      <c r="B236" s="1"/>
      <c r="C236" s="409"/>
      <c r="D236" s="375"/>
      <c r="E236" s="375"/>
      <c r="F236" s="375"/>
      <c r="G236" s="375"/>
      <c r="H236" s="375"/>
      <c r="I236" s="375"/>
      <c r="J236" s="375"/>
      <c r="K236" s="417"/>
      <c r="L236" s="443" t="s">
        <v>379</v>
      </c>
      <c r="M236" s="283"/>
      <c r="N236" s="444">
        <f>'BD Team'!E29</f>
        <v>0</v>
      </c>
      <c r="O236" s="283"/>
      <c r="P236" s="1"/>
    </row>
    <row r="237" spans="1:16" ht="24.75" customHeight="1">
      <c r="A237" s="1"/>
      <c r="B237" s="1"/>
      <c r="C237" s="327"/>
      <c r="D237" s="448"/>
      <c r="E237" s="448"/>
      <c r="F237" s="448"/>
      <c r="G237" s="448"/>
      <c r="H237" s="448"/>
      <c r="I237" s="448"/>
      <c r="J237" s="448"/>
      <c r="K237" s="328"/>
      <c r="L237" s="443" t="s">
        <v>380</v>
      </c>
      <c r="M237" s="283"/>
      <c r="N237" s="444">
        <f>'BD Team'!F29</f>
        <v>0</v>
      </c>
      <c r="O237" s="283"/>
      <c r="P237" s="1"/>
    </row>
    <row r="238" spans="1:16" ht="12.75" customHeight="1">
      <c r="A238" s="1"/>
      <c r="B238" s="1"/>
      <c r="C238" s="282"/>
      <c r="D238" s="285"/>
      <c r="E238" s="285"/>
      <c r="F238" s="285"/>
      <c r="G238" s="285"/>
      <c r="H238" s="285"/>
      <c r="I238" s="285"/>
      <c r="J238" s="285"/>
      <c r="K238" s="285"/>
      <c r="L238" s="285"/>
      <c r="M238" s="285"/>
      <c r="N238" s="285"/>
      <c r="O238" s="283"/>
      <c r="P238" s="1"/>
    </row>
    <row r="239" spans="1:16" ht="24.75" customHeight="1">
      <c r="A239" s="1"/>
      <c r="B239" s="1"/>
      <c r="C239" s="443" t="s">
        <v>372</v>
      </c>
      <c r="D239" s="283"/>
      <c r="E239" s="259">
        <f>'BD Team'!B30</f>
        <v>0</v>
      </c>
      <c r="F239" s="254" t="s">
        <v>373</v>
      </c>
      <c r="G239" s="444">
        <f>'BD Team'!D30</f>
        <v>0</v>
      </c>
      <c r="H239" s="285"/>
      <c r="I239" s="285"/>
      <c r="J239" s="285"/>
      <c r="K239" s="285"/>
      <c r="L239" s="285"/>
      <c r="M239" s="285"/>
      <c r="N239" s="285"/>
      <c r="O239" s="283"/>
      <c r="P239" s="1"/>
    </row>
    <row r="240" spans="1:16" ht="24.75" customHeight="1">
      <c r="A240" s="1"/>
      <c r="B240" s="1"/>
      <c r="C240" s="445"/>
      <c r="D240" s="446"/>
      <c r="E240" s="446"/>
      <c r="F240" s="446"/>
      <c r="G240" s="446"/>
      <c r="H240" s="446"/>
      <c r="I240" s="446"/>
      <c r="J240" s="446"/>
      <c r="K240" s="447"/>
      <c r="L240" s="443" t="s">
        <v>22</v>
      </c>
      <c r="M240" s="283"/>
      <c r="N240" s="449">
        <f>'BD Team'!G30</f>
        <v>0</v>
      </c>
      <c r="O240" s="283"/>
      <c r="P240" s="1"/>
    </row>
    <row r="241" spans="1:16" ht="24.75" customHeight="1">
      <c r="A241" s="1"/>
      <c r="B241" s="1"/>
      <c r="C241" s="409"/>
      <c r="D241" s="375"/>
      <c r="E241" s="375"/>
      <c r="F241" s="375"/>
      <c r="G241" s="375"/>
      <c r="H241" s="375"/>
      <c r="I241" s="375"/>
      <c r="J241" s="375"/>
      <c r="K241" s="417"/>
      <c r="L241" s="443" t="s">
        <v>374</v>
      </c>
      <c r="M241" s="283"/>
      <c r="N241" s="451" t="str">
        <f>$F$6</f>
        <v>Champagne Anodized</v>
      </c>
      <c r="O241" s="283"/>
      <c r="P241" s="1"/>
    </row>
    <row r="242" spans="1:16" ht="24.75" customHeight="1">
      <c r="A242" s="1"/>
      <c r="B242" s="1"/>
      <c r="C242" s="409"/>
      <c r="D242" s="375"/>
      <c r="E242" s="375"/>
      <c r="F242" s="375"/>
      <c r="G242" s="375"/>
      <c r="H242" s="375"/>
      <c r="I242" s="375"/>
      <c r="J242" s="375"/>
      <c r="K242" s="417"/>
      <c r="L242" s="443" t="s">
        <v>236</v>
      </c>
      <c r="M242" s="283"/>
      <c r="N242" s="451" t="str">
        <f>$K$6</f>
        <v>Silver</v>
      </c>
      <c r="O242" s="283"/>
      <c r="P242" s="1"/>
    </row>
    <row r="243" spans="1:16" ht="24.75" customHeight="1">
      <c r="A243" s="1"/>
      <c r="B243" s="1"/>
      <c r="C243" s="409"/>
      <c r="D243" s="375"/>
      <c r="E243" s="375"/>
      <c r="F243" s="375"/>
      <c r="G243" s="375"/>
      <c r="H243" s="375"/>
      <c r="I243" s="375"/>
      <c r="J243" s="375"/>
      <c r="K243" s="417"/>
      <c r="L243" s="443" t="s">
        <v>375</v>
      </c>
      <c r="M243" s="283"/>
      <c r="N243" s="450" t="s">
        <v>371</v>
      </c>
      <c r="O243" s="283"/>
      <c r="P243" s="1"/>
    </row>
    <row r="244" spans="1:16" ht="24.75" customHeight="1">
      <c r="A244" s="1"/>
      <c r="B244" s="1"/>
      <c r="C244" s="409"/>
      <c r="D244" s="375"/>
      <c r="E244" s="375"/>
      <c r="F244" s="375"/>
      <c r="G244" s="375"/>
      <c r="H244" s="375"/>
      <c r="I244" s="375"/>
      <c r="J244" s="375"/>
      <c r="K244" s="417"/>
      <c r="L244" s="443" t="s">
        <v>376</v>
      </c>
      <c r="M244" s="283"/>
      <c r="N244" s="451" t="str">
        <f>CONCATENATE('BD Team'!H30," X ",'BD Team'!I30)</f>
        <v xml:space="preserve"> X </v>
      </c>
      <c r="O244" s="283"/>
      <c r="P244" s="1"/>
    </row>
    <row r="245" spans="1:16" ht="24.75" customHeight="1">
      <c r="A245" s="1"/>
      <c r="B245" s="1"/>
      <c r="C245" s="409"/>
      <c r="D245" s="375"/>
      <c r="E245" s="375"/>
      <c r="F245" s="375"/>
      <c r="G245" s="375"/>
      <c r="H245" s="375"/>
      <c r="I245" s="375"/>
      <c r="J245" s="375"/>
      <c r="K245" s="417"/>
      <c r="L245" s="443" t="s">
        <v>377</v>
      </c>
      <c r="M245" s="283"/>
      <c r="N245" s="444">
        <f>'BD Team'!J30</f>
        <v>0</v>
      </c>
      <c r="O245" s="283"/>
      <c r="P245" s="1"/>
    </row>
    <row r="246" spans="1:16" ht="24.75" customHeight="1">
      <c r="A246" s="1"/>
      <c r="B246" s="1"/>
      <c r="C246" s="409"/>
      <c r="D246" s="375"/>
      <c r="E246" s="375"/>
      <c r="F246" s="375"/>
      <c r="G246" s="375"/>
      <c r="H246" s="375"/>
      <c r="I246" s="375"/>
      <c r="J246" s="375"/>
      <c r="K246" s="417"/>
      <c r="L246" s="443" t="s">
        <v>378</v>
      </c>
      <c r="M246" s="283"/>
      <c r="N246" s="444">
        <f>'BD Team'!C30</f>
        <v>0</v>
      </c>
      <c r="O246" s="283"/>
      <c r="P246" s="1"/>
    </row>
    <row r="247" spans="1:16" ht="24.75" customHeight="1">
      <c r="A247" s="1"/>
      <c r="B247" s="1"/>
      <c r="C247" s="409"/>
      <c r="D247" s="375"/>
      <c r="E247" s="375"/>
      <c r="F247" s="375"/>
      <c r="G247" s="375"/>
      <c r="H247" s="375"/>
      <c r="I247" s="375"/>
      <c r="J247" s="375"/>
      <c r="K247" s="417"/>
      <c r="L247" s="443" t="s">
        <v>379</v>
      </c>
      <c r="M247" s="283"/>
      <c r="N247" s="444">
        <f>'BD Team'!E30</f>
        <v>0</v>
      </c>
      <c r="O247" s="283"/>
      <c r="P247" s="1"/>
    </row>
    <row r="248" spans="1:16" ht="24.75" customHeight="1">
      <c r="A248" s="1"/>
      <c r="B248" s="1"/>
      <c r="C248" s="327"/>
      <c r="D248" s="448"/>
      <c r="E248" s="448"/>
      <c r="F248" s="448"/>
      <c r="G248" s="448"/>
      <c r="H248" s="448"/>
      <c r="I248" s="448"/>
      <c r="J248" s="448"/>
      <c r="K248" s="328"/>
      <c r="L248" s="443" t="s">
        <v>380</v>
      </c>
      <c r="M248" s="283"/>
      <c r="N248" s="444">
        <f>'BD Team'!F30</f>
        <v>0</v>
      </c>
      <c r="O248" s="283"/>
      <c r="P248" s="1"/>
    </row>
    <row r="249" spans="1:16" ht="12.75" customHeight="1">
      <c r="A249" s="1"/>
      <c r="B249" s="1"/>
      <c r="C249" s="282"/>
      <c r="D249" s="285"/>
      <c r="E249" s="285"/>
      <c r="F249" s="285"/>
      <c r="G249" s="285"/>
      <c r="H249" s="285"/>
      <c r="I249" s="285"/>
      <c r="J249" s="285"/>
      <c r="K249" s="285"/>
      <c r="L249" s="285"/>
      <c r="M249" s="285"/>
      <c r="N249" s="285"/>
      <c r="O249" s="283"/>
      <c r="P249" s="1"/>
    </row>
    <row r="250" spans="1:16" ht="24.75" customHeight="1">
      <c r="A250" s="1"/>
      <c r="B250" s="1"/>
      <c r="C250" s="443" t="s">
        <v>372</v>
      </c>
      <c r="D250" s="283"/>
      <c r="E250" s="259">
        <f>'BD Team'!B31</f>
        <v>0</v>
      </c>
      <c r="F250" s="254" t="s">
        <v>373</v>
      </c>
      <c r="G250" s="444">
        <f>'BD Team'!D31</f>
        <v>0</v>
      </c>
      <c r="H250" s="285"/>
      <c r="I250" s="285"/>
      <c r="J250" s="285"/>
      <c r="K250" s="285"/>
      <c r="L250" s="285"/>
      <c r="M250" s="285"/>
      <c r="N250" s="285"/>
      <c r="O250" s="283"/>
      <c r="P250" s="1"/>
    </row>
    <row r="251" spans="1:16" ht="24.75" customHeight="1">
      <c r="A251" s="1"/>
      <c r="B251" s="1"/>
      <c r="C251" s="445"/>
      <c r="D251" s="446"/>
      <c r="E251" s="446"/>
      <c r="F251" s="446"/>
      <c r="G251" s="446"/>
      <c r="H251" s="446"/>
      <c r="I251" s="446"/>
      <c r="J251" s="446"/>
      <c r="K251" s="447"/>
      <c r="L251" s="443" t="s">
        <v>22</v>
      </c>
      <c r="M251" s="283"/>
      <c r="N251" s="449">
        <f>'BD Team'!G31</f>
        <v>0</v>
      </c>
      <c r="O251" s="283"/>
      <c r="P251" s="1"/>
    </row>
    <row r="252" spans="1:16" ht="24.75" customHeight="1">
      <c r="A252" s="1"/>
      <c r="B252" s="1"/>
      <c r="C252" s="409"/>
      <c r="D252" s="375"/>
      <c r="E252" s="375"/>
      <c r="F252" s="375"/>
      <c r="G252" s="375"/>
      <c r="H252" s="375"/>
      <c r="I252" s="375"/>
      <c r="J252" s="375"/>
      <c r="K252" s="417"/>
      <c r="L252" s="443" t="s">
        <v>374</v>
      </c>
      <c r="M252" s="283"/>
      <c r="N252" s="451" t="str">
        <f>$F$6</f>
        <v>Champagne Anodized</v>
      </c>
      <c r="O252" s="283"/>
      <c r="P252" s="1"/>
    </row>
    <row r="253" spans="1:16" ht="24.75" customHeight="1">
      <c r="A253" s="1"/>
      <c r="B253" s="1"/>
      <c r="C253" s="409"/>
      <c r="D253" s="375"/>
      <c r="E253" s="375"/>
      <c r="F253" s="375"/>
      <c r="G253" s="375"/>
      <c r="H253" s="375"/>
      <c r="I253" s="375"/>
      <c r="J253" s="375"/>
      <c r="K253" s="417"/>
      <c r="L253" s="443" t="s">
        <v>236</v>
      </c>
      <c r="M253" s="283"/>
      <c r="N253" s="451" t="str">
        <f>$K$6</f>
        <v>Silver</v>
      </c>
      <c r="O253" s="283"/>
      <c r="P253" s="1"/>
    </row>
    <row r="254" spans="1:16" ht="24.75" customHeight="1">
      <c r="A254" s="1"/>
      <c r="B254" s="1"/>
      <c r="C254" s="409"/>
      <c r="D254" s="375"/>
      <c r="E254" s="375"/>
      <c r="F254" s="375"/>
      <c r="G254" s="375"/>
      <c r="H254" s="375"/>
      <c r="I254" s="375"/>
      <c r="J254" s="375"/>
      <c r="K254" s="417"/>
      <c r="L254" s="443" t="s">
        <v>375</v>
      </c>
      <c r="M254" s="283"/>
      <c r="N254" s="450" t="s">
        <v>371</v>
      </c>
      <c r="O254" s="283"/>
      <c r="P254" s="1"/>
    </row>
    <row r="255" spans="1:16" ht="24.75" customHeight="1">
      <c r="A255" s="1"/>
      <c r="B255" s="1"/>
      <c r="C255" s="409"/>
      <c r="D255" s="375"/>
      <c r="E255" s="375"/>
      <c r="F255" s="375"/>
      <c r="G255" s="375"/>
      <c r="H255" s="375"/>
      <c r="I255" s="375"/>
      <c r="J255" s="375"/>
      <c r="K255" s="417"/>
      <c r="L255" s="443" t="s">
        <v>376</v>
      </c>
      <c r="M255" s="283"/>
      <c r="N255" s="451" t="str">
        <f>CONCATENATE('BD Team'!H31," X ",'BD Team'!I31)</f>
        <v xml:space="preserve"> X </v>
      </c>
      <c r="O255" s="283"/>
      <c r="P255" s="1"/>
    </row>
    <row r="256" spans="1:16" ht="24.75" customHeight="1">
      <c r="A256" s="1"/>
      <c r="B256" s="1"/>
      <c r="C256" s="409"/>
      <c r="D256" s="375"/>
      <c r="E256" s="375"/>
      <c r="F256" s="375"/>
      <c r="G256" s="375"/>
      <c r="H256" s="375"/>
      <c r="I256" s="375"/>
      <c r="J256" s="375"/>
      <c r="K256" s="417"/>
      <c r="L256" s="443" t="s">
        <v>377</v>
      </c>
      <c r="M256" s="283"/>
      <c r="N256" s="444">
        <f>'BD Team'!J31</f>
        <v>0</v>
      </c>
      <c r="O256" s="283"/>
      <c r="P256" s="1"/>
    </row>
    <row r="257" spans="1:16" ht="24.75" customHeight="1">
      <c r="A257" s="1"/>
      <c r="B257" s="1"/>
      <c r="C257" s="409"/>
      <c r="D257" s="375"/>
      <c r="E257" s="375"/>
      <c r="F257" s="375"/>
      <c r="G257" s="375"/>
      <c r="H257" s="375"/>
      <c r="I257" s="375"/>
      <c r="J257" s="375"/>
      <c r="K257" s="417"/>
      <c r="L257" s="443" t="s">
        <v>378</v>
      </c>
      <c r="M257" s="283"/>
      <c r="N257" s="444">
        <f>'BD Team'!C31</f>
        <v>0</v>
      </c>
      <c r="O257" s="283"/>
      <c r="P257" s="1"/>
    </row>
    <row r="258" spans="1:16" ht="24.75" customHeight="1">
      <c r="A258" s="1"/>
      <c r="B258" s="1"/>
      <c r="C258" s="409"/>
      <c r="D258" s="375"/>
      <c r="E258" s="375"/>
      <c r="F258" s="375"/>
      <c r="G258" s="375"/>
      <c r="H258" s="375"/>
      <c r="I258" s="375"/>
      <c r="J258" s="375"/>
      <c r="K258" s="417"/>
      <c r="L258" s="443" t="s">
        <v>379</v>
      </c>
      <c r="M258" s="283"/>
      <c r="N258" s="444">
        <f>'BD Team'!E31</f>
        <v>0</v>
      </c>
      <c r="O258" s="283"/>
      <c r="P258" s="1"/>
    </row>
    <row r="259" spans="1:16" ht="24.75" customHeight="1">
      <c r="A259" s="1"/>
      <c r="B259" s="1"/>
      <c r="C259" s="327"/>
      <c r="D259" s="448"/>
      <c r="E259" s="448"/>
      <c r="F259" s="448"/>
      <c r="G259" s="448"/>
      <c r="H259" s="448"/>
      <c r="I259" s="448"/>
      <c r="J259" s="448"/>
      <c r="K259" s="328"/>
      <c r="L259" s="443" t="s">
        <v>380</v>
      </c>
      <c r="M259" s="283"/>
      <c r="N259" s="444">
        <f>'BD Team'!F31</f>
        <v>0</v>
      </c>
      <c r="O259" s="283"/>
      <c r="P259" s="1"/>
    </row>
    <row r="260" spans="1:16" ht="12.75" customHeight="1">
      <c r="A260" s="1"/>
      <c r="B260" s="1"/>
      <c r="C260" s="282"/>
      <c r="D260" s="285"/>
      <c r="E260" s="285"/>
      <c r="F260" s="285"/>
      <c r="G260" s="285"/>
      <c r="H260" s="285"/>
      <c r="I260" s="285"/>
      <c r="J260" s="285"/>
      <c r="K260" s="285"/>
      <c r="L260" s="285"/>
      <c r="M260" s="285"/>
      <c r="N260" s="285"/>
      <c r="O260" s="283"/>
      <c r="P260" s="1"/>
    </row>
    <row r="261" spans="1:16" ht="24.75" customHeight="1">
      <c r="A261" s="1"/>
      <c r="B261" s="1"/>
      <c r="C261" s="443" t="s">
        <v>372</v>
      </c>
      <c r="D261" s="283"/>
      <c r="E261" s="259">
        <f>'BD Team'!B32</f>
        <v>0</v>
      </c>
      <c r="F261" s="254" t="s">
        <v>373</v>
      </c>
      <c r="G261" s="444">
        <f>'BD Team'!D32</f>
        <v>0</v>
      </c>
      <c r="H261" s="285"/>
      <c r="I261" s="285"/>
      <c r="J261" s="285"/>
      <c r="K261" s="285"/>
      <c r="L261" s="285"/>
      <c r="M261" s="285"/>
      <c r="N261" s="285"/>
      <c r="O261" s="283"/>
      <c r="P261" s="1"/>
    </row>
    <row r="262" spans="1:16" ht="24.75" customHeight="1">
      <c r="A262" s="1"/>
      <c r="B262" s="1"/>
      <c r="C262" s="445"/>
      <c r="D262" s="446"/>
      <c r="E262" s="446"/>
      <c r="F262" s="446"/>
      <c r="G262" s="446"/>
      <c r="H262" s="446"/>
      <c r="I262" s="446"/>
      <c r="J262" s="446"/>
      <c r="K262" s="447"/>
      <c r="L262" s="443" t="s">
        <v>22</v>
      </c>
      <c r="M262" s="283"/>
      <c r="N262" s="449">
        <f>'BD Team'!G32</f>
        <v>0</v>
      </c>
      <c r="O262" s="283"/>
      <c r="P262" s="1"/>
    </row>
    <row r="263" spans="1:16" ht="24.75" customHeight="1">
      <c r="A263" s="1"/>
      <c r="B263" s="1"/>
      <c r="C263" s="409"/>
      <c r="D263" s="375"/>
      <c r="E263" s="375"/>
      <c r="F263" s="375"/>
      <c r="G263" s="375"/>
      <c r="H263" s="375"/>
      <c r="I263" s="375"/>
      <c r="J263" s="375"/>
      <c r="K263" s="417"/>
      <c r="L263" s="443" t="s">
        <v>374</v>
      </c>
      <c r="M263" s="283"/>
      <c r="N263" s="451" t="str">
        <f>$F$6</f>
        <v>Champagne Anodized</v>
      </c>
      <c r="O263" s="283"/>
      <c r="P263" s="1"/>
    </row>
    <row r="264" spans="1:16" ht="24.75" customHeight="1">
      <c r="A264" s="1"/>
      <c r="B264" s="1"/>
      <c r="C264" s="409"/>
      <c r="D264" s="375"/>
      <c r="E264" s="375"/>
      <c r="F264" s="375"/>
      <c r="G264" s="375"/>
      <c r="H264" s="375"/>
      <c r="I264" s="375"/>
      <c r="J264" s="375"/>
      <c r="K264" s="417"/>
      <c r="L264" s="443" t="s">
        <v>236</v>
      </c>
      <c r="M264" s="283"/>
      <c r="N264" s="451" t="str">
        <f>$K$6</f>
        <v>Silver</v>
      </c>
      <c r="O264" s="283"/>
      <c r="P264" s="1"/>
    </row>
    <row r="265" spans="1:16" ht="24.75" customHeight="1">
      <c r="A265" s="1"/>
      <c r="B265" s="1"/>
      <c r="C265" s="409"/>
      <c r="D265" s="375"/>
      <c r="E265" s="375"/>
      <c r="F265" s="375"/>
      <c r="G265" s="375"/>
      <c r="H265" s="375"/>
      <c r="I265" s="375"/>
      <c r="J265" s="375"/>
      <c r="K265" s="417"/>
      <c r="L265" s="443" t="s">
        <v>375</v>
      </c>
      <c r="M265" s="283"/>
      <c r="N265" s="450" t="s">
        <v>371</v>
      </c>
      <c r="O265" s="283"/>
      <c r="P265" s="1"/>
    </row>
    <row r="266" spans="1:16" ht="24.75" customHeight="1">
      <c r="A266" s="1"/>
      <c r="B266" s="1"/>
      <c r="C266" s="409"/>
      <c r="D266" s="375"/>
      <c r="E266" s="375"/>
      <c r="F266" s="375"/>
      <c r="G266" s="375"/>
      <c r="H266" s="375"/>
      <c r="I266" s="375"/>
      <c r="J266" s="375"/>
      <c r="K266" s="417"/>
      <c r="L266" s="443" t="s">
        <v>376</v>
      </c>
      <c r="M266" s="283"/>
      <c r="N266" s="451" t="str">
        <f>CONCATENATE('BD Team'!H32," X ",'BD Team'!I32)</f>
        <v xml:space="preserve"> X </v>
      </c>
      <c r="O266" s="283"/>
      <c r="P266" s="1"/>
    </row>
    <row r="267" spans="1:16" ht="24.75" customHeight="1">
      <c r="A267" s="1"/>
      <c r="B267" s="1"/>
      <c r="C267" s="409"/>
      <c r="D267" s="375"/>
      <c r="E267" s="375"/>
      <c r="F267" s="375"/>
      <c r="G267" s="375"/>
      <c r="H267" s="375"/>
      <c r="I267" s="375"/>
      <c r="J267" s="375"/>
      <c r="K267" s="417"/>
      <c r="L267" s="443" t="s">
        <v>377</v>
      </c>
      <c r="M267" s="283"/>
      <c r="N267" s="444">
        <f>'BD Team'!J32</f>
        <v>0</v>
      </c>
      <c r="O267" s="283"/>
      <c r="P267" s="1"/>
    </row>
    <row r="268" spans="1:16" ht="24.75" customHeight="1">
      <c r="A268" s="1"/>
      <c r="B268" s="1"/>
      <c r="C268" s="409"/>
      <c r="D268" s="375"/>
      <c r="E268" s="375"/>
      <c r="F268" s="375"/>
      <c r="G268" s="375"/>
      <c r="H268" s="375"/>
      <c r="I268" s="375"/>
      <c r="J268" s="375"/>
      <c r="K268" s="417"/>
      <c r="L268" s="443" t="s">
        <v>378</v>
      </c>
      <c r="M268" s="283"/>
      <c r="N268" s="444">
        <f>'BD Team'!C32</f>
        <v>0</v>
      </c>
      <c r="O268" s="283"/>
      <c r="P268" s="1"/>
    </row>
    <row r="269" spans="1:16" ht="24.75" customHeight="1">
      <c r="A269" s="1"/>
      <c r="B269" s="1"/>
      <c r="C269" s="409"/>
      <c r="D269" s="375"/>
      <c r="E269" s="375"/>
      <c r="F269" s="375"/>
      <c r="G269" s="375"/>
      <c r="H269" s="375"/>
      <c r="I269" s="375"/>
      <c r="J269" s="375"/>
      <c r="K269" s="417"/>
      <c r="L269" s="443" t="s">
        <v>379</v>
      </c>
      <c r="M269" s="283"/>
      <c r="N269" s="444">
        <f>'BD Team'!E32</f>
        <v>0</v>
      </c>
      <c r="O269" s="283"/>
      <c r="P269" s="1"/>
    </row>
    <row r="270" spans="1:16" ht="24.75" customHeight="1">
      <c r="A270" s="1"/>
      <c r="B270" s="1"/>
      <c r="C270" s="327"/>
      <c r="D270" s="448"/>
      <c r="E270" s="448"/>
      <c r="F270" s="448"/>
      <c r="G270" s="448"/>
      <c r="H270" s="448"/>
      <c r="I270" s="448"/>
      <c r="J270" s="448"/>
      <c r="K270" s="328"/>
      <c r="L270" s="443" t="s">
        <v>380</v>
      </c>
      <c r="M270" s="283"/>
      <c r="N270" s="444">
        <f>'BD Team'!F32</f>
        <v>0</v>
      </c>
      <c r="O270" s="283"/>
      <c r="P270" s="1"/>
    </row>
    <row r="271" spans="1:16" ht="12.75" customHeight="1">
      <c r="A271" s="1"/>
      <c r="B271" s="1"/>
      <c r="C271" s="282"/>
      <c r="D271" s="285"/>
      <c r="E271" s="285"/>
      <c r="F271" s="285"/>
      <c r="G271" s="285"/>
      <c r="H271" s="285"/>
      <c r="I271" s="285"/>
      <c r="J271" s="285"/>
      <c r="K271" s="285"/>
      <c r="L271" s="285"/>
      <c r="M271" s="285"/>
      <c r="N271" s="285"/>
      <c r="O271" s="283"/>
      <c r="P271" s="1"/>
    </row>
    <row r="272" spans="1:16" ht="24.75" customHeight="1">
      <c r="A272" s="1"/>
      <c r="B272" s="1"/>
      <c r="C272" s="443" t="s">
        <v>372</v>
      </c>
      <c r="D272" s="283"/>
      <c r="E272" s="259">
        <f>'BD Team'!B33</f>
        <v>0</v>
      </c>
      <c r="F272" s="254" t="s">
        <v>373</v>
      </c>
      <c r="G272" s="444">
        <f>'BD Team'!D33</f>
        <v>0</v>
      </c>
      <c r="H272" s="285"/>
      <c r="I272" s="285"/>
      <c r="J272" s="285"/>
      <c r="K272" s="285"/>
      <c r="L272" s="285"/>
      <c r="M272" s="285"/>
      <c r="N272" s="285"/>
      <c r="O272" s="283"/>
      <c r="P272" s="1"/>
    </row>
    <row r="273" spans="1:16" ht="24.75" customHeight="1">
      <c r="A273" s="1"/>
      <c r="B273" s="1"/>
      <c r="C273" s="445"/>
      <c r="D273" s="446"/>
      <c r="E273" s="446"/>
      <c r="F273" s="446"/>
      <c r="G273" s="446"/>
      <c r="H273" s="446"/>
      <c r="I273" s="446"/>
      <c r="J273" s="446"/>
      <c r="K273" s="447"/>
      <c r="L273" s="443" t="s">
        <v>22</v>
      </c>
      <c r="M273" s="283"/>
      <c r="N273" s="449">
        <f>'BD Team'!G33</f>
        <v>0</v>
      </c>
      <c r="O273" s="283"/>
      <c r="P273" s="1"/>
    </row>
    <row r="274" spans="1:16" ht="24.75" customHeight="1">
      <c r="A274" s="1"/>
      <c r="B274" s="1"/>
      <c r="C274" s="409"/>
      <c r="D274" s="375"/>
      <c r="E274" s="375"/>
      <c r="F274" s="375"/>
      <c r="G274" s="375"/>
      <c r="H274" s="375"/>
      <c r="I274" s="375"/>
      <c r="J274" s="375"/>
      <c r="K274" s="417"/>
      <c r="L274" s="443" t="s">
        <v>374</v>
      </c>
      <c r="M274" s="283"/>
      <c r="N274" s="451" t="str">
        <f>$F$6</f>
        <v>Champagne Anodized</v>
      </c>
      <c r="O274" s="283"/>
      <c r="P274" s="1"/>
    </row>
    <row r="275" spans="1:16" ht="24.75" customHeight="1">
      <c r="A275" s="1"/>
      <c r="B275" s="1"/>
      <c r="C275" s="409"/>
      <c r="D275" s="375"/>
      <c r="E275" s="375"/>
      <c r="F275" s="375"/>
      <c r="G275" s="375"/>
      <c r="H275" s="375"/>
      <c r="I275" s="375"/>
      <c r="J275" s="375"/>
      <c r="K275" s="417"/>
      <c r="L275" s="443" t="s">
        <v>236</v>
      </c>
      <c r="M275" s="283"/>
      <c r="N275" s="451" t="str">
        <f>$K$6</f>
        <v>Silver</v>
      </c>
      <c r="O275" s="283"/>
      <c r="P275" s="1"/>
    </row>
    <row r="276" spans="1:16" ht="24.75" customHeight="1">
      <c r="A276" s="1"/>
      <c r="B276" s="1"/>
      <c r="C276" s="409"/>
      <c r="D276" s="375"/>
      <c r="E276" s="375"/>
      <c r="F276" s="375"/>
      <c r="G276" s="375"/>
      <c r="H276" s="375"/>
      <c r="I276" s="375"/>
      <c r="J276" s="375"/>
      <c r="K276" s="417"/>
      <c r="L276" s="443" t="s">
        <v>375</v>
      </c>
      <c r="M276" s="283"/>
      <c r="N276" s="450" t="s">
        <v>371</v>
      </c>
      <c r="O276" s="283"/>
      <c r="P276" s="1"/>
    </row>
    <row r="277" spans="1:16" ht="24.75" customHeight="1">
      <c r="A277" s="1"/>
      <c r="B277" s="1"/>
      <c r="C277" s="409"/>
      <c r="D277" s="375"/>
      <c r="E277" s="375"/>
      <c r="F277" s="375"/>
      <c r="G277" s="375"/>
      <c r="H277" s="375"/>
      <c r="I277" s="375"/>
      <c r="J277" s="375"/>
      <c r="K277" s="417"/>
      <c r="L277" s="443" t="s">
        <v>376</v>
      </c>
      <c r="M277" s="283"/>
      <c r="N277" s="451" t="str">
        <f>CONCATENATE('BD Team'!H33," X ",'BD Team'!I33)</f>
        <v xml:space="preserve"> X </v>
      </c>
      <c r="O277" s="283"/>
      <c r="P277" s="1"/>
    </row>
    <row r="278" spans="1:16" ht="24.75" customHeight="1">
      <c r="A278" s="1"/>
      <c r="B278" s="1"/>
      <c r="C278" s="409"/>
      <c r="D278" s="375"/>
      <c r="E278" s="375"/>
      <c r="F278" s="375"/>
      <c r="G278" s="375"/>
      <c r="H278" s="375"/>
      <c r="I278" s="375"/>
      <c r="J278" s="375"/>
      <c r="K278" s="417"/>
      <c r="L278" s="443" t="s">
        <v>377</v>
      </c>
      <c r="M278" s="283"/>
      <c r="N278" s="444">
        <f>'BD Team'!J33</f>
        <v>0</v>
      </c>
      <c r="O278" s="283"/>
      <c r="P278" s="1"/>
    </row>
    <row r="279" spans="1:16" ht="24.75" customHeight="1">
      <c r="A279" s="1"/>
      <c r="B279" s="1"/>
      <c r="C279" s="409"/>
      <c r="D279" s="375"/>
      <c r="E279" s="375"/>
      <c r="F279" s="375"/>
      <c r="G279" s="375"/>
      <c r="H279" s="375"/>
      <c r="I279" s="375"/>
      <c r="J279" s="375"/>
      <c r="K279" s="417"/>
      <c r="L279" s="443" t="s">
        <v>378</v>
      </c>
      <c r="M279" s="283"/>
      <c r="N279" s="444">
        <f>'BD Team'!C33</f>
        <v>0</v>
      </c>
      <c r="O279" s="283"/>
      <c r="P279" s="1"/>
    </row>
    <row r="280" spans="1:16" ht="24.75" customHeight="1">
      <c r="A280" s="1"/>
      <c r="B280" s="1"/>
      <c r="C280" s="409"/>
      <c r="D280" s="375"/>
      <c r="E280" s="375"/>
      <c r="F280" s="375"/>
      <c r="G280" s="375"/>
      <c r="H280" s="375"/>
      <c r="I280" s="375"/>
      <c r="J280" s="375"/>
      <c r="K280" s="417"/>
      <c r="L280" s="443" t="s">
        <v>379</v>
      </c>
      <c r="M280" s="283"/>
      <c r="N280" s="444">
        <f>'BD Team'!E33</f>
        <v>0</v>
      </c>
      <c r="O280" s="283"/>
      <c r="P280" s="1"/>
    </row>
    <row r="281" spans="1:16" ht="24.75" customHeight="1">
      <c r="A281" s="1"/>
      <c r="B281" s="1"/>
      <c r="C281" s="327"/>
      <c r="D281" s="448"/>
      <c r="E281" s="448"/>
      <c r="F281" s="448"/>
      <c r="G281" s="448"/>
      <c r="H281" s="448"/>
      <c r="I281" s="448"/>
      <c r="J281" s="448"/>
      <c r="K281" s="328"/>
      <c r="L281" s="443" t="s">
        <v>380</v>
      </c>
      <c r="M281" s="283"/>
      <c r="N281" s="444">
        <f>'BD Team'!F33</f>
        <v>0</v>
      </c>
      <c r="O281" s="283"/>
      <c r="P281" s="1"/>
    </row>
    <row r="282" spans="1:16" ht="12.75" customHeight="1">
      <c r="A282" s="1"/>
      <c r="B282" s="1"/>
      <c r="C282" s="282"/>
      <c r="D282" s="285"/>
      <c r="E282" s="285"/>
      <c r="F282" s="285"/>
      <c r="G282" s="285"/>
      <c r="H282" s="285"/>
      <c r="I282" s="285"/>
      <c r="J282" s="285"/>
      <c r="K282" s="285"/>
      <c r="L282" s="285"/>
      <c r="M282" s="285"/>
      <c r="N282" s="285"/>
      <c r="O282" s="283"/>
      <c r="P282" s="1"/>
    </row>
    <row r="283" spans="1:16" ht="24.75" customHeight="1">
      <c r="A283" s="1"/>
      <c r="B283" s="1"/>
      <c r="C283" s="443" t="s">
        <v>372</v>
      </c>
      <c r="D283" s="283"/>
      <c r="E283" s="259">
        <f>'BD Team'!B34</f>
        <v>0</v>
      </c>
      <c r="F283" s="254" t="s">
        <v>373</v>
      </c>
      <c r="G283" s="444">
        <f>'BD Team'!D34</f>
        <v>0</v>
      </c>
      <c r="H283" s="285"/>
      <c r="I283" s="285"/>
      <c r="J283" s="285"/>
      <c r="K283" s="285"/>
      <c r="L283" s="285"/>
      <c r="M283" s="285"/>
      <c r="N283" s="285"/>
      <c r="O283" s="283"/>
      <c r="P283" s="1"/>
    </row>
    <row r="284" spans="1:16" ht="24.75" customHeight="1">
      <c r="A284" s="1"/>
      <c r="B284" s="1"/>
      <c r="C284" s="445"/>
      <c r="D284" s="446"/>
      <c r="E284" s="446"/>
      <c r="F284" s="446"/>
      <c r="G284" s="446"/>
      <c r="H284" s="446"/>
      <c r="I284" s="446"/>
      <c r="J284" s="446"/>
      <c r="K284" s="447"/>
      <c r="L284" s="443" t="s">
        <v>22</v>
      </c>
      <c r="M284" s="283"/>
      <c r="N284" s="449">
        <f>'BD Team'!G34</f>
        <v>0</v>
      </c>
      <c r="O284" s="283"/>
      <c r="P284" s="1"/>
    </row>
    <row r="285" spans="1:16" ht="24.75" customHeight="1">
      <c r="A285" s="1"/>
      <c r="B285" s="1"/>
      <c r="C285" s="409"/>
      <c r="D285" s="375"/>
      <c r="E285" s="375"/>
      <c r="F285" s="375"/>
      <c r="G285" s="375"/>
      <c r="H285" s="375"/>
      <c r="I285" s="375"/>
      <c r="J285" s="375"/>
      <c r="K285" s="417"/>
      <c r="L285" s="443" t="s">
        <v>374</v>
      </c>
      <c r="M285" s="283"/>
      <c r="N285" s="451" t="str">
        <f>$F$6</f>
        <v>Champagne Anodized</v>
      </c>
      <c r="O285" s="283"/>
      <c r="P285" s="1"/>
    </row>
    <row r="286" spans="1:16" ht="24.75" customHeight="1">
      <c r="A286" s="1"/>
      <c r="B286" s="1"/>
      <c r="C286" s="409"/>
      <c r="D286" s="375"/>
      <c r="E286" s="375"/>
      <c r="F286" s="375"/>
      <c r="G286" s="375"/>
      <c r="H286" s="375"/>
      <c r="I286" s="375"/>
      <c r="J286" s="375"/>
      <c r="K286" s="417"/>
      <c r="L286" s="443" t="s">
        <v>236</v>
      </c>
      <c r="M286" s="283"/>
      <c r="N286" s="451" t="str">
        <f>$K$6</f>
        <v>Silver</v>
      </c>
      <c r="O286" s="283"/>
      <c r="P286" s="1"/>
    </row>
    <row r="287" spans="1:16" ht="24.75" customHeight="1">
      <c r="A287" s="1"/>
      <c r="B287" s="1"/>
      <c r="C287" s="409"/>
      <c r="D287" s="375"/>
      <c r="E287" s="375"/>
      <c r="F287" s="375"/>
      <c r="G287" s="375"/>
      <c r="H287" s="375"/>
      <c r="I287" s="375"/>
      <c r="J287" s="375"/>
      <c r="K287" s="417"/>
      <c r="L287" s="443" t="s">
        <v>375</v>
      </c>
      <c r="M287" s="283"/>
      <c r="N287" s="450" t="s">
        <v>371</v>
      </c>
      <c r="O287" s="283"/>
      <c r="P287" s="1"/>
    </row>
    <row r="288" spans="1:16" ht="24.75" customHeight="1">
      <c r="A288" s="1"/>
      <c r="B288" s="1"/>
      <c r="C288" s="409"/>
      <c r="D288" s="375"/>
      <c r="E288" s="375"/>
      <c r="F288" s="375"/>
      <c r="G288" s="375"/>
      <c r="H288" s="375"/>
      <c r="I288" s="375"/>
      <c r="J288" s="375"/>
      <c r="K288" s="417"/>
      <c r="L288" s="443" t="s">
        <v>376</v>
      </c>
      <c r="M288" s="283"/>
      <c r="N288" s="451" t="str">
        <f>CONCATENATE('BD Team'!H34," X ",'BD Team'!I34)</f>
        <v xml:space="preserve"> X </v>
      </c>
      <c r="O288" s="283"/>
      <c r="P288" s="1"/>
    </row>
    <row r="289" spans="1:16" ht="24.75" customHeight="1">
      <c r="A289" s="1"/>
      <c r="B289" s="1"/>
      <c r="C289" s="409"/>
      <c r="D289" s="375"/>
      <c r="E289" s="375"/>
      <c r="F289" s="375"/>
      <c r="G289" s="375"/>
      <c r="H289" s="375"/>
      <c r="I289" s="375"/>
      <c r="J289" s="375"/>
      <c r="K289" s="417"/>
      <c r="L289" s="443" t="s">
        <v>377</v>
      </c>
      <c r="M289" s="283"/>
      <c r="N289" s="444">
        <f>'BD Team'!J34</f>
        <v>0</v>
      </c>
      <c r="O289" s="283"/>
      <c r="P289" s="1"/>
    </row>
    <row r="290" spans="1:16" ht="24.75" customHeight="1">
      <c r="A290" s="1"/>
      <c r="B290" s="1"/>
      <c r="C290" s="409"/>
      <c r="D290" s="375"/>
      <c r="E290" s="375"/>
      <c r="F290" s="375"/>
      <c r="G290" s="375"/>
      <c r="H290" s="375"/>
      <c r="I290" s="375"/>
      <c r="J290" s="375"/>
      <c r="K290" s="417"/>
      <c r="L290" s="443" t="s">
        <v>378</v>
      </c>
      <c r="M290" s="283"/>
      <c r="N290" s="444">
        <f>'BD Team'!C34</f>
        <v>0</v>
      </c>
      <c r="O290" s="283"/>
      <c r="P290" s="1"/>
    </row>
    <row r="291" spans="1:16" ht="24.75" customHeight="1">
      <c r="A291" s="1"/>
      <c r="B291" s="1"/>
      <c r="C291" s="409"/>
      <c r="D291" s="375"/>
      <c r="E291" s="375"/>
      <c r="F291" s="375"/>
      <c r="G291" s="375"/>
      <c r="H291" s="375"/>
      <c r="I291" s="375"/>
      <c r="J291" s="375"/>
      <c r="K291" s="417"/>
      <c r="L291" s="443" t="s">
        <v>379</v>
      </c>
      <c r="M291" s="283"/>
      <c r="N291" s="444">
        <f>'BD Team'!E34</f>
        <v>0</v>
      </c>
      <c r="O291" s="283"/>
      <c r="P291" s="1"/>
    </row>
    <row r="292" spans="1:16" ht="24.75" customHeight="1">
      <c r="A292" s="1"/>
      <c r="B292" s="1"/>
      <c r="C292" s="327"/>
      <c r="D292" s="448"/>
      <c r="E292" s="448"/>
      <c r="F292" s="448"/>
      <c r="G292" s="448"/>
      <c r="H292" s="448"/>
      <c r="I292" s="448"/>
      <c r="J292" s="448"/>
      <c r="K292" s="328"/>
      <c r="L292" s="443" t="s">
        <v>380</v>
      </c>
      <c r="M292" s="283"/>
      <c r="N292" s="444">
        <f>'BD Team'!F34</f>
        <v>0</v>
      </c>
      <c r="O292" s="283"/>
      <c r="P292" s="1"/>
    </row>
    <row r="293" spans="1:16" ht="12.75" customHeight="1">
      <c r="A293" s="1"/>
      <c r="B293" s="1"/>
      <c r="C293" s="282"/>
      <c r="D293" s="285"/>
      <c r="E293" s="285"/>
      <c r="F293" s="285"/>
      <c r="G293" s="285"/>
      <c r="H293" s="285"/>
      <c r="I293" s="285"/>
      <c r="J293" s="285"/>
      <c r="K293" s="285"/>
      <c r="L293" s="285"/>
      <c r="M293" s="285"/>
      <c r="N293" s="285"/>
      <c r="O293" s="283"/>
      <c r="P293" s="1"/>
    </row>
    <row r="294" spans="1:16" ht="24.75" customHeight="1">
      <c r="A294" s="1"/>
      <c r="B294" s="1"/>
      <c r="C294" s="443" t="s">
        <v>372</v>
      </c>
      <c r="D294" s="283"/>
      <c r="E294" s="259">
        <f>'BD Team'!B35</f>
        <v>0</v>
      </c>
      <c r="F294" s="254" t="s">
        <v>373</v>
      </c>
      <c r="G294" s="444">
        <f>'BD Team'!D35</f>
        <v>0</v>
      </c>
      <c r="H294" s="285"/>
      <c r="I294" s="285"/>
      <c r="J294" s="285"/>
      <c r="K294" s="285"/>
      <c r="L294" s="285"/>
      <c r="M294" s="285"/>
      <c r="N294" s="285"/>
      <c r="O294" s="283"/>
      <c r="P294" s="1"/>
    </row>
    <row r="295" spans="1:16" ht="24.75" customHeight="1">
      <c r="A295" s="1"/>
      <c r="B295" s="1"/>
      <c r="C295" s="445"/>
      <c r="D295" s="446"/>
      <c r="E295" s="446"/>
      <c r="F295" s="446"/>
      <c r="G295" s="446"/>
      <c r="H295" s="446"/>
      <c r="I295" s="446"/>
      <c r="J295" s="446"/>
      <c r="K295" s="447"/>
      <c r="L295" s="443" t="s">
        <v>22</v>
      </c>
      <c r="M295" s="283"/>
      <c r="N295" s="449">
        <f>'BD Team'!G35</f>
        <v>0</v>
      </c>
      <c r="O295" s="283"/>
      <c r="P295" s="1"/>
    </row>
    <row r="296" spans="1:16" ht="24.75" customHeight="1">
      <c r="A296" s="1"/>
      <c r="B296" s="1"/>
      <c r="C296" s="409"/>
      <c r="D296" s="375"/>
      <c r="E296" s="375"/>
      <c r="F296" s="375"/>
      <c r="G296" s="375"/>
      <c r="H296" s="375"/>
      <c r="I296" s="375"/>
      <c r="J296" s="375"/>
      <c r="K296" s="417"/>
      <c r="L296" s="443" t="s">
        <v>374</v>
      </c>
      <c r="M296" s="283"/>
      <c r="N296" s="451" t="str">
        <f>$F$6</f>
        <v>Champagne Anodized</v>
      </c>
      <c r="O296" s="283"/>
      <c r="P296" s="1"/>
    </row>
    <row r="297" spans="1:16" ht="24.75" customHeight="1">
      <c r="A297" s="1"/>
      <c r="B297" s="1"/>
      <c r="C297" s="409"/>
      <c r="D297" s="375"/>
      <c r="E297" s="375"/>
      <c r="F297" s="375"/>
      <c r="G297" s="375"/>
      <c r="H297" s="375"/>
      <c r="I297" s="375"/>
      <c r="J297" s="375"/>
      <c r="K297" s="417"/>
      <c r="L297" s="443" t="s">
        <v>236</v>
      </c>
      <c r="M297" s="283"/>
      <c r="N297" s="451" t="str">
        <f>$K$6</f>
        <v>Silver</v>
      </c>
      <c r="O297" s="283"/>
      <c r="P297" s="1"/>
    </row>
    <row r="298" spans="1:16" ht="24.75" customHeight="1">
      <c r="A298" s="1"/>
      <c r="B298" s="1"/>
      <c r="C298" s="409"/>
      <c r="D298" s="375"/>
      <c r="E298" s="375"/>
      <c r="F298" s="375"/>
      <c r="G298" s="375"/>
      <c r="H298" s="375"/>
      <c r="I298" s="375"/>
      <c r="J298" s="375"/>
      <c r="K298" s="417"/>
      <c r="L298" s="443" t="s">
        <v>375</v>
      </c>
      <c r="M298" s="283"/>
      <c r="N298" s="450" t="s">
        <v>371</v>
      </c>
      <c r="O298" s="283"/>
      <c r="P298" s="1"/>
    </row>
    <row r="299" spans="1:16" ht="24.75" customHeight="1">
      <c r="A299" s="1"/>
      <c r="B299" s="1"/>
      <c r="C299" s="409"/>
      <c r="D299" s="375"/>
      <c r="E299" s="375"/>
      <c r="F299" s="375"/>
      <c r="G299" s="375"/>
      <c r="H299" s="375"/>
      <c r="I299" s="375"/>
      <c r="J299" s="375"/>
      <c r="K299" s="417"/>
      <c r="L299" s="443" t="s">
        <v>376</v>
      </c>
      <c r="M299" s="283"/>
      <c r="N299" s="451" t="str">
        <f>CONCATENATE('BD Team'!H35," X ",'BD Team'!I35)</f>
        <v xml:space="preserve"> X </v>
      </c>
      <c r="O299" s="283"/>
      <c r="P299" s="1"/>
    </row>
    <row r="300" spans="1:16" ht="24.75" customHeight="1">
      <c r="A300" s="1"/>
      <c r="B300" s="1"/>
      <c r="C300" s="409"/>
      <c r="D300" s="375"/>
      <c r="E300" s="375"/>
      <c r="F300" s="375"/>
      <c r="G300" s="375"/>
      <c r="H300" s="375"/>
      <c r="I300" s="375"/>
      <c r="J300" s="375"/>
      <c r="K300" s="417"/>
      <c r="L300" s="443" t="s">
        <v>377</v>
      </c>
      <c r="M300" s="283"/>
      <c r="N300" s="444">
        <f>'BD Team'!J35</f>
        <v>0</v>
      </c>
      <c r="O300" s="283"/>
      <c r="P300" s="1"/>
    </row>
    <row r="301" spans="1:16" ht="24.75" customHeight="1">
      <c r="A301" s="1"/>
      <c r="B301" s="1"/>
      <c r="C301" s="409"/>
      <c r="D301" s="375"/>
      <c r="E301" s="375"/>
      <c r="F301" s="375"/>
      <c r="G301" s="375"/>
      <c r="H301" s="375"/>
      <c r="I301" s="375"/>
      <c r="J301" s="375"/>
      <c r="K301" s="417"/>
      <c r="L301" s="443" t="s">
        <v>378</v>
      </c>
      <c r="M301" s="283"/>
      <c r="N301" s="444">
        <f>'BD Team'!C35</f>
        <v>0</v>
      </c>
      <c r="O301" s="283"/>
      <c r="P301" s="1"/>
    </row>
    <row r="302" spans="1:16" ht="24.75" customHeight="1">
      <c r="A302" s="1"/>
      <c r="B302" s="1"/>
      <c r="C302" s="409"/>
      <c r="D302" s="375"/>
      <c r="E302" s="375"/>
      <c r="F302" s="375"/>
      <c r="G302" s="375"/>
      <c r="H302" s="375"/>
      <c r="I302" s="375"/>
      <c r="J302" s="375"/>
      <c r="K302" s="417"/>
      <c r="L302" s="443" t="s">
        <v>379</v>
      </c>
      <c r="M302" s="283"/>
      <c r="N302" s="444">
        <f>'BD Team'!E35</f>
        <v>0</v>
      </c>
      <c r="O302" s="283"/>
      <c r="P302" s="1"/>
    </row>
    <row r="303" spans="1:16" ht="24.75" customHeight="1">
      <c r="A303" s="1"/>
      <c r="B303" s="1"/>
      <c r="C303" s="327"/>
      <c r="D303" s="448"/>
      <c r="E303" s="448"/>
      <c r="F303" s="448"/>
      <c r="G303" s="448"/>
      <c r="H303" s="448"/>
      <c r="I303" s="448"/>
      <c r="J303" s="448"/>
      <c r="K303" s="328"/>
      <c r="L303" s="443" t="s">
        <v>380</v>
      </c>
      <c r="M303" s="283"/>
      <c r="N303" s="444">
        <f>'BD Team'!F35</f>
        <v>0</v>
      </c>
      <c r="O303" s="283"/>
      <c r="P303" s="1"/>
    </row>
    <row r="304" spans="1:16" ht="12.75" customHeight="1">
      <c r="A304" s="1"/>
      <c r="B304" s="1"/>
      <c r="C304" s="282"/>
      <c r="D304" s="285"/>
      <c r="E304" s="285"/>
      <c r="F304" s="285"/>
      <c r="G304" s="285"/>
      <c r="H304" s="285"/>
      <c r="I304" s="285"/>
      <c r="J304" s="285"/>
      <c r="K304" s="285"/>
      <c r="L304" s="285"/>
      <c r="M304" s="285"/>
      <c r="N304" s="285"/>
      <c r="O304" s="283"/>
      <c r="P304" s="1"/>
    </row>
    <row r="305" spans="1:16" ht="24.75" customHeight="1">
      <c r="A305" s="1"/>
      <c r="B305" s="1"/>
      <c r="C305" s="443" t="s">
        <v>372</v>
      </c>
      <c r="D305" s="283"/>
      <c r="E305" s="259">
        <f>'BD Team'!B36</f>
        <v>0</v>
      </c>
      <c r="F305" s="254" t="s">
        <v>373</v>
      </c>
      <c r="G305" s="444">
        <f>'BD Team'!D36</f>
        <v>0</v>
      </c>
      <c r="H305" s="285"/>
      <c r="I305" s="285"/>
      <c r="J305" s="285"/>
      <c r="K305" s="285"/>
      <c r="L305" s="285"/>
      <c r="M305" s="285"/>
      <c r="N305" s="285"/>
      <c r="O305" s="283"/>
      <c r="P305" s="1"/>
    </row>
    <row r="306" spans="1:16" ht="24.75" customHeight="1">
      <c r="A306" s="1"/>
      <c r="B306" s="1"/>
      <c r="C306" s="445"/>
      <c r="D306" s="446"/>
      <c r="E306" s="446"/>
      <c r="F306" s="446"/>
      <c r="G306" s="446"/>
      <c r="H306" s="446"/>
      <c r="I306" s="446"/>
      <c r="J306" s="446"/>
      <c r="K306" s="447"/>
      <c r="L306" s="443" t="s">
        <v>22</v>
      </c>
      <c r="M306" s="283"/>
      <c r="N306" s="449">
        <f>'BD Team'!G36</f>
        <v>0</v>
      </c>
      <c r="O306" s="283"/>
      <c r="P306" s="1"/>
    </row>
    <row r="307" spans="1:16" ht="24.75" customHeight="1">
      <c r="A307" s="1"/>
      <c r="B307" s="1"/>
      <c r="C307" s="409"/>
      <c r="D307" s="375"/>
      <c r="E307" s="375"/>
      <c r="F307" s="375"/>
      <c r="G307" s="375"/>
      <c r="H307" s="375"/>
      <c r="I307" s="375"/>
      <c r="J307" s="375"/>
      <c r="K307" s="417"/>
      <c r="L307" s="443" t="s">
        <v>374</v>
      </c>
      <c r="M307" s="283"/>
      <c r="N307" s="451" t="str">
        <f>$F$6</f>
        <v>Champagne Anodized</v>
      </c>
      <c r="O307" s="283"/>
      <c r="P307" s="1"/>
    </row>
    <row r="308" spans="1:16" ht="24.75" customHeight="1">
      <c r="A308" s="1"/>
      <c r="B308" s="1"/>
      <c r="C308" s="409"/>
      <c r="D308" s="375"/>
      <c r="E308" s="375"/>
      <c r="F308" s="375"/>
      <c r="G308" s="375"/>
      <c r="H308" s="375"/>
      <c r="I308" s="375"/>
      <c r="J308" s="375"/>
      <c r="K308" s="417"/>
      <c r="L308" s="443" t="s">
        <v>236</v>
      </c>
      <c r="M308" s="283"/>
      <c r="N308" s="451" t="str">
        <f>$K$6</f>
        <v>Silver</v>
      </c>
      <c r="O308" s="283"/>
      <c r="P308" s="1"/>
    </row>
    <row r="309" spans="1:16" ht="24.75" customHeight="1">
      <c r="A309" s="1"/>
      <c r="B309" s="1"/>
      <c r="C309" s="409"/>
      <c r="D309" s="375"/>
      <c r="E309" s="375"/>
      <c r="F309" s="375"/>
      <c r="G309" s="375"/>
      <c r="H309" s="375"/>
      <c r="I309" s="375"/>
      <c r="J309" s="375"/>
      <c r="K309" s="417"/>
      <c r="L309" s="443" t="s">
        <v>375</v>
      </c>
      <c r="M309" s="283"/>
      <c r="N309" s="450" t="s">
        <v>371</v>
      </c>
      <c r="O309" s="283"/>
      <c r="P309" s="1"/>
    </row>
    <row r="310" spans="1:16" ht="24.75" customHeight="1">
      <c r="A310" s="1"/>
      <c r="B310" s="1"/>
      <c r="C310" s="409"/>
      <c r="D310" s="375"/>
      <c r="E310" s="375"/>
      <c r="F310" s="375"/>
      <c r="G310" s="375"/>
      <c r="H310" s="375"/>
      <c r="I310" s="375"/>
      <c r="J310" s="375"/>
      <c r="K310" s="417"/>
      <c r="L310" s="443" t="s">
        <v>376</v>
      </c>
      <c r="M310" s="283"/>
      <c r="N310" s="451" t="str">
        <f>CONCATENATE('BD Team'!H36," X ",'BD Team'!I36)</f>
        <v xml:space="preserve"> X </v>
      </c>
      <c r="O310" s="283"/>
      <c r="P310" s="1"/>
    </row>
    <row r="311" spans="1:16" ht="24.75" customHeight="1">
      <c r="A311" s="1"/>
      <c r="B311" s="1"/>
      <c r="C311" s="409"/>
      <c r="D311" s="375"/>
      <c r="E311" s="375"/>
      <c r="F311" s="375"/>
      <c r="G311" s="375"/>
      <c r="H311" s="375"/>
      <c r="I311" s="375"/>
      <c r="J311" s="375"/>
      <c r="K311" s="417"/>
      <c r="L311" s="443" t="s">
        <v>377</v>
      </c>
      <c r="M311" s="283"/>
      <c r="N311" s="444">
        <f>'BD Team'!J36</f>
        <v>0</v>
      </c>
      <c r="O311" s="283"/>
      <c r="P311" s="1"/>
    </row>
    <row r="312" spans="1:16" ht="24.75" customHeight="1">
      <c r="A312" s="1"/>
      <c r="B312" s="1"/>
      <c r="C312" s="409"/>
      <c r="D312" s="375"/>
      <c r="E312" s="375"/>
      <c r="F312" s="375"/>
      <c r="G312" s="375"/>
      <c r="H312" s="375"/>
      <c r="I312" s="375"/>
      <c r="J312" s="375"/>
      <c r="K312" s="417"/>
      <c r="L312" s="443" t="s">
        <v>378</v>
      </c>
      <c r="M312" s="283"/>
      <c r="N312" s="444">
        <f>'BD Team'!C36</f>
        <v>0</v>
      </c>
      <c r="O312" s="283"/>
      <c r="P312" s="1"/>
    </row>
    <row r="313" spans="1:16" ht="24.75" customHeight="1">
      <c r="A313" s="1"/>
      <c r="B313" s="1"/>
      <c r="C313" s="409"/>
      <c r="D313" s="375"/>
      <c r="E313" s="375"/>
      <c r="F313" s="375"/>
      <c r="G313" s="375"/>
      <c r="H313" s="375"/>
      <c r="I313" s="375"/>
      <c r="J313" s="375"/>
      <c r="K313" s="417"/>
      <c r="L313" s="443" t="s">
        <v>379</v>
      </c>
      <c r="M313" s="283"/>
      <c r="N313" s="444">
        <f>'BD Team'!E36</f>
        <v>0</v>
      </c>
      <c r="O313" s="283"/>
      <c r="P313" s="1"/>
    </row>
    <row r="314" spans="1:16" ht="24.75" customHeight="1">
      <c r="A314" s="1"/>
      <c r="B314" s="1"/>
      <c r="C314" s="327"/>
      <c r="D314" s="448"/>
      <c r="E314" s="448"/>
      <c r="F314" s="448"/>
      <c r="G314" s="448"/>
      <c r="H314" s="448"/>
      <c r="I314" s="448"/>
      <c r="J314" s="448"/>
      <c r="K314" s="328"/>
      <c r="L314" s="443" t="s">
        <v>380</v>
      </c>
      <c r="M314" s="283"/>
      <c r="N314" s="444">
        <f>'BD Team'!F36</f>
        <v>0</v>
      </c>
      <c r="O314" s="283"/>
      <c r="P314" s="1"/>
    </row>
    <row r="315" spans="1:16" ht="12.75" customHeight="1">
      <c r="A315" s="1"/>
      <c r="B315" s="1"/>
      <c r="C315" s="282"/>
      <c r="D315" s="285"/>
      <c r="E315" s="285"/>
      <c r="F315" s="285"/>
      <c r="G315" s="285"/>
      <c r="H315" s="285"/>
      <c r="I315" s="285"/>
      <c r="J315" s="285"/>
      <c r="K315" s="285"/>
      <c r="L315" s="285"/>
      <c r="M315" s="285"/>
      <c r="N315" s="285"/>
      <c r="O315" s="283"/>
      <c r="P315" s="1"/>
    </row>
    <row r="316" spans="1:16" ht="24.75" customHeight="1">
      <c r="A316" s="1"/>
      <c r="B316" s="1"/>
      <c r="C316" s="443" t="s">
        <v>372</v>
      </c>
      <c r="D316" s="283"/>
      <c r="E316" s="259">
        <f>'BD Team'!B37</f>
        <v>0</v>
      </c>
      <c r="F316" s="254" t="s">
        <v>373</v>
      </c>
      <c r="G316" s="444">
        <f>'BD Team'!D37</f>
        <v>0</v>
      </c>
      <c r="H316" s="285"/>
      <c r="I316" s="285"/>
      <c r="J316" s="285"/>
      <c r="K316" s="285"/>
      <c r="L316" s="285"/>
      <c r="M316" s="285"/>
      <c r="N316" s="285"/>
      <c r="O316" s="283"/>
      <c r="P316" s="1"/>
    </row>
    <row r="317" spans="1:16" ht="24.75" customHeight="1">
      <c r="A317" s="1"/>
      <c r="B317" s="1"/>
      <c r="C317" s="445"/>
      <c r="D317" s="446"/>
      <c r="E317" s="446"/>
      <c r="F317" s="446"/>
      <c r="G317" s="446"/>
      <c r="H317" s="446"/>
      <c r="I317" s="446"/>
      <c r="J317" s="446"/>
      <c r="K317" s="447"/>
      <c r="L317" s="443" t="s">
        <v>22</v>
      </c>
      <c r="M317" s="283"/>
      <c r="N317" s="449">
        <f>'BD Team'!G37</f>
        <v>0</v>
      </c>
      <c r="O317" s="283"/>
      <c r="P317" s="1"/>
    </row>
    <row r="318" spans="1:16" ht="24.75" customHeight="1">
      <c r="A318" s="1"/>
      <c r="B318" s="1"/>
      <c r="C318" s="409"/>
      <c r="D318" s="375"/>
      <c r="E318" s="375"/>
      <c r="F318" s="375"/>
      <c r="G318" s="375"/>
      <c r="H318" s="375"/>
      <c r="I318" s="375"/>
      <c r="J318" s="375"/>
      <c r="K318" s="417"/>
      <c r="L318" s="443" t="s">
        <v>374</v>
      </c>
      <c r="M318" s="283"/>
      <c r="N318" s="451" t="str">
        <f>$F$6</f>
        <v>Champagne Anodized</v>
      </c>
      <c r="O318" s="283"/>
      <c r="P318" s="1"/>
    </row>
    <row r="319" spans="1:16" ht="24.75" customHeight="1">
      <c r="A319" s="1"/>
      <c r="B319" s="1"/>
      <c r="C319" s="409"/>
      <c r="D319" s="375"/>
      <c r="E319" s="375"/>
      <c r="F319" s="375"/>
      <c r="G319" s="375"/>
      <c r="H319" s="375"/>
      <c r="I319" s="375"/>
      <c r="J319" s="375"/>
      <c r="K319" s="417"/>
      <c r="L319" s="443" t="s">
        <v>236</v>
      </c>
      <c r="M319" s="283"/>
      <c r="N319" s="451" t="str">
        <f>$K$6</f>
        <v>Silver</v>
      </c>
      <c r="O319" s="283"/>
      <c r="P319" s="1"/>
    </row>
    <row r="320" spans="1:16" ht="24.75" customHeight="1">
      <c r="A320" s="1"/>
      <c r="B320" s="1"/>
      <c r="C320" s="409"/>
      <c r="D320" s="375"/>
      <c r="E320" s="375"/>
      <c r="F320" s="375"/>
      <c r="G320" s="375"/>
      <c r="H320" s="375"/>
      <c r="I320" s="375"/>
      <c r="J320" s="375"/>
      <c r="K320" s="417"/>
      <c r="L320" s="443" t="s">
        <v>375</v>
      </c>
      <c r="M320" s="283"/>
      <c r="N320" s="450" t="s">
        <v>371</v>
      </c>
      <c r="O320" s="283"/>
      <c r="P320" s="1"/>
    </row>
    <row r="321" spans="1:16" ht="24.75" customHeight="1">
      <c r="A321" s="1"/>
      <c r="B321" s="1"/>
      <c r="C321" s="409"/>
      <c r="D321" s="375"/>
      <c r="E321" s="375"/>
      <c r="F321" s="375"/>
      <c r="G321" s="375"/>
      <c r="H321" s="375"/>
      <c r="I321" s="375"/>
      <c r="J321" s="375"/>
      <c r="K321" s="417"/>
      <c r="L321" s="443" t="s">
        <v>376</v>
      </c>
      <c r="M321" s="283"/>
      <c r="N321" s="451" t="str">
        <f>CONCATENATE('BD Team'!H37," X ",'BD Team'!I37)</f>
        <v xml:space="preserve"> X </v>
      </c>
      <c r="O321" s="283"/>
      <c r="P321" s="1"/>
    </row>
    <row r="322" spans="1:16" ht="24.75" customHeight="1">
      <c r="A322" s="1"/>
      <c r="B322" s="1"/>
      <c r="C322" s="409"/>
      <c r="D322" s="375"/>
      <c r="E322" s="375"/>
      <c r="F322" s="375"/>
      <c r="G322" s="375"/>
      <c r="H322" s="375"/>
      <c r="I322" s="375"/>
      <c r="J322" s="375"/>
      <c r="K322" s="417"/>
      <c r="L322" s="443" t="s">
        <v>377</v>
      </c>
      <c r="M322" s="283"/>
      <c r="N322" s="444">
        <f>'BD Team'!J37</f>
        <v>0</v>
      </c>
      <c r="O322" s="283"/>
      <c r="P322" s="1"/>
    </row>
    <row r="323" spans="1:16" ht="24.75" customHeight="1">
      <c r="A323" s="1"/>
      <c r="B323" s="1"/>
      <c r="C323" s="409"/>
      <c r="D323" s="375"/>
      <c r="E323" s="375"/>
      <c r="F323" s="375"/>
      <c r="G323" s="375"/>
      <c r="H323" s="375"/>
      <c r="I323" s="375"/>
      <c r="J323" s="375"/>
      <c r="K323" s="417"/>
      <c r="L323" s="443" t="s">
        <v>378</v>
      </c>
      <c r="M323" s="283"/>
      <c r="N323" s="444">
        <f>'BD Team'!C37</f>
        <v>0</v>
      </c>
      <c r="O323" s="283"/>
      <c r="P323" s="1"/>
    </row>
    <row r="324" spans="1:16" ht="24.75" customHeight="1">
      <c r="A324" s="1"/>
      <c r="B324" s="1"/>
      <c r="C324" s="409"/>
      <c r="D324" s="375"/>
      <c r="E324" s="375"/>
      <c r="F324" s="375"/>
      <c r="G324" s="375"/>
      <c r="H324" s="375"/>
      <c r="I324" s="375"/>
      <c r="J324" s="375"/>
      <c r="K324" s="417"/>
      <c r="L324" s="443" t="s">
        <v>379</v>
      </c>
      <c r="M324" s="283"/>
      <c r="N324" s="444">
        <f>'BD Team'!E37</f>
        <v>0</v>
      </c>
      <c r="O324" s="283"/>
      <c r="P324" s="1"/>
    </row>
    <row r="325" spans="1:16" ht="24.75" customHeight="1">
      <c r="A325" s="1"/>
      <c r="B325" s="1"/>
      <c r="C325" s="327"/>
      <c r="D325" s="448"/>
      <c r="E325" s="448"/>
      <c r="F325" s="448"/>
      <c r="G325" s="448"/>
      <c r="H325" s="448"/>
      <c r="I325" s="448"/>
      <c r="J325" s="448"/>
      <c r="K325" s="328"/>
      <c r="L325" s="443" t="s">
        <v>380</v>
      </c>
      <c r="M325" s="283"/>
      <c r="N325" s="444">
        <f>'BD Team'!F37</f>
        <v>0</v>
      </c>
      <c r="O325" s="283"/>
      <c r="P325" s="1"/>
    </row>
    <row r="326" spans="1:16" ht="12.75" customHeight="1">
      <c r="A326" s="1"/>
      <c r="B326" s="1"/>
      <c r="C326" s="282"/>
      <c r="D326" s="285"/>
      <c r="E326" s="285"/>
      <c r="F326" s="285"/>
      <c r="G326" s="285"/>
      <c r="H326" s="285"/>
      <c r="I326" s="285"/>
      <c r="J326" s="285"/>
      <c r="K326" s="285"/>
      <c r="L326" s="285"/>
      <c r="M326" s="285"/>
      <c r="N326" s="285"/>
      <c r="O326" s="283"/>
      <c r="P326" s="1"/>
    </row>
    <row r="327" spans="1:16" ht="24.75" customHeight="1">
      <c r="A327" s="1"/>
      <c r="B327" s="1"/>
      <c r="C327" s="443" t="s">
        <v>372</v>
      </c>
      <c r="D327" s="283"/>
      <c r="E327" s="259">
        <f>'BD Team'!B38</f>
        <v>0</v>
      </c>
      <c r="F327" s="254" t="s">
        <v>373</v>
      </c>
      <c r="G327" s="444">
        <f>'BD Team'!D38</f>
        <v>0</v>
      </c>
      <c r="H327" s="285"/>
      <c r="I327" s="285"/>
      <c r="J327" s="285"/>
      <c r="K327" s="285"/>
      <c r="L327" s="285"/>
      <c r="M327" s="285"/>
      <c r="N327" s="285"/>
      <c r="O327" s="283"/>
      <c r="P327" s="1"/>
    </row>
    <row r="328" spans="1:16" ht="24.75" customHeight="1">
      <c r="A328" s="1"/>
      <c r="B328" s="1"/>
      <c r="C328" s="445"/>
      <c r="D328" s="446"/>
      <c r="E328" s="446"/>
      <c r="F328" s="446"/>
      <c r="G328" s="446"/>
      <c r="H328" s="446"/>
      <c r="I328" s="446"/>
      <c r="J328" s="446"/>
      <c r="K328" s="447"/>
      <c r="L328" s="443" t="s">
        <v>22</v>
      </c>
      <c r="M328" s="283"/>
      <c r="N328" s="449">
        <f>'BD Team'!G38</f>
        <v>0</v>
      </c>
      <c r="O328" s="283"/>
      <c r="P328" s="1"/>
    </row>
    <row r="329" spans="1:16" ht="24.75" customHeight="1">
      <c r="A329" s="1"/>
      <c r="B329" s="1"/>
      <c r="C329" s="409"/>
      <c r="D329" s="375"/>
      <c r="E329" s="375"/>
      <c r="F329" s="375"/>
      <c r="G329" s="375"/>
      <c r="H329" s="375"/>
      <c r="I329" s="375"/>
      <c r="J329" s="375"/>
      <c r="K329" s="417"/>
      <c r="L329" s="443" t="s">
        <v>374</v>
      </c>
      <c r="M329" s="283"/>
      <c r="N329" s="451" t="str">
        <f>$F$6</f>
        <v>Champagne Anodized</v>
      </c>
      <c r="O329" s="283"/>
      <c r="P329" s="1"/>
    </row>
    <row r="330" spans="1:16" ht="24.75" customHeight="1">
      <c r="A330" s="1"/>
      <c r="B330" s="1"/>
      <c r="C330" s="409"/>
      <c r="D330" s="375"/>
      <c r="E330" s="375"/>
      <c r="F330" s="375"/>
      <c r="G330" s="375"/>
      <c r="H330" s="375"/>
      <c r="I330" s="375"/>
      <c r="J330" s="375"/>
      <c r="K330" s="417"/>
      <c r="L330" s="443" t="s">
        <v>236</v>
      </c>
      <c r="M330" s="283"/>
      <c r="N330" s="451" t="str">
        <f>$K$6</f>
        <v>Silver</v>
      </c>
      <c r="O330" s="283"/>
      <c r="P330" s="1"/>
    </row>
    <row r="331" spans="1:16" ht="24.75" customHeight="1">
      <c r="A331" s="1"/>
      <c r="B331" s="1"/>
      <c r="C331" s="409"/>
      <c r="D331" s="375"/>
      <c r="E331" s="375"/>
      <c r="F331" s="375"/>
      <c r="G331" s="375"/>
      <c r="H331" s="375"/>
      <c r="I331" s="375"/>
      <c r="J331" s="375"/>
      <c r="K331" s="417"/>
      <c r="L331" s="443" t="s">
        <v>375</v>
      </c>
      <c r="M331" s="283"/>
      <c r="N331" s="450" t="s">
        <v>371</v>
      </c>
      <c r="O331" s="283"/>
      <c r="P331" s="1"/>
    </row>
    <row r="332" spans="1:16" ht="24.75" customHeight="1">
      <c r="A332" s="1"/>
      <c r="B332" s="1"/>
      <c r="C332" s="409"/>
      <c r="D332" s="375"/>
      <c r="E332" s="375"/>
      <c r="F332" s="375"/>
      <c r="G332" s="375"/>
      <c r="H332" s="375"/>
      <c r="I332" s="375"/>
      <c r="J332" s="375"/>
      <c r="K332" s="417"/>
      <c r="L332" s="443" t="s">
        <v>376</v>
      </c>
      <c r="M332" s="283"/>
      <c r="N332" s="451" t="str">
        <f>CONCATENATE('BD Team'!H38," X ",'BD Team'!I38)</f>
        <v xml:space="preserve"> X </v>
      </c>
      <c r="O332" s="283"/>
      <c r="P332" s="1"/>
    </row>
    <row r="333" spans="1:16" ht="24.75" customHeight="1">
      <c r="A333" s="1"/>
      <c r="B333" s="1"/>
      <c r="C333" s="409"/>
      <c r="D333" s="375"/>
      <c r="E333" s="375"/>
      <c r="F333" s="375"/>
      <c r="G333" s="375"/>
      <c r="H333" s="375"/>
      <c r="I333" s="375"/>
      <c r="J333" s="375"/>
      <c r="K333" s="417"/>
      <c r="L333" s="443" t="s">
        <v>377</v>
      </c>
      <c r="M333" s="283"/>
      <c r="N333" s="444">
        <f>'BD Team'!J38</f>
        <v>0</v>
      </c>
      <c r="O333" s="283"/>
      <c r="P333" s="1"/>
    </row>
    <row r="334" spans="1:16" ht="24.75" customHeight="1">
      <c r="A334" s="1"/>
      <c r="B334" s="1"/>
      <c r="C334" s="409"/>
      <c r="D334" s="375"/>
      <c r="E334" s="375"/>
      <c r="F334" s="375"/>
      <c r="G334" s="375"/>
      <c r="H334" s="375"/>
      <c r="I334" s="375"/>
      <c r="J334" s="375"/>
      <c r="K334" s="417"/>
      <c r="L334" s="443" t="s">
        <v>378</v>
      </c>
      <c r="M334" s="283"/>
      <c r="N334" s="444">
        <f>'BD Team'!C38</f>
        <v>0</v>
      </c>
      <c r="O334" s="283"/>
      <c r="P334" s="1"/>
    </row>
    <row r="335" spans="1:16" ht="24.75" customHeight="1">
      <c r="A335" s="1"/>
      <c r="B335" s="1"/>
      <c r="C335" s="409"/>
      <c r="D335" s="375"/>
      <c r="E335" s="375"/>
      <c r="F335" s="375"/>
      <c r="G335" s="375"/>
      <c r="H335" s="375"/>
      <c r="I335" s="375"/>
      <c r="J335" s="375"/>
      <c r="K335" s="417"/>
      <c r="L335" s="443" t="s">
        <v>379</v>
      </c>
      <c r="M335" s="283"/>
      <c r="N335" s="444">
        <f>'BD Team'!E38</f>
        <v>0</v>
      </c>
      <c r="O335" s="283"/>
      <c r="P335" s="1"/>
    </row>
    <row r="336" spans="1:16" ht="24.75" customHeight="1">
      <c r="A336" s="1"/>
      <c r="B336" s="1"/>
      <c r="C336" s="327"/>
      <c r="D336" s="448"/>
      <c r="E336" s="448"/>
      <c r="F336" s="448"/>
      <c r="G336" s="448"/>
      <c r="H336" s="448"/>
      <c r="I336" s="448"/>
      <c r="J336" s="448"/>
      <c r="K336" s="328"/>
      <c r="L336" s="443" t="s">
        <v>380</v>
      </c>
      <c r="M336" s="283"/>
      <c r="N336" s="444">
        <f>'BD Team'!F38</f>
        <v>0</v>
      </c>
      <c r="O336" s="283"/>
      <c r="P336" s="1"/>
    </row>
    <row r="337" spans="1:16" ht="12.75" customHeight="1">
      <c r="A337" s="1"/>
      <c r="B337" s="1"/>
      <c r="C337" s="282"/>
      <c r="D337" s="285"/>
      <c r="E337" s="285"/>
      <c r="F337" s="285"/>
      <c r="G337" s="285"/>
      <c r="H337" s="285"/>
      <c r="I337" s="285"/>
      <c r="J337" s="285"/>
      <c r="K337" s="285"/>
      <c r="L337" s="285"/>
      <c r="M337" s="285"/>
      <c r="N337" s="285"/>
      <c r="O337" s="283"/>
      <c r="P337" s="1"/>
    </row>
    <row r="338" spans="1:16" ht="24.75" customHeight="1">
      <c r="A338" s="1"/>
      <c r="B338" s="1"/>
      <c r="C338" s="443" t="s">
        <v>372</v>
      </c>
      <c r="D338" s="283"/>
      <c r="E338" s="259">
        <f>'BD Team'!B39</f>
        <v>0</v>
      </c>
      <c r="F338" s="254" t="s">
        <v>373</v>
      </c>
      <c r="G338" s="444">
        <f>'BD Team'!D39</f>
        <v>0</v>
      </c>
      <c r="H338" s="285"/>
      <c r="I338" s="285"/>
      <c r="J338" s="285"/>
      <c r="K338" s="285"/>
      <c r="L338" s="285"/>
      <c r="M338" s="285"/>
      <c r="N338" s="285"/>
      <c r="O338" s="283"/>
      <c r="P338" s="1"/>
    </row>
    <row r="339" spans="1:16" ht="24.75" customHeight="1">
      <c r="A339" s="1"/>
      <c r="B339" s="1"/>
      <c r="C339" s="445"/>
      <c r="D339" s="446"/>
      <c r="E339" s="446"/>
      <c r="F339" s="446"/>
      <c r="G339" s="446"/>
      <c r="H339" s="446"/>
      <c r="I339" s="446"/>
      <c r="J339" s="446"/>
      <c r="K339" s="447"/>
      <c r="L339" s="443" t="s">
        <v>22</v>
      </c>
      <c r="M339" s="283"/>
      <c r="N339" s="449">
        <f>'BD Team'!G39</f>
        <v>0</v>
      </c>
      <c r="O339" s="283"/>
      <c r="P339" s="1"/>
    </row>
    <row r="340" spans="1:16" ht="24.75" customHeight="1">
      <c r="A340" s="1"/>
      <c r="B340" s="1"/>
      <c r="C340" s="409"/>
      <c r="D340" s="375"/>
      <c r="E340" s="375"/>
      <c r="F340" s="375"/>
      <c r="G340" s="375"/>
      <c r="H340" s="375"/>
      <c r="I340" s="375"/>
      <c r="J340" s="375"/>
      <c r="K340" s="417"/>
      <c r="L340" s="443" t="s">
        <v>374</v>
      </c>
      <c r="M340" s="283"/>
      <c r="N340" s="451" t="str">
        <f>$F$6</f>
        <v>Champagne Anodized</v>
      </c>
      <c r="O340" s="283"/>
      <c r="P340" s="1"/>
    </row>
    <row r="341" spans="1:16" ht="24.75" customHeight="1">
      <c r="A341" s="1"/>
      <c r="B341" s="1"/>
      <c r="C341" s="409"/>
      <c r="D341" s="375"/>
      <c r="E341" s="375"/>
      <c r="F341" s="375"/>
      <c r="G341" s="375"/>
      <c r="H341" s="375"/>
      <c r="I341" s="375"/>
      <c r="J341" s="375"/>
      <c r="K341" s="417"/>
      <c r="L341" s="443" t="s">
        <v>236</v>
      </c>
      <c r="M341" s="283"/>
      <c r="N341" s="451" t="str">
        <f>$K$6</f>
        <v>Silver</v>
      </c>
      <c r="O341" s="283"/>
      <c r="P341" s="1"/>
    </row>
    <row r="342" spans="1:16" ht="24.75" customHeight="1">
      <c r="A342" s="1"/>
      <c r="B342" s="1"/>
      <c r="C342" s="409"/>
      <c r="D342" s="375"/>
      <c r="E342" s="375"/>
      <c r="F342" s="375"/>
      <c r="G342" s="375"/>
      <c r="H342" s="375"/>
      <c r="I342" s="375"/>
      <c r="J342" s="375"/>
      <c r="K342" s="417"/>
      <c r="L342" s="443" t="s">
        <v>375</v>
      </c>
      <c r="M342" s="283"/>
      <c r="N342" s="450" t="s">
        <v>371</v>
      </c>
      <c r="O342" s="283"/>
      <c r="P342" s="1"/>
    </row>
    <row r="343" spans="1:16" ht="24.75" customHeight="1">
      <c r="A343" s="1"/>
      <c r="B343" s="1"/>
      <c r="C343" s="409"/>
      <c r="D343" s="375"/>
      <c r="E343" s="375"/>
      <c r="F343" s="375"/>
      <c r="G343" s="375"/>
      <c r="H343" s="375"/>
      <c r="I343" s="375"/>
      <c r="J343" s="375"/>
      <c r="K343" s="417"/>
      <c r="L343" s="443" t="s">
        <v>376</v>
      </c>
      <c r="M343" s="283"/>
      <c r="N343" s="451" t="str">
        <f>CONCATENATE('BD Team'!H39," X ",'BD Team'!I39)</f>
        <v xml:space="preserve"> X </v>
      </c>
      <c r="O343" s="283"/>
      <c r="P343" s="1"/>
    </row>
    <row r="344" spans="1:16" ht="24.75" customHeight="1">
      <c r="A344" s="1"/>
      <c r="B344" s="1"/>
      <c r="C344" s="409"/>
      <c r="D344" s="375"/>
      <c r="E344" s="375"/>
      <c r="F344" s="375"/>
      <c r="G344" s="375"/>
      <c r="H344" s="375"/>
      <c r="I344" s="375"/>
      <c r="J344" s="375"/>
      <c r="K344" s="417"/>
      <c r="L344" s="443" t="s">
        <v>377</v>
      </c>
      <c r="M344" s="283"/>
      <c r="N344" s="444">
        <f>'BD Team'!J39</f>
        <v>0</v>
      </c>
      <c r="O344" s="283"/>
      <c r="P344" s="1"/>
    </row>
    <row r="345" spans="1:16" ht="24.75" customHeight="1">
      <c r="A345" s="1"/>
      <c r="B345" s="1"/>
      <c r="C345" s="409"/>
      <c r="D345" s="375"/>
      <c r="E345" s="375"/>
      <c r="F345" s="375"/>
      <c r="G345" s="375"/>
      <c r="H345" s="375"/>
      <c r="I345" s="375"/>
      <c r="J345" s="375"/>
      <c r="K345" s="417"/>
      <c r="L345" s="443" t="s">
        <v>378</v>
      </c>
      <c r="M345" s="283"/>
      <c r="N345" s="444">
        <f>'BD Team'!C39</f>
        <v>0</v>
      </c>
      <c r="O345" s="283"/>
      <c r="P345" s="1"/>
    </row>
    <row r="346" spans="1:16" ht="24.75" customHeight="1">
      <c r="A346" s="1"/>
      <c r="B346" s="1"/>
      <c r="C346" s="409"/>
      <c r="D346" s="375"/>
      <c r="E346" s="375"/>
      <c r="F346" s="375"/>
      <c r="G346" s="375"/>
      <c r="H346" s="375"/>
      <c r="I346" s="375"/>
      <c r="J346" s="375"/>
      <c r="K346" s="417"/>
      <c r="L346" s="443" t="s">
        <v>379</v>
      </c>
      <c r="M346" s="283"/>
      <c r="N346" s="444">
        <f>'BD Team'!E39</f>
        <v>0</v>
      </c>
      <c r="O346" s="283"/>
      <c r="P346" s="1"/>
    </row>
    <row r="347" spans="1:16" ht="24.75" customHeight="1">
      <c r="A347" s="1"/>
      <c r="B347" s="1"/>
      <c r="C347" s="327"/>
      <c r="D347" s="448"/>
      <c r="E347" s="448"/>
      <c r="F347" s="448"/>
      <c r="G347" s="448"/>
      <c r="H347" s="448"/>
      <c r="I347" s="448"/>
      <c r="J347" s="448"/>
      <c r="K347" s="328"/>
      <c r="L347" s="443" t="s">
        <v>380</v>
      </c>
      <c r="M347" s="283"/>
      <c r="N347" s="444">
        <f>'BD Team'!F39</f>
        <v>0</v>
      </c>
      <c r="O347" s="283"/>
      <c r="P347" s="1"/>
    </row>
    <row r="348" spans="1:16" ht="12.75" customHeight="1">
      <c r="A348" s="1"/>
      <c r="B348" s="1"/>
      <c r="C348" s="282"/>
      <c r="D348" s="285"/>
      <c r="E348" s="285"/>
      <c r="F348" s="285"/>
      <c r="G348" s="285"/>
      <c r="H348" s="285"/>
      <c r="I348" s="285"/>
      <c r="J348" s="285"/>
      <c r="K348" s="285"/>
      <c r="L348" s="285"/>
      <c r="M348" s="285"/>
      <c r="N348" s="285"/>
      <c r="O348" s="283"/>
      <c r="P348" s="1"/>
    </row>
    <row r="349" spans="1:16" ht="24.75" customHeight="1">
      <c r="A349" s="1"/>
      <c r="B349" s="1"/>
      <c r="C349" s="443" t="s">
        <v>372</v>
      </c>
      <c r="D349" s="283"/>
      <c r="E349" s="259">
        <f>'BD Team'!B40</f>
        <v>0</v>
      </c>
      <c r="F349" s="254" t="s">
        <v>373</v>
      </c>
      <c r="G349" s="444">
        <f>'BD Team'!D40</f>
        <v>0</v>
      </c>
      <c r="H349" s="285"/>
      <c r="I349" s="285"/>
      <c r="J349" s="285"/>
      <c r="K349" s="285"/>
      <c r="L349" s="285"/>
      <c r="M349" s="285"/>
      <c r="N349" s="285"/>
      <c r="O349" s="283"/>
      <c r="P349" s="1"/>
    </row>
    <row r="350" spans="1:16" ht="24.75" customHeight="1">
      <c r="A350" s="1"/>
      <c r="B350" s="1"/>
      <c r="C350" s="445"/>
      <c r="D350" s="446"/>
      <c r="E350" s="446"/>
      <c r="F350" s="446"/>
      <c r="G350" s="446"/>
      <c r="H350" s="446"/>
      <c r="I350" s="446"/>
      <c r="J350" s="446"/>
      <c r="K350" s="447"/>
      <c r="L350" s="443" t="s">
        <v>22</v>
      </c>
      <c r="M350" s="283"/>
      <c r="N350" s="449">
        <f>'BD Team'!G40</f>
        <v>0</v>
      </c>
      <c r="O350" s="283"/>
      <c r="P350" s="1"/>
    </row>
    <row r="351" spans="1:16" ht="24.75" customHeight="1">
      <c r="A351" s="1"/>
      <c r="B351" s="1"/>
      <c r="C351" s="409"/>
      <c r="D351" s="375"/>
      <c r="E351" s="375"/>
      <c r="F351" s="375"/>
      <c r="G351" s="375"/>
      <c r="H351" s="375"/>
      <c r="I351" s="375"/>
      <c r="J351" s="375"/>
      <c r="K351" s="417"/>
      <c r="L351" s="443" t="s">
        <v>374</v>
      </c>
      <c r="M351" s="283"/>
      <c r="N351" s="451" t="str">
        <f>$F$6</f>
        <v>Champagne Anodized</v>
      </c>
      <c r="O351" s="283"/>
      <c r="P351" s="1"/>
    </row>
    <row r="352" spans="1:16" ht="24.75" customHeight="1">
      <c r="A352" s="1"/>
      <c r="B352" s="1"/>
      <c r="C352" s="409"/>
      <c r="D352" s="375"/>
      <c r="E352" s="375"/>
      <c r="F352" s="375"/>
      <c r="G352" s="375"/>
      <c r="H352" s="375"/>
      <c r="I352" s="375"/>
      <c r="J352" s="375"/>
      <c r="K352" s="417"/>
      <c r="L352" s="443" t="s">
        <v>236</v>
      </c>
      <c r="M352" s="283"/>
      <c r="N352" s="451" t="str">
        <f>$K$6</f>
        <v>Silver</v>
      </c>
      <c r="O352" s="283"/>
      <c r="P352" s="1"/>
    </row>
    <row r="353" spans="1:16" ht="24.75" customHeight="1">
      <c r="A353" s="1"/>
      <c r="B353" s="1"/>
      <c r="C353" s="409"/>
      <c r="D353" s="375"/>
      <c r="E353" s="375"/>
      <c r="F353" s="375"/>
      <c r="G353" s="375"/>
      <c r="H353" s="375"/>
      <c r="I353" s="375"/>
      <c r="J353" s="375"/>
      <c r="K353" s="417"/>
      <c r="L353" s="443" t="s">
        <v>375</v>
      </c>
      <c r="M353" s="283"/>
      <c r="N353" s="450" t="s">
        <v>371</v>
      </c>
      <c r="O353" s="283"/>
      <c r="P353" s="1"/>
    </row>
    <row r="354" spans="1:16" ht="24.75" customHeight="1">
      <c r="A354" s="1"/>
      <c r="B354" s="1"/>
      <c r="C354" s="409"/>
      <c r="D354" s="375"/>
      <c r="E354" s="375"/>
      <c r="F354" s="375"/>
      <c r="G354" s="375"/>
      <c r="H354" s="375"/>
      <c r="I354" s="375"/>
      <c r="J354" s="375"/>
      <c r="K354" s="417"/>
      <c r="L354" s="443" t="s">
        <v>376</v>
      </c>
      <c r="M354" s="283"/>
      <c r="N354" s="451" t="str">
        <f>CONCATENATE('BD Team'!H40," X ",'BD Team'!I40)</f>
        <v xml:space="preserve"> X </v>
      </c>
      <c r="O354" s="283"/>
      <c r="P354" s="1"/>
    </row>
    <row r="355" spans="1:16" ht="24.75" customHeight="1">
      <c r="A355" s="1"/>
      <c r="B355" s="1"/>
      <c r="C355" s="409"/>
      <c r="D355" s="375"/>
      <c r="E355" s="375"/>
      <c r="F355" s="375"/>
      <c r="G355" s="375"/>
      <c r="H355" s="375"/>
      <c r="I355" s="375"/>
      <c r="J355" s="375"/>
      <c r="K355" s="417"/>
      <c r="L355" s="443" t="s">
        <v>377</v>
      </c>
      <c r="M355" s="283"/>
      <c r="N355" s="444">
        <f>'BD Team'!J40</f>
        <v>0</v>
      </c>
      <c r="O355" s="283"/>
      <c r="P355" s="1"/>
    </row>
    <row r="356" spans="1:16" ht="24.75" customHeight="1">
      <c r="A356" s="1"/>
      <c r="B356" s="1"/>
      <c r="C356" s="409"/>
      <c r="D356" s="375"/>
      <c r="E356" s="375"/>
      <c r="F356" s="375"/>
      <c r="G356" s="375"/>
      <c r="H356" s="375"/>
      <c r="I356" s="375"/>
      <c r="J356" s="375"/>
      <c r="K356" s="417"/>
      <c r="L356" s="443" t="s">
        <v>378</v>
      </c>
      <c r="M356" s="283"/>
      <c r="N356" s="444">
        <f>'BD Team'!C40</f>
        <v>0</v>
      </c>
      <c r="O356" s="283"/>
      <c r="P356" s="1"/>
    </row>
    <row r="357" spans="1:16" ht="24.75" customHeight="1">
      <c r="A357" s="1"/>
      <c r="B357" s="1"/>
      <c r="C357" s="409"/>
      <c r="D357" s="375"/>
      <c r="E357" s="375"/>
      <c r="F357" s="375"/>
      <c r="G357" s="375"/>
      <c r="H357" s="375"/>
      <c r="I357" s="375"/>
      <c r="J357" s="375"/>
      <c r="K357" s="417"/>
      <c r="L357" s="443" t="s">
        <v>379</v>
      </c>
      <c r="M357" s="283"/>
      <c r="N357" s="444">
        <f>'BD Team'!E40</f>
        <v>0</v>
      </c>
      <c r="O357" s="283"/>
      <c r="P357" s="1"/>
    </row>
    <row r="358" spans="1:16" ht="24.75" customHeight="1">
      <c r="A358" s="1"/>
      <c r="B358" s="1"/>
      <c r="C358" s="327"/>
      <c r="D358" s="448"/>
      <c r="E358" s="448"/>
      <c r="F358" s="448"/>
      <c r="G358" s="448"/>
      <c r="H358" s="448"/>
      <c r="I358" s="448"/>
      <c r="J358" s="448"/>
      <c r="K358" s="328"/>
      <c r="L358" s="443" t="s">
        <v>380</v>
      </c>
      <c r="M358" s="283"/>
      <c r="N358" s="444">
        <f>'BD Team'!F40</f>
        <v>0</v>
      </c>
      <c r="O358" s="283"/>
      <c r="P358" s="1"/>
    </row>
    <row r="359" spans="1:16" ht="12.75" customHeight="1">
      <c r="A359" s="1"/>
      <c r="B359" s="1"/>
      <c r="C359" s="282"/>
      <c r="D359" s="285"/>
      <c r="E359" s="285"/>
      <c r="F359" s="285"/>
      <c r="G359" s="285"/>
      <c r="H359" s="285"/>
      <c r="I359" s="285"/>
      <c r="J359" s="285"/>
      <c r="K359" s="285"/>
      <c r="L359" s="285"/>
      <c r="M359" s="285"/>
      <c r="N359" s="285"/>
      <c r="O359" s="283"/>
      <c r="P359" s="1"/>
    </row>
    <row r="360" spans="1:16" ht="24.75" customHeight="1">
      <c r="A360" s="1"/>
      <c r="B360" s="1"/>
      <c r="C360" s="443" t="s">
        <v>372</v>
      </c>
      <c r="D360" s="283"/>
      <c r="E360" s="259">
        <f>'BD Team'!B41</f>
        <v>0</v>
      </c>
      <c r="F360" s="254" t="s">
        <v>373</v>
      </c>
      <c r="G360" s="444">
        <f>'BD Team'!D41</f>
        <v>0</v>
      </c>
      <c r="H360" s="285"/>
      <c r="I360" s="285"/>
      <c r="J360" s="285"/>
      <c r="K360" s="285"/>
      <c r="L360" s="285"/>
      <c r="M360" s="285"/>
      <c r="N360" s="285"/>
      <c r="O360" s="283"/>
      <c r="P360" s="1"/>
    </row>
    <row r="361" spans="1:16" ht="24.75" customHeight="1">
      <c r="A361" s="1"/>
      <c r="B361" s="1"/>
      <c r="C361" s="445"/>
      <c r="D361" s="446"/>
      <c r="E361" s="446"/>
      <c r="F361" s="446"/>
      <c r="G361" s="446"/>
      <c r="H361" s="446"/>
      <c r="I361" s="446"/>
      <c r="J361" s="446"/>
      <c r="K361" s="447"/>
      <c r="L361" s="443" t="s">
        <v>22</v>
      </c>
      <c r="M361" s="283"/>
      <c r="N361" s="449">
        <f>'BD Team'!G41</f>
        <v>0</v>
      </c>
      <c r="O361" s="283"/>
      <c r="P361" s="1"/>
    </row>
    <row r="362" spans="1:16" ht="24.75" customHeight="1">
      <c r="A362" s="1"/>
      <c r="B362" s="1"/>
      <c r="C362" s="409"/>
      <c r="D362" s="375"/>
      <c r="E362" s="375"/>
      <c r="F362" s="375"/>
      <c r="G362" s="375"/>
      <c r="H362" s="375"/>
      <c r="I362" s="375"/>
      <c r="J362" s="375"/>
      <c r="K362" s="417"/>
      <c r="L362" s="443" t="s">
        <v>374</v>
      </c>
      <c r="M362" s="283"/>
      <c r="N362" s="451" t="str">
        <f>$F$6</f>
        <v>Champagne Anodized</v>
      </c>
      <c r="O362" s="283"/>
      <c r="P362" s="1"/>
    </row>
    <row r="363" spans="1:16" ht="24.75" customHeight="1">
      <c r="A363" s="1"/>
      <c r="B363" s="1"/>
      <c r="C363" s="409"/>
      <c r="D363" s="375"/>
      <c r="E363" s="375"/>
      <c r="F363" s="375"/>
      <c r="G363" s="375"/>
      <c r="H363" s="375"/>
      <c r="I363" s="375"/>
      <c r="J363" s="375"/>
      <c r="K363" s="417"/>
      <c r="L363" s="443" t="s">
        <v>236</v>
      </c>
      <c r="M363" s="283"/>
      <c r="N363" s="451" t="str">
        <f>$K$6</f>
        <v>Silver</v>
      </c>
      <c r="O363" s="283"/>
      <c r="P363" s="1"/>
    </row>
    <row r="364" spans="1:16" ht="24.75" customHeight="1">
      <c r="A364" s="1"/>
      <c r="B364" s="1"/>
      <c r="C364" s="409"/>
      <c r="D364" s="375"/>
      <c r="E364" s="375"/>
      <c r="F364" s="375"/>
      <c r="G364" s="375"/>
      <c r="H364" s="375"/>
      <c r="I364" s="375"/>
      <c r="J364" s="375"/>
      <c r="K364" s="417"/>
      <c r="L364" s="443" t="s">
        <v>375</v>
      </c>
      <c r="M364" s="283"/>
      <c r="N364" s="450" t="s">
        <v>371</v>
      </c>
      <c r="O364" s="283"/>
      <c r="P364" s="1"/>
    </row>
    <row r="365" spans="1:16" ht="24.75" customHeight="1">
      <c r="A365" s="1"/>
      <c r="B365" s="1"/>
      <c r="C365" s="409"/>
      <c r="D365" s="375"/>
      <c r="E365" s="375"/>
      <c r="F365" s="375"/>
      <c r="G365" s="375"/>
      <c r="H365" s="375"/>
      <c r="I365" s="375"/>
      <c r="J365" s="375"/>
      <c r="K365" s="417"/>
      <c r="L365" s="443" t="s">
        <v>376</v>
      </c>
      <c r="M365" s="283"/>
      <c r="N365" s="451" t="str">
        <f>CONCATENATE('BD Team'!H41," X ",'BD Team'!I41)</f>
        <v xml:space="preserve"> X </v>
      </c>
      <c r="O365" s="283"/>
      <c r="P365" s="1"/>
    </row>
    <row r="366" spans="1:16" ht="24.75" customHeight="1">
      <c r="A366" s="1"/>
      <c r="B366" s="1"/>
      <c r="C366" s="409"/>
      <c r="D366" s="375"/>
      <c r="E366" s="375"/>
      <c r="F366" s="375"/>
      <c r="G366" s="375"/>
      <c r="H366" s="375"/>
      <c r="I366" s="375"/>
      <c r="J366" s="375"/>
      <c r="K366" s="417"/>
      <c r="L366" s="443" t="s">
        <v>377</v>
      </c>
      <c r="M366" s="283"/>
      <c r="N366" s="444">
        <f>'BD Team'!J41</f>
        <v>0</v>
      </c>
      <c r="O366" s="283"/>
      <c r="P366" s="1"/>
    </row>
    <row r="367" spans="1:16" ht="24.75" customHeight="1">
      <c r="A367" s="1"/>
      <c r="B367" s="1"/>
      <c r="C367" s="409"/>
      <c r="D367" s="375"/>
      <c r="E367" s="375"/>
      <c r="F367" s="375"/>
      <c r="G367" s="375"/>
      <c r="H367" s="375"/>
      <c r="I367" s="375"/>
      <c r="J367" s="375"/>
      <c r="K367" s="417"/>
      <c r="L367" s="443" t="s">
        <v>378</v>
      </c>
      <c r="M367" s="283"/>
      <c r="N367" s="444">
        <f>'BD Team'!C41</f>
        <v>0</v>
      </c>
      <c r="O367" s="283"/>
      <c r="P367" s="1"/>
    </row>
    <row r="368" spans="1:16" ht="24.75" customHeight="1">
      <c r="A368" s="1"/>
      <c r="B368" s="1"/>
      <c r="C368" s="409"/>
      <c r="D368" s="375"/>
      <c r="E368" s="375"/>
      <c r="F368" s="375"/>
      <c r="G368" s="375"/>
      <c r="H368" s="375"/>
      <c r="I368" s="375"/>
      <c r="J368" s="375"/>
      <c r="K368" s="417"/>
      <c r="L368" s="443" t="s">
        <v>379</v>
      </c>
      <c r="M368" s="283"/>
      <c r="N368" s="444">
        <f>'BD Team'!E41</f>
        <v>0</v>
      </c>
      <c r="O368" s="283"/>
      <c r="P368" s="1"/>
    </row>
    <row r="369" spans="1:16" ht="24.75" customHeight="1">
      <c r="A369" s="1"/>
      <c r="B369" s="1"/>
      <c r="C369" s="327"/>
      <c r="D369" s="448"/>
      <c r="E369" s="448"/>
      <c r="F369" s="448"/>
      <c r="G369" s="448"/>
      <c r="H369" s="448"/>
      <c r="I369" s="448"/>
      <c r="J369" s="448"/>
      <c r="K369" s="328"/>
      <c r="L369" s="443" t="s">
        <v>380</v>
      </c>
      <c r="M369" s="283"/>
      <c r="N369" s="444">
        <f>'BD Team'!F41</f>
        <v>0</v>
      </c>
      <c r="O369" s="283"/>
      <c r="P369" s="1"/>
    </row>
    <row r="370" spans="1:16" ht="12.75" customHeight="1">
      <c r="A370" s="1"/>
      <c r="B370" s="1"/>
      <c r="C370" s="282"/>
      <c r="D370" s="285"/>
      <c r="E370" s="285"/>
      <c r="F370" s="285"/>
      <c r="G370" s="285"/>
      <c r="H370" s="285"/>
      <c r="I370" s="285"/>
      <c r="J370" s="285"/>
      <c r="K370" s="285"/>
      <c r="L370" s="285"/>
      <c r="M370" s="285"/>
      <c r="N370" s="285"/>
      <c r="O370" s="283"/>
      <c r="P370" s="1"/>
    </row>
    <row r="371" spans="1:16" ht="24.75" customHeight="1">
      <c r="A371" s="1"/>
      <c r="B371" s="1"/>
      <c r="C371" s="443" t="s">
        <v>372</v>
      </c>
      <c r="D371" s="283"/>
      <c r="E371" s="259">
        <f>'BD Team'!B42</f>
        <v>0</v>
      </c>
      <c r="F371" s="254" t="s">
        <v>373</v>
      </c>
      <c r="G371" s="444">
        <f>'BD Team'!D42</f>
        <v>0</v>
      </c>
      <c r="H371" s="285"/>
      <c r="I371" s="285"/>
      <c r="J371" s="285"/>
      <c r="K371" s="285"/>
      <c r="L371" s="285"/>
      <c r="M371" s="285"/>
      <c r="N371" s="285"/>
      <c r="O371" s="283"/>
      <c r="P371" s="1"/>
    </row>
    <row r="372" spans="1:16" ht="24.75" customHeight="1">
      <c r="A372" s="1"/>
      <c r="B372" s="1"/>
      <c r="C372" s="445"/>
      <c r="D372" s="446"/>
      <c r="E372" s="446"/>
      <c r="F372" s="446"/>
      <c r="G372" s="446"/>
      <c r="H372" s="446"/>
      <c r="I372" s="446"/>
      <c r="J372" s="446"/>
      <c r="K372" s="447"/>
      <c r="L372" s="443" t="s">
        <v>22</v>
      </c>
      <c r="M372" s="283"/>
      <c r="N372" s="449">
        <f>'BD Team'!G42</f>
        <v>0</v>
      </c>
      <c r="O372" s="283"/>
      <c r="P372" s="1"/>
    </row>
    <row r="373" spans="1:16" ht="24.75" customHeight="1">
      <c r="A373" s="1"/>
      <c r="B373" s="1"/>
      <c r="C373" s="409"/>
      <c r="D373" s="375"/>
      <c r="E373" s="375"/>
      <c r="F373" s="375"/>
      <c r="G373" s="375"/>
      <c r="H373" s="375"/>
      <c r="I373" s="375"/>
      <c r="J373" s="375"/>
      <c r="K373" s="417"/>
      <c r="L373" s="443" t="s">
        <v>374</v>
      </c>
      <c r="M373" s="283"/>
      <c r="N373" s="451" t="str">
        <f>$F$6</f>
        <v>Champagne Anodized</v>
      </c>
      <c r="O373" s="283"/>
      <c r="P373" s="1"/>
    </row>
    <row r="374" spans="1:16" ht="24.75" customHeight="1">
      <c r="A374" s="1"/>
      <c r="B374" s="1"/>
      <c r="C374" s="409"/>
      <c r="D374" s="375"/>
      <c r="E374" s="375"/>
      <c r="F374" s="375"/>
      <c r="G374" s="375"/>
      <c r="H374" s="375"/>
      <c r="I374" s="375"/>
      <c r="J374" s="375"/>
      <c r="K374" s="417"/>
      <c r="L374" s="443" t="s">
        <v>236</v>
      </c>
      <c r="M374" s="283"/>
      <c r="N374" s="451" t="str">
        <f>$K$6</f>
        <v>Silver</v>
      </c>
      <c r="O374" s="283"/>
      <c r="P374" s="1"/>
    </row>
    <row r="375" spans="1:16" ht="24.75" customHeight="1">
      <c r="A375" s="1"/>
      <c r="B375" s="1"/>
      <c r="C375" s="409"/>
      <c r="D375" s="375"/>
      <c r="E375" s="375"/>
      <c r="F375" s="375"/>
      <c r="G375" s="375"/>
      <c r="H375" s="375"/>
      <c r="I375" s="375"/>
      <c r="J375" s="375"/>
      <c r="K375" s="417"/>
      <c r="L375" s="443" t="s">
        <v>375</v>
      </c>
      <c r="M375" s="283"/>
      <c r="N375" s="450" t="s">
        <v>371</v>
      </c>
      <c r="O375" s="283"/>
      <c r="P375" s="1"/>
    </row>
    <row r="376" spans="1:16" ht="24.75" customHeight="1">
      <c r="A376" s="1"/>
      <c r="B376" s="1"/>
      <c r="C376" s="409"/>
      <c r="D376" s="375"/>
      <c r="E376" s="375"/>
      <c r="F376" s="375"/>
      <c r="G376" s="375"/>
      <c r="H376" s="375"/>
      <c r="I376" s="375"/>
      <c r="J376" s="375"/>
      <c r="K376" s="417"/>
      <c r="L376" s="443" t="s">
        <v>376</v>
      </c>
      <c r="M376" s="283"/>
      <c r="N376" s="451" t="str">
        <f>CONCATENATE('BD Team'!H42," X ",'BD Team'!I42)</f>
        <v xml:space="preserve"> X </v>
      </c>
      <c r="O376" s="283"/>
      <c r="P376" s="1"/>
    </row>
    <row r="377" spans="1:16" ht="24.75" customHeight="1">
      <c r="A377" s="1"/>
      <c r="B377" s="1"/>
      <c r="C377" s="409"/>
      <c r="D377" s="375"/>
      <c r="E377" s="375"/>
      <c r="F377" s="375"/>
      <c r="G377" s="375"/>
      <c r="H377" s="375"/>
      <c r="I377" s="375"/>
      <c r="J377" s="375"/>
      <c r="K377" s="417"/>
      <c r="L377" s="443" t="s">
        <v>377</v>
      </c>
      <c r="M377" s="283"/>
      <c r="N377" s="444">
        <f>'BD Team'!J42</f>
        <v>0</v>
      </c>
      <c r="O377" s="283"/>
      <c r="P377" s="1"/>
    </row>
    <row r="378" spans="1:16" ht="24.75" customHeight="1">
      <c r="A378" s="1"/>
      <c r="B378" s="1"/>
      <c r="C378" s="409"/>
      <c r="D378" s="375"/>
      <c r="E378" s="375"/>
      <c r="F378" s="375"/>
      <c r="G378" s="375"/>
      <c r="H378" s="375"/>
      <c r="I378" s="375"/>
      <c r="J378" s="375"/>
      <c r="K378" s="417"/>
      <c r="L378" s="443" t="s">
        <v>378</v>
      </c>
      <c r="M378" s="283"/>
      <c r="N378" s="444">
        <f>'BD Team'!C42</f>
        <v>0</v>
      </c>
      <c r="O378" s="283"/>
      <c r="P378" s="1"/>
    </row>
    <row r="379" spans="1:16" ht="24.75" customHeight="1">
      <c r="A379" s="1"/>
      <c r="B379" s="1"/>
      <c r="C379" s="409"/>
      <c r="D379" s="375"/>
      <c r="E379" s="375"/>
      <c r="F379" s="375"/>
      <c r="G379" s="375"/>
      <c r="H379" s="375"/>
      <c r="I379" s="375"/>
      <c r="J379" s="375"/>
      <c r="K379" s="417"/>
      <c r="L379" s="443" t="s">
        <v>379</v>
      </c>
      <c r="M379" s="283"/>
      <c r="N379" s="444">
        <f>'BD Team'!E42</f>
        <v>0</v>
      </c>
      <c r="O379" s="283"/>
      <c r="P379" s="1"/>
    </row>
    <row r="380" spans="1:16" ht="24.75" customHeight="1">
      <c r="A380" s="1"/>
      <c r="B380" s="1"/>
      <c r="C380" s="327"/>
      <c r="D380" s="448"/>
      <c r="E380" s="448"/>
      <c r="F380" s="448"/>
      <c r="G380" s="448"/>
      <c r="H380" s="448"/>
      <c r="I380" s="448"/>
      <c r="J380" s="448"/>
      <c r="K380" s="328"/>
      <c r="L380" s="443" t="s">
        <v>380</v>
      </c>
      <c r="M380" s="283"/>
      <c r="N380" s="444">
        <f>'BD Team'!F42</f>
        <v>0</v>
      </c>
      <c r="O380" s="283"/>
      <c r="P380" s="1"/>
    </row>
    <row r="381" spans="1:16" ht="12.75" customHeight="1">
      <c r="A381" s="1"/>
      <c r="B381" s="1"/>
      <c r="C381" s="282"/>
      <c r="D381" s="285"/>
      <c r="E381" s="285"/>
      <c r="F381" s="285"/>
      <c r="G381" s="285"/>
      <c r="H381" s="285"/>
      <c r="I381" s="285"/>
      <c r="J381" s="285"/>
      <c r="K381" s="285"/>
      <c r="L381" s="285"/>
      <c r="M381" s="285"/>
      <c r="N381" s="285"/>
      <c r="O381" s="283"/>
      <c r="P381" s="1"/>
    </row>
    <row r="382" spans="1:16" ht="24.75" customHeight="1">
      <c r="A382" s="1"/>
      <c r="B382" s="1"/>
      <c r="C382" s="443" t="s">
        <v>372</v>
      </c>
      <c r="D382" s="283"/>
      <c r="E382" s="259">
        <f>'BD Team'!B43</f>
        <v>0</v>
      </c>
      <c r="F382" s="254" t="s">
        <v>373</v>
      </c>
      <c r="G382" s="444">
        <f>'BD Team'!D43</f>
        <v>0</v>
      </c>
      <c r="H382" s="285"/>
      <c r="I382" s="285"/>
      <c r="J382" s="285"/>
      <c r="K382" s="285"/>
      <c r="L382" s="285"/>
      <c r="M382" s="285"/>
      <c r="N382" s="285"/>
      <c r="O382" s="283"/>
      <c r="P382" s="1"/>
    </row>
    <row r="383" spans="1:16" ht="24.75" customHeight="1">
      <c r="A383" s="1"/>
      <c r="B383" s="1"/>
      <c r="C383" s="445"/>
      <c r="D383" s="446"/>
      <c r="E383" s="446"/>
      <c r="F383" s="446"/>
      <c r="G383" s="446"/>
      <c r="H383" s="446"/>
      <c r="I383" s="446"/>
      <c r="J383" s="446"/>
      <c r="K383" s="447"/>
      <c r="L383" s="443" t="s">
        <v>22</v>
      </c>
      <c r="M383" s="283"/>
      <c r="N383" s="449">
        <f>'BD Team'!G43</f>
        <v>0</v>
      </c>
      <c r="O383" s="283"/>
      <c r="P383" s="1"/>
    </row>
    <row r="384" spans="1:16" ht="24.75" customHeight="1">
      <c r="A384" s="1"/>
      <c r="B384" s="1"/>
      <c r="C384" s="409"/>
      <c r="D384" s="375"/>
      <c r="E384" s="375"/>
      <c r="F384" s="375"/>
      <c r="G384" s="375"/>
      <c r="H384" s="375"/>
      <c r="I384" s="375"/>
      <c r="J384" s="375"/>
      <c r="K384" s="417"/>
      <c r="L384" s="443" t="s">
        <v>374</v>
      </c>
      <c r="M384" s="283"/>
      <c r="N384" s="451" t="str">
        <f>$F$6</f>
        <v>Champagne Anodized</v>
      </c>
      <c r="O384" s="283"/>
      <c r="P384" s="1"/>
    </row>
    <row r="385" spans="1:16" ht="24.75" customHeight="1">
      <c r="A385" s="1"/>
      <c r="B385" s="1"/>
      <c r="C385" s="409"/>
      <c r="D385" s="375"/>
      <c r="E385" s="375"/>
      <c r="F385" s="375"/>
      <c r="G385" s="375"/>
      <c r="H385" s="375"/>
      <c r="I385" s="375"/>
      <c r="J385" s="375"/>
      <c r="K385" s="417"/>
      <c r="L385" s="443" t="s">
        <v>236</v>
      </c>
      <c r="M385" s="283"/>
      <c r="N385" s="451" t="str">
        <f>$K$6</f>
        <v>Silver</v>
      </c>
      <c r="O385" s="283"/>
      <c r="P385" s="1"/>
    </row>
    <row r="386" spans="1:16" ht="24.75" customHeight="1">
      <c r="A386" s="1"/>
      <c r="B386" s="1"/>
      <c r="C386" s="409"/>
      <c r="D386" s="375"/>
      <c r="E386" s="375"/>
      <c r="F386" s="375"/>
      <c r="G386" s="375"/>
      <c r="H386" s="375"/>
      <c r="I386" s="375"/>
      <c r="J386" s="375"/>
      <c r="K386" s="417"/>
      <c r="L386" s="443" t="s">
        <v>375</v>
      </c>
      <c r="M386" s="283"/>
      <c r="N386" s="450" t="s">
        <v>371</v>
      </c>
      <c r="O386" s="283"/>
      <c r="P386" s="1"/>
    </row>
    <row r="387" spans="1:16" ht="24.75" customHeight="1">
      <c r="A387" s="1"/>
      <c r="B387" s="1"/>
      <c r="C387" s="409"/>
      <c r="D387" s="375"/>
      <c r="E387" s="375"/>
      <c r="F387" s="375"/>
      <c r="G387" s="375"/>
      <c r="H387" s="375"/>
      <c r="I387" s="375"/>
      <c r="J387" s="375"/>
      <c r="K387" s="417"/>
      <c r="L387" s="443" t="s">
        <v>376</v>
      </c>
      <c r="M387" s="283"/>
      <c r="N387" s="451" t="str">
        <f>CONCATENATE('BD Team'!H43," X ",'BD Team'!I43)</f>
        <v xml:space="preserve"> X </v>
      </c>
      <c r="O387" s="283"/>
      <c r="P387" s="1"/>
    </row>
    <row r="388" spans="1:16" ht="24.75" customHeight="1">
      <c r="A388" s="1"/>
      <c r="B388" s="1"/>
      <c r="C388" s="409"/>
      <c r="D388" s="375"/>
      <c r="E388" s="375"/>
      <c r="F388" s="375"/>
      <c r="G388" s="375"/>
      <c r="H388" s="375"/>
      <c r="I388" s="375"/>
      <c r="J388" s="375"/>
      <c r="K388" s="417"/>
      <c r="L388" s="443" t="s">
        <v>377</v>
      </c>
      <c r="M388" s="283"/>
      <c r="N388" s="444">
        <f>'BD Team'!J43</f>
        <v>0</v>
      </c>
      <c r="O388" s="283"/>
      <c r="P388" s="1"/>
    </row>
    <row r="389" spans="1:16" ht="24.75" customHeight="1">
      <c r="A389" s="1"/>
      <c r="B389" s="1"/>
      <c r="C389" s="409"/>
      <c r="D389" s="375"/>
      <c r="E389" s="375"/>
      <c r="F389" s="375"/>
      <c r="G389" s="375"/>
      <c r="H389" s="375"/>
      <c r="I389" s="375"/>
      <c r="J389" s="375"/>
      <c r="K389" s="417"/>
      <c r="L389" s="443" t="s">
        <v>378</v>
      </c>
      <c r="M389" s="283"/>
      <c r="N389" s="444">
        <f>'BD Team'!C43</f>
        <v>0</v>
      </c>
      <c r="O389" s="283"/>
      <c r="P389" s="1"/>
    </row>
    <row r="390" spans="1:16" ht="24.75" customHeight="1">
      <c r="A390" s="1"/>
      <c r="B390" s="1"/>
      <c r="C390" s="409"/>
      <c r="D390" s="375"/>
      <c r="E390" s="375"/>
      <c r="F390" s="375"/>
      <c r="G390" s="375"/>
      <c r="H390" s="375"/>
      <c r="I390" s="375"/>
      <c r="J390" s="375"/>
      <c r="K390" s="417"/>
      <c r="L390" s="443" t="s">
        <v>379</v>
      </c>
      <c r="M390" s="283"/>
      <c r="N390" s="444">
        <f>'BD Team'!E43</f>
        <v>0</v>
      </c>
      <c r="O390" s="283"/>
      <c r="P390" s="1"/>
    </row>
    <row r="391" spans="1:16" ht="24.75" customHeight="1">
      <c r="A391" s="1"/>
      <c r="B391" s="1"/>
      <c r="C391" s="327"/>
      <c r="D391" s="448"/>
      <c r="E391" s="448"/>
      <c r="F391" s="448"/>
      <c r="G391" s="448"/>
      <c r="H391" s="448"/>
      <c r="I391" s="448"/>
      <c r="J391" s="448"/>
      <c r="K391" s="328"/>
      <c r="L391" s="443" t="s">
        <v>380</v>
      </c>
      <c r="M391" s="283"/>
      <c r="N391" s="444">
        <f>'BD Team'!F43</f>
        <v>0</v>
      </c>
      <c r="O391" s="283"/>
      <c r="P391" s="1"/>
    </row>
    <row r="392" spans="1:16" ht="12.75" customHeight="1">
      <c r="A392" s="1"/>
      <c r="B392" s="1"/>
      <c r="C392" s="282"/>
      <c r="D392" s="285"/>
      <c r="E392" s="285"/>
      <c r="F392" s="285"/>
      <c r="G392" s="285"/>
      <c r="H392" s="285"/>
      <c r="I392" s="285"/>
      <c r="J392" s="285"/>
      <c r="K392" s="285"/>
      <c r="L392" s="285"/>
      <c r="M392" s="285"/>
      <c r="N392" s="285"/>
      <c r="O392" s="283"/>
      <c r="P392" s="1"/>
    </row>
    <row r="393" spans="1:16" ht="24.75" customHeight="1">
      <c r="A393" s="1"/>
      <c r="B393" s="1"/>
      <c r="C393" s="443" t="s">
        <v>372</v>
      </c>
      <c r="D393" s="283"/>
      <c r="E393" s="259">
        <f>'BD Team'!B44</f>
        <v>0</v>
      </c>
      <c r="F393" s="254" t="s">
        <v>373</v>
      </c>
      <c r="G393" s="444">
        <f>'BD Team'!D44</f>
        <v>0</v>
      </c>
      <c r="H393" s="285"/>
      <c r="I393" s="285"/>
      <c r="J393" s="285"/>
      <c r="K393" s="285"/>
      <c r="L393" s="285"/>
      <c r="M393" s="285"/>
      <c r="N393" s="285"/>
      <c r="O393" s="283"/>
      <c r="P393" s="1"/>
    </row>
    <row r="394" spans="1:16" ht="24.75" customHeight="1">
      <c r="A394" s="1"/>
      <c r="B394" s="1"/>
      <c r="C394" s="445"/>
      <c r="D394" s="446"/>
      <c r="E394" s="446"/>
      <c r="F394" s="446"/>
      <c r="G394" s="446"/>
      <c r="H394" s="446"/>
      <c r="I394" s="446"/>
      <c r="J394" s="446"/>
      <c r="K394" s="447"/>
      <c r="L394" s="443" t="s">
        <v>22</v>
      </c>
      <c r="M394" s="283"/>
      <c r="N394" s="449">
        <f>'BD Team'!G44</f>
        <v>0</v>
      </c>
      <c r="O394" s="283"/>
      <c r="P394" s="1"/>
    </row>
    <row r="395" spans="1:16" ht="24.75" customHeight="1">
      <c r="A395" s="1"/>
      <c r="B395" s="1"/>
      <c r="C395" s="409"/>
      <c r="D395" s="375"/>
      <c r="E395" s="375"/>
      <c r="F395" s="375"/>
      <c r="G395" s="375"/>
      <c r="H395" s="375"/>
      <c r="I395" s="375"/>
      <c r="J395" s="375"/>
      <c r="K395" s="417"/>
      <c r="L395" s="443" t="s">
        <v>374</v>
      </c>
      <c r="M395" s="283"/>
      <c r="N395" s="451" t="str">
        <f>$F$6</f>
        <v>Champagne Anodized</v>
      </c>
      <c r="O395" s="283"/>
      <c r="P395" s="1"/>
    </row>
    <row r="396" spans="1:16" ht="24.75" customHeight="1">
      <c r="A396" s="1"/>
      <c r="B396" s="1"/>
      <c r="C396" s="409"/>
      <c r="D396" s="375"/>
      <c r="E396" s="375"/>
      <c r="F396" s="375"/>
      <c r="G396" s="375"/>
      <c r="H396" s="375"/>
      <c r="I396" s="375"/>
      <c r="J396" s="375"/>
      <c r="K396" s="417"/>
      <c r="L396" s="443" t="s">
        <v>236</v>
      </c>
      <c r="M396" s="283"/>
      <c r="N396" s="451" t="str">
        <f>$K$6</f>
        <v>Silver</v>
      </c>
      <c r="O396" s="283"/>
      <c r="P396" s="1"/>
    </row>
    <row r="397" spans="1:16" ht="24.75" customHeight="1">
      <c r="A397" s="1"/>
      <c r="B397" s="1"/>
      <c r="C397" s="409"/>
      <c r="D397" s="375"/>
      <c r="E397" s="375"/>
      <c r="F397" s="375"/>
      <c r="G397" s="375"/>
      <c r="H397" s="375"/>
      <c r="I397" s="375"/>
      <c r="J397" s="375"/>
      <c r="K397" s="417"/>
      <c r="L397" s="443" t="s">
        <v>375</v>
      </c>
      <c r="M397" s="283"/>
      <c r="N397" s="450" t="s">
        <v>371</v>
      </c>
      <c r="O397" s="283"/>
      <c r="P397" s="1"/>
    </row>
    <row r="398" spans="1:16" ht="24.75" customHeight="1">
      <c r="A398" s="1"/>
      <c r="B398" s="1"/>
      <c r="C398" s="409"/>
      <c r="D398" s="375"/>
      <c r="E398" s="375"/>
      <c r="F398" s="375"/>
      <c r="G398" s="375"/>
      <c r="H398" s="375"/>
      <c r="I398" s="375"/>
      <c r="J398" s="375"/>
      <c r="K398" s="417"/>
      <c r="L398" s="443" t="s">
        <v>376</v>
      </c>
      <c r="M398" s="283"/>
      <c r="N398" s="451" t="str">
        <f>CONCATENATE('BD Team'!H44," X ",'BD Team'!I44)</f>
        <v xml:space="preserve"> X </v>
      </c>
      <c r="O398" s="283"/>
      <c r="P398" s="1"/>
    </row>
    <row r="399" spans="1:16" ht="24.75" customHeight="1">
      <c r="A399" s="1"/>
      <c r="B399" s="1"/>
      <c r="C399" s="409"/>
      <c r="D399" s="375"/>
      <c r="E399" s="375"/>
      <c r="F399" s="375"/>
      <c r="G399" s="375"/>
      <c r="H399" s="375"/>
      <c r="I399" s="375"/>
      <c r="J399" s="375"/>
      <c r="K399" s="417"/>
      <c r="L399" s="443" t="s">
        <v>377</v>
      </c>
      <c r="M399" s="283"/>
      <c r="N399" s="444">
        <f>'BD Team'!J44</f>
        <v>0</v>
      </c>
      <c r="O399" s="283"/>
      <c r="P399" s="1"/>
    </row>
    <row r="400" spans="1:16" ht="24.75" customHeight="1">
      <c r="A400" s="1"/>
      <c r="B400" s="1"/>
      <c r="C400" s="409"/>
      <c r="D400" s="375"/>
      <c r="E400" s="375"/>
      <c r="F400" s="375"/>
      <c r="G400" s="375"/>
      <c r="H400" s="375"/>
      <c r="I400" s="375"/>
      <c r="J400" s="375"/>
      <c r="K400" s="417"/>
      <c r="L400" s="443" t="s">
        <v>378</v>
      </c>
      <c r="M400" s="283"/>
      <c r="N400" s="444">
        <f>'BD Team'!C44</f>
        <v>0</v>
      </c>
      <c r="O400" s="283"/>
      <c r="P400" s="1"/>
    </row>
    <row r="401" spans="1:16" ht="24.75" customHeight="1">
      <c r="A401" s="1"/>
      <c r="B401" s="1"/>
      <c r="C401" s="409"/>
      <c r="D401" s="375"/>
      <c r="E401" s="375"/>
      <c r="F401" s="375"/>
      <c r="G401" s="375"/>
      <c r="H401" s="375"/>
      <c r="I401" s="375"/>
      <c r="J401" s="375"/>
      <c r="K401" s="417"/>
      <c r="L401" s="443" t="s">
        <v>379</v>
      </c>
      <c r="M401" s="283"/>
      <c r="N401" s="444">
        <f>'BD Team'!E44</f>
        <v>0</v>
      </c>
      <c r="O401" s="283"/>
      <c r="P401" s="1"/>
    </row>
    <row r="402" spans="1:16" ht="24.75" customHeight="1">
      <c r="A402" s="1"/>
      <c r="B402" s="1"/>
      <c r="C402" s="327"/>
      <c r="D402" s="448"/>
      <c r="E402" s="448"/>
      <c r="F402" s="448"/>
      <c r="G402" s="448"/>
      <c r="H402" s="448"/>
      <c r="I402" s="448"/>
      <c r="J402" s="448"/>
      <c r="K402" s="328"/>
      <c r="L402" s="443" t="s">
        <v>380</v>
      </c>
      <c r="M402" s="283"/>
      <c r="N402" s="444">
        <f>'BD Team'!F44</f>
        <v>0</v>
      </c>
      <c r="O402" s="283"/>
      <c r="P402" s="1"/>
    </row>
    <row r="403" spans="1:16" ht="12.75" customHeight="1">
      <c r="A403" s="1"/>
      <c r="B403" s="1"/>
      <c r="C403" s="282"/>
      <c r="D403" s="285"/>
      <c r="E403" s="285"/>
      <c r="F403" s="285"/>
      <c r="G403" s="285"/>
      <c r="H403" s="285"/>
      <c r="I403" s="285"/>
      <c r="J403" s="285"/>
      <c r="K403" s="285"/>
      <c r="L403" s="285"/>
      <c r="M403" s="285"/>
      <c r="N403" s="285"/>
      <c r="O403" s="283"/>
      <c r="P403" s="1"/>
    </row>
    <row r="404" spans="1:16" ht="24.75" customHeight="1">
      <c r="A404" s="1"/>
      <c r="B404" s="1"/>
      <c r="C404" s="443" t="s">
        <v>372</v>
      </c>
      <c r="D404" s="283"/>
      <c r="E404" s="259">
        <f>'BD Team'!B45</f>
        <v>0</v>
      </c>
      <c r="F404" s="254" t="s">
        <v>373</v>
      </c>
      <c r="G404" s="444">
        <f>'BD Team'!D45</f>
        <v>0</v>
      </c>
      <c r="H404" s="285"/>
      <c r="I404" s="285"/>
      <c r="J404" s="285"/>
      <c r="K404" s="285"/>
      <c r="L404" s="285"/>
      <c r="M404" s="285"/>
      <c r="N404" s="285"/>
      <c r="O404" s="283"/>
      <c r="P404" s="1"/>
    </row>
    <row r="405" spans="1:16" ht="24.75" customHeight="1">
      <c r="A405" s="1"/>
      <c r="B405" s="1"/>
      <c r="C405" s="445"/>
      <c r="D405" s="446"/>
      <c r="E405" s="446"/>
      <c r="F405" s="446"/>
      <c r="G405" s="446"/>
      <c r="H405" s="446"/>
      <c r="I405" s="446"/>
      <c r="J405" s="446"/>
      <c r="K405" s="447"/>
      <c r="L405" s="443" t="s">
        <v>22</v>
      </c>
      <c r="M405" s="283"/>
      <c r="N405" s="449">
        <f>'BD Team'!G45</f>
        <v>0</v>
      </c>
      <c r="O405" s="283"/>
      <c r="P405" s="1"/>
    </row>
    <row r="406" spans="1:16" ht="24.75" customHeight="1">
      <c r="A406" s="1"/>
      <c r="B406" s="1"/>
      <c r="C406" s="409"/>
      <c r="D406" s="375"/>
      <c r="E406" s="375"/>
      <c r="F406" s="375"/>
      <c r="G406" s="375"/>
      <c r="H406" s="375"/>
      <c r="I406" s="375"/>
      <c r="J406" s="375"/>
      <c r="K406" s="417"/>
      <c r="L406" s="443" t="s">
        <v>374</v>
      </c>
      <c r="M406" s="283"/>
      <c r="N406" s="451" t="str">
        <f>$F$6</f>
        <v>Champagne Anodized</v>
      </c>
      <c r="O406" s="283"/>
      <c r="P406" s="1"/>
    </row>
    <row r="407" spans="1:16" ht="24.75" customHeight="1">
      <c r="A407" s="1"/>
      <c r="B407" s="1"/>
      <c r="C407" s="409"/>
      <c r="D407" s="375"/>
      <c r="E407" s="375"/>
      <c r="F407" s="375"/>
      <c r="G407" s="375"/>
      <c r="H407" s="375"/>
      <c r="I407" s="375"/>
      <c r="J407" s="375"/>
      <c r="K407" s="417"/>
      <c r="L407" s="443" t="s">
        <v>236</v>
      </c>
      <c r="M407" s="283"/>
      <c r="N407" s="451" t="str">
        <f>$K$6</f>
        <v>Silver</v>
      </c>
      <c r="O407" s="283"/>
      <c r="P407" s="1"/>
    </row>
    <row r="408" spans="1:16" ht="24.75" customHeight="1">
      <c r="A408" s="1"/>
      <c r="B408" s="1"/>
      <c r="C408" s="409"/>
      <c r="D408" s="375"/>
      <c r="E408" s="375"/>
      <c r="F408" s="375"/>
      <c r="G408" s="375"/>
      <c r="H408" s="375"/>
      <c r="I408" s="375"/>
      <c r="J408" s="375"/>
      <c r="K408" s="417"/>
      <c r="L408" s="443" t="s">
        <v>375</v>
      </c>
      <c r="M408" s="283"/>
      <c r="N408" s="450" t="s">
        <v>371</v>
      </c>
      <c r="O408" s="283"/>
      <c r="P408" s="1"/>
    </row>
    <row r="409" spans="1:16" ht="24.75" customHeight="1">
      <c r="A409" s="1"/>
      <c r="B409" s="1"/>
      <c r="C409" s="409"/>
      <c r="D409" s="375"/>
      <c r="E409" s="375"/>
      <c r="F409" s="375"/>
      <c r="G409" s="375"/>
      <c r="H409" s="375"/>
      <c r="I409" s="375"/>
      <c r="J409" s="375"/>
      <c r="K409" s="417"/>
      <c r="L409" s="443" t="s">
        <v>376</v>
      </c>
      <c r="M409" s="283"/>
      <c r="N409" s="451" t="str">
        <f>CONCATENATE('BD Team'!H45," X ",'BD Team'!I45)</f>
        <v xml:space="preserve"> X </v>
      </c>
      <c r="O409" s="283"/>
      <c r="P409" s="1"/>
    </row>
    <row r="410" spans="1:16" ht="24.75" customHeight="1">
      <c r="A410" s="1"/>
      <c r="B410" s="1"/>
      <c r="C410" s="409"/>
      <c r="D410" s="375"/>
      <c r="E410" s="375"/>
      <c r="F410" s="375"/>
      <c r="G410" s="375"/>
      <c r="H410" s="375"/>
      <c r="I410" s="375"/>
      <c r="J410" s="375"/>
      <c r="K410" s="417"/>
      <c r="L410" s="443" t="s">
        <v>377</v>
      </c>
      <c r="M410" s="283"/>
      <c r="N410" s="444">
        <f>'BD Team'!J45</f>
        <v>0</v>
      </c>
      <c r="O410" s="283"/>
      <c r="P410" s="1"/>
    </row>
    <row r="411" spans="1:16" ht="24.75" customHeight="1">
      <c r="A411" s="1"/>
      <c r="B411" s="1"/>
      <c r="C411" s="409"/>
      <c r="D411" s="375"/>
      <c r="E411" s="375"/>
      <c r="F411" s="375"/>
      <c r="G411" s="375"/>
      <c r="H411" s="375"/>
      <c r="I411" s="375"/>
      <c r="J411" s="375"/>
      <c r="K411" s="417"/>
      <c r="L411" s="443" t="s">
        <v>378</v>
      </c>
      <c r="M411" s="283"/>
      <c r="N411" s="444">
        <f>'BD Team'!C45</f>
        <v>0</v>
      </c>
      <c r="O411" s="283"/>
      <c r="P411" s="1"/>
    </row>
    <row r="412" spans="1:16" ht="24.75" customHeight="1">
      <c r="A412" s="1"/>
      <c r="B412" s="1"/>
      <c r="C412" s="409"/>
      <c r="D412" s="375"/>
      <c r="E412" s="375"/>
      <c r="F412" s="375"/>
      <c r="G412" s="375"/>
      <c r="H412" s="375"/>
      <c r="I412" s="375"/>
      <c r="J412" s="375"/>
      <c r="K412" s="417"/>
      <c r="L412" s="443" t="s">
        <v>379</v>
      </c>
      <c r="M412" s="283"/>
      <c r="N412" s="444">
        <f>'BD Team'!E45</f>
        <v>0</v>
      </c>
      <c r="O412" s="283"/>
      <c r="P412" s="1"/>
    </row>
    <row r="413" spans="1:16" ht="24.75" customHeight="1">
      <c r="A413" s="1"/>
      <c r="B413" s="1"/>
      <c r="C413" s="327"/>
      <c r="D413" s="448"/>
      <c r="E413" s="448"/>
      <c r="F413" s="448"/>
      <c r="G413" s="448"/>
      <c r="H413" s="448"/>
      <c r="I413" s="448"/>
      <c r="J413" s="448"/>
      <c r="K413" s="328"/>
      <c r="L413" s="443" t="s">
        <v>380</v>
      </c>
      <c r="M413" s="283"/>
      <c r="N413" s="444">
        <f>'BD Team'!F45</f>
        <v>0</v>
      </c>
      <c r="O413" s="283"/>
      <c r="P413" s="1"/>
    </row>
    <row r="414" spans="1:16" ht="12.75" customHeight="1">
      <c r="A414" s="1"/>
      <c r="B414" s="1"/>
      <c r="C414" s="282"/>
      <c r="D414" s="285"/>
      <c r="E414" s="285"/>
      <c r="F414" s="285"/>
      <c r="G414" s="285"/>
      <c r="H414" s="285"/>
      <c r="I414" s="285"/>
      <c r="J414" s="285"/>
      <c r="K414" s="285"/>
      <c r="L414" s="285"/>
      <c r="M414" s="285"/>
      <c r="N414" s="285"/>
      <c r="O414" s="283"/>
      <c r="P414" s="1"/>
    </row>
    <row r="415" spans="1:16" ht="24.75" customHeight="1">
      <c r="A415" s="1"/>
      <c r="B415" s="1"/>
      <c r="C415" s="443" t="s">
        <v>372</v>
      </c>
      <c r="D415" s="283"/>
      <c r="E415" s="259">
        <f>'BD Team'!B46</f>
        <v>0</v>
      </c>
      <c r="F415" s="254" t="s">
        <v>373</v>
      </c>
      <c r="G415" s="444">
        <f>'BD Team'!D46</f>
        <v>0</v>
      </c>
      <c r="H415" s="285"/>
      <c r="I415" s="285"/>
      <c r="J415" s="285"/>
      <c r="K415" s="285"/>
      <c r="L415" s="285"/>
      <c r="M415" s="285"/>
      <c r="N415" s="285"/>
      <c r="O415" s="283"/>
      <c r="P415" s="1"/>
    </row>
    <row r="416" spans="1:16" ht="24.75" customHeight="1">
      <c r="A416" s="1"/>
      <c r="B416" s="1"/>
      <c r="C416" s="445"/>
      <c r="D416" s="446"/>
      <c r="E416" s="446"/>
      <c r="F416" s="446"/>
      <c r="G416" s="446"/>
      <c r="H416" s="446"/>
      <c r="I416" s="446"/>
      <c r="J416" s="446"/>
      <c r="K416" s="447"/>
      <c r="L416" s="443" t="s">
        <v>22</v>
      </c>
      <c r="M416" s="283"/>
      <c r="N416" s="449">
        <f>'BD Team'!G46</f>
        <v>0</v>
      </c>
      <c r="O416" s="283"/>
      <c r="P416" s="1"/>
    </row>
    <row r="417" spans="1:16" ht="24.75" customHeight="1">
      <c r="A417" s="1"/>
      <c r="B417" s="1"/>
      <c r="C417" s="409"/>
      <c r="D417" s="375"/>
      <c r="E417" s="375"/>
      <c r="F417" s="375"/>
      <c r="G417" s="375"/>
      <c r="H417" s="375"/>
      <c r="I417" s="375"/>
      <c r="J417" s="375"/>
      <c r="K417" s="417"/>
      <c r="L417" s="443" t="s">
        <v>374</v>
      </c>
      <c r="M417" s="283"/>
      <c r="N417" s="451" t="str">
        <f>$F$6</f>
        <v>Champagne Anodized</v>
      </c>
      <c r="O417" s="283"/>
      <c r="P417" s="1"/>
    </row>
    <row r="418" spans="1:16" ht="24.75" customHeight="1">
      <c r="A418" s="1"/>
      <c r="B418" s="1"/>
      <c r="C418" s="409"/>
      <c r="D418" s="375"/>
      <c r="E418" s="375"/>
      <c r="F418" s="375"/>
      <c r="G418" s="375"/>
      <c r="H418" s="375"/>
      <c r="I418" s="375"/>
      <c r="J418" s="375"/>
      <c r="K418" s="417"/>
      <c r="L418" s="443" t="s">
        <v>236</v>
      </c>
      <c r="M418" s="283"/>
      <c r="N418" s="451" t="str">
        <f>$K$6</f>
        <v>Silver</v>
      </c>
      <c r="O418" s="283"/>
      <c r="P418" s="1"/>
    </row>
    <row r="419" spans="1:16" ht="24.75" customHeight="1">
      <c r="A419" s="1"/>
      <c r="B419" s="1"/>
      <c r="C419" s="409"/>
      <c r="D419" s="375"/>
      <c r="E419" s="375"/>
      <c r="F419" s="375"/>
      <c r="G419" s="375"/>
      <c r="H419" s="375"/>
      <c r="I419" s="375"/>
      <c r="J419" s="375"/>
      <c r="K419" s="417"/>
      <c r="L419" s="443" t="s">
        <v>375</v>
      </c>
      <c r="M419" s="283"/>
      <c r="N419" s="450" t="s">
        <v>371</v>
      </c>
      <c r="O419" s="283"/>
      <c r="P419" s="1"/>
    </row>
    <row r="420" spans="1:16" ht="24.75" customHeight="1">
      <c r="A420" s="1"/>
      <c r="B420" s="1"/>
      <c r="C420" s="409"/>
      <c r="D420" s="375"/>
      <c r="E420" s="375"/>
      <c r="F420" s="375"/>
      <c r="G420" s="375"/>
      <c r="H420" s="375"/>
      <c r="I420" s="375"/>
      <c r="J420" s="375"/>
      <c r="K420" s="417"/>
      <c r="L420" s="443" t="s">
        <v>376</v>
      </c>
      <c r="M420" s="283"/>
      <c r="N420" s="451" t="str">
        <f>CONCATENATE('BD Team'!H46," X ",'BD Team'!I46)</f>
        <v xml:space="preserve"> X </v>
      </c>
      <c r="O420" s="283"/>
      <c r="P420" s="1"/>
    </row>
    <row r="421" spans="1:16" ht="24.75" customHeight="1">
      <c r="A421" s="1"/>
      <c r="B421" s="1"/>
      <c r="C421" s="409"/>
      <c r="D421" s="375"/>
      <c r="E421" s="375"/>
      <c r="F421" s="375"/>
      <c r="G421" s="375"/>
      <c r="H421" s="375"/>
      <c r="I421" s="375"/>
      <c r="J421" s="375"/>
      <c r="K421" s="417"/>
      <c r="L421" s="443" t="s">
        <v>377</v>
      </c>
      <c r="M421" s="283"/>
      <c r="N421" s="444">
        <f>'BD Team'!J46</f>
        <v>0</v>
      </c>
      <c r="O421" s="283"/>
      <c r="P421" s="1"/>
    </row>
    <row r="422" spans="1:16" ht="24.75" customHeight="1">
      <c r="A422" s="1"/>
      <c r="B422" s="1"/>
      <c r="C422" s="409"/>
      <c r="D422" s="375"/>
      <c r="E422" s="375"/>
      <c r="F422" s="375"/>
      <c r="G422" s="375"/>
      <c r="H422" s="375"/>
      <c r="I422" s="375"/>
      <c r="J422" s="375"/>
      <c r="K422" s="417"/>
      <c r="L422" s="443" t="s">
        <v>378</v>
      </c>
      <c r="M422" s="283"/>
      <c r="N422" s="444">
        <f>'BD Team'!C46</f>
        <v>0</v>
      </c>
      <c r="O422" s="283"/>
      <c r="P422" s="1"/>
    </row>
    <row r="423" spans="1:16" ht="24.75" customHeight="1">
      <c r="A423" s="1"/>
      <c r="B423" s="1"/>
      <c r="C423" s="409"/>
      <c r="D423" s="375"/>
      <c r="E423" s="375"/>
      <c r="F423" s="375"/>
      <c r="G423" s="375"/>
      <c r="H423" s="375"/>
      <c r="I423" s="375"/>
      <c r="J423" s="375"/>
      <c r="K423" s="417"/>
      <c r="L423" s="443" t="s">
        <v>379</v>
      </c>
      <c r="M423" s="283"/>
      <c r="N423" s="444">
        <f>'BD Team'!E46</f>
        <v>0</v>
      </c>
      <c r="O423" s="283"/>
      <c r="P423" s="1"/>
    </row>
    <row r="424" spans="1:16" ht="24.75" customHeight="1">
      <c r="A424" s="1"/>
      <c r="B424" s="1"/>
      <c r="C424" s="327"/>
      <c r="D424" s="448"/>
      <c r="E424" s="448"/>
      <c r="F424" s="448"/>
      <c r="G424" s="448"/>
      <c r="H424" s="448"/>
      <c r="I424" s="448"/>
      <c r="J424" s="448"/>
      <c r="K424" s="328"/>
      <c r="L424" s="443" t="s">
        <v>380</v>
      </c>
      <c r="M424" s="283"/>
      <c r="N424" s="444">
        <f>'BD Team'!F46</f>
        <v>0</v>
      </c>
      <c r="O424" s="283"/>
      <c r="P424" s="1"/>
    </row>
    <row r="425" spans="1:16" ht="12.75" customHeight="1">
      <c r="A425" s="1"/>
      <c r="B425" s="1"/>
      <c r="C425" s="282"/>
      <c r="D425" s="285"/>
      <c r="E425" s="285"/>
      <c r="F425" s="285"/>
      <c r="G425" s="285"/>
      <c r="H425" s="285"/>
      <c r="I425" s="285"/>
      <c r="J425" s="285"/>
      <c r="K425" s="285"/>
      <c r="L425" s="285"/>
      <c r="M425" s="285"/>
      <c r="N425" s="285"/>
      <c r="O425" s="283"/>
      <c r="P425" s="1"/>
    </row>
    <row r="426" spans="1:16" ht="24.75" customHeight="1">
      <c r="A426" s="1"/>
      <c r="B426" s="1"/>
      <c r="C426" s="443" t="s">
        <v>372</v>
      </c>
      <c r="D426" s="283"/>
      <c r="E426" s="259">
        <f>'BD Team'!B47</f>
        <v>0</v>
      </c>
      <c r="F426" s="254" t="s">
        <v>373</v>
      </c>
      <c r="G426" s="444">
        <f>'BD Team'!D47</f>
        <v>0</v>
      </c>
      <c r="H426" s="285"/>
      <c r="I426" s="285"/>
      <c r="J426" s="285"/>
      <c r="K426" s="285"/>
      <c r="L426" s="285"/>
      <c r="M426" s="285"/>
      <c r="N426" s="285"/>
      <c r="O426" s="283"/>
      <c r="P426" s="1"/>
    </row>
    <row r="427" spans="1:16" ht="24.75" customHeight="1">
      <c r="A427" s="1"/>
      <c r="B427" s="1"/>
      <c r="C427" s="445"/>
      <c r="D427" s="446"/>
      <c r="E427" s="446"/>
      <c r="F427" s="446"/>
      <c r="G427" s="446"/>
      <c r="H427" s="446"/>
      <c r="I427" s="446"/>
      <c r="J427" s="446"/>
      <c r="K427" s="447"/>
      <c r="L427" s="443" t="s">
        <v>22</v>
      </c>
      <c r="M427" s="283"/>
      <c r="N427" s="449">
        <f>'BD Team'!G47</f>
        <v>0</v>
      </c>
      <c r="O427" s="283"/>
      <c r="P427" s="1"/>
    </row>
    <row r="428" spans="1:16" ht="24.75" customHeight="1">
      <c r="A428" s="1"/>
      <c r="B428" s="1"/>
      <c r="C428" s="409"/>
      <c r="D428" s="375"/>
      <c r="E428" s="375"/>
      <c r="F428" s="375"/>
      <c r="G428" s="375"/>
      <c r="H428" s="375"/>
      <c r="I428" s="375"/>
      <c r="J428" s="375"/>
      <c r="K428" s="417"/>
      <c r="L428" s="443" t="s">
        <v>374</v>
      </c>
      <c r="M428" s="283"/>
      <c r="N428" s="451" t="str">
        <f>$F$6</f>
        <v>Champagne Anodized</v>
      </c>
      <c r="O428" s="283"/>
      <c r="P428" s="1"/>
    </row>
    <row r="429" spans="1:16" ht="24.75" customHeight="1">
      <c r="A429" s="1"/>
      <c r="B429" s="1"/>
      <c r="C429" s="409"/>
      <c r="D429" s="375"/>
      <c r="E429" s="375"/>
      <c r="F429" s="375"/>
      <c r="G429" s="375"/>
      <c r="H429" s="375"/>
      <c r="I429" s="375"/>
      <c r="J429" s="375"/>
      <c r="K429" s="417"/>
      <c r="L429" s="443" t="s">
        <v>236</v>
      </c>
      <c r="M429" s="283"/>
      <c r="N429" s="451" t="str">
        <f>$K$6</f>
        <v>Silver</v>
      </c>
      <c r="O429" s="283"/>
      <c r="P429" s="1"/>
    </row>
    <row r="430" spans="1:16" ht="24.75" customHeight="1">
      <c r="A430" s="1"/>
      <c r="B430" s="1"/>
      <c r="C430" s="409"/>
      <c r="D430" s="375"/>
      <c r="E430" s="375"/>
      <c r="F430" s="375"/>
      <c r="G430" s="375"/>
      <c r="H430" s="375"/>
      <c r="I430" s="375"/>
      <c r="J430" s="375"/>
      <c r="K430" s="417"/>
      <c r="L430" s="443" t="s">
        <v>375</v>
      </c>
      <c r="M430" s="283"/>
      <c r="N430" s="450" t="s">
        <v>371</v>
      </c>
      <c r="O430" s="283"/>
      <c r="P430" s="1"/>
    </row>
    <row r="431" spans="1:16" ht="24.75" customHeight="1">
      <c r="A431" s="1"/>
      <c r="B431" s="1"/>
      <c r="C431" s="409"/>
      <c r="D431" s="375"/>
      <c r="E431" s="375"/>
      <c r="F431" s="375"/>
      <c r="G431" s="375"/>
      <c r="H431" s="375"/>
      <c r="I431" s="375"/>
      <c r="J431" s="375"/>
      <c r="K431" s="417"/>
      <c r="L431" s="443" t="s">
        <v>376</v>
      </c>
      <c r="M431" s="283"/>
      <c r="N431" s="451" t="str">
        <f>CONCATENATE('BD Team'!H47," X ",'BD Team'!I47)</f>
        <v xml:space="preserve"> X </v>
      </c>
      <c r="O431" s="283"/>
      <c r="P431" s="1"/>
    </row>
    <row r="432" spans="1:16" ht="24.75" customHeight="1">
      <c r="A432" s="1"/>
      <c r="B432" s="1"/>
      <c r="C432" s="409"/>
      <c r="D432" s="375"/>
      <c r="E432" s="375"/>
      <c r="F432" s="375"/>
      <c r="G432" s="375"/>
      <c r="H432" s="375"/>
      <c r="I432" s="375"/>
      <c r="J432" s="375"/>
      <c r="K432" s="417"/>
      <c r="L432" s="443" t="s">
        <v>377</v>
      </c>
      <c r="M432" s="283"/>
      <c r="N432" s="444">
        <f>'BD Team'!J47</f>
        <v>0</v>
      </c>
      <c r="O432" s="283"/>
      <c r="P432" s="1"/>
    </row>
    <row r="433" spans="1:16" ht="24.75" customHeight="1">
      <c r="A433" s="1"/>
      <c r="B433" s="1"/>
      <c r="C433" s="409"/>
      <c r="D433" s="375"/>
      <c r="E433" s="375"/>
      <c r="F433" s="375"/>
      <c r="G433" s="375"/>
      <c r="H433" s="375"/>
      <c r="I433" s="375"/>
      <c r="J433" s="375"/>
      <c r="K433" s="417"/>
      <c r="L433" s="443" t="s">
        <v>378</v>
      </c>
      <c r="M433" s="283"/>
      <c r="N433" s="444">
        <f>'BD Team'!C47</f>
        <v>0</v>
      </c>
      <c r="O433" s="283"/>
      <c r="P433" s="1"/>
    </row>
    <row r="434" spans="1:16" ht="24.75" customHeight="1">
      <c r="A434" s="1"/>
      <c r="B434" s="1"/>
      <c r="C434" s="409"/>
      <c r="D434" s="375"/>
      <c r="E434" s="375"/>
      <c r="F434" s="375"/>
      <c r="G434" s="375"/>
      <c r="H434" s="375"/>
      <c r="I434" s="375"/>
      <c r="J434" s="375"/>
      <c r="K434" s="417"/>
      <c r="L434" s="443" t="s">
        <v>379</v>
      </c>
      <c r="M434" s="283"/>
      <c r="N434" s="444">
        <f>'BD Team'!E47</f>
        <v>0</v>
      </c>
      <c r="O434" s="283"/>
      <c r="P434" s="1"/>
    </row>
    <row r="435" spans="1:16" ht="24.75" customHeight="1">
      <c r="A435" s="1"/>
      <c r="B435" s="1"/>
      <c r="C435" s="327"/>
      <c r="D435" s="448"/>
      <c r="E435" s="448"/>
      <c r="F435" s="448"/>
      <c r="G435" s="448"/>
      <c r="H435" s="448"/>
      <c r="I435" s="448"/>
      <c r="J435" s="448"/>
      <c r="K435" s="328"/>
      <c r="L435" s="443" t="s">
        <v>380</v>
      </c>
      <c r="M435" s="283"/>
      <c r="N435" s="444">
        <f>'BD Team'!F47</f>
        <v>0</v>
      </c>
      <c r="O435" s="283"/>
      <c r="P435" s="1"/>
    </row>
    <row r="436" spans="1:16" ht="12.75" customHeight="1">
      <c r="A436" s="1"/>
      <c r="B436" s="1"/>
      <c r="C436" s="282"/>
      <c r="D436" s="285"/>
      <c r="E436" s="285"/>
      <c r="F436" s="285"/>
      <c r="G436" s="285"/>
      <c r="H436" s="285"/>
      <c r="I436" s="285"/>
      <c r="J436" s="285"/>
      <c r="K436" s="285"/>
      <c r="L436" s="285"/>
      <c r="M436" s="285"/>
      <c r="N436" s="285"/>
      <c r="O436" s="283"/>
      <c r="P436" s="1"/>
    </row>
    <row r="437" spans="1:16" ht="24.75" customHeight="1">
      <c r="A437" s="1"/>
      <c r="B437" s="1"/>
      <c r="C437" s="443" t="s">
        <v>372</v>
      </c>
      <c r="D437" s="283"/>
      <c r="E437" s="259">
        <f>'BD Team'!B48</f>
        <v>0</v>
      </c>
      <c r="F437" s="254" t="s">
        <v>373</v>
      </c>
      <c r="G437" s="444">
        <f>'BD Team'!D48</f>
        <v>0</v>
      </c>
      <c r="H437" s="285"/>
      <c r="I437" s="285"/>
      <c r="J437" s="285"/>
      <c r="K437" s="285"/>
      <c r="L437" s="285"/>
      <c r="M437" s="285"/>
      <c r="N437" s="285"/>
      <c r="O437" s="283"/>
      <c r="P437" s="1"/>
    </row>
    <row r="438" spans="1:16" ht="24.75" customHeight="1">
      <c r="A438" s="1"/>
      <c r="B438" s="1"/>
      <c r="C438" s="445"/>
      <c r="D438" s="446"/>
      <c r="E438" s="446"/>
      <c r="F438" s="446"/>
      <c r="G438" s="446"/>
      <c r="H438" s="446"/>
      <c r="I438" s="446"/>
      <c r="J438" s="446"/>
      <c r="K438" s="447"/>
      <c r="L438" s="443" t="s">
        <v>22</v>
      </c>
      <c r="M438" s="283"/>
      <c r="N438" s="449">
        <f>'BD Team'!G48</f>
        <v>0</v>
      </c>
      <c r="O438" s="283"/>
      <c r="P438" s="1"/>
    </row>
    <row r="439" spans="1:16" ht="24.75" customHeight="1">
      <c r="A439" s="1"/>
      <c r="B439" s="1"/>
      <c r="C439" s="409"/>
      <c r="D439" s="375"/>
      <c r="E439" s="375"/>
      <c r="F439" s="375"/>
      <c r="G439" s="375"/>
      <c r="H439" s="375"/>
      <c r="I439" s="375"/>
      <c r="J439" s="375"/>
      <c r="K439" s="417"/>
      <c r="L439" s="443" t="s">
        <v>374</v>
      </c>
      <c r="M439" s="283"/>
      <c r="N439" s="451" t="str">
        <f>$F$6</f>
        <v>Champagne Anodized</v>
      </c>
      <c r="O439" s="283"/>
      <c r="P439" s="1"/>
    </row>
    <row r="440" spans="1:16" ht="24.75" customHeight="1">
      <c r="A440" s="1"/>
      <c r="B440" s="1"/>
      <c r="C440" s="409"/>
      <c r="D440" s="375"/>
      <c r="E440" s="375"/>
      <c r="F440" s="375"/>
      <c r="G440" s="375"/>
      <c r="H440" s="375"/>
      <c r="I440" s="375"/>
      <c r="J440" s="375"/>
      <c r="K440" s="417"/>
      <c r="L440" s="443" t="s">
        <v>236</v>
      </c>
      <c r="M440" s="283"/>
      <c r="N440" s="451" t="str">
        <f>$K$6</f>
        <v>Silver</v>
      </c>
      <c r="O440" s="283"/>
      <c r="P440" s="1"/>
    </row>
    <row r="441" spans="1:16" ht="24.75" customHeight="1">
      <c r="A441" s="1"/>
      <c r="B441" s="1"/>
      <c r="C441" s="409"/>
      <c r="D441" s="375"/>
      <c r="E441" s="375"/>
      <c r="F441" s="375"/>
      <c r="G441" s="375"/>
      <c r="H441" s="375"/>
      <c r="I441" s="375"/>
      <c r="J441" s="375"/>
      <c r="K441" s="417"/>
      <c r="L441" s="443" t="s">
        <v>375</v>
      </c>
      <c r="M441" s="283"/>
      <c r="N441" s="450" t="s">
        <v>371</v>
      </c>
      <c r="O441" s="283"/>
      <c r="P441" s="1"/>
    </row>
    <row r="442" spans="1:16" ht="24.75" customHeight="1">
      <c r="A442" s="1"/>
      <c r="B442" s="1"/>
      <c r="C442" s="409"/>
      <c r="D442" s="375"/>
      <c r="E442" s="375"/>
      <c r="F442" s="375"/>
      <c r="G442" s="375"/>
      <c r="H442" s="375"/>
      <c r="I442" s="375"/>
      <c r="J442" s="375"/>
      <c r="K442" s="417"/>
      <c r="L442" s="443" t="s">
        <v>376</v>
      </c>
      <c r="M442" s="283"/>
      <c r="N442" s="451" t="str">
        <f>CONCATENATE('BD Team'!H48," X ",'BD Team'!I48)</f>
        <v xml:space="preserve"> X </v>
      </c>
      <c r="O442" s="283"/>
      <c r="P442" s="1"/>
    </row>
    <row r="443" spans="1:16" ht="24.75" customHeight="1">
      <c r="A443" s="1"/>
      <c r="B443" s="1"/>
      <c r="C443" s="409"/>
      <c r="D443" s="375"/>
      <c r="E443" s="375"/>
      <c r="F443" s="375"/>
      <c r="G443" s="375"/>
      <c r="H443" s="375"/>
      <c r="I443" s="375"/>
      <c r="J443" s="375"/>
      <c r="K443" s="417"/>
      <c r="L443" s="443" t="s">
        <v>377</v>
      </c>
      <c r="M443" s="283"/>
      <c r="N443" s="444">
        <f>'BD Team'!J48</f>
        <v>0</v>
      </c>
      <c r="O443" s="283"/>
      <c r="P443" s="1"/>
    </row>
    <row r="444" spans="1:16" ht="24.75" customHeight="1">
      <c r="A444" s="1"/>
      <c r="B444" s="1"/>
      <c r="C444" s="409"/>
      <c r="D444" s="375"/>
      <c r="E444" s="375"/>
      <c r="F444" s="375"/>
      <c r="G444" s="375"/>
      <c r="H444" s="375"/>
      <c r="I444" s="375"/>
      <c r="J444" s="375"/>
      <c r="K444" s="417"/>
      <c r="L444" s="443" t="s">
        <v>378</v>
      </c>
      <c r="M444" s="283"/>
      <c r="N444" s="444">
        <f>'BD Team'!C48</f>
        <v>0</v>
      </c>
      <c r="O444" s="283"/>
      <c r="P444" s="1"/>
    </row>
    <row r="445" spans="1:16" ht="24.75" customHeight="1">
      <c r="A445" s="1"/>
      <c r="B445" s="1"/>
      <c r="C445" s="409"/>
      <c r="D445" s="375"/>
      <c r="E445" s="375"/>
      <c r="F445" s="375"/>
      <c r="G445" s="375"/>
      <c r="H445" s="375"/>
      <c r="I445" s="375"/>
      <c r="J445" s="375"/>
      <c r="K445" s="417"/>
      <c r="L445" s="443" t="s">
        <v>379</v>
      </c>
      <c r="M445" s="283"/>
      <c r="N445" s="444">
        <f>'BD Team'!E48</f>
        <v>0</v>
      </c>
      <c r="O445" s="283"/>
      <c r="P445" s="1"/>
    </row>
    <row r="446" spans="1:16" ht="24.75" customHeight="1">
      <c r="A446" s="1"/>
      <c r="B446" s="1"/>
      <c r="C446" s="327"/>
      <c r="D446" s="448"/>
      <c r="E446" s="448"/>
      <c r="F446" s="448"/>
      <c r="G446" s="448"/>
      <c r="H446" s="448"/>
      <c r="I446" s="448"/>
      <c r="J446" s="448"/>
      <c r="K446" s="328"/>
      <c r="L446" s="443" t="s">
        <v>380</v>
      </c>
      <c r="M446" s="283"/>
      <c r="N446" s="444">
        <f>'BD Team'!F48</f>
        <v>0</v>
      </c>
      <c r="O446" s="283"/>
      <c r="P446" s="1"/>
    </row>
    <row r="447" spans="1:16" ht="12.75" customHeight="1">
      <c r="A447" s="1"/>
      <c r="B447" s="1"/>
      <c r="C447" s="282"/>
      <c r="D447" s="285"/>
      <c r="E447" s="285"/>
      <c r="F447" s="285"/>
      <c r="G447" s="285"/>
      <c r="H447" s="285"/>
      <c r="I447" s="285"/>
      <c r="J447" s="285"/>
      <c r="K447" s="285"/>
      <c r="L447" s="285"/>
      <c r="M447" s="285"/>
      <c r="N447" s="285"/>
      <c r="O447" s="283"/>
      <c r="P447" s="1"/>
    </row>
    <row r="448" spans="1:16" ht="24.75" customHeight="1">
      <c r="A448" s="1"/>
      <c r="B448" s="1"/>
      <c r="C448" s="443" t="s">
        <v>372</v>
      </c>
      <c r="D448" s="283"/>
      <c r="E448" s="259">
        <f>'BD Team'!B49</f>
        <v>0</v>
      </c>
      <c r="F448" s="254" t="s">
        <v>373</v>
      </c>
      <c r="G448" s="444">
        <f>'BD Team'!D49</f>
        <v>0</v>
      </c>
      <c r="H448" s="285"/>
      <c r="I448" s="285"/>
      <c r="J448" s="285"/>
      <c r="K448" s="285"/>
      <c r="L448" s="285"/>
      <c r="M448" s="285"/>
      <c r="N448" s="285"/>
      <c r="O448" s="283"/>
      <c r="P448" s="1"/>
    </row>
    <row r="449" spans="1:16" ht="24.75" customHeight="1">
      <c r="A449" s="1"/>
      <c r="B449" s="1"/>
      <c r="C449" s="445"/>
      <c r="D449" s="446"/>
      <c r="E449" s="446"/>
      <c r="F449" s="446"/>
      <c r="G449" s="446"/>
      <c r="H449" s="446"/>
      <c r="I449" s="446"/>
      <c r="J449" s="446"/>
      <c r="K449" s="447"/>
      <c r="L449" s="443" t="s">
        <v>22</v>
      </c>
      <c r="M449" s="283"/>
      <c r="N449" s="449">
        <f>'BD Team'!G49</f>
        <v>0</v>
      </c>
      <c r="O449" s="283"/>
      <c r="P449" s="1"/>
    </row>
    <row r="450" spans="1:16" ht="24.75" customHeight="1">
      <c r="A450" s="1"/>
      <c r="B450" s="1"/>
      <c r="C450" s="409"/>
      <c r="D450" s="375"/>
      <c r="E450" s="375"/>
      <c r="F450" s="375"/>
      <c r="G450" s="375"/>
      <c r="H450" s="375"/>
      <c r="I450" s="375"/>
      <c r="J450" s="375"/>
      <c r="K450" s="417"/>
      <c r="L450" s="443" t="s">
        <v>374</v>
      </c>
      <c r="M450" s="283"/>
      <c r="N450" s="451" t="str">
        <f>$F$6</f>
        <v>Champagne Anodized</v>
      </c>
      <c r="O450" s="283"/>
      <c r="P450" s="1"/>
    </row>
    <row r="451" spans="1:16" ht="24.75" customHeight="1">
      <c r="A451" s="1"/>
      <c r="B451" s="1"/>
      <c r="C451" s="409"/>
      <c r="D451" s="375"/>
      <c r="E451" s="375"/>
      <c r="F451" s="375"/>
      <c r="G451" s="375"/>
      <c r="H451" s="375"/>
      <c r="I451" s="375"/>
      <c r="J451" s="375"/>
      <c r="K451" s="417"/>
      <c r="L451" s="443" t="s">
        <v>236</v>
      </c>
      <c r="M451" s="283"/>
      <c r="N451" s="451" t="str">
        <f>$K$6</f>
        <v>Silver</v>
      </c>
      <c r="O451" s="283"/>
      <c r="P451" s="1"/>
    </row>
    <row r="452" spans="1:16" ht="24.75" customHeight="1">
      <c r="A452" s="1"/>
      <c r="B452" s="1"/>
      <c r="C452" s="409"/>
      <c r="D452" s="375"/>
      <c r="E452" s="375"/>
      <c r="F452" s="375"/>
      <c r="G452" s="375"/>
      <c r="H452" s="375"/>
      <c r="I452" s="375"/>
      <c r="J452" s="375"/>
      <c r="K452" s="417"/>
      <c r="L452" s="443" t="s">
        <v>375</v>
      </c>
      <c r="M452" s="283"/>
      <c r="N452" s="450" t="s">
        <v>371</v>
      </c>
      <c r="O452" s="283"/>
      <c r="P452" s="1"/>
    </row>
    <row r="453" spans="1:16" ht="24.75" customHeight="1">
      <c r="A453" s="1"/>
      <c r="B453" s="1"/>
      <c r="C453" s="409"/>
      <c r="D453" s="375"/>
      <c r="E453" s="375"/>
      <c r="F453" s="375"/>
      <c r="G453" s="375"/>
      <c r="H453" s="375"/>
      <c r="I453" s="375"/>
      <c r="J453" s="375"/>
      <c r="K453" s="417"/>
      <c r="L453" s="443" t="s">
        <v>376</v>
      </c>
      <c r="M453" s="283"/>
      <c r="N453" s="451" t="str">
        <f>CONCATENATE('BD Team'!H49," X ",'BD Team'!I49)</f>
        <v xml:space="preserve"> X </v>
      </c>
      <c r="O453" s="283"/>
      <c r="P453" s="1"/>
    </row>
    <row r="454" spans="1:16" ht="24.75" customHeight="1">
      <c r="A454" s="1"/>
      <c r="B454" s="1"/>
      <c r="C454" s="409"/>
      <c r="D454" s="375"/>
      <c r="E454" s="375"/>
      <c r="F454" s="375"/>
      <c r="G454" s="375"/>
      <c r="H454" s="375"/>
      <c r="I454" s="375"/>
      <c r="J454" s="375"/>
      <c r="K454" s="417"/>
      <c r="L454" s="443" t="s">
        <v>377</v>
      </c>
      <c r="M454" s="283"/>
      <c r="N454" s="444">
        <f>'BD Team'!J49</f>
        <v>0</v>
      </c>
      <c r="O454" s="283"/>
      <c r="P454" s="1"/>
    </row>
    <row r="455" spans="1:16" ht="24.75" customHeight="1">
      <c r="A455" s="1"/>
      <c r="B455" s="1"/>
      <c r="C455" s="409"/>
      <c r="D455" s="375"/>
      <c r="E455" s="375"/>
      <c r="F455" s="375"/>
      <c r="G455" s="375"/>
      <c r="H455" s="375"/>
      <c r="I455" s="375"/>
      <c r="J455" s="375"/>
      <c r="K455" s="417"/>
      <c r="L455" s="443" t="s">
        <v>378</v>
      </c>
      <c r="M455" s="283"/>
      <c r="N455" s="444">
        <f>'BD Team'!C49</f>
        <v>0</v>
      </c>
      <c r="O455" s="283"/>
      <c r="P455" s="1"/>
    </row>
    <row r="456" spans="1:16" ht="24.75" customHeight="1">
      <c r="A456" s="1"/>
      <c r="B456" s="1"/>
      <c r="C456" s="409"/>
      <c r="D456" s="375"/>
      <c r="E456" s="375"/>
      <c r="F456" s="375"/>
      <c r="G456" s="375"/>
      <c r="H456" s="375"/>
      <c r="I456" s="375"/>
      <c r="J456" s="375"/>
      <c r="K456" s="417"/>
      <c r="L456" s="443" t="s">
        <v>379</v>
      </c>
      <c r="M456" s="283"/>
      <c r="N456" s="444">
        <f>'BD Team'!E49</f>
        <v>0</v>
      </c>
      <c r="O456" s="283"/>
      <c r="P456" s="1"/>
    </row>
    <row r="457" spans="1:16" ht="24.75" customHeight="1">
      <c r="A457" s="1"/>
      <c r="B457" s="1"/>
      <c r="C457" s="327"/>
      <c r="D457" s="448"/>
      <c r="E457" s="448"/>
      <c r="F457" s="448"/>
      <c r="G457" s="448"/>
      <c r="H457" s="448"/>
      <c r="I457" s="448"/>
      <c r="J457" s="448"/>
      <c r="K457" s="328"/>
      <c r="L457" s="443" t="s">
        <v>380</v>
      </c>
      <c r="M457" s="283"/>
      <c r="N457" s="444">
        <f>'BD Team'!F49</f>
        <v>0</v>
      </c>
      <c r="O457" s="283"/>
      <c r="P457" s="1"/>
    </row>
    <row r="458" spans="1:16" ht="12.75" customHeight="1">
      <c r="A458" s="1"/>
      <c r="B458" s="1"/>
      <c r="C458" s="282"/>
      <c r="D458" s="285"/>
      <c r="E458" s="285"/>
      <c r="F458" s="285"/>
      <c r="G458" s="285"/>
      <c r="H458" s="285"/>
      <c r="I458" s="285"/>
      <c r="J458" s="285"/>
      <c r="K458" s="285"/>
      <c r="L458" s="285"/>
      <c r="M458" s="285"/>
      <c r="N458" s="285"/>
      <c r="O458" s="283"/>
      <c r="P458" s="1"/>
    </row>
    <row r="459" spans="1:16" ht="24.75" customHeight="1">
      <c r="A459" s="1"/>
      <c r="B459" s="1"/>
      <c r="C459" s="443" t="s">
        <v>372</v>
      </c>
      <c r="D459" s="283"/>
      <c r="E459" s="259">
        <f>'BD Team'!B50</f>
        <v>0</v>
      </c>
      <c r="F459" s="254" t="s">
        <v>373</v>
      </c>
      <c r="G459" s="444">
        <f>'BD Team'!D50</f>
        <v>0</v>
      </c>
      <c r="H459" s="285"/>
      <c r="I459" s="285"/>
      <c r="J459" s="285"/>
      <c r="K459" s="285"/>
      <c r="L459" s="285"/>
      <c r="M459" s="285"/>
      <c r="N459" s="285"/>
      <c r="O459" s="283"/>
      <c r="P459" s="1"/>
    </row>
    <row r="460" spans="1:16" ht="24.75" customHeight="1">
      <c r="A460" s="1"/>
      <c r="B460" s="1"/>
      <c r="C460" s="445"/>
      <c r="D460" s="446"/>
      <c r="E460" s="446"/>
      <c r="F460" s="446"/>
      <c r="G460" s="446"/>
      <c r="H460" s="446"/>
      <c r="I460" s="446"/>
      <c r="J460" s="446"/>
      <c r="K460" s="447"/>
      <c r="L460" s="443" t="s">
        <v>22</v>
      </c>
      <c r="M460" s="283"/>
      <c r="N460" s="449">
        <f>'BD Team'!G50</f>
        <v>0</v>
      </c>
      <c r="O460" s="283"/>
      <c r="P460" s="1"/>
    </row>
    <row r="461" spans="1:16" ht="24.75" customHeight="1">
      <c r="A461" s="1"/>
      <c r="B461" s="1"/>
      <c r="C461" s="409"/>
      <c r="D461" s="375"/>
      <c r="E461" s="375"/>
      <c r="F461" s="375"/>
      <c r="G461" s="375"/>
      <c r="H461" s="375"/>
      <c r="I461" s="375"/>
      <c r="J461" s="375"/>
      <c r="K461" s="417"/>
      <c r="L461" s="443" t="s">
        <v>374</v>
      </c>
      <c r="M461" s="283"/>
      <c r="N461" s="451" t="str">
        <f>$F$6</f>
        <v>Champagne Anodized</v>
      </c>
      <c r="O461" s="283"/>
      <c r="P461" s="1"/>
    </row>
    <row r="462" spans="1:16" ht="24.75" customHeight="1">
      <c r="A462" s="1"/>
      <c r="B462" s="1"/>
      <c r="C462" s="409"/>
      <c r="D462" s="375"/>
      <c r="E462" s="375"/>
      <c r="F462" s="375"/>
      <c r="G462" s="375"/>
      <c r="H462" s="375"/>
      <c r="I462" s="375"/>
      <c r="J462" s="375"/>
      <c r="K462" s="417"/>
      <c r="L462" s="443" t="s">
        <v>236</v>
      </c>
      <c r="M462" s="283"/>
      <c r="N462" s="451" t="str">
        <f>$K$6</f>
        <v>Silver</v>
      </c>
      <c r="O462" s="283"/>
      <c r="P462" s="1"/>
    </row>
    <row r="463" spans="1:16" ht="24.75" customHeight="1">
      <c r="A463" s="1"/>
      <c r="B463" s="1"/>
      <c r="C463" s="409"/>
      <c r="D463" s="375"/>
      <c r="E463" s="375"/>
      <c r="F463" s="375"/>
      <c r="G463" s="375"/>
      <c r="H463" s="375"/>
      <c r="I463" s="375"/>
      <c r="J463" s="375"/>
      <c r="K463" s="417"/>
      <c r="L463" s="443" t="s">
        <v>375</v>
      </c>
      <c r="M463" s="283"/>
      <c r="N463" s="450" t="s">
        <v>371</v>
      </c>
      <c r="O463" s="283"/>
      <c r="P463" s="1"/>
    </row>
    <row r="464" spans="1:16" ht="24.75" customHeight="1">
      <c r="A464" s="1"/>
      <c r="B464" s="1"/>
      <c r="C464" s="409"/>
      <c r="D464" s="375"/>
      <c r="E464" s="375"/>
      <c r="F464" s="375"/>
      <c r="G464" s="375"/>
      <c r="H464" s="375"/>
      <c r="I464" s="375"/>
      <c r="J464" s="375"/>
      <c r="K464" s="417"/>
      <c r="L464" s="443" t="s">
        <v>376</v>
      </c>
      <c r="M464" s="283"/>
      <c r="N464" s="451" t="str">
        <f>CONCATENATE('BD Team'!H50," X ",'BD Team'!I50)</f>
        <v xml:space="preserve"> X </v>
      </c>
      <c r="O464" s="283"/>
      <c r="P464" s="1"/>
    </row>
    <row r="465" spans="1:16" ht="24.75" customHeight="1">
      <c r="A465" s="1"/>
      <c r="B465" s="1"/>
      <c r="C465" s="409"/>
      <c r="D465" s="375"/>
      <c r="E465" s="375"/>
      <c r="F465" s="375"/>
      <c r="G465" s="375"/>
      <c r="H465" s="375"/>
      <c r="I465" s="375"/>
      <c r="J465" s="375"/>
      <c r="K465" s="417"/>
      <c r="L465" s="443" t="s">
        <v>377</v>
      </c>
      <c r="M465" s="283"/>
      <c r="N465" s="444">
        <f>'BD Team'!J50</f>
        <v>0</v>
      </c>
      <c r="O465" s="283"/>
      <c r="P465" s="1"/>
    </row>
    <row r="466" spans="1:16" ht="24.75" customHeight="1">
      <c r="A466" s="1"/>
      <c r="B466" s="1"/>
      <c r="C466" s="409"/>
      <c r="D466" s="375"/>
      <c r="E466" s="375"/>
      <c r="F466" s="375"/>
      <c r="G466" s="375"/>
      <c r="H466" s="375"/>
      <c r="I466" s="375"/>
      <c r="J466" s="375"/>
      <c r="K466" s="417"/>
      <c r="L466" s="443" t="s">
        <v>378</v>
      </c>
      <c r="M466" s="283"/>
      <c r="N466" s="444">
        <f>'BD Team'!C50</f>
        <v>0</v>
      </c>
      <c r="O466" s="283"/>
      <c r="P466" s="1"/>
    </row>
    <row r="467" spans="1:16" ht="24.75" customHeight="1">
      <c r="A467" s="1"/>
      <c r="B467" s="1"/>
      <c r="C467" s="409"/>
      <c r="D467" s="375"/>
      <c r="E467" s="375"/>
      <c r="F467" s="375"/>
      <c r="G467" s="375"/>
      <c r="H467" s="375"/>
      <c r="I467" s="375"/>
      <c r="J467" s="375"/>
      <c r="K467" s="417"/>
      <c r="L467" s="443" t="s">
        <v>379</v>
      </c>
      <c r="M467" s="283"/>
      <c r="N467" s="444">
        <f>'BD Team'!E50</f>
        <v>0</v>
      </c>
      <c r="O467" s="283"/>
      <c r="P467" s="1"/>
    </row>
    <row r="468" spans="1:16" ht="24.75" customHeight="1">
      <c r="A468" s="1"/>
      <c r="B468" s="1"/>
      <c r="C468" s="327"/>
      <c r="D468" s="448"/>
      <c r="E468" s="448"/>
      <c r="F468" s="448"/>
      <c r="G468" s="448"/>
      <c r="H468" s="448"/>
      <c r="I468" s="448"/>
      <c r="J468" s="448"/>
      <c r="K468" s="328"/>
      <c r="L468" s="443" t="s">
        <v>380</v>
      </c>
      <c r="M468" s="283"/>
      <c r="N468" s="444">
        <f>'BD Team'!F50</f>
        <v>0</v>
      </c>
      <c r="O468" s="283"/>
      <c r="P468" s="1"/>
    </row>
    <row r="469" spans="1:16" ht="12.75" customHeight="1">
      <c r="A469" s="1"/>
      <c r="B469" s="1"/>
      <c r="C469" s="282"/>
      <c r="D469" s="285"/>
      <c r="E469" s="285"/>
      <c r="F469" s="285"/>
      <c r="G469" s="285"/>
      <c r="H469" s="285"/>
      <c r="I469" s="285"/>
      <c r="J469" s="285"/>
      <c r="K469" s="285"/>
      <c r="L469" s="285"/>
      <c r="M469" s="285"/>
      <c r="N469" s="285"/>
      <c r="O469" s="283"/>
      <c r="P469" s="1"/>
    </row>
    <row r="470" spans="1:16" ht="24.75" customHeight="1">
      <c r="A470" s="1"/>
      <c r="B470" s="1"/>
      <c r="C470" s="443" t="s">
        <v>372</v>
      </c>
      <c r="D470" s="283"/>
      <c r="E470" s="259">
        <f>'BD Team'!B51</f>
        <v>0</v>
      </c>
      <c r="F470" s="254" t="s">
        <v>373</v>
      </c>
      <c r="G470" s="444">
        <f>'BD Team'!D51</f>
        <v>0</v>
      </c>
      <c r="H470" s="285"/>
      <c r="I470" s="285"/>
      <c r="J470" s="285"/>
      <c r="K470" s="285"/>
      <c r="L470" s="285"/>
      <c r="M470" s="285"/>
      <c r="N470" s="285"/>
      <c r="O470" s="283"/>
      <c r="P470" s="1"/>
    </row>
    <row r="471" spans="1:16" ht="24.75" customHeight="1">
      <c r="A471" s="1"/>
      <c r="B471" s="1"/>
      <c r="C471" s="445"/>
      <c r="D471" s="446"/>
      <c r="E471" s="446"/>
      <c r="F471" s="446"/>
      <c r="G471" s="446"/>
      <c r="H471" s="446"/>
      <c r="I471" s="446"/>
      <c r="J471" s="446"/>
      <c r="K471" s="447"/>
      <c r="L471" s="443" t="s">
        <v>22</v>
      </c>
      <c r="M471" s="283"/>
      <c r="N471" s="449">
        <f>'BD Team'!G51</f>
        <v>0</v>
      </c>
      <c r="O471" s="283"/>
      <c r="P471" s="1"/>
    </row>
    <row r="472" spans="1:16" ht="24.75" customHeight="1">
      <c r="A472" s="1"/>
      <c r="B472" s="1"/>
      <c r="C472" s="409"/>
      <c r="D472" s="375"/>
      <c r="E472" s="375"/>
      <c r="F472" s="375"/>
      <c r="G472" s="375"/>
      <c r="H472" s="375"/>
      <c r="I472" s="375"/>
      <c r="J472" s="375"/>
      <c r="K472" s="417"/>
      <c r="L472" s="443" t="s">
        <v>374</v>
      </c>
      <c r="M472" s="283"/>
      <c r="N472" s="451" t="str">
        <f>$F$6</f>
        <v>Champagne Anodized</v>
      </c>
      <c r="O472" s="283"/>
      <c r="P472" s="1"/>
    </row>
    <row r="473" spans="1:16" ht="24.75" customHeight="1">
      <c r="A473" s="1"/>
      <c r="B473" s="1"/>
      <c r="C473" s="409"/>
      <c r="D473" s="375"/>
      <c r="E473" s="375"/>
      <c r="F473" s="375"/>
      <c r="G473" s="375"/>
      <c r="H473" s="375"/>
      <c r="I473" s="375"/>
      <c r="J473" s="375"/>
      <c r="K473" s="417"/>
      <c r="L473" s="443" t="s">
        <v>236</v>
      </c>
      <c r="M473" s="283"/>
      <c r="N473" s="451" t="str">
        <f>$K$6</f>
        <v>Silver</v>
      </c>
      <c r="O473" s="283"/>
      <c r="P473" s="1"/>
    </row>
    <row r="474" spans="1:16" ht="24.75" customHeight="1">
      <c r="A474" s="1"/>
      <c r="B474" s="1"/>
      <c r="C474" s="409"/>
      <c r="D474" s="375"/>
      <c r="E474" s="375"/>
      <c r="F474" s="375"/>
      <c r="G474" s="375"/>
      <c r="H474" s="375"/>
      <c r="I474" s="375"/>
      <c r="J474" s="375"/>
      <c r="K474" s="417"/>
      <c r="L474" s="443" t="s">
        <v>375</v>
      </c>
      <c r="M474" s="283"/>
      <c r="N474" s="450" t="s">
        <v>371</v>
      </c>
      <c r="O474" s="283"/>
      <c r="P474" s="1"/>
    </row>
    <row r="475" spans="1:16" ht="24.75" customHeight="1">
      <c r="A475" s="1"/>
      <c r="B475" s="1"/>
      <c r="C475" s="409"/>
      <c r="D475" s="375"/>
      <c r="E475" s="375"/>
      <c r="F475" s="375"/>
      <c r="G475" s="375"/>
      <c r="H475" s="375"/>
      <c r="I475" s="375"/>
      <c r="J475" s="375"/>
      <c r="K475" s="417"/>
      <c r="L475" s="443" t="s">
        <v>376</v>
      </c>
      <c r="M475" s="283"/>
      <c r="N475" s="451" t="str">
        <f>CONCATENATE('BD Team'!H51," X ",'BD Team'!I51)</f>
        <v xml:space="preserve"> X </v>
      </c>
      <c r="O475" s="283"/>
      <c r="P475" s="1"/>
    </row>
    <row r="476" spans="1:16" ht="24.75" customHeight="1">
      <c r="A476" s="1"/>
      <c r="B476" s="1"/>
      <c r="C476" s="409"/>
      <c r="D476" s="375"/>
      <c r="E476" s="375"/>
      <c r="F476" s="375"/>
      <c r="G476" s="375"/>
      <c r="H476" s="375"/>
      <c r="I476" s="375"/>
      <c r="J476" s="375"/>
      <c r="K476" s="417"/>
      <c r="L476" s="443" t="s">
        <v>377</v>
      </c>
      <c r="M476" s="283"/>
      <c r="N476" s="444">
        <f>'BD Team'!J51</f>
        <v>0</v>
      </c>
      <c r="O476" s="283"/>
      <c r="P476" s="1"/>
    </row>
    <row r="477" spans="1:16" ht="24.75" customHeight="1">
      <c r="A477" s="1"/>
      <c r="B477" s="1"/>
      <c r="C477" s="409"/>
      <c r="D477" s="375"/>
      <c r="E477" s="375"/>
      <c r="F477" s="375"/>
      <c r="G477" s="375"/>
      <c r="H477" s="375"/>
      <c r="I477" s="375"/>
      <c r="J477" s="375"/>
      <c r="K477" s="417"/>
      <c r="L477" s="443" t="s">
        <v>378</v>
      </c>
      <c r="M477" s="283"/>
      <c r="N477" s="444">
        <f>'BD Team'!C51</f>
        <v>0</v>
      </c>
      <c r="O477" s="283"/>
      <c r="P477" s="1"/>
    </row>
    <row r="478" spans="1:16" ht="24.75" customHeight="1">
      <c r="A478" s="1"/>
      <c r="B478" s="1"/>
      <c r="C478" s="409"/>
      <c r="D478" s="375"/>
      <c r="E478" s="375"/>
      <c r="F478" s="375"/>
      <c r="G478" s="375"/>
      <c r="H478" s="375"/>
      <c r="I478" s="375"/>
      <c r="J478" s="375"/>
      <c r="K478" s="417"/>
      <c r="L478" s="443" t="s">
        <v>379</v>
      </c>
      <c r="M478" s="283"/>
      <c r="N478" s="444">
        <f>'BD Team'!E51</f>
        <v>0</v>
      </c>
      <c r="O478" s="283"/>
      <c r="P478" s="1"/>
    </row>
    <row r="479" spans="1:16" ht="24.75" customHeight="1">
      <c r="A479" s="1"/>
      <c r="B479" s="1"/>
      <c r="C479" s="327"/>
      <c r="D479" s="448"/>
      <c r="E479" s="448"/>
      <c r="F479" s="448"/>
      <c r="G479" s="448"/>
      <c r="H479" s="448"/>
      <c r="I479" s="448"/>
      <c r="J479" s="448"/>
      <c r="K479" s="328"/>
      <c r="L479" s="443" t="s">
        <v>380</v>
      </c>
      <c r="M479" s="283"/>
      <c r="N479" s="444">
        <f>'BD Team'!F51</f>
        <v>0</v>
      </c>
      <c r="O479" s="283"/>
      <c r="P479" s="1"/>
    </row>
    <row r="480" spans="1:16" ht="12.75" customHeight="1">
      <c r="A480" s="1"/>
      <c r="B480" s="1"/>
      <c r="C480" s="282"/>
      <c r="D480" s="285"/>
      <c r="E480" s="285"/>
      <c r="F480" s="285"/>
      <c r="G480" s="285"/>
      <c r="H480" s="285"/>
      <c r="I480" s="285"/>
      <c r="J480" s="285"/>
      <c r="K480" s="285"/>
      <c r="L480" s="285"/>
      <c r="M480" s="285"/>
      <c r="N480" s="285"/>
      <c r="O480" s="283"/>
      <c r="P480" s="1"/>
    </row>
    <row r="481" spans="1:16" ht="24.75" customHeight="1">
      <c r="A481" s="1"/>
      <c r="B481" s="1"/>
      <c r="C481" s="443" t="s">
        <v>372</v>
      </c>
      <c r="D481" s="283"/>
      <c r="E481" s="259">
        <f>'BD Team'!B52</f>
        <v>0</v>
      </c>
      <c r="F481" s="254" t="s">
        <v>373</v>
      </c>
      <c r="G481" s="444">
        <f>'BD Team'!D52</f>
        <v>0</v>
      </c>
      <c r="H481" s="285"/>
      <c r="I481" s="285"/>
      <c r="J481" s="285"/>
      <c r="K481" s="285"/>
      <c r="L481" s="285"/>
      <c r="M481" s="285"/>
      <c r="N481" s="285"/>
      <c r="O481" s="283"/>
      <c r="P481" s="1"/>
    </row>
    <row r="482" spans="1:16" ht="24.75" customHeight="1">
      <c r="A482" s="1"/>
      <c r="B482" s="1"/>
      <c r="C482" s="445"/>
      <c r="D482" s="446"/>
      <c r="E482" s="446"/>
      <c r="F482" s="446"/>
      <c r="G482" s="446"/>
      <c r="H482" s="446"/>
      <c r="I482" s="446"/>
      <c r="J482" s="446"/>
      <c r="K482" s="447"/>
      <c r="L482" s="443" t="s">
        <v>22</v>
      </c>
      <c r="M482" s="283"/>
      <c r="N482" s="449">
        <f>'BD Team'!G52</f>
        <v>0</v>
      </c>
      <c r="O482" s="283"/>
      <c r="P482" s="1"/>
    </row>
    <row r="483" spans="1:16" ht="24.75" customHeight="1">
      <c r="A483" s="1"/>
      <c r="B483" s="1"/>
      <c r="C483" s="409"/>
      <c r="D483" s="375"/>
      <c r="E483" s="375"/>
      <c r="F483" s="375"/>
      <c r="G483" s="375"/>
      <c r="H483" s="375"/>
      <c r="I483" s="375"/>
      <c r="J483" s="375"/>
      <c r="K483" s="417"/>
      <c r="L483" s="443" t="s">
        <v>374</v>
      </c>
      <c r="M483" s="283"/>
      <c r="N483" s="451" t="str">
        <f>$F$6</f>
        <v>Champagne Anodized</v>
      </c>
      <c r="O483" s="283"/>
      <c r="P483" s="1"/>
    </row>
    <row r="484" spans="1:16" ht="24.75" customHeight="1">
      <c r="A484" s="1"/>
      <c r="B484" s="1"/>
      <c r="C484" s="409"/>
      <c r="D484" s="375"/>
      <c r="E484" s="375"/>
      <c r="F484" s="375"/>
      <c r="G484" s="375"/>
      <c r="H484" s="375"/>
      <c r="I484" s="375"/>
      <c r="J484" s="375"/>
      <c r="K484" s="417"/>
      <c r="L484" s="443" t="s">
        <v>236</v>
      </c>
      <c r="M484" s="283"/>
      <c r="N484" s="451" t="str">
        <f>$K$6</f>
        <v>Silver</v>
      </c>
      <c r="O484" s="283"/>
      <c r="P484" s="1"/>
    </row>
    <row r="485" spans="1:16" ht="24.75" customHeight="1">
      <c r="A485" s="1"/>
      <c r="B485" s="1"/>
      <c r="C485" s="409"/>
      <c r="D485" s="375"/>
      <c r="E485" s="375"/>
      <c r="F485" s="375"/>
      <c r="G485" s="375"/>
      <c r="H485" s="375"/>
      <c r="I485" s="375"/>
      <c r="J485" s="375"/>
      <c r="K485" s="417"/>
      <c r="L485" s="443" t="s">
        <v>375</v>
      </c>
      <c r="M485" s="283"/>
      <c r="N485" s="450" t="s">
        <v>371</v>
      </c>
      <c r="O485" s="283"/>
      <c r="P485" s="1"/>
    </row>
    <row r="486" spans="1:16" ht="24.75" customHeight="1">
      <c r="A486" s="1"/>
      <c r="B486" s="1"/>
      <c r="C486" s="409"/>
      <c r="D486" s="375"/>
      <c r="E486" s="375"/>
      <c r="F486" s="375"/>
      <c r="G486" s="375"/>
      <c r="H486" s="375"/>
      <c r="I486" s="375"/>
      <c r="J486" s="375"/>
      <c r="K486" s="417"/>
      <c r="L486" s="443" t="s">
        <v>376</v>
      </c>
      <c r="M486" s="283"/>
      <c r="N486" s="451" t="str">
        <f>CONCATENATE('BD Team'!H52," X ",'BD Team'!I52)</f>
        <v xml:space="preserve"> X </v>
      </c>
      <c r="O486" s="283"/>
      <c r="P486" s="1"/>
    </row>
    <row r="487" spans="1:16" ht="24.75" customHeight="1">
      <c r="A487" s="1"/>
      <c r="B487" s="1"/>
      <c r="C487" s="409"/>
      <c r="D487" s="375"/>
      <c r="E487" s="375"/>
      <c r="F487" s="375"/>
      <c r="G487" s="375"/>
      <c r="H487" s="375"/>
      <c r="I487" s="375"/>
      <c r="J487" s="375"/>
      <c r="K487" s="417"/>
      <c r="L487" s="443" t="s">
        <v>377</v>
      </c>
      <c r="M487" s="283"/>
      <c r="N487" s="444">
        <f>'BD Team'!J52</f>
        <v>0</v>
      </c>
      <c r="O487" s="283"/>
      <c r="P487" s="1"/>
    </row>
    <row r="488" spans="1:16" ht="24.75" customHeight="1">
      <c r="A488" s="1"/>
      <c r="B488" s="1"/>
      <c r="C488" s="409"/>
      <c r="D488" s="375"/>
      <c r="E488" s="375"/>
      <c r="F488" s="375"/>
      <c r="G488" s="375"/>
      <c r="H488" s="375"/>
      <c r="I488" s="375"/>
      <c r="J488" s="375"/>
      <c r="K488" s="417"/>
      <c r="L488" s="443" t="s">
        <v>378</v>
      </c>
      <c r="M488" s="283"/>
      <c r="N488" s="444">
        <f>'BD Team'!C52</f>
        <v>0</v>
      </c>
      <c r="O488" s="283"/>
      <c r="P488" s="1"/>
    </row>
    <row r="489" spans="1:16" ht="24.75" customHeight="1">
      <c r="A489" s="1"/>
      <c r="B489" s="1"/>
      <c r="C489" s="409"/>
      <c r="D489" s="375"/>
      <c r="E489" s="375"/>
      <c r="F489" s="375"/>
      <c r="G489" s="375"/>
      <c r="H489" s="375"/>
      <c r="I489" s="375"/>
      <c r="J489" s="375"/>
      <c r="K489" s="417"/>
      <c r="L489" s="443" t="s">
        <v>379</v>
      </c>
      <c r="M489" s="283"/>
      <c r="N489" s="444">
        <f>'BD Team'!E52</f>
        <v>0</v>
      </c>
      <c r="O489" s="283"/>
      <c r="P489" s="1"/>
    </row>
    <row r="490" spans="1:16" ht="24.75" customHeight="1">
      <c r="A490" s="1"/>
      <c r="B490" s="1"/>
      <c r="C490" s="327"/>
      <c r="D490" s="448"/>
      <c r="E490" s="448"/>
      <c r="F490" s="448"/>
      <c r="G490" s="448"/>
      <c r="H490" s="448"/>
      <c r="I490" s="448"/>
      <c r="J490" s="448"/>
      <c r="K490" s="328"/>
      <c r="L490" s="443" t="s">
        <v>380</v>
      </c>
      <c r="M490" s="283"/>
      <c r="N490" s="444">
        <f>'BD Team'!F52</f>
        <v>0</v>
      </c>
      <c r="O490" s="283"/>
      <c r="P490" s="1"/>
    </row>
    <row r="491" spans="1:16" ht="12.75" customHeight="1">
      <c r="A491" s="1"/>
      <c r="B491" s="1"/>
      <c r="C491" s="282"/>
      <c r="D491" s="285"/>
      <c r="E491" s="285"/>
      <c r="F491" s="285"/>
      <c r="G491" s="285"/>
      <c r="H491" s="285"/>
      <c r="I491" s="285"/>
      <c r="J491" s="285"/>
      <c r="K491" s="285"/>
      <c r="L491" s="285"/>
      <c r="M491" s="285"/>
      <c r="N491" s="285"/>
      <c r="O491" s="283"/>
      <c r="P491" s="1"/>
    </row>
    <row r="492" spans="1:16" ht="24.75" customHeight="1">
      <c r="A492" s="1"/>
      <c r="B492" s="1"/>
      <c r="C492" s="443" t="s">
        <v>372</v>
      </c>
      <c r="D492" s="283"/>
      <c r="E492" s="259">
        <f>'BD Team'!B53</f>
        <v>0</v>
      </c>
      <c r="F492" s="254" t="s">
        <v>373</v>
      </c>
      <c r="G492" s="444">
        <f>'BD Team'!D53</f>
        <v>0</v>
      </c>
      <c r="H492" s="285"/>
      <c r="I492" s="285"/>
      <c r="J492" s="285"/>
      <c r="K492" s="285"/>
      <c r="L492" s="285"/>
      <c r="M492" s="285"/>
      <c r="N492" s="285"/>
      <c r="O492" s="283"/>
      <c r="P492" s="1"/>
    </row>
    <row r="493" spans="1:16" ht="24.75" customHeight="1">
      <c r="A493" s="1"/>
      <c r="B493" s="1"/>
      <c r="C493" s="445"/>
      <c r="D493" s="446"/>
      <c r="E493" s="446"/>
      <c r="F493" s="446"/>
      <c r="G493" s="446"/>
      <c r="H493" s="446"/>
      <c r="I493" s="446"/>
      <c r="J493" s="446"/>
      <c r="K493" s="447"/>
      <c r="L493" s="443" t="s">
        <v>22</v>
      </c>
      <c r="M493" s="283"/>
      <c r="N493" s="449">
        <f>'BD Team'!G53</f>
        <v>0</v>
      </c>
      <c r="O493" s="283"/>
      <c r="P493" s="1"/>
    </row>
    <row r="494" spans="1:16" ht="24.75" customHeight="1">
      <c r="A494" s="1"/>
      <c r="B494" s="1"/>
      <c r="C494" s="409"/>
      <c r="D494" s="375"/>
      <c r="E494" s="375"/>
      <c r="F494" s="375"/>
      <c r="G494" s="375"/>
      <c r="H494" s="375"/>
      <c r="I494" s="375"/>
      <c r="J494" s="375"/>
      <c r="K494" s="417"/>
      <c r="L494" s="443" t="s">
        <v>374</v>
      </c>
      <c r="M494" s="283"/>
      <c r="N494" s="451" t="str">
        <f>$F$6</f>
        <v>Champagne Anodized</v>
      </c>
      <c r="O494" s="283"/>
      <c r="P494" s="1"/>
    </row>
    <row r="495" spans="1:16" ht="24.75" customHeight="1">
      <c r="A495" s="1"/>
      <c r="B495" s="1"/>
      <c r="C495" s="409"/>
      <c r="D495" s="375"/>
      <c r="E495" s="375"/>
      <c r="F495" s="375"/>
      <c r="G495" s="375"/>
      <c r="H495" s="375"/>
      <c r="I495" s="375"/>
      <c r="J495" s="375"/>
      <c r="K495" s="417"/>
      <c r="L495" s="443" t="s">
        <v>236</v>
      </c>
      <c r="M495" s="283"/>
      <c r="N495" s="451" t="str">
        <f>$K$6</f>
        <v>Silver</v>
      </c>
      <c r="O495" s="283"/>
      <c r="P495" s="1"/>
    </row>
    <row r="496" spans="1:16" ht="24.75" customHeight="1">
      <c r="A496" s="1"/>
      <c r="B496" s="1"/>
      <c r="C496" s="409"/>
      <c r="D496" s="375"/>
      <c r="E496" s="375"/>
      <c r="F496" s="375"/>
      <c r="G496" s="375"/>
      <c r="H496" s="375"/>
      <c r="I496" s="375"/>
      <c r="J496" s="375"/>
      <c r="K496" s="417"/>
      <c r="L496" s="443" t="s">
        <v>375</v>
      </c>
      <c r="M496" s="283"/>
      <c r="N496" s="450" t="s">
        <v>371</v>
      </c>
      <c r="O496" s="283"/>
      <c r="P496" s="1"/>
    </row>
    <row r="497" spans="1:16" ht="24.75" customHeight="1">
      <c r="A497" s="1"/>
      <c r="B497" s="1"/>
      <c r="C497" s="409"/>
      <c r="D497" s="375"/>
      <c r="E497" s="375"/>
      <c r="F497" s="375"/>
      <c r="G497" s="375"/>
      <c r="H497" s="375"/>
      <c r="I497" s="375"/>
      <c r="J497" s="375"/>
      <c r="K497" s="417"/>
      <c r="L497" s="443" t="s">
        <v>376</v>
      </c>
      <c r="M497" s="283"/>
      <c r="N497" s="451" t="str">
        <f>CONCATENATE('BD Team'!H53," X ",'BD Team'!I53)</f>
        <v xml:space="preserve"> X </v>
      </c>
      <c r="O497" s="283"/>
      <c r="P497" s="1"/>
    </row>
    <row r="498" spans="1:16" ht="24.75" customHeight="1">
      <c r="A498" s="1"/>
      <c r="B498" s="1"/>
      <c r="C498" s="409"/>
      <c r="D498" s="375"/>
      <c r="E498" s="375"/>
      <c r="F498" s="375"/>
      <c r="G498" s="375"/>
      <c r="H498" s="375"/>
      <c r="I498" s="375"/>
      <c r="J498" s="375"/>
      <c r="K498" s="417"/>
      <c r="L498" s="443" t="s">
        <v>377</v>
      </c>
      <c r="M498" s="283"/>
      <c r="N498" s="444">
        <f>'BD Team'!J53</f>
        <v>0</v>
      </c>
      <c r="O498" s="283"/>
      <c r="P498" s="1"/>
    </row>
    <row r="499" spans="1:16" ht="24.75" customHeight="1">
      <c r="A499" s="1"/>
      <c r="B499" s="1"/>
      <c r="C499" s="409"/>
      <c r="D499" s="375"/>
      <c r="E499" s="375"/>
      <c r="F499" s="375"/>
      <c r="G499" s="375"/>
      <c r="H499" s="375"/>
      <c r="I499" s="375"/>
      <c r="J499" s="375"/>
      <c r="K499" s="417"/>
      <c r="L499" s="443" t="s">
        <v>378</v>
      </c>
      <c r="M499" s="283"/>
      <c r="N499" s="444">
        <f>'BD Team'!C53</f>
        <v>0</v>
      </c>
      <c r="O499" s="283"/>
      <c r="P499" s="1"/>
    </row>
    <row r="500" spans="1:16" ht="24.75" customHeight="1">
      <c r="A500" s="1"/>
      <c r="B500" s="1"/>
      <c r="C500" s="409"/>
      <c r="D500" s="375"/>
      <c r="E500" s="375"/>
      <c r="F500" s="375"/>
      <c r="G500" s="375"/>
      <c r="H500" s="375"/>
      <c r="I500" s="375"/>
      <c r="J500" s="375"/>
      <c r="K500" s="417"/>
      <c r="L500" s="443" t="s">
        <v>379</v>
      </c>
      <c r="M500" s="283"/>
      <c r="N500" s="444">
        <f>'BD Team'!E53</f>
        <v>0</v>
      </c>
      <c r="O500" s="283"/>
      <c r="P500" s="1"/>
    </row>
    <row r="501" spans="1:16" ht="24.75" customHeight="1">
      <c r="A501" s="1"/>
      <c r="B501" s="1"/>
      <c r="C501" s="327"/>
      <c r="D501" s="448"/>
      <c r="E501" s="448"/>
      <c r="F501" s="448"/>
      <c r="G501" s="448"/>
      <c r="H501" s="448"/>
      <c r="I501" s="448"/>
      <c r="J501" s="448"/>
      <c r="K501" s="328"/>
      <c r="L501" s="443" t="s">
        <v>380</v>
      </c>
      <c r="M501" s="283"/>
      <c r="N501" s="444">
        <f>'BD Team'!F53</f>
        <v>0</v>
      </c>
      <c r="O501" s="283"/>
      <c r="P501" s="1"/>
    </row>
    <row r="502" spans="1:16" ht="12.75" customHeight="1">
      <c r="A502" s="1"/>
      <c r="B502" s="1"/>
      <c r="C502" s="282"/>
      <c r="D502" s="285"/>
      <c r="E502" s="285"/>
      <c r="F502" s="285"/>
      <c r="G502" s="285"/>
      <c r="H502" s="285"/>
      <c r="I502" s="285"/>
      <c r="J502" s="285"/>
      <c r="K502" s="285"/>
      <c r="L502" s="285"/>
      <c r="M502" s="285"/>
      <c r="N502" s="285"/>
      <c r="O502" s="283"/>
      <c r="P502" s="1"/>
    </row>
    <row r="503" spans="1:16" ht="24.75" customHeight="1">
      <c r="A503" s="1"/>
      <c r="B503" s="1"/>
      <c r="C503" s="443" t="s">
        <v>372</v>
      </c>
      <c r="D503" s="283"/>
      <c r="E503" s="259">
        <f>'BD Team'!B54</f>
        <v>0</v>
      </c>
      <c r="F503" s="254" t="s">
        <v>373</v>
      </c>
      <c r="G503" s="444">
        <f>'BD Team'!D54</f>
        <v>0</v>
      </c>
      <c r="H503" s="285"/>
      <c r="I503" s="285"/>
      <c r="J503" s="285"/>
      <c r="K503" s="285"/>
      <c r="L503" s="285"/>
      <c r="M503" s="285"/>
      <c r="N503" s="285"/>
      <c r="O503" s="283"/>
      <c r="P503" s="1"/>
    </row>
    <row r="504" spans="1:16" ht="24.75" customHeight="1">
      <c r="A504" s="1"/>
      <c r="B504" s="1"/>
      <c r="C504" s="445"/>
      <c r="D504" s="446"/>
      <c r="E504" s="446"/>
      <c r="F504" s="446"/>
      <c r="G504" s="446"/>
      <c r="H504" s="446"/>
      <c r="I504" s="446"/>
      <c r="J504" s="446"/>
      <c r="K504" s="447"/>
      <c r="L504" s="443" t="s">
        <v>22</v>
      </c>
      <c r="M504" s="283"/>
      <c r="N504" s="449">
        <f>'BD Team'!G54</f>
        <v>0</v>
      </c>
      <c r="O504" s="283"/>
      <c r="P504" s="1"/>
    </row>
    <row r="505" spans="1:16" ht="24.75" customHeight="1">
      <c r="A505" s="1"/>
      <c r="B505" s="1"/>
      <c r="C505" s="409"/>
      <c r="D505" s="375"/>
      <c r="E505" s="375"/>
      <c r="F505" s="375"/>
      <c r="G505" s="375"/>
      <c r="H505" s="375"/>
      <c r="I505" s="375"/>
      <c r="J505" s="375"/>
      <c r="K505" s="417"/>
      <c r="L505" s="443" t="s">
        <v>374</v>
      </c>
      <c r="M505" s="283"/>
      <c r="N505" s="451" t="str">
        <f>$F$6</f>
        <v>Champagne Anodized</v>
      </c>
      <c r="O505" s="283"/>
      <c r="P505" s="1"/>
    </row>
    <row r="506" spans="1:16" ht="24.75" customHeight="1">
      <c r="A506" s="1"/>
      <c r="B506" s="1"/>
      <c r="C506" s="409"/>
      <c r="D506" s="375"/>
      <c r="E506" s="375"/>
      <c r="F506" s="375"/>
      <c r="G506" s="375"/>
      <c r="H506" s="375"/>
      <c r="I506" s="375"/>
      <c r="J506" s="375"/>
      <c r="K506" s="417"/>
      <c r="L506" s="443" t="s">
        <v>236</v>
      </c>
      <c r="M506" s="283"/>
      <c r="N506" s="451" t="str">
        <f>$K$6</f>
        <v>Silver</v>
      </c>
      <c r="O506" s="283"/>
      <c r="P506" s="1"/>
    </row>
    <row r="507" spans="1:16" ht="24.75" customHeight="1">
      <c r="A507" s="1"/>
      <c r="B507" s="1"/>
      <c r="C507" s="409"/>
      <c r="D507" s="375"/>
      <c r="E507" s="375"/>
      <c r="F507" s="375"/>
      <c r="G507" s="375"/>
      <c r="H507" s="375"/>
      <c r="I507" s="375"/>
      <c r="J507" s="375"/>
      <c r="K507" s="417"/>
      <c r="L507" s="443" t="s">
        <v>375</v>
      </c>
      <c r="M507" s="283"/>
      <c r="N507" s="450" t="s">
        <v>371</v>
      </c>
      <c r="O507" s="283"/>
      <c r="P507" s="1"/>
    </row>
    <row r="508" spans="1:16" ht="24.75" customHeight="1">
      <c r="A508" s="1"/>
      <c r="B508" s="1"/>
      <c r="C508" s="409"/>
      <c r="D508" s="375"/>
      <c r="E508" s="375"/>
      <c r="F508" s="375"/>
      <c r="G508" s="375"/>
      <c r="H508" s="375"/>
      <c r="I508" s="375"/>
      <c r="J508" s="375"/>
      <c r="K508" s="417"/>
      <c r="L508" s="443" t="s">
        <v>376</v>
      </c>
      <c r="M508" s="283"/>
      <c r="N508" s="451" t="str">
        <f>CONCATENATE('BD Team'!H54," X ",'BD Team'!I54)</f>
        <v xml:space="preserve"> X </v>
      </c>
      <c r="O508" s="283"/>
      <c r="P508" s="1"/>
    </row>
    <row r="509" spans="1:16" ht="24.75" customHeight="1">
      <c r="A509" s="1"/>
      <c r="B509" s="1"/>
      <c r="C509" s="409"/>
      <c r="D509" s="375"/>
      <c r="E509" s="375"/>
      <c r="F509" s="375"/>
      <c r="G509" s="375"/>
      <c r="H509" s="375"/>
      <c r="I509" s="375"/>
      <c r="J509" s="375"/>
      <c r="K509" s="417"/>
      <c r="L509" s="443" t="s">
        <v>377</v>
      </c>
      <c r="M509" s="283"/>
      <c r="N509" s="444">
        <f>'BD Team'!J54</f>
        <v>0</v>
      </c>
      <c r="O509" s="283"/>
      <c r="P509" s="1"/>
    </row>
    <row r="510" spans="1:16" ht="24.75" customHeight="1">
      <c r="A510" s="1"/>
      <c r="B510" s="1"/>
      <c r="C510" s="409"/>
      <c r="D510" s="375"/>
      <c r="E510" s="375"/>
      <c r="F510" s="375"/>
      <c r="G510" s="375"/>
      <c r="H510" s="375"/>
      <c r="I510" s="375"/>
      <c r="J510" s="375"/>
      <c r="K510" s="417"/>
      <c r="L510" s="443" t="s">
        <v>378</v>
      </c>
      <c r="M510" s="283"/>
      <c r="N510" s="444">
        <f>'BD Team'!C54</f>
        <v>0</v>
      </c>
      <c r="O510" s="283"/>
      <c r="P510" s="1"/>
    </row>
    <row r="511" spans="1:16" ht="24.75" customHeight="1">
      <c r="A511" s="1"/>
      <c r="B511" s="1"/>
      <c r="C511" s="409"/>
      <c r="D511" s="375"/>
      <c r="E511" s="375"/>
      <c r="F511" s="375"/>
      <c r="G511" s="375"/>
      <c r="H511" s="375"/>
      <c r="I511" s="375"/>
      <c r="J511" s="375"/>
      <c r="K511" s="417"/>
      <c r="L511" s="443" t="s">
        <v>379</v>
      </c>
      <c r="M511" s="283"/>
      <c r="N511" s="444">
        <f>'BD Team'!E54</f>
        <v>0</v>
      </c>
      <c r="O511" s="283"/>
      <c r="P511" s="1"/>
    </row>
    <row r="512" spans="1:16" ht="24.75" customHeight="1">
      <c r="A512" s="1"/>
      <c r="B512" s="1"/>
      <c r="C512" s="327"/>
      <c r="D512" s="448"/>
      <c r="E512" s="448"/>
      <c r="F512" s="448"/>
      <c r="G512" s="448"/>
      <c r="H512" s="448"/>
      <c r="I512" s="448"/>
      <c r="J512" s="448"/>
      <c r="K512" s="328"/>
      <c r="L512" s="443" t="s">
        <v>380</v>
      </c>
      <c r="M512" s="283"/>
      <c r="N512" s="444">
        <f>'BD Team'!F54</f>
        <v>0</v>
      </c>
      <c r="O512" s="283"/>
      <c r="P512" s="1"/>
    </row>
    <row r="513" spans="1:16" ht="12.75" customHeight="1">
      <c r="A513" s="1"/>
      <c r="B513" s="1"/>
      <c r="C513" s="282"/>
      <c r="D513" s="285"/>
      <c r="E513" s="285"/>
      <c r="F513" s="285"/>
      <c r="G513" s="285"/>
      <c r="H513" s="285"/>
      <c r="I513" s="285"/>
      <c r="J513" s="285"/>
      <c r="K513" s="285"/>
      <c r="L513" s="285"/>
      <c r="M513" s="285"/>
      <c r="N513" s="285"/>
      <c r="O513" s="283"/>
      <c r="P513" s="1"/>
    </row>
    <row r="514" spans="1:16" ht="24.75" customHeight="1">
      <c r="A514" s="1"/>
      <c r="B514" s="1"/>
      <c r="C514" s="443" t="s">
        <v>372</v>
      </c>
      <c r="D514" s="283"/>
      <c r="E514" s="259">
        <f>'BD Team'!B55</f>
        <v>0</v>
      </c>
      <c r="F514" s="254" t="s">
        <v>373</v>
      </c>
      <c r="G514" s="444">
        <f>'BD Team'!D55</f>
        <v>0</v>
      </c>
      <c r="H514" s="285"/>
      <c r="I514" s="285"/>
      <c r="J514" s="285"/>
      <c r="K514" s="285"/>
      <c r="L514" s="285"/>
      <c r="M514" s="285"/>
      <c r="N514" s="285"/>
      <c r="O514" s="283"/>
      <c r="P514" s="1"/>
    </row>
    <row r="515" spans="1:16" ht="24.75" customHeight="1">
      <c r="A515" s="1"/>
      <c r="B515" s="1"/>
      <c r="C515" s="445"/>
      <c r="D515" s="446"/>
      <c r="E515" s="446"/>
      <c r="F515" s="446"/>
      <c r="G515" s="446"/>
      <c r="H515" s="446"/>
      <c r="I515" s="446"/>
      <c r="J515" s="446"/>
      <c r="K515" s="447"/>
      <c r="L515" s="443" t="s">
        <v>22</v>
      </c>
      <c r="M515" s="283"/>
      <c r="N515" s="449">
        <f>'BD Team'!G55</f>
        <v>0</v>
      </c>
      <c r="O515" s="283"/>
      <c r="P515" s="1"/>
    </row>
    <row r="516" spans="1:16" ht="24.75" customHeight="1">
      <c r="A516" s="1"/>
      <c r="B516" s="1"/>
      <c r="C516" s="409"/>
      <c r="D516" s="375"/>
      <c r="E516" s="375"/>
      <c r="F516" s="375"/>
      <c r="G516" s="375"/>
      <c r="H516" s="375"/>
      <c r="I516" s="375"/>
      <c r="J516" s="375"/>
      <c r="K516" s="417"/>
      <c r="L516" s="443" t="s">
        <v>374</v>
      </c>
      <c r="M516" s="283"/>
      <c r="N516" s="451" t="str">
        <f>$F$6</f>
        <v>Champagne Anodized</v>
      </c>
      <c r="O516" s="283"/>
      <c r="P516" s="1"/>
    </row>
    <row r="517" spans="1:16" ht="24.75" customHeight="1">
      <c r="A517" s="1"/>
      <c r="B517" s="1"/>
      <c r="C517" s="409"/>
      <c r="D517" s="375"/>
      <c r="E517" s="375"/>
      <c r="F517" s="375"/>
      <c r="G517" s="375"/>
      <c r="H517" s="375"/>
      <c r="I517" s="375"/>
      <c r="J517" s="375"/>
      <c r="K517" s="417"/>
      <c r="L517" s="443" t="s">
        <v>236</v>
      </c>
      <c r="M517" s="283"/>
      <c r="N517" s="451" t="str">
        <f>$K$6</f>
        <v>Silver</v>
      </c>
      <c r="O517" s="283"/>
      <c r="P517" s="1"/>
    </row>
    <row r="518" spans="1:16" ht="24.75" customHeight="1">
      <c r="A518" s="1"/>
      <c r="B518" s="1"/>
      <c r="C518" s="409"/>
      <c r="D518" s="375"/>
      <c r="E518" s="375"/>
      <c r="F518" s="375"/>
      <c r="G518" s="375"/>
      <c r="H518" s="375"/>
      <c r="I518" s="375"/>
      <c r="J518" s="375"/>
      <c r="K518" s="417"/>
      <c r="L518" s="443" t="s">
        <v>375</v>
      </c>
      <c r="M518" s="283"/>
      <c r="N518" s="450" t="s">
        <v>371</v>
      </c>
      <c r="O518" s="283"/>
      <c r="P518" s="1"/>
    </row>
    <row r="519" spans="1:16" ht="24.75" customHeight="1">
      <c r="A519" s="1"/>
      <c r="B519" s="1"/>
      <c r="C519" s="409"/>
      <c r="D519" s="375"/>
      <c r="E519" s="375"/>
      <c r="F519" s="375"/>
      <c r="G519" s="375"/>
      <c r="H519" s="375"/>
      <c r="I519" s="375"/>
      <c r="J519" s="375"/>
      <c r="K519" s="417"/>
      <c r="L519" s="443" t="s">
        <v>376</v>
      </c>
      <c r="M519" s="283"/>
      <c r="N519" s="451" t="str">
        <f>CONCATENATE('BD Team'!H55," X ",'BD Team'!I55)</f>
        <v xml:space="preserve"> X </v>
      </c>
      <c r="O519" s="283"/>
      <c r="P519" s="1"/>
    </row>
    <row r="520" spans="1:16" ht="24.75" customHeight="1">
      <c r="A520" s="1"/>
      <c r="B520" s="1"/>
      <c r="C520" s="409"/>
      <c r="D520" s="375"/>
      <c r="E520" s="375"/>
      <c r="F520" s="375"/>
      <c r="G520" s="375"/>
      <c r="H520" s="375"/>
      <c r="I520" s="375"/>
      <c r="J520" s="375"/>
      <c r="K520" s="417"/>
      <c r="L520" s="443" t="s">
        <v>377</v>
      </c>
      <c r="M520" s="283"/>
      <c r="N520" s="444">
        <f>'BD Team'!J55</f>
        <v>0</v>
      </c>
      <c r="O520" s="283"/>
      <c r="P520" s="1"/>
    </row>
    <row r="521" spans="1:16" ht="24.75" customHeight="1">
      <c r="A521" s="1"/>
      <c r="B521" s="1"/>
      <c r="C521" s="409"/>
      <c r="D521" s="375"/>
      <c r="E521" s="375"/>
      <c r="F521" s="375"/>
      <c r="G521" s="375"/>
      <c r="H521" s="375"/>
      <c r="I521" s="375"/>
      <c r="J521" s="375"/>
      <c r="K521" s="417"/>
      <c r="L521" s="443" t="s">
        <v>378</v>
      </c>
      <c r="M521" s="283"/>
      <c r="N521" s="444">
        <f>'BD Team'!C55</f>
        <v>0</v>
      </c>
      <c r="O521" s="283"/>
      <c r="P521" s="1"/>
    </row>
    <row r="522" spans="1:16" ht="24.75" customHeight="1">
      <c r="A522" s="1"/>
      <c r="B522" s="1"/>
      <c r="C522" s="409"/>
      <c r="D522" s="375"/>
      <c r="E522" s="375"/>
      <c r="F522" s="375"/>
      <c r="G522" s="375"/>
      <c r="H522" s="375"/>
      <c r="I522" s="375"/>
      <c r="J522" s="375"/>
      <c r="K522" s="417"/>
      <c r="L522" s="443" t="s">
        <v>379</v>
      </c>
      <c r="M522" s="283"/>
      <c r="N522" s="444">
        <f>'BD Team'!E55</f>
        <v>0</v>
      </c>
      <c r="O522" s="283"/>
      <c r="P522" s="1"/>
    </row>
    <row r="523" spans="1:16" ht="24.75" customHeight="1">
      <c r="A523" s="1"/>
      <c r="B523" s="1"/>
      <c r="C523" s="327"/>
      <c r="D523" s="448"/>
      <c r="E523" s="448"/>
      <c r="F523" s="448"/>
      <c r="G523" s="448"/>
      <c r="H523" s="448"/>
      <c r="I523" s="448"/>
      <c r="J523" s="448"/>
      <c r="K523" s="328"/>
      <c r="L523" s="443" t="s">
        <v>380</v>
      </c>
      <c r="M523" s="283"/>
      <c r="N523" s="444">
        <f>'BD Team'!F55</f>
        <v>0</v>
      </c>
      <c r="O523" s="283"/>
      <c r="P523" s="1"/>
    </row>
    <row r="524" spans="1:16" ht="12.75" customHeight="1">
      <c r="A524" s="1"/>
      <c r="B524" s="1"/>
      <c r="C524" s="282"/>
      <c r="D524" s="285"/>
      <c r="E524" s="285"/>
      <c r="F524" s="285"/>
      <c r="G524" s="285"/>
      <c r="H524" s="285"/>
      <c r="I524" s="285"/>
      <c r="J524" s="285"/>
      <c r="K524" s="285"/>
      <c r="L524" s="285"/>
      <c r="M524" s="285"/>
      <c r="N524" s="285"/>
      <c r="O524" s="283"/>
      <c r="P524" s="1"/>
    </row>
    <row r="525" spans="1:16" ht="24.75" customHeight="1">
      <c r="A525" s="1"/>
      <c r="B525" s="1"/>
      <c r="C525" s="443" t="s">
        <v>372</v>
      </c>
      <c r="D525" s="283"/>
      <c r="E525" s="259">
        <f>'BD Team'!B56</f>
        <v>0</v>
      </c>
      <c r="F525" s="254" t="s">
        <v>373</v>
      </c>
      <c r="G525" s="444">
        <f>'BD Team'!D56</f>
        <v>0</v>
      </c>
      <c r="H525" s="285"/>
      <c r="I525" s="285"/>
      <c r="J525" s="285"/>
      <c r="K525" s="285"/>
      <c r="L525" s="285"/>
      <c r="M525" s="285"/>
      <c r="N525" s="285"/>
      <c r="O525" s="283"/>
      <c r="P525" s="1"/>
    </row>
    <row r="526" spans="1:16" ht="24.75" customHeight="1">
      <c r="A526" s="1"/>
      <c r="B526" s="1"/>
      <c r="C526" s="445"/>
      <c r="D526" s="446"/>
      <c r="E526" s="446"/>
      <c r="F526" s="446"/>
      <c r="G526" s="446"/>
      <c r="H526" s="446"/>
      <c r="I526" s="446"/>
      <c r="J526" s="446"/>
      <c r="K526" s="447"/>
      <c r="L526" s="443" t="s">
        <v>22</v>
      </c>
      <c r="M526" s="283"/>
      <c r="N526" s="449">
        <f>'BD Team'!G56</f>
        <v>0</v>
      </c>
      <c r="O526" s="283"/>
      <c r="P526" s="1"/>
    </row>
    <row r="527" spans="1:16" ht="24.75" customHeight="1">
      <c r="A527" s="1"/>
      <c r="B527" s="1"/>
      <c r="C527" s="409"/>
      <c r="D527" s="375"/>
      <c r="E527" s="375"/>
      <c r="F527" s="375"/>
      <c r="G527" s="375"/>
      <c r="H527" s="375"/>
      <c r="I527" s="375"/>
      <c r="J527" s="375"/>
      <c r="K527" s="417"/>
      <c r="L527" s="443" t="s">
        <v>374</v>
      </c>
      <c r="M527" s="283"/>
      <c r="N527" s="451" t="str">
        <f>$F$6</f>
        <v>Champagne Anodized</v>
      </c>
      <c r="O527" s="283"/>
      <c r="P527" s="1"/>
    </row>
    <row r="528" spans="1:16" ht="24.75" customHeight="1">
      <c r="A528" s="1"/>
      <c r="B528" s="1"/>
      <c r="C528" s="409"/>
      <c r="D528" s="375"/>
      <c r="E528" s="375"/>
      <c r="F528" s="375"/>
      <c r="G528" s="375"/>
      <c r="H528" s="375"/>
      <c r="I528" s="375"/>
      <c r="J528" s="375"/>
      <c r="K528" s="417"/>
      <c r="L528" s="443" t="s">
        <v>236</v>
      </c>
      <c r="M528" s="283"/>
      <c r="N528" s="451" t="str">
        <f>$K$6</f>
        <v>Silver</v>
      </c>
      <c r="O528" s="283"/>
      <c r="P528" s="1"/>
    </row>
    <row r="529" spans="1:16" ht="24.75" customHeight="1">
      <c r="A529" s="1"/>
      <c r="B529" s="1"/>
      <c r="C529" s="409"/>
      <c r="D529" s="375"/>
      <c r="E529" s="375"/>
      <c r="F529" s="375"/>
      <c r="G529" s="375"/>
      <c r="H529" s="375"/>
      <c r="I529" s="375"/>
      <c r="J529" s="375"/>
      <c r="K529" s="417"/>
      <c r="L529" s="443" t="s">
        <v>375</v>
      </c>
      <c r="M529" s="283"/>
      <c r="N529" s="450" t="s">
        <v>371</v>
      </c>
      <c r="O529" s="283"/>
      <c r="P529" s="1"/>
    </row>
    <row r="530" spans="1:16" ht="24.75" customHeight="1">
      <c r="A530" s="1"/>
      <c r="B530" s="1"/>
      <c r="C530" s="409"/>
      <c r="D530" s="375"/>
      <c r="E530" s="375"/>
      <c r="F530" s="375"/>
      <c r="G530" s="375"/>
      <c r="H530" s="375"/>
      <c r="I530" s="375"/>
      <c r="J530" s="375"/>
      <c r="K530" s="417"/>
      <c r="L530" s="443" t="s">
        <v>376</v>
      </c>
      <c r="M530" s="283"/>
      <c r="N530" s="451" t="str">
        <f>CONCATENATE('BD Team'!H56," X ",'BD Team'!I56)</f>
        <v xml:space="preserve"> X </v>
      </c>
      <c r="O530" s="283"/>
      <c r="P530" s="1"/>
    </row>
    <row r="531" spans="1:16" ht="24.75" customHeight="1">
      <c r="A531" s="1"/>
      <c r="B531" s="1"/>
      <c r="C531" s="409"/>
      <c r="D531" s="375"/>
      <c r="E531" s="375"/>
      <c r="F531" s="375"/>
      <c r="G531" s="375"/>
      <c r="H531" s="375"/>
      <c r="I531" s="375"/>
      <c r="J531" s="375"/>
      <c r="K531" s="417"/>
      <c r="L531" s="443" t="s">
        <v>377</v>
      </c>
      <c r="M531" s="283"/>
      <c r="N531" s="444">
        <f>'BD Team'!J56</f>
        <v>0</v>
      </c>
      <c r="O531" s="283"/>
      <c r="P531" s="1"/>
    </row>
    <row r="532" spans="1:16" ht="24.75" customHeight="1">
      <c r="A532" s="1"/>
      <c r="B532" s="1"/>
      <c r="C532" s="409"/>
      <c r="D532" s="375"/>
      <c r="E532" s="375"/>
      <c r="F532" s="375"/>
      <c r="G532" s="375"/>
      <c r="H532" s="375"/>
      <c r="I532" s="375"/>
      <c r="J532" s="375"/>
      <c r="K532" s="417"/>
      <c r="L532" s="443" t="s">
        <v>378</v>
      </c>
      <c r="M532" s="283"/>
      <c r="N532" s="444">
        <f>'BD Team'!C56</f>
        <v>0</v>
      </c>
      <c r="O532" s="283"/>
      <c r="P532" s="1"/>
    </row>
    <row r="533" spans="1:16" ht="24.75" customHeight="1">
      <c r="A533" s="1"/>
      <c r="B533" s="1"/>
      <c r="C533" s="409"/>
      <c r="D533" s="375"/>
      <c r="E533" s="375"/>
      <c r="F533" s="375"/>
      <c r="G533" s="375"/>
      <c r="H533" s="375"/>
      <c r="I533" s="375"/>
      <c r="J533" s="375"/>
      <c r="K533" s="417"/>
      <c r="L533" s="443" t="s">
        <v>379</v>
      </c>
      <c r="M533" s="283"/>
      <c r="N533" s="444">
        <f>'BD Team'!E56</f>
        <v>0</v>
      </c>
      <c r="O533" s="283"/>
      <c r="P533" s="1"/>
    </row>
    <row r="534" spans="1:16" ht="24.75" customHeight="1">
      <c r="A534" s="1"/>
      <c r="B534" s="1"/>
      <c r="C534" s="327"/>
      <c r="D534" s="448"/>
      <c r="E534" s="448"/>
      <c r="F534" s="448"/>
      <c r="G534" s="448"/>
      <c r="H534" s="448"/>
      <c r="I534" s="448"/>
      <c r="J534" s="448"/>
      <c r="K534" s="328"/>
      <c r="L534" s="443" t="s">
        <v>380</v>
      </c>
      <c r="M534" s="283"/>
      <c r="N534" s="444">
        <f>'BD Team'!F56</f>
        <v>0</v>
      </c>
      <c r="O534" s="283"/>
      <c r="P534" s="1"/>
    </row>
    <row r="535" spans="1:16" ht="12.75" customHeight="1">
      <c r="A535" s="1"/>
      <c r="B535" s="1"/>
      <c r="C535" s="282"/>
      <c r="D535" s="285"/>
      <c r="E535" s="285"/>
      <c r="F535" s="285"/>
      <c r="G535" s="285"/>
      <c r="H535" s="285"/>
      <c r="I535" s="285"/>
      <c r="J535" s="285"/>
      <c r="K535" s="285"/>
      <c r="L535" s="285"/>
      <c r="M535" s="285"/>
      <c r="N535" s="285"/>
      <c r="O535" s="283"/>
      <c r="P535" s="1"/>
    </row>
    <row r="536" spans="1:16" ht="24.75" customHeight="1">
      <c r="A536" s="1"/>
      <c r="B536" s="1"/>
      <c r="C536" s="443" t="s">
        <v>372</v>
      </c>
      <c r="D536" s="283"/>
      <c r="E536" s="259">
        <f>'BD Team'!B57</f>
        <v>0</v>
      </c>
      <c r="F536" s="254" t="s">
        <v>373</v>
      </c>
      <c r="G536" s="444">
        <f>'BD Team'!D57</f>
        <v>0</v>
      </c>
      <c r="H536" s="285"/>
      <c r="I536" s="285"/>
      <c r="J536" s="285"/>
      <c r="K536" s="285"/>
      <c r="L536" s="285"/>
      <c r="M536" s="285"/>
      <c r="N536" s="285"/>
      <c r="O536" s="283"/>
      <c r="P536" s="1"/>
    </row>
    <row r="537" spans="1:16" ht="24.75" customHeight="1">
      <c r="A537" s="1"/>
      <c r="B537" s="1"/>
      <c r="C537" s="445"/>
      <c r="D537" s="446"/>
      <c r="E537" s="446"/>
      <c r="F537" s="446"/>
      <c r="G537" s="446"/>
      <c r="H537" s="446"/>
      <c r="I537" s="446"/>
      <c r="J537" s="446"/>
      <c r="K537" s="447"/>
      <c r="L537" s="443" t="s">
        <v>22</v>
      </c>
      <c r="M537" s="283"/>
      <c r="N537" s="449">
        <f>'BD Team'!G57</f>
        <v>0</v>
      </c>
      <c r="O537" s="283"/>
      <c r="P537" s="1"/>
    </row>
    <row r="538" spans="1:16" ht="24.75" customHeight="1">
      <c r="A538" s="1"/>
      <c r="B538" s="1"/>
      <c r="C538" s="409"/>
      <c r="D538" s="375"/>
      <c r="E538" s="375"/>
      <c r="F538" s="375"/>
      <c r="G538" s="375"/>
      <c r="H538" s="375"/>
      <c r="I538" s="375"/>
      <c r="J538" s="375"/>
      <c r="K538" s="417"/>
      <c r="L538" s="443" t="s">
        <v>374</v>
      </c>
      <c r="M538" s="283"/>
      <c r="N538" s="451" t="str">
        <f>$F$6</f>
        <v>Champagne Anodized</v>
      </c>
      <c r="O538" s="283"/>
      <c r="P538" s="1"/>
    </row>
    <row r="539" spans="1:16" ht="24.75" customHeight="1">
      <c r="A539" s="1"/>
      <c r="B539" s="1"/>
      <c r="C539" s="409"/>
      <c r="D539" s="375"/>
      <c r="E539" s="375"/>
      <c r="F539" s="375"/>
      <c r="G539" s="375"/>
      <c r="H539" s="375"/>
      <c r="I539" s="375"/>
      <c r="J539" s="375"/>
      <c r="K539" s="417"/>
      <c r="L539" s="443" t="s">
        <v>236</v>
      </c>
      <c r="M539" s="283"/>
      <c r="N539" s="451" t="str">
        <f>$K$6</f>
        <v>Silver</v>
      </c>
      <c r="O539" s="283"/>
      <c r="P539" s="1"/>
    </row>
    <row r="540" spans="1:16" ht="24.75" customHeight="1">
      <c r="A540" s="1"/>
      <c r="B540" s="1"/>
      <c r="C540" s="409"/>
      <c r="D540" s="375"/>
      <c r="E540" s="375"/>
      <c r="F540" s="375"/>
      <c r="G540" s="375"/>
      <c r="H540" s="375"/>
      <c r="I540" s="375"/>
      <c r="J540" s="375"/>
      <c r="K540" s="417"/>
      <c r="L540" s="443" t="s">
        <v>375</v>
      </c>
      <c r="M540" s="283"/>
      <c r="N540" s="450" t="s">
        <v>371</v>
      </c>
      <c r="O540" s="283"/>
      <c r="P540" s="1"/>
    </row>
    <row r="541" spans="1:16" ht="24.75" customHeight="1">
      <c r="A541" s="1"/>
      <c r="B541" s="1"/>
      <c r="C541" s="409"/>
      <c r="D541" s="375"/>
      <c r="E541" s="375"/>
      <c r="F541" s="375"/>
      <c r="G541" s="375"/>
      <c r="H541" s="375"/>
      <c r="I541" s="375"/>
      <c r="J541" s="375"/>
      <c r="K541" s="417"/>
      <c r="L541" s="443" t="s">
        <v>376</v>
      </c>
      <c r="M541" s="283"/>
      <c r="N541" s="451" t="str">
        <f>CONCATENATE('BD Team'!H57," X ",'BD Team'!I57)</f>
        <v xml:space="preserve"> X </v>
      </c>
      <c r="O541" s="283"/>
      <c r="P541" s="1"/>
    </row>
    <row r="542" spans="1:16" ht="24.75" customHeight="1">
      <c r="A542" s="1"/>
      <c r="B542" s="1"/>
      <c r="C542" s="409"/>
      <c r="D542" s="375"/>
      <c r="E542" s="375"/>
      <c r="F542" s="375"/>
      <c r="G542" s="375"/>
      <c r="H542" s="375"/>
      <c r="I542" s="375"/>
      <c r="J542" s="375"/>
      <c r="K542" s="417"/>
      <c r="L542" s="443" t="s">
        <v>377</v>
      </c>
      <c r="M542" s="283"/>
      <c r="N542" s="444">
        <f>'BD Team'!J57</f>
        <v>0</v>
      </c>
      <c r="O542" s="283"/>
      <c r="P542" s="1"/>
    </row>
    <row r="543" spans="1:16" ht="24.75" customHeight="1">
      <c r="A543" s="1"/>
      <c r="B543" s="1"/>
      <c r="C543" s="409"/>
      <c r="D543" s="375"/>
      <c r="E543" s="375"/>
      <c r="F543" s="375"/>
      <c r="G543" s="375"/>
      <c r="H543" s="375"/>
      <c r="I543" s="375"/>
      <c r="J543" s="375"/>
      <c r="K543" s="417"/>
      <c r="L543" s="443" t="s">
        <v>378</v>
      </c>
      <c r="M543" s="283"/>
      <c r="N543" s="444">
        <f>'BD Team'!C57</f>
        <v>0</v>
      </c>
      <c r="O543" s="283"/>
      <c r="P543" s="1"/>
    </row>
    <row r="544" spans="1:16" ht="24.75" customHeight="1">
      <c r="A544" s="1"/>
      <c r="B544" s="1"/>
      <c r="C544" s="409"/>
      <c r="D544" s="375"/>
      <c r="E544" s="375"/>
      <c r="F544" s="375"/>
      <c r="G544" s="375"/>
      <c r="H544" s="375"/>
      <c r="I544" s="375"/>
      <c r="J544" s="375"/>
      <c r="K544" s="417"/>
      <c r="L544" s="443" t="s">
        <v>379</v>
      </c>
      <c r="M544" s="283"/>
      <c r="N544" s="444">
        <f>'BD Team'!E57</f>
        <v>0</v>
      </c>
      <c r="O544" s="283"/>
      <c r="P544" s="1"/>
    </row>
    <row r="545" spans="1:16" ht="24.75" customHeight="1">
      <c r="A545" s="1"/>
      <c r="B545" s="1"/>
      <c r="C545" s="327"/>
      <c r="D545" s="448"/>
      <c r="E545" s="448"/>
      <c r="F545" s="448"/>
      <c r="G545" s="448"/>
      <c r="H545" s="448"/>
      <c r="I545" s="448"/>
      <c r="J545" s="448"/>
      <c r="K545" s="328"/>
      <c r="L545" s="443" t="s">
        <v>380</v>
      </c>
      <c r="M545" s="283"/>
      <c r="N545" s="444">
        <f>'BD Team'!F57</f>
        <v>0</v>
      </c>
      <c r="O545" s="283"/>
      <c r="P545" s="1"/>
    </row>
    <row r="546" spans="1:16" ht="12.75" customHeight="1">
      <c r="A546" s="1"/>
      <c r="B546" s="1"/>
      <c r="C546" s="282"/>
      <c r="D546" s="285"/>
      <c r="E546" s="285"/>
      <c r="F546" s="285"/>
      <c r="G546" s="285"/>
      <c r="H546" s="285"/>
      <c r="I546" s="285"/>
      <c r="J546" s="285"/>
      <c r="K546" s="285"/>
      <c r="L546" s="285"/>
      <c r="M546" s="285"/>
      <c r="N546" s="285"/>
      <c r="O546" s="283"/>
      <c r="P546" s="1"/>
    </row>
    <row r="547" spans="1:16" ht="24.75" customHeight="1">
      <c r="A547" s="1"/>
      <c r="B547" s="1"/>
      <c r="C547" s="443" t="s">
        <v>372</v>
      </c>
      <c r="D547" s="283"/>
      <c r="E547" s="259">
        <f>'BD Team'!B58</f>
        <v>0</v>
      </c>
      <c r="F547" s="254" t="s">
        <v>373</v>
      </c>
      <c r="G547" s="444">
        <f>'BD Team'!D58</f>
        <v>0</v>
      </c>
      <c r="H547" s="285"/>
      <c r="I547" s="285"/>
      <c r="J547" s="285"/>
      <c r="K547" s="285"/>
      <c r="L547" s="285"/>
      <c r="M547" s="285"/>
      <c r="N547" s="285"/>
      <c r="O547" s="283"/>
      <c r="P547" s="1"/>
    </row>
    <row r="548" spans="1:16" ht="24.75" customHeight="1">
      <c r="A548" s="1"/>
      <c r="B548" s="1"/>
      <c r="C548" s="445"/>
      <c r="D548" s="446"/>
      <c r="E548" s="446"/>
      <c r="F548" s="446"/>
      <c r="G548" s="446"/>
      <c r="H548" s="446"/>
      <c r="I548" s="446"/>
      <c r="J548" s="446"/>
      <c r="K548" s="447"/>
      <c r="L548" s="443" t="s">
        <v>22</v>
      </c>
      <c r="M548" s="283"/>
      <c r="N548" s="449">
        <f>'BD Team'!G58</f>
        <v>0</v>
      </c>
      <c r="O548" s="283"/>
      <c r="P548" s="1"/>
    </row>
    <row r="549" spans="1:16" ht="24.75" customHeight="1">
      <c r="A549" s="1"/>
      <c r="B549" s="1"/>
      <c r="C549" s="409"/>
      <c r="D549" s="375"/>
      <c r="E549" s="375"/>
      <c r="F549" s="375"/>
      <c r="G549" s="375"/>
      <c r="H549" s="375"/>
      <c r="I549" s="375"/>
      <c r="J549" s="375"/>
      <c r="K549" s="417"/>
      <c r="L549" s="443" t="s">
        <v>374</v>
      </c>
      <c r="M549" s="283"/>
      <c r="N549" s="451" t="str">
        <f>$F$6</f>
        <v>Champagne Anodized</v>
      </c>
      <c r="O549" s="283"/>
      <c r="P549" s="1"/>
    </row>
    <row r="550" spans="1:16" ht="24.75" customHeight="1">
      <c r="A550" s="1"/>
      <c r="B550" s="1"/>
      <c r="C550" s="409"/>
      <c r="D550" s="375"/>
      <c r="E550" s="375"/>
      <c r="F550" s="375"/>
      <c r="G550" s="375"/>
      <c r="H550" s="375"/>
      <c r="I550" s="375"/>
      <c r="J550" s="375"/>
      <c r="K550" s="417"/>
      <c r="L550" s="443" t="s">
        <v>236</v>
      </c>
      <c r="M550" s="283"/>
      <c r="N550" s="451" t="str">
        <f>$K$6</f>
        <v>Silver</v>
      </c>
      <c r="O550" s="283"/>
      <c r="P550" s="1"/>
    </row>
    <row r="551" spans="1:16" ht="24.75" customHeight="1">
      <c r="A551" s="1"/>
      <c r="B551" s="1"/>
      <c r="C551" s="409"/>
      <c r="D551" s="375"/>
      <c r="E551" s="375"/>
      <c r="F551" s="375"/>
      <c r="G551" s="375"/>
      <c r="H551" s="375"/>
      <c r="I551" s="375"/>
      <c r="J551" s="375"/>
      <c r="K551" s="417"/>
      <c r="L551" s="443" t="s">
        <v>375</v>
      </c>
      <c r="M551" s="283"/>
      <c r="N551" s="450" t="s">
        <v>371</v>
      </c>
      <c r="O551" s="283"/>
      <c r="P551" s="1"/>
    </row>
    <row r="552" spans="1:16" ht="24.75" customHeight="1">
      <c r="A552" s="1"/>
      <c r="B552" s="1"/>
      <c r="C552" s="409"/>
      <c r="D552" s="375"/>
      <c r="E552" s="375"/>
      <c r="F552" s="375"/>
      <c r="G552" s="375"/>
      <c r="H552" s="375"/>
      <c r="I552" s="375"/>
      <c r="J552" s="375"/>
      <c r="K552" s="417"/>
      <c r="L552" s="443" t="s">
        <v>376</v>
      </c>
      <c r="M552" s="283"/>
      <c r="N552" s="451" t="str">
        <f>CONCATENATE('BD Team'!H58," X ",'BD Team'!I58)</f>
        <v xml:space="preserve"> X </v>
      </c>
      <c r="O552" s="283"/>
      <c r="P552" s="1"/>
    </row>
    <row r="553" spans="1:16" ht="24.75" customHeight="1">
      <c r="A553" s="1"/>
      <c r="B553" s="1"/>
      <c r="C553" s="409"/>
      <c r="D553" s="375"/>
      <c r="E553" s="375"/>
      <c r="F553" s="375"/>
      <c r="G553" s="375"/>
      <c r="H553" s="375"/>
      <c r="I553" s="375"/>
      <c r="J553" s="375"/>
      <c r="K553" s="417"/>
      <c r="L553" s="443" t="s">
        <v>377</v>
      </c>
      <c r="M553" s="283"/>
      <c r="N553" s="444">
        <f>'BD Team'!J58</f>
        <v>0</v>
      </c>
      <c r="O553" s="283"/>
      <c r="P553" s="1"/>
    </row>
    <row r="554" spans="1:16" ht="24.75" customHeight="1">
      <c r="A554" s="1"/>
      <c r="B554" s="1"/>
      <c r="C554" s="409"/>
      <c r="D554" s="375"/>
      <c r="E554" s="375"/>
      <c r="F554" s="375"/>
      <c r="G554" s="375"/>
      <c r="H554" s="375"/>
      <c r="I554" s="375"/>
      <c r="J554" s="375"/>
      <c r="K554" s="417"/>
      <c r="L554" s="443" t="s">
        <v>378</v>
      </c>
      <c r="M554" s="283"/>
      <c r="N554" s="444">
        <f>'BD Team'!C58</f>
        <v>0</v>
      </c>
      <c r="O554" s="283"/>
      <c r="P554" s="1"/>
    </row>
    <row r="555" spans="1:16" ht="24.75" customHeight="1">
      <c r="A555" s="1"/>
      <c r="B555" s="1"/>
      <c r="C555" s="409"/>
      <c r="D555" s="375"/>
      <c r="E555" s="375"/>
      <c r="F555" s="375"/>
      <c r="G555" s="375"/>
      <c r="H555" s="375"/>
      <c r="I555" s="375"/>
      <c r="J555" s="375"/>
      <c r="K555" s="417"/>
      <c r="L555" s="443" t="s">
        <v>379</v>
      </c>
      <c r="M555" s="283"/>
      <c r="N555" s="444">
        <f>'BD Team'!E58</f>
        <v>0</v>
      </c>
      <c r="O555" s="283"/>
      <c r="P555" s="1"/>
    </row>
    <row r="556" spans="1:16" ht="24.75" customHeight="1">
      <c r="A556" s="1"/>
      <c r="B556" s="1"/>
      <c r="C556" s="327"/>
      <c r="D556" s="448"/>
      <c r="E556" s="448"/>
      <c r="F556" s="448"/>
      <c r="G556" s="448"/>
      <c r="H556" s="448"/>
      <c r="I556" s="448"/>
      <c r="J556" s="448"/>
      <c r="K556" s="328"/>
      <c r="L556" s="443" t="s">
        <v>380</v>
      </c>
      <c r="M556" s="283"/>
      <c r="N556" s="444">
        <f>'BD Team'!F58</f>
        <v>0</v>
      </c>
      <c r="O556" s="283"/>
      <c r="P556" s="1"/>
    </row>
    <row r="557" spans="1:16" ht="12.75" customHeight="1">
      <c r="A557" s="1"/>
      <c r="B557" s="1"/>
      <c r="C557" s="282"/>
      <c r="D557" s="285"/>
      <c r="E557" s="285"/>
      <c r="F557" s="285"/>
      <c r="G557" s="285"/>
      <c r="H557" s="285"/>
      <c r="I557" s="285"/>
      <c r="J557" s="285"/>
      <c r="K557" s="285"/>
      <c r="L557" s="285"/>
      <c r="M557" s="285"/>
      <c r="N557" s="285"/>
      <c r="O557" s="283"/>
      <c r="P557" s="1"/>
    </row>
    <row r="558" spans="1:16" ht="24.75" customHeight="1">
      <c r="A558" s="1"/>
      <c r="B558" s="1"/>
      <c r="C558" s="443" t="s">
        <v>372</v>
      </c>
      <c r="D558" s="283"/>
      <c r="E558" s="259">
        <f>'BD Team'!B59</f>
        <v>0</v>
      </c>
      <c r="F558" s="254" t="s">
        <v>373</v>
      </c>
      <c r="G558" s="444">
        <f>'BD Team'!D59</f>
        <v>0</v>
      </c>
      <c r="H558" s="285"/>
      <c r="I558" s="285"/>
      <c r="J558" s="285"/>
      <c r="K558" s="285"/>
      <c r="L558" s="285"/>
      <c r="M558" s="285"/>
      <c r="N558" s="285"/>
      <c r="O558" s="283"/>
      <c r="P558" s="1"/>
    </row>
    <row r="559" spans="1:16" ht="24.75" customHeight="1">
      <c r="A559" s="1"/>
      <c r="B559" s="1"/>
      <c r="C559" s="445"/>
      <c r="D559" s="446"/>
      <c r="E559" s="446"/>
      <c r="F559" s="446"/>
      <c r="G559" s="446"/>
      <c r="H559" s="446"/>
      <c r="I559" s="446"/>
      <c r="J559" s="446"/>
      <c r="K559" s="447"/>
      <c r="L559" s="443" t="s">
        <v>22</v>
      </c>
      <c r="M559" s="283"/>
      <c r="N559" s="449">
        <f>'BD Team'!G59</f>
        <v>0</v>
      </c>
      <c r="O559" s="283"/>
      <c r="P559" s="1"/>
    </row>
    <row r="560" spans="1:16" ht="24.75" customHeight="1">
      <c r="A560" s="1"/>
      <c r="B560" s="1"/>
      <c r="C560" s="409"/>
      <c r="D560" s="375"/>
      <c r="E560" s="375"/>
      <c r="F560" s="375"/>
      <c r="G560" s="375"/>
      <c r="H560" s="375"/>
      <c r="I560" s="375"/>
      <c r="J560" s="375"/>
      <c r="K560" s="417"/>
      <c r="L560" s="443" t="s">
        <v>374</v>
      </c>
      <c r="M560" s="283"/>
      <c r="N560" s="451" t="str">
        <f>$F$6</f>
        <v>Champagne Anodized</v>
      </c>
      <c r="O560" s="283"/>
      <c r="P560" s="1"/>
    </row>
    <row r="561" spans="1:16" ht="24.75" customHeight="1">
      <c r="A561" s="1"/>
      <c r="B561" s="1"/>
      <c r="C561" s="409"/>
      <c r="D561" s="375"/>
      <c r="E561" s="375"/>
      <c r="F561" s="375"/>
      <c r="G561" s="375"/>
      <c r="H561" s="375"/>
      <c r="I561" s="375"/>
      <c r="J561" s="375"/>
      <c r="K561" s="417"/>
      <c r="L561" s="443" t="s">
        <v>236</v>
      </c>
      <c r="M561" s="283"/>
      <c r="N561" s="451" t="str">
        <f>$K$6</f>
        <v>Silver</v>
      </c>
      <c r="O561" s="283"/>
      <c r="P561" s="1"/>
    </row>
    <row r="562" spans="1:16" ht="24.75" customHeight="1">
      <c r="A562" s="1"/>
      <c r="B562" s="1"/>
      <c r="C562" s="409"/>
      <c r="D562" s="375"/>
      <c r="E562" s="375"/>
      <c r="F562" s="375"/>
      <c r="G562" s="375"/>
      <c r="H562" s="375"/>
      <c r="I562" s="375"/>
      <c r="J562" s="375"/>
      <c r="K562" s="417"/>
      <c r="L562" s="443" t="s">
        <v>375</v>
      </c>
      <c r="M562" s="283"/>
      <c r="N562" s="450" t="s">
        <v>371</v>
      </c>
      <c r="O562" s="283"/>
      <c r="P562" s="1"/>
    </row>
    <row r="563" spans="1:16" ht="24.75" customHeight="1">
      <c r="A563" s="1"/>
      <c r="B563" s="1"/>
      <c r="C563" s="409"/>
      <c r="D563" s="375"/>
      <c r="E563" s="375"/>
      <c r="F563" s="375"/>
      <c r="G563" s="375"/>
      <c r="H563" s="375"/>
      <c r="I563" s="375"/>
      <c r="J563" s="375"/>
      <c r="K563" s="417"/>
      <c r="L563" s="443" t="s">
        <v>376</v>
      </c>
      <c r="M563" s="283"/>
      <c r="N563" s="451" t="str">
        <f>CONCATENATE('BD Team'!H59," X ",'BD Team'!I59)</f>
        <v xml:space="preserve"> X </v>
      </c>
      <c r="O563" s="283"/>
      <c r="P563" s="1"/>
    </row>
    <row r="564" spans="1:16" ht="24.75" customHeight="1">
      <c r="A564" s="1"/>
      <c r="B564" s="1"/>
      <c r="C564" s="409"/>
      <c r="D564" s="375"/>
      <c r="E564" s="375"/>
      <c r="F564" s="375"/>
      <c r="G564" s="375"/>
      <c r="H564" s="375"/>
      <c r="I564" s="375"/>
      <c r="J564" s="375"/>
      <c r="K564" s="417"/>
      <c r="L564" s="443" t="s">
        <v>377</v>
      </c>
      <c r="M564" s="283"/>
      <c r="N564" s="444">
        <f>'BD Team'!J59</f>
        <v>0</v>
      </c>
      <c r="O564" s="283"/>
      <c r="P564" s="1"/>
    </row>
    <row r="565" spans="1:16" ht="24.75" customHeight="1">
      <c r="A565" s="1"/>
      <c r="B565" s="1"/>
      <c r="C565" s="409"/>
      <c r="D565" s="375"/>
      <c r="E565" s="375"/>
      <c r="F565" s="375"/>
      <c r="G565" s="375"/>
      <c r="H565" s="375"/>
      <c r="I565" s="375"/>
      <c r="J565" s="375"/>
      <c r="K565" s="417"/>
      <c r="L565" s="443" t="s">
        <v>378</v>
      </c>
      <c r="M565" s="283"/>
      <c r="N565" s="444">
        <f>'BD Team'!C59</f>
        <v>0</v>
      </c>
      <c r="O565" s="283"/>
      <c r="P565" s="1"/>
    </row>
    <row r="566" spans="1:16" ht="24.75" customHeight="1">
      <c r="A566" s="1"/>
      <c r="B566" s="1"/>
      <c r="C566" s="409"/>
      <c r="D566" s="375"/>
      <c r="E566" s="375"/>
      <c r="F566" s="375"/>
      <c r="G566" s="375"/>
      <c r="H566" s="375"/>
      <c r="I566" s="375"/>
      <c r="J566" s="375"/>
      <c r="K566" s="417"/>
      <c r="L566" s="443" t="s">
        <v>379</v>
      </c>
      <c r="M566" s="283"/>
      <c r="N566" s="444">
        <f>'BD Team'!E59</f>
        <v>0</v>
      </c>
      <c r="O566" s="283"/>
      <c r="P566" s="1"/>
    </row>
    <row r="567" spans="1:16" ht="24.75" customHeight="1">
      <c r="A567" s="1"/>
      <c r="B567" s="1"/>
      <c r="C567" s="327"/>
      <c r="D567" s="448"/>
      <c r="E567" s="448"/>
      <c r="F567" s="448"/>
      <c r="G567" s="448"/>
      <c r="H567" s="448"/>
      <c r="I567" s="448"/>
      <c r="J567" s="448"/>
      <c r="K567" s="328"/>
      <c r="L567" s="443" t="s">
        <v>380</v>
      </c>
      <c r="M567" s="283"/>
      <c r="N567" s="444">
        <f>'BD Team'!F59</f>
        <v>0</v>
      </c>
      <c r="O567" s="283"/>
      <c r="P567" s="1"/>
    </row>
    <row r="568" spans="1:16" ht="12.75" customHeight="1">
      <c r="A568" s="1"/>
      <c r="B568" s="1"/>
      <c r="C568" s="282"/>
      <c r="D568" s="285"/>
      <c r="E568" s="285"/>
      <c r="F568" s="285"/>
      <c r="G568" s="285"/>
      <c r="H568" s="285"/>
      <c r="I568" s="285"/>
      <c r="J568" s="285"/>
      <c r="K568" s="285"/>
      <c r="L568" s="285"/>
      <c r="M568" s="285"/>
      <c r="N568" s="285"/>
      <c r="O568" s="283"/>
      <c r="P568" s="1"/>
    </row>
    <row r="569" spans="1:16" ht="24.75" customHeight="1">
      <c r="A569" s="1"/>
      <c r="B569" s="1"/>
      <c r="C569" s="443" t="s">
        <v>372</v>
      </c>
      <c r="D569" s="283"/>
      <c r="E569" s="259">
        <f>'BD Team'!B60</f>
        <v>0</v>
      </c>
      <c r="F569" s="254" t="s">
        <v>373</v>
      </c>
      <c r="G569" s="444">
        <f>'BD Team'!D60</f>
        <v>0</v>
      </c>
      <c r="H569" s="285"/>
      <c r="I569" s="285"/>
      <c r="J569" s="285"/>
      <c r="K569" s="285"/>
      <c r="L569" s="285"/>
      <c r="M569" s="285"/>
      <c r="N569" s="285"/>
      <c r="O569" s="283"/>
      <c r="P569" s="1"/>
    </row>
    <row r="570" spans="1:16" ht="24.75" customHeight="1">
      <c r="A570" s="1"/>
      <c r="B570" s="1"/>
      <c r="C570" s="445"/>
      <c r="D570" s="446"/>
      <c r="E570" s="446"/>
      <c r="F570" s="446"/>
      <c r="G570" s="446"/>
      <c r="H570" s="446"/>
      <c r="I570" s="446"/>
      <c r="J570" s="446"/>
      <c r="K570" s="447"/>
      <c r="L570" s="443" t="s">
        <v>22</v>
      </c>
      <c r="M570" s="283"/>
      <c r="N570" s="449">
        <f>'BD Team'!G60</f>
        <v>0</v>
      </c>
      <c r="O570" s="283"/>
      <c r="P570" s="1"/>
    </row>
    <row r="571" spans="1:16" ht="24.75" customHeight="1">
      <c r="A571" s="1"/>
      <c r="B571" s="1"/>
      <c r="C571" s="409"/>
      <c r="D571" s="375"/>
      <c r="E571" s="375"/>
      <c r="F571" s="375"/>
      <c r="G571" s="375"/>
      <c r="H571" s="375"/>
      <c r="I571" s="375"/>
      <c r="J571" s="375"/>
      <c r="K571" s="417"/>
      <c r="L571" s="443" t="s">
        <v>374</v>
      </c>
      <c r="M571" s="283"/>
      <c r="N571" s="451" t="str">
        <f>$F$6</f>
        <v>Champagne Anodized</v>
      </c>
      <c r="O571" s="283"/>
      <c r="P571" s="1"/>
    </row>
    <row r="572" spans="1:16" ht="24.75" customHeight="1">
      <c r="A572" s="1"/>
      <c r="B572" s="1"/>
      <c r="C572" s="409"/>
      <c r="D572" s="375"/>
      <c r="E572" s="375"/>
      <c r="F572" s="375"/>
      <c r="G572" s="375"/>
      <c r="H572" s="375"/>
      <c r="I572" s="375"/>
      <c r="J572" s="375"/>
      <c r="K572" s="417"/>
      <c r="L572" s="443" t="s">
        <v>236</v>
      </c>
      <c r="M572" s="283"/>
      <c r="N572" s="451" t="str">
        <f>$K$6</f>
        <v>Silver</v>
      </c>
      <c r="O572" s="283"/>
      <c r="P572" s="1"/>
    </row>
    <row r="573" spans="1:16" ht="24.75" customHeight="1">
      <c r="A573" s="1"/>
      <c r="B573" s="1"/>
      <c r="C573" s="409"/>
      <c r="D573" s="375"/>
      <c r="E573" s="375"/>
      <c r="F573" s="375"/>
      <c r="G573" s="375"/>
      <c r="H573" s="375"/>
      <c r="I573" s="375"/>
      <c r="J573" s="375"/>
      <c r="K573" s="417"/>
      <c r="L573" s="443" t="s">
        <v>375</v>
      </c>
      <c r="M573" s="283"/>
      <c r="N573" s="450" t="s">
        <v>371</v>
      </c>
      <c r="O573" s="283"/>
      <c r="P573" s="1"/>
    </row>
    <row r="574" spans="1:16" ht="24.75" customHeight="1">
      <c r="A574" s="1"/>
      <c r="B574" s="1"/>
      <c r="C574" s="409"/>
      <c r="D574" s="375"/>
      <c r="E574" s="375"/>
      <c r="F574" s="375"/>
      <c r="G574" s="375"/>
      <c r="H574" s="375"/>
      <c r="I574" s="375"/>
      <c r="J574" s="375"/>
      <c r="K574" s="417"/>
      <c r="L574" s="443" t="s">
        <v>376</v>
      </c>
      <c r="M574" s="283"/>
      <c r="N574" s="451" t="str">
        <f>CONCATENATE('BD Team'!H60," X ",'BD Team'!I60)</f>
        <v xml:space="preserve"> X </v>
      </c>
      <c r="O574" s="283"/>
      <c r="P574" s="1"/>
    </row>
    <row r="575" spans="1:16" ht="24.75" customHeight="1">
      <c r="A575" s="1"/>
      <c r="B575" s="1"/>
      <c r="C575" s="409"/>
      <c r="D575" s="375"/>
      <c r="E575" s="375"/>
      <c r="F575" s="375"/>
      <c r="G575" s="375"/>
      <c r="H575" s="375"/>
      <c r="I575" s="375"/>
      <c r="J575" s="375"/>
      <c r="K575" s="417"/>
      <c r="L575" s="443" t="s">
        <v>377</v>
      </c>
      <c r="M575" s="283"/>
      <c r="N575" s="444">
        <f>'BD Team'!J60</f>
        <v>0</v>
      </c>
      <c r="O575" s="283"/>
      <c r="P575" s="1"/>
    </row>
    <row r="576" spans="1:16" ht="24.75" customHeight="1">
      <c r="A576" s="1"/>
      <c r="B576" s="1"/>
      <c r="C576" s="409"/>
      <c r="D576" s="375"/>
      <c r="E576" s="375"/>
      <c r="F576" s="375"/>
      <c r="G576" s="375"/>
      <c r="H576" s="375"/>
      <c r="I576" s="375"/>
      <c r="J576" s="375"/>
      <c r="K576" s="417"/>
      <c r="L576" s="443" t="s">
        <v>378</v>
      </c>
      <c r="M576" s="283"/>
      <c r="N576" s="444">
        <f>'BD Team'!C60</f>
        <v>0</v>
      </c>
      <c r="O576" s="283"/>
      <c r="P576" s="1"/>
    </row>
    <row r="577" spans="1:16" ht="24.75" customHeight="1">
      <c r="A577" s="1"/>
      <c r="B577" s="1"/>
      <c r="C577" s="409"/>
      <c r="D577" s="375"/>
      <c r="E577" s="375"/>
      <c r="F577" s="375"/>
      <c r="G577" s="375"/>
      <c r="H577" s="375"/>
      <c r="I577" s="375"/>
      <c r="J577" s="375"/>
      <c r="K577" s="417"/>
      <c r="L577" s="443" t="s">
        <v>379</v>
      </c>
      <c r="M577" s="283"/>
      <c r="N577" s="444">
        <f>'BD Team'!E60</f>
        <v>0</v>
      </c>
      <c r="O577" s="283"/>
      <c r="P577" s="1"/>
    </row>
    <row r="578" spans="1:16" ht="24.75" customHeight="1">
      <c r="A578" s="1"/>
      <c r="B578" s="1"/>
      <c r="C578" s="327"/>
      <c r="D578" s="448"/>
      <c r="E578" s="448"/>
      <c r="F578" s="448"/>
      <c r="G578" s="448"/>
      <c r="H578" s="448"/>
      <c r="I578" s="448"/>
      <c r="J578" s="448"/>
      <c r="K578" s="328"/>
      <c r="L578" s="443" t="s">
        <v>380</v>
      </c>
      <c r="M578" s="283"/>
      <c r="N578" s="444">
        <f>'BD Team'!F60</f>
        <v>0</v>
      </c>
      <c r="O578" s="283"/>
      <c r="P578" s="1"/>
    </row>
    <row r="579" spans="1:16" ht="12.75" customHeight="1">
      <c r="A579" s="1"/>
      <c r="B579" s="1"/>
      <c r="C579" s="282"/>
      <c r="D579" s="285"/>
      <c r="E579" s="285"/>
      <c r="F579" s="285"/>
      <c r="G579" s="285"/>
      <c r="H579" s="285"/>
      <c r="I579" s="285"/>
      <c r="J579" s="285"/>
      <c r="K579" s="285"/>
      <c r="L579" s="285"/>
      <c r="M579" s="285"/>
      <c r="N579" s="285"/>
      <c r="O579" s="283"/>
      <c r="P579" s="1"/>
    </row>
    <row r="580" spans="1:16" ht="24.75" customHeight="1">
      <c r="A580" s="1"/>
      <c r="B580" s="1"/>
      <c r="C580" s="443" t="s">
        <v>372</v>
      </c>
      <c r="D580" s="283"/>
      <c r="E580" s="259">
        <f>'BD Team'!B61</f>
        <v>0</v>
      </c>
      <c r="F580" s="254" t="s">
        <v>373</v>
      </c>
      <c r="G580" s="444">
        <f>'BD Team'!D61</f>
        <v>0</v>
      </c>
      <c r="H580" s="285"/>
      <c r="I580" s="285"/>
      <c r="J580" s="285"/>
      <c r="K580" s="285"/>
      <c r="L580" s="285"/>
      <c r="M580" s="285"/>
      <c r="N580" s="285"/>
      <c r="O580" s="283"/>
      <c r="P580" s="1"/>
    </row>
    <row r="581" spans="1:16" ht="24.75" customHeight="1">
      <c r="A581" s="1"/>
      <c r="B581" s="1"/>
      <c r="C581" s="445"/>
      <c r="D581" s="446"/>
      <c r="E581" s="446"/>
      <c r="F581" s="446"/>
      <c r="G581" s="446"/>
      <c r="H581" s="446"/>
      <c r="I581" s="446"/>
      <c r="J581" s="446"/>
      <c r="K581" s="447"/>
      <c r="L581" s="443" t="s">
        <v>22</v>
      </c>
      <c r="M581" s="283"/>
      <c r="N581" s="449">
        <f>'BD Team'!G61</f>
        <v>0</v>
      </c>
      <c r="O581" s="283"/>
      <c r="P581" s="1"/>
    </row>
    <row r="582" spans="1:16" ht="24.75" customHeight="1">
      <c r="A582" s="1"/>
      <c r="B582" s="1"/>
      <c r="C582" s="409"/>
      <c r="D582" s="375"/>
      <c r="E582" s="375"/>
      <c r="F582" s="375"/>
      <c r="G582" s="375"/>
      <c r="H582" s="375"/>
      <c r="I582" s="375"/>
      <c r="J582" s="375"/>
      <c r="K582" s="417"/>
      <c r="L582" s="443" t="s">
        <v>374</v>
      </c>
      <c r="M582" s="283"/>
      <c r="N582" s="451" t="str">
        <f>$F$6</f>
        <v>Champagne Anodized</v>
      </c>
      <c r="O582" s="283"/>
      <c r="P582" s="1"/>
    </row>
    <row r="583" spans="1:16" ht="24.75" customHeight="1">
      <c r="A583" s="1"/>
      <c r="B583" s="1"/>
      <c r="C583" s="409"/>
      <c r="D583" s="375"/>
      <c r="E583" s="375"/>
      <c r="F583" s="375"/>
      <c r="G583" s="375"/>
      <c r="H583" s="375"/>
      <c r="I583" s="375"/>
      <c r="J583" s="375"/>
      <c r="K583" s="417"/>
      <c r="L583" s="443" t="s">
        <v>236</v>
      </c>
      <c r="M583" s="283"/>
      <c r="N583" s="451" t="str">
        <f>$K$6</f>
        <v>Silver</v>
      </c>
      <c r="O583" s="283"/>
      <c r="P583" s="1"/>
    </row>
    <row r="584" spans="1:16" ht="24.75" customHeight="1">
      <c r="A584" s="1"/>
      <c r="B584" s="1"/>
      <c r="C584" s="409"/>
      <c r="D584" s="375"/>
      <c r="E584" s="375"/>
      <c r="F584" s="375"/>
      <c r="G584" s="375"/>
      <c r="H584" s="375"/>
      <c r="I584" s="375"/>
      <c r="J584" s="375"/>
      <c r="K584" s="417"/>
      <c r="L584" s="443" t="s">
        <v>375</v>
      </c>
      <c r="M584" s="283"/>
      <c r="N584" s="450" t="s">
        <v>371</v>
      </c>
      <c r="O584" s="283"/>
      <c r="P584" s="1"/>
    </row>
    <row r="585" spans="1:16" ht="24.75" customHeight="1">
      <c r="A585" s="1"/>
      <c r="B585" s="1"/>
      <c r="C585" s="409"/>
      <c r="D585" s="375"/>
      <c r="E585" s="375"/>
      <c r="F585" s="375"/>
      <c r="G585" s="375"/>
      <c r="H585" s="375"/>
      <c r="I585" s="375"/>
      <c r="J585" s="375"/>
      <c r="K585" s="417"/>
      <c r="L585" s="443" t="s">
        <v>376</v>
      </c>
      <c r="M585" s="283"/>
      <c r="N585" s="451" t="str">
        <f>CONCATENATE('BD Team'!H61," X ",'BD Team'!I61)</f>
        <v xml:space="preserve"> X </v>
      </c>
      <c r="O585" s="283"/>
      <c r="P585" s="1"/>
    </row>
    <row r="586" spans="1:16" ht="24.75" customHeight="1">
      <c r="A586" s="1"/>
      <c r="B586" s="1"/>
      <c r="C586" s="409"/>
      <c r="D586" s="375"/>
      <c r="E586" s="375"/>
      <c r="F586" s="375"/>
      <c r="G586" s="375"/>
      <c r="H586" s="375"/>
      <c r="I586" s="375"/>
      <c r="J586" s="375"/>
      <c r="K586" s="417"/>
      <c r="L586" s="443" t="s">
        <v>377</v>
      </c>
      <c r="M586" s="283"/>
      <c r="N586" s="444">
        <f>'BD Team'!J61</f>
        <v>0</v>
      </c>
      <c r="O586" s="283"/>
      <c r="P586" s="1"/>
    </row>
    <row r="587" spans="1:16" ht="24.75" customHeight="1">
      <c r="A587" s="1"/>
      <c r="B587" s="1"/>
      <c r="C587" s="409"/>
      <c r="D587" s="375"/>
      <c r="E587" s="375"/>
      <c r="F587" s="375"/>
      <c r="G587" s="375"/>
      <c r="H587" s="375"/>
      <c r="I587" s="375"/>
      <c r="J587" s="375"/>
      <c r="K587" s="417"/>
      <c r="L587" s="443" t="s">
        <v>378</v>
      </c>
      <c r="M587" s="283"/>
      <c r="N587" s="444">
        <f>'BD Team'!C61</f>
        <v>0</v>
      </c>
      <c r="O587" s="283"/>
      <c r="P587" s="1"/>
    </row>
    <row r="588" spans="1:16" ht="24.75" customHeight="1">
      <c r="A588" s="1"/>
      <c r="B588" s="1"/>
      <c r="C588" s="409"/>
      <c r="D588" s="375"/>
      <c r="E588" s="375"/>
      <c r="F588" s="375"/>
      <c r="G588" s="375"/>
      <c r="H588" s="375"/>
      <c r="I588" s="375"/>
      <c r="J588" s="375"/>
      <c r="K588" s="417"/>
      <c r="L588" s="443" t="s">
        <v>379</v>
      </c>
      <c r="M588" s="283"/>
      <c r="N588" s="444">
        <f>'BD Team'!E61</f>
        <v>0</v>
      </c>
      <c r="O588" s="283"/>
      <c r="P588" s="1"/>
    </row>
    <row r="589" spans="1:16" ht="24.75" customHeight="1">
      <c r="A589" s="1"/>
      <c r="B589" s="1"/>
      <c r="C589" s="327"/>
      <c r="D589" s="448"/>
      <c r="E589" s="448"/>
      <c r="F589" s="448"/>
      <c r="G589" s="448"/>
      <c r="H589" s="448"/>
      <c r="I589" s="448"/>
      <c r="J589" s="448"/>
      <c r="K589" s="328"/>
      <c r="L589" s="443" t="s">
        <v>380</v>
      </c>
      <c r="M589" s="283"/>
      <c r="N589" s="444">
        <f>'BD Team'!F61</f>
        <v>0</v>
      </c>
      <c r="O589" s="283"/>
      <c r="P589" s="1"/>
    </row>
    <row r="590" spans="1:16" ht="12.75" customHeight="1">
      <c r="A590" s="1"/>
      <c r="B590" s="1"/>
      <c r="C590" s="282"/>
      <c r="D590" s="285"/>
      <c r="E590" s="285"/>
      <c r="F590" s="285"/>
      <c r="G590" s="285"/>
      <c r="H590" s="285"/>
      <c r="I590" s="285"/>
      <c r="J590" s="285"/>
      <c r="K590" s="285"/>
      <c r="L590" s="285"/>
      <c r="M590" s="285"/>
      <c r="N590" s="285"/>
      <c r="O590" s="283"/>
      <c r="P590" s="1"/>
    </row>
    <row r="591" spans="1:16" ht="24.75" customHeight="1">
      <c r="A591" s="1"/>
      <c r="B591" s="1"/>
      <c r="C591" s="443" t="s">
        <v>372</v>
      </c>
      <c r="D591" s="283"/>
      <c r="E591" s="259">
        <f>'BD Team'!B62</f>
        <v>0</v>
      </c>
      <c r="F591" s="254" t="s">
        <v>373</v>
      </c>
      <c r="G591" s="444">
        <f>'BD Team'!D62</f>
        <v>0</v>
      </c>
      <c r="H591" s="285"/>
      <c r="I591" s="285"/>
      <c r="J591" s="285"/>
      <c r="K591" s="285"/>
      <c r="L591" s="285"/>
      <c r="M591" s="285"/>
      <c r="N591" s="285"/>
      <c r="O591" s="283"/>
      <c r="P591" s="1"/>
    </row>
    <row r="592" spans="1:16" ht="24.75" customHeight="1">
      <c r="A592" s="1"/>
      <c r="B592" s="1"/>
      <c r="C592" s="445"/>
      <c r="D592" s="446"/>
      <c r="E592" s="446"/>
      <c r="F592" s="446"/>
      <c r="G592" s="446"/>
      <c r="H592" s="446"/>
      <c r="I592" s="446"/>
      <c r="J592" s="446"/>
      <c r="K592" s="447"/>
      <c r="L592" s="443" t="s">
        <v>22</v>
      </c>
      <c r="M592" s="283"/>
      <c r="N592" s="449">
        <f>'BD Team'!G62</f>
        <v>0</v>
      </c>
      <c r="O592" s="283"/>
      <c r="P592" s="1"/>
    </row>
    <row r="593" spans="1:16" ht="24.75" customHeight="1">
      <c r="A593" s="1"/>
      <c r="B593" s="1"/>
      <c r="C593" s="409"/>
      <c r="D593" s="375"/>
      <c r="E593" s="375"/>
      <c r="F593" s="375"/>
      <c r="G593" s="375"/>
      <c r="H593" s="375"/>
      <c r="I593" s="375"/>
      <c r="J593" s="375"/>
      <c r="K593" s="417"/>
      <c r="L593" s="443" t="s">
        <v>374</v>
      </c>
      <c r="M593" s="283"/>
      <c r="N593" s="451" t="str">
        <f>$F$6</f>
        <v>Champagne Anodized</v>
      </c>
      <c r="O593" s="283"/>
      <c r="P593" s="1"/>
    </row>
    <row r="594" spans="1:16" ht="24.75" customHeight="1">
      <c r="A594" s="1"/>
      <c r="B594" s="1"/>
      <c r="C594" s="409"/>
      <c r="D594" s="375"/>
      <c r="E594" s="375"/>
      <c r="F594" s="375"/>
      <c r="G594" s="375"/>
      <c r="H594" s="375"/>
      <c r="I594" s="375"/>
      <c r="J594" s="375"/>
      <c r="K594" s="417"/>
      <c r="L594" s="443" t="s">
        <v>236</v>
      </c>
      <c r="M594" s="283"/>
      <c r="N594" s="451" t="str">
        <f>$K$6</f>
        <v>Silver</v>
      </c>
      <c r="O594" s="283"/>
      <c r="P594" s="1"/>
    </row>
    <row r="595" spans="1:16" ht="24.75" customHeight="1">
      <c r="A595" s="1"/>
      <c r="B595" s="1"/>
      <c r="C595" s="409"/>
      <c r="D595" s="375"/>
      <c r="E595" s="375"/>
      <c r="F595" s="375"/>
      <c r="G595" s="375"/>
      <c r="H595" s="375"/>
      <c r="I595" s="375"/>
      <c r="J595" s="375"/>
      <c r="K595" s="417"/>
      <c r="L595" s="443" t="s">
        <v>375</v>
      </c>
      <c r="M595" s="283"/>
      <c r="N595" s="450" t="s">
        <v>371</v>
      </c>
      <c r="O595" s="283"/>
      <c r="P595" s="1"/>
    </row>
    <row r="596" spans="1:16" ht="24.75" customHeight="1">
      <c r="A596" s="1"/>
      <c r="B596" s="1"/>
      <c r="C596" s="409"/>
      <c r="D596" s="375"/>
      <c r="E596" s="375"/>
      <c r="F596" s="375"/>
      <c r="G596" s="375"/>
      <c r="H596" s="375"/>
      <c r="I596" s="375"/>
      <c r="J596" s="375"/>
      <c r="K596" s="417"/>
      <c r="L596" s="443" t="s">
        <v>376</v>
      </c>
      <c r="M596" s="283"/>
      <c r="N596" s="451" t="str">
        <f>CONCATENATE('BD Team'!H62," X ",'BD Team'!I62)</f>
        <v xml:space="preserve"> X </v>
      </c>
      <c r="O596" s="283"/>
      <c r="P596" s="1"/>
    </row>
    <row r="597" spans="1:16" ht="24.75" customHeight="1">
      <c r="A597" s="1"/>
      <c r="B597" s="1"/>
      <c r="C597" s="409"/>
      <c r="D597" s="375"/>
      <c r="E597" s="375"/>
      <c r="F597" s="375"/>
      <c r="G597" s="375"/>
      <c r="H597" s="375"/>
      <c r="I597" s="375"/>
      <c r="J597" s="375"/>
      <c r="K597" s="417"/>
      <c r="L597" s="443" t="s">
        <v>377</v>
      </c>
      <c r="M597" s="283"/>
      <c r="N597" s="444">
        <f>'BD Team'!J62</f>
        <v>0</v>
      </c>
      <c r="O597" s="283"/>
      <c r="P597" s="1"/>
    </row>
    <row r="598" spans="1:16" ht="24.75" customHeight="1">
      <c r="A598" s="1"/>
      <c r="B598" s="1"/>
      <c r="C598" s="409"/>
      <c r="D598" s="375"/>
      <c r="E598" s="375"/>
      <c r="F598" s="375"/>
      <c r="G598" s="375"/>
      <c r="H598" s="375"/>
      <c r="I598" s="375"/>
      <c r="J598" s="375"/>
      <c r="K598" s="417"/>
      <c r="L598" s="443" t="s">
        <v>378</v>
      </c>
      <c r="M598" s="283"/>
      <c r="N598" s="444">
        <f>'BD Team'!C62</f>
        <v>0</v>
      </c>
      <c r="O598" s="283"/>
      <c r="P598" s="1"/>
    </row>
    <row r="599" spans="1:16" ht="24.75" customHeight="1">
      <c r="A599" s="1"/>
      <c r="B599" s="1"/>
      <c r="C599" s="409"/>
      <c r="D599" s="375"/>
      <c r="E599" s="375"/>
      <c r="F599" s="375"/>
      <c r="G599" s="375"/>
      <c r="H599" s="375"/>
      <c r="I599" s="375"/>
      <c r="J599" s="375"/>
      <c r="K599" s="417"/>
      <c r="L599" s="443" t="s">
        <v>379</v>
      </c>
      <c r="M599" s="283"/>
      <c r="N599" s="444">
        <f>'BD Team'!E62</f>
        <v>0</v>
      </c>
      <c r="O599" s="283"/>
      <c r="P599" s="1"/>
    </row>
    <row r="600" spans="1:16" ht="24.75" customHeight="1">
      <c r="A600" s="1"/>
      <c r="B600" s="1"/>
      <c r="C600" s="327"/>
      <c r="D600" s="448"/>
      <c r="E600" s="448"/>
      <c r="F600" s="448"/>
      <c r="G600" s="448"/>
      <c r="H600" s="448"/>
      <c r="I600" s="448"/>
      <c r="J600" s="448"/>
      <c r="K600" s="328"/>
      <c r="L600" s="443" t="s">
        <v>380</v>
      </c>
      <c r="M600" s="283"/>
      <c r="N600" s="444">
        <f>'BD Team'!F62</f>
        <v>0</v>
      </c>
      <c r="O600" s="283"/>
      <c r="P600" s="1"/>
    </row>
    <row r="601" spans="1:16" ht="12.75" customHeight="1">
      <c r="A601" s="1"/>
      <c r="B601" s="1"/>
      <c r="C601" s="282"/>
      <c r="D601" s="285"/>
      <c r="E601" s="285"/>
      <c r="F601" s="285"/>
      <c r="G601" s="285"/>
      <c r="H601" s="285"/>
      <c r="I601" s="285"/>
      <c r="J601" s="285"/>
      <c r="K601" s="285"/>
      <c r="L601" s="285"/>
      <c r="M601" s="285"/>
      <c r="N601" s="285"/>
      <c r="O601" s="283"/>
      <c r="P601" s="1"/>
    </row>
    <row r="602" spans="1:16" ht="24.75" customHeight="1">
      <c r="A602" s="1"/>
      <c r="B602" s="1"/>
      <c r="C602" s="443" t="s">
        <v>372</v>
      </c>
      <c r="D602" s="283"/>
      <c r="E602" s="259">
        <f>'BD Team'!B63</f>
        <v>0</v>
      </c>
      <c r="F602" s="254" t="s">
        <v>373</v>
      </c>
      <c r="G602" s="444">
        <f>'BD Team'!D63</f>
        <v>0</v>
      </c>
      <c r="H602" s="285"/>
      <c r="I602" s="285"/>
      <c r="J602" s="285"/>
      <c r="K602" s="285"/>
      <c r="L602" s="285"/>
      <c r="M602" s="285"/>
      <c r="N602" s="285"/>
      <c r="O602" s="283"/>
      <c r="P602" s="1"/>
    </row>
    <row r="603" spans="1:16" ht="24.75" customHeight="1">
      <c r="A603" s="1"/>
      <c r="B603" s="1"/>
      <c r="C603" s="445"/>
      <c r="D603" s="446"/>
      <c r="E603" s="446"/>
      <c r="F603" s="446"/>
      <c r="G603" s="446"/>
      <c r="H603" s="446"/>
      <c r="I603" s="446"/>
      <c r="J603" s="446"/>
      <c r="K603" s="447"/>
      <c r="L603" s="443" t="s">
        <v>22</v>
      </c>
      <c r="M603" s="283"/>
      <c r="N603" s="449">
        <f>'BD Team'!G63</f>
        <v>0</v>
      </c>
      <c r="O603" s="283"/>
      <c r="P603" s="1"/>
    </row>
    <row r="604" spans="1:16" ht="24.75" customHeight="1">
      <c r="A604" s="1"/>
      <c r="B604" s="1"/>
      <c r="C604" s="409"/>
      <c r="D604" s="375"/>
      <c r="E604" s="375"/>
      <c r="F604" s="375"/>
      <c r="G604" s="375"/>
      <c r="H604" s="375"/>
      <c r="I604" s="375"/>
      <c r="J604" s="375"/>
      <c r="K604" s="417"/>
      <c r="L604" s="443" t="s">
        <v>374</v>
      </c>
      <c r="M604" s="283"/>
      <c r="N604" s="451" t="str">
        <f>$F$6</f>
        <v>Champagne Anodized</v>
      </c>
      <c r="O604" s="283"/>
      <c r="P604" s="1"/>
    </row>
    <row r="605" spans="1:16" ht="24.75" customHeight="1">
      <c r="A605" s="1"/>
      <c r="B605" s="1"/>
      <c r="C605" s="409"/>
      <c r="D605" s="375"/>
      <c r="E605" s="375"/>
      <c r="F605" s="375"/>
      <c r="G605" s="375"/>
      <c r="H605" s="375"/>
      <c r="I605" s="375"/>
      <c r="J605" s="375"/>
      <c r="K605" s="417"/>
      <c r="L605" s="443" t="s">
        <v>236</v>
      </c>
      <c r="M605" s="283"/>
      <c r="N605" s="451" t="str">
        <f>$K$6</f>
        <v>Silver</v>
      </c>
      <c r="O605" s="283"/>
      <c r="P605" s="1"/>
    </row>
    <row r="606" spans="1:16" ht="24.75" customHeight="1">
      <c r="A606" s="1"/>
      <c r="B606" s="1"/>
      <c r="C606" s="409"/>
      <c r="D606" s="375"/>
      <c r="E606" s="375"/>
      <c r="F606" s="375"/>
      <c r="G606" s="375"/>
      <c r="H606" s="375"/>
      <c r="I606" s="375"/>
      <c r="J606" s="375"/>
      <c r="K606" s="417"/>
      <c r="L606" s="443" t="s">
        <v>375</v>
      </c>
      <c r="M606" s="283"/>
      <c r="N606" s="450" t="s">
        <v>371</v>
      </c>
      <c r="O606" s="283"/>
      <c r="P606" s="1"/>
    </row>
    <row r="607" spans="1:16" ht="24.75" customHeight="1">
      <c r="A607" s="1"/>
      <c r="B607" s="1"/>
      <c r="C607" s="409"/>
      <c r="D607" s="375"/>
      <c r="E607" s="375"/>
      <c r="F607" s="375"/>
      <c r="G607" s="375"/>
      <c r="H607" s="375"/>
      <c r="I607" s="375"/>
      <c r="J607" s="375"/>
      <c r="K607" s="417"/>
      <c r="L607" s="443" t="s">
        <v>376</v>
      </c>
      <c r="M607" s="283"/>
      <c r="N607" s="451" t="str">
        <f>CONCATENATE('BD Team'!H63," X ",'BD Team'!I63)</f>
        <v xml:space="preserve"> X </v>
      </c>
      <c r="O607" s="283"/>
      <c r="P607" s="1"/>
    </row>
    <row r="608" spans="1:16" ht="24.75" customHeight="1">
      <c r="A608" s="1"/>
      <c r="B608" s="1"/>
      <c r="C608" s="409"/>
      <c r="D608" s="375"/>
      <c r="E608" s="375"/>
      <c r="F608" s="375"/>
      <c r="G608" s="375"/>
      <c r="H608" s="375"/>
      <c r="I608" s="375"/>
      <c r="J608" s="375"/>
      <c r="K608" s="417"/>
      <c r="L608" s="443" t="s">
        <v>377</v>
      </c>
      <c r="M608" s="283"/>
      <c r="N608" s="444">
        <f>'BD Team'!J63</f>
        <v>0</v>
      </c>
      <c r="O608" s="283"/>
      <c r="P608" s="1"/>
    </row>
    <row r="609" spans="1:16" ht="24.75" customHeight="1">
      <c r="A609" s="1"/>
      <c r="B609" s="1"/>
      <c r="C609" s="409"/>
      <c r="D609" s="375"/>
      <c r="E609" s="375"/>
      <c r="F609" s="375"/>
      <c r="G609" s="375"/>
      <c r="H609" s="375"/>
      <c r="I609" s="375"/>
      <c r="J609" s="375"/>
      <c r="K609" s="417"/>
      <c r="L609" s="443" t="s">
        <v>378</v>
      </c>
      <c r="M609" s="283"/>
      <c r="N609" s="444">
        <f>'BD Team'!C63</f>
        <v>0</v>
      </c>
      <c r="O609" s="283"/>
      <c r="P609" s="1"/>
    </row>
    <row r="610" spans="1:16" ht="24.75" customHeight="1">
      <c r="A610" s="1"/>
      <c r="B610" s="1"/>
      <c r="C610" s="409"/>
      <c r="D610" s="375"/>
      <c r="E610" s="375"/>
      <c r="F610" s="375"/>
      <c r="G610" s="375"/>
      <c r="H610" s="375"/>
      <c r="I610" s="375"/>
      <c r="J610" s="375"/>
      <c r="K610" s="417"/>
      <c r="L610" s="443" t="s">
        <v>379</v>
      </c>
      <c r="M610" s="283"/>
      <c r="N610" s="444">
        <f>'BD Team'!E63</f>
        <v>0</v>
      </c>
      <c r="O610" s="283"/>
      <c r="P610" s="1"/>
    </row>
    <row r="611" spans="1:16" ht="24.75" customHeight="1">
      <c r="A611" s="1"/>
      <c r="B611" s="1"/>
      <c r="C611" s="327"/>
      <c r="D611" s="448"/>
      <c r="E611" s="448"/>
      <c r="F611" s="448"/>
      <c r="G611" s="448"/>
      <c r="H611" s="448"/>
      <c r="I611" s="448"/>
      <c r="J611" s="448"/>
      <c r="K611" s="328"/>
      <c r="L611" s="443" t="s">
        <v>380</v>
      </c>
      <c r="M611" s="283"/>
      <c r="N611" s="444">
        <f>'BD Team'!F63</f>
        <v>0</v>
      </c>
      <c r="O611" s="283"/>
      <c r="P611" s="1"/>
    </row>
    <row r="612" spans="1:16" ht="12.75" customHeight="1">
      <c r="A612" s="1"/>
      <c r="B612" s="1"/>
      <c r="C612" s="282"/>
      <c r="D612" s="285"/>
      <c r="E612" s="285"/>
      <c r="F612" s="285"/>
      <c r="G612" s="285"/>
      <c r="H612" s="285"/>
      <c r="I612" s="285"/>
      <c r="J612" s="285"/>
      <c r="K612" s="285"/>
      <c r="L612" s="285"/>
      <c r="M612" s="285"/>
      <c r="N612" s="285"/>
      <c r="O612" s="283"/>
      <c r="P612" s="1"/>
    </row>
    <row r="613" spans="1:16" ht="24.75" customHeight="1">
      <c r="A613" s="1"/>
      <c r="B613" s="1"/>
      <c r="C613" s="443" t="s">
        <v>372</v>
      </c>
      <c r="D613" s="283"/>
      <c r="E613" s="259">
        <f>'BD Team'!B64</f>
        <v>0</v>
      </c>
      <c r="F613" s="254" t="s">
        <v>373</v>
      </c>
      <c r="G613" s="444">
        <f>'BD Team'!D64</f>
        <v>0</v>
      </c>
      <c r="H613" s="285"/>
      <c r="I613" s="285"/>
      <c r="J613" s="285"/>
      <c r="K613" s="285"/>
      <c r="L613" s="285"/>
      <c r="M613" s="285"/>
      <c r="N613" s="285"/>
      <c r="O613" s="283"/>
      <c r="P613" s="1"/>
    </row>
    <row r="614" spans="1:16" ht="24.75" customHeight="1">
      <c r="A614" s="1"/>
      <c r="B614" s="1"/>
      <c r="C614" s="445"/>
      <c r="D614" s="446"/>
      <c r="E614" s="446"/>
      <c r="F614" s="446"/>
      <c r="G614" s="446"/>
      <c r="H614" s="446"/>
      <c r="I614" s="446"/>
      <c r="J614" s="446"/>
      <c r="K614" s="447"/>
      <c r="L614" s="443" t="s">
        <v>22</v>
      </c>
      <c r="M614" s="283"/>
      <c r="N614" s="449">
        <f>'BD Team'!G64</f>
        <v>0</v>
      </c>
      <c r="O614" s="283"/>
      <c r="P614" s="1"/>
    </row>
    <row r="615" spans="1:16" ht="24.75" customHeight="1">
      <c r="A615" s="1"/>
      <c r="B615" s="1"/>
      <c r="C615" s="409"/>
      <c r="D615" s="375"/>
      <c r="E615" s="375"/>
      <c r="F615" s="375"/>
      <c r="G615" s="375"/>
      <c r="H615" s="375"/>
      <c r="I615" s="375"/>
      <c r="J615" s="375"/>
      <c r="K615" s="417"/>
      <c r="L615" s="443" t="s">
        <v>374</v>
      </c>
      <c r="M615" s="283"/>
      <c r="N615" s="451" t="str">
        <f>$F$6</f>
        <v>Champagne Anodized</v>
      </c>
      <c r="O615" s="283"/>
      <c r="P615" s="1"/>
    </row>
    <row r="616" spans="1:16" ht="24.75" customHeight="1">
      <c r="A616" s="1"/>
      <c r="B616" s="1"/>
      <c r="C616" s="409"/>
      <c r="D616" s="375"/>
      <c r="E616" s="375"/>
      <c r="F616" s="375"/>
      <c r="G616" s="375"/>
      <c r="H616" s="375"/>
      <c r="I616" s="375"/>
      <c r="J616" s="375"/>
      <c r="K616" s="417"/>
      <c r="L616" s="443" t="s">
        <v>236</v>
      </c>
      <c r="M616" s="283"/>
      <c r="N616" s="451" t="str">
        <f>$K$6</f>
        <v>Silver</v>
      </c>
      <c r="O616" s="283"/>
      <c r="P616" s="1"/>
    </row>
    <row r="617" spans="1:16" ht="24.75" customHeight="1">
      <c r="A617" s="1"/>
      <c r="B617" s="1"/>
      <c r="C617" s="409"/>
      <c r="D617" s="375"/>
      <c r="E617" s="375"/>
      <c r="F617" s="375"/>
      <c r="G617" s="375"/>
      <c r="H617" s="375"/>
      <c r="I617" s="375"/>
      <c r="J617" s="375"/>
      <c r="K617" s="417"/>
      <c r="L617" s="443" t="s">
        <v>375</v>
      </c>
      <c r="M617" s="283"/>
      <c r="N617" s="450" t="s">
        <v>371</v>
      </c>
      <c r="O617" s="283"/>
      <c r="P617" s="1"/>
    </row>
    <row r="618" spans="1:16" ht="24.75" customHeight="1">
      <c r="A618" s="1"/>
      <c r="B618" s="1"/>
      <c r="C618" s="409"/>
      <c r="D618" s="375"/>
      <c r="E618" s="375"/>
      <c r="F618" s="375"/>
      <c r="G618" s="375"/>
      <c r="H618" s="375"/>
      <c r="I618" s="375"/>
      <c r="J618" s="375"/>
      <c r="K618" s="417"/>
      <c r="L618" s="443" t="s">
        <v>376</v>
      </c>
      <c r="M618" s="283"/>
      <c r="N618" s="451" t="str">
        <f>CONCATENATE('BD Team'!H64," X ",'BD Team'!I64)</f>
        <v xml:space="preserve"> X </v>
      </c>
      <c r="O618" s="283"/>
      <c r="P618" s="1"/>
    </row>
    <row r="619" spans="1:16" ht="24.75" customHeight="1">
      <c r="A619" s="1"/>
      <c r="B619" s="1"/>
      <c r="C619" s="409"/>
      <c r="D619" s="375"/>
      <c r="E619" s="375"/>
      <c r="F619" s="375"/>
      <c r="G619" s="375"/>
      <c r="H619" s="375"/>
      <c r="I619" s="375"/>
      <c r="J619" s="375"/>
      <c r="K619" s="417"/>
      <c r="L619" s="443" t="s">
        <v>377</v>
      </c>
      <c r="M619" s="283"/>
      <c r="N619" s="444">
        <f>'BD Team'!J64</f>
        <v>0</v>
      </c>
      <c r="O619" s="283"/>
      <c r="P619" s="1"/>
    </row>
    <row r="620" spans="1:16" ht="24.75" customHeight="1">
      <c r="A620" s="1"/>
      <c r="B620" s="1"/>
      <c r="C620" s="409"/>
      <c r="D620" s="375"/>
      <c r="E620" s="375"/>
      <c r="F620" s="375"/>
      <c r="G620" s="375"/>
      <c r="H620" s="375"/>
      <c r="I620" s="375"/>
      <c r="J620" s="375"/>
      <c r="K620" s="417"/>
      <c r="L620" s="443" t="s">
        <v>378</v>
      </c>
      <c r="M620" s="283"/>
      <c r="N620" s="444">
        <f>'BD Team'!C64</f>
        <v>0</v>
      </c>
      <c r="O620" s="283"/>
      <c r="P620" s="1"/>
    </row>
    <row r="621" spans="1:16" ht="24.75" customHeight="1">
      <c r="A621" s="1"/>
      <c r="B621" s="1"/>
      <c r="C621" s="409"/>
      <c r="D621" s="375"/>
      <c r="E621" s="375"/>
      <c r="F621" s="375"/>
      <c r="G621" s="375"/>
      <c r="H621" s="375"/>
      <c r="I621" s="375"/>
      <c r="J621" s="375"/>
      <c r="K621" s="417"/>
      <c r="L621" s="443" t="s">
        <v>379</v>
      </c>
      <c r="M621" s="283"/>
      <c r="N621" s="444">
        <f>'BD Team'!E64</f>
        <v>0</v>
      </c>
      <c r="O621" s="283"/>
      <c r="P621" s="1"/>
    </row>
    <row r="622" spans="1:16" ht="24.75" customHeight="1">
      <c r="A622" s="1"/>
      <c r="B622" s="1"/>
      <c r="C622" s="327"/>
      <c r="D622" s="448"/>
      <c r="E622" s="448"/>
      <c r="F622" s="448"/>
      <c r="G622" s="448"/>
      <c r="H622" s="448"/>
      <c r="I622" s="448"/>
      <c r="J622" s="448"/>
      <c r="K622" s="328"/>
      <c r="L622" s="443" t="s">
        <v>380</v>
      </c>
      <c r="M622" s="283"/>
      <c r="N622" s="444">
        <f>'BD Team'!F64</f>
        <v>0</v>
      </c>
      <c r="O622" s="283"/>
      <c r="P622" s="1"/>
    </row>
    <row r="623" spans="1:16" ht="12.75" customHeight="1">
      <c r="A623" s="1"/>
      <c r="B623" s="1"/>
      <c r="C623" s="282"/>
      <c r="D623" s="285"/>
      <c r="E623" s="285"/>
      <c r="F623" s="285"/>
      <c r="G623" s="285"/>
      <c r="H623" s="285"/>
      <c r="I623" s="285"/>
      <c r="J623" s="285"/>
      <c r="K623" s="285"/>
      <c r="L623" s="285"/>
      <c r="M623" s="285"/>
      <c r="N623" s="285"/>
      <c r="O623" s="283"/>
      <c r="P623" s="1"/>
    </row>
    <row r="624" spans="1:16" ht="24.75" customHeight="1">
      <c r="A624" s="1"/>
      <c r="B624" s="1"/>
      <c r="C624" s="443" t="s">
        <v>372</v>
      </c>
      <c r="D624" s="283"/>
      <c r="E624" s="259">
        <f>'BD Team'!B65</f>
        <v>0</v>
      </c>
      <c r="F624" s="254" t="s">
        <v>373</v>
      </c>
      <c r="G624" s="444">
        <f>'BD Team'!D65</f>
        <v>0</v>
      </c>
      <c r="H624" s="285"/>
      <c r="I624" s="285"/>
      <c r="J624" s="285"/>
      <c r="K624" s="285"/>
      <c r="L624" s="285"/>
      <c r="M624" s="285"/>
      <c r="N624" s="285"/>
      <c r="O624" s="283"/>
      <c r="P624" s="1"/>
    </row>
    <row r="625" spans="1:16" ht="24.75" customHeight="1">
      <c r="A625" s="1"/>
      <c r="B625" s="1"/>
      <c r="C625" s="445"/>
      <c r="D625" s="446"/>
      <c r="E625" s="446"/>
      <c r="F625" s="446"/>
      <c r="G625" s="446"/>
      <c r="H625" s="446"/>
      <c r="I625" s="446"/>
      <c r="J625" s="446"/>
      <c r="K625" s="447"/>
      <c r="L625" s="443" t="s">
        <v>22</v>
      </c>
      <c r="M625" s="283"/>
      <c r="N625" s="449">
        <f>'BD Team'!G65</f>
        <v>0</v>
      </c>
      <c r="O625" s="283"/>
      <c r="P625" s="1"/>
    </row>
    <row r="626" spans="1:16" ht="24.75" customHeight="1">
      <c r="A626" s="1"/>
      <c r="B626" s="1"/>
      <c r="C626" s="409"/>
      <c r="D626" s="375"/>
      <c r="E626" s="375"/>
      <c r="F626" s="375"/>
      <c r="G626" s="375"/>
      <c r="H626" s="375"/>
      <c r="I626" s="375"/>
      <c r="J626" s="375"/>
      <c r="K626" s="417"/>
      <c r="L626" s="443" t="s">
        <v>374</v>
      </c>
      <c r="M626" s="283"/>
      <c r="N626" s="451" t="str">
        <f>$F$6</f>
        <v>Champagne Anodized</v>
      </c>
      <c r="O626" s="283"/>
      <c r="P626" s="1"/>
    </row>
    <row r="627" spans="1:16" ht="24.75" customHeight="1">
      <c r="A627" s="1"/>
      <c r="B627" s="1"/>
      <c r="C627" s="409"/>
      <c r="D627" s="375"/>
      <c r="E627" s="375"/>
      <c r="F627" s="375"/>
      <c r="G627" s="375"/>
      <c r="H627" s="375"/>
      <c r="I627" s="375"/>
      <c r="J627" s="375"/>
      <c r="K627" s="417"/>
      <c r="L627" s="443" t="s">
        <v>236</v>
      </c>
      <c r="M627" s="283"/>
      <c r="N627" s="451" t="str">
        <f>$K$6</f>
        <v>Silver</v>
      </c>
      <c r="O627" s="283"/>
      <c r="P627" s="1"/>
    </row>
    <row r="628" spans="1:16" ht="24.75" customHeight="1">
      <c r="A628" s="1"/>
      <c r="B628" s="1"/>
      <c r="C628" s="409"/>
      <c r="D628" s="375"/>
      <c r="E628" s="375"/>
      <c r="F628" s="375"/>
      <c r="G628" s="375"/>
      <c r="H628" s="375"/>
      <c r="I628" s="375"/>
      <c r="J628" s="375"/>
      <c r="K628" s="417"/>
      <c r="L628" s="443" t="s">
        <v>375</v>
      </c>
      <c r="M628" s="283"/>
      <c r="N628" s="450" t="s">
        <v>371</v>
      </c>
      <c r="O628" s="283"/>
      <c r="P628" s="1"/>
    </row>
    <row r="629" spans="1:16" ht="24.75" customHeight="1">
      <c r="A629" s="1"/>
      <c r="B629" s="1"/>
      <c r="C629" s="409"/>
      <c r="D629" s="375"/>
      <c r="E629" s="375"/>
      <c r="F629" s="375"/>
      <c r="G629" s="375"/>
      <c r="H629" s="375"/>
      <c r="I629" s="375"/>
      <c r="J629" s="375"/>
      <c r="K629" s="417"/>
      <c r="L629" s="443" t="s">
        <v>376</v>
      </c>
      <c r="M629" s="283"/>
      <c r="N629" s="451" t="str">
        <f>CONCATENATE('BD Team'!H65," X ",'BD Team'!I65)</f>
        <v xml:space="preserve"> X </v>
      </c>
      <c r="O629" s="283"/>
      <c r="P629" s="1"/>
    </row>
    <row r="630" spans="1:16" ht="24.75" customHeight="1">
      <c r="A630" s="1"/>
      <c r="B630" s="1"/>
      <c r="C630" s="409"/>
      <c r="D630" s="375"/>
      <c r="E630" s="375"/>
      <c r="F630" s="375"/>
      <c r="G630" s="375"/>
      <c r="H630" s="375"/>
      <c r="I630" s="375"/>
      <c r="J630" s="375"/>
      <c r="K630" s="417"/>
      <c r="L630" s="443" t="s">
        <v>377</v>
      </c>
      <c r="M630" s="283"/>
      <c r="N630" s="444">
        <f>'BD Team'!J65</f>
        <v>0</v>
      </c>
      <c r="O630" s="283"/>
      <c r="P630" s="1"/>
    </row>
    <row r="631" spans="1:16" ht="24.75" customHeight="1">
      <c r="A631" s="1"/>
      <c r="B631" s="1"/>
      <c r="C631" s="409"/>
      <c r="D631" s="375"/>
      <c r="E631" s="375"/>
      <c r="F631" s="375"/>
      <c r="G631" s="375"/>
      <c r="H631" s="375"/>
      <c r="I631" s="375"/>
      <c r="J631" s="375"/>
      <c r="K631" s="417"/>
      <c r="L631" s="443" t="s">
        <v>378</v>
      </c>
      <c r="M631" s="283"/>
      <c r="N631" s="444">
        <f>'BD Team'!C65</f>
        <v>0</v>
      </c>
      <c r="O631" s="283"/>
      <c r="P631" s="1"/>
    </row>
    <row r="632" spans="1:16" ht="24.75" customHeight="1">
      <c r="A632" s="1"/>
      <c r="B632" s="1"/>
      <c r="C632" s="409"/>
      <c r="D632" s="375"/>
      <c r="E632" s="375"/>
      <c r="F632" s="375"/>
      <c r="G632" s="375"/>
      <c r="H632" s="375"/>
      <c r="I632" s="375"/>
      <c r="J632" s="375"/>
      <c r="K632" s="417"/>
      <c r="L632" s="443" t="s">
        <v>379</v>
      </c>
      <c r="M632" s="283"/>
      <c r="N632" s="444">
        <f>'BD Team'!E65</f>
        <v>0</v>
      </c>
      <c r="O632" s="283"/>
      <c r="P632" s="1"/>
    </row>
    <row r="633" spans="1:16" ht="24.75" customHeight="1">
      <c r="A633" s="1"/>
      <c r="B633" s="1"/>
      <c r="C633" s="327"/>
      <c r="D633" s="448"/>
      <c r="E633" s="448"/>
      <c r="F633" s="448"/>
      <c r="G633" s="448"/>
      <c r="H633" s="448"/>
      <c r="I633" s="448"/>
      <c r="J633" s="448"/>
      <c r="K633" s="328"/>
      <c r="L633" s="443" t="s">
        <v>380</v>
      </c>
      <c r="M633" s="283"/>
      <c r="N633" s="444">
        <f>'BD Team'!F65</f>
        <v>0</v>
      </c>
      <c r="O633" s="283"/>
      <c r="P633" s="1"/>
    </row>
    <row r="634" spans="1:16" ht="12.75" customHeight="1">
      <c r="A634" s="1"/>
      <c r="B634" s="1"/>
      <c r="C634" s="282"/>
      <c r="D634" s="285"/>
      <c r="E634" s="285"/>
      <c r="F634" s="285"/>
      <c r="G634" s="285"/>
      <c r="H634" s="285"/>
      <c r="I634" s="285"/>
      <c r="J634" s="285"/>
      <c r="K634" s="285"/>
      <c r="L634" s="285"/>
      <c r="M634" s="285"/>
      <c r="N634" s="285"/>
      <c r="O634" s="283"/>
      <c r="P634" s="1"/>
    </row>
    <row r="635" spans="1:16" ht="24.75" customHeight="1">
      <c r="A635" s="1"/>
      <c r="B635" s="1"/>
      <c r="C635" s="443" t="s">
        <v>372</v>
      </c>
      <c r="D635" s="283"/>
      <c r="E635" s="259">
        <f>'BD Team'!B66</f>
        <v>0</v>
      </c>
      <c r="F635" s="254" t="s">
        <v>373</v>
      </c>
      <c r="G635" s="444">
        <f>'BD Team'!D66</f>
        <v>0</v>
      </c>
      <c r="H635" s="285"/>
      <c r="I635" s="285"/>
      <c r="J635" s="285"/>
      <c r="K635" s="285"/>
      <c r="L635" s="285"/>
      <c r="M635" s="285"/>
      <c r="N635" s="285"/>
      <c r="O635" s="283"/>
      <c r="P635" s="1"/>
    </row>
    <row r="636" spans="1:16" ht="24.75" customHeight="1">
      <c r="A636" s="1"/>
      <c r="B636" s="1"/>
      <c r="C636" s="445"/>
      <c r="D636" s="446"/>
      <c r="E636" s="446"/>
      <c r="F636" s="446"/>
      <c r="G636" s="446"/>
      <c r="H636" s="446"/>
      <c r="I636" s="446"/>
      <c r="J636" s="446"/>
      <c r="K636" s="447"/>
      <c r="L636" s="443" t="s">
        <v>22</v>
      </c>
      <c r="M636" s="283"/>
      <c r="N636" s="449">
        <f>'BD Team'!G66</f>
        <v>0</v>
      </c>
      <c r="O636" s="283"/>
      <c r="P636" s="1"/>
    </row>
    <row r="637" spans="1:16" ht="24.75" customHeight="1">
      <c r="A637" s="1"/>
      <c r="B637" s="1"/>
      <c r="C637" s="409"/>
      <c r="D637" s="375"/>
      <c r="E637" s="375"/>
      <c r="F637" s="375"/>
      <c r="G637" s="375"/>
      <c r="H637" s="375"/>
      <c r="I637" s="375"/>
      <c r="J637" s="375"/>
      <c r="K637" s="417"/>
      <c r="L637" s="443" t="s">
        <v>374</v>
      </c>
      <c r="M637" s="283"/>
      <c r="N637" s="451" t="str">
        <f>$F$6</f>
        <v>Champagne Anodized</v>
      </c>
      <c r="O637" s="283"/>
      <c r="P637" s="1"/>
    </row>
    <row r="638" spans="1:16" ht="24.75" customHeight="1">
      <c r="A638" s="1"/>
      <c r="B638" s="1"/>
      <c r="C638" s="409"/>
      <c r="D638" s="375"/>
      <c r="E638" s="375"/>
      <c r="F638" s="375"/>
      <c r="G638" s="375"/>
      <c r="H638" s="375"/>
      <c r="I638" s="375"/>
      <c r="J638" s="375"/>
      <c r="K638" s="417"/>
      <c r="L638" s="443" t="s">
        <v>236</v>
      </c>
      <c r="M638" s="283"/>
      <c r="N638" s="451" t="str">
        <f>$K$6</f>
        <v>Silver</v>
      </c>
      <c r="O638" s="283"/>
      <c r="P638" s="1"/>
    </row>
    <row r="639" spans="1:16" ht="24.75" customHeight="1">
      <c r="A639" s="1"/>
      <c r="B639" s="1"/>
      <c r="C639" s="409"/>
      <c r="D639" s="375"/>
      <c r="E639" s="375"/>
      <c r="F639" s="375"/>
      <c r="G639" s="375"/>
      <c r="H639" s="375"/>
      <c r="I639" s="375"/>
      <c r="J639" s="375"/>
      <c r="K639" s="417"/>
      <c r="L639" s="443" t="s">
        <v>375</v>
      </c>
      <c r="M639" s="283"/>
      <c r="N639" s="450" t="s">
        <v>371</v>
      </c>
      <c r="O639" s="283"/>
      <c r="P639" s="1"/>
    </row>
    <row r="640" spans="1:16" ht="24.75" customHeight="1">
      <c r="A640" s="1"/>
      <c r="B640" s="1"/>
      <c r="C640" s="409"/>
      <c r="D640" s="375"/>
      <c r="E640" s="375"/>
      <c r="F640" s="375"/>
      <c r="G640" s="375"/>
      <c r="H640" s="375"/>
      <c r="I640" s="375"/>
      <c r="J640" s="375"/>
      <c r="K640" s="417"/>
      <c r="L640" s="443" t="s">
        <v>376</v>
      </c>
      <c r="M640" s="283"/>
      <c r="N640" s="451" t="str">
        <f>CONCATENATE('BD Team'!H66," X ",'BD Team'!I66)</f>
        <v xml:space="preserve"> X </v>
      </c>
      <c r="O640" s="283"/>
      <c r="P640" s="1"/>
    </row>
    <row r="641" spans="1:16" ht="24.75" customHeight="1">
      <c r="A641" s="1"/>
      <c r="B641" s="1"/>
      <c r="C641" s="409"/>
      <c r="D641" s="375"/>
      <c r="E641" s="375"/>
      <c r="F641" s="375"/>
      <c r="G641" s="375"/>
      <c r="H641" s="375"/>
      <c r="I641" s="375"/>
      <c r="J641" s="375"/>
      <c r="K641" s="417"/>
      <c r="L641" s="443" t="s">
        <v>377</v>
      </c>
      <c r="M641" s="283"/>
      <c r="N641" s="444">
        <f>'BD Team'!J66</f>
        <v>0</v>
      </c>
      <c r="O641" s="283"/>
      <c r="P641" s="1"/>
    </row>
    <row r="642" spans="1:16" ht="24.75" customHeight="1">
      <c r="A642" s="1"/>
      <c r="B642" s="1"/>
      <c r="C642" s="409"/>
      <c r="D642" s="375"/>
      <c r="E642" s="375"/>
      <c r="F642" s="375"/>
      <c r="G642" s="375"/>
      <c r="H642" s="375"/>
      <c r="I642" s="375"/>
      <c r="J642" s="375"/>
      <c r="K642" s="417"/>
      <c r="L642" s="443" t="s">
        <v>378</v>
      </c>
      <c r="M642" s="283"/>
      <c r="N642" s="444">
        <f>'BD Team'!C66</f>
        <v>0</v>
      </c>
      <c r="O642" s="283"/>
      <c r="P642" s="1"/>
    </row>
    <row r="643" spans="1:16" ht="24.75" customHeight="1">
      <c r="A643" s="1"/>
      <c r="B643" s="1"/>
      <c r="C643" s="409"/>
      <c r="D643" s="375"/>
      <c r="E643" s="375"/>
      <c r="F643" s="375"/>
      <c r="G643" s="375"/>
      <c r="H643" s="375"/>
      <c r="I643" s="375"/>
      <c r="J643" s="375"/>
      <c r="K643" s="417"/>
      <c r="L643" s="443" t="s">
        <v>379</v>
      </c>
      <c r="M643" s="283"/>
      <c r="N643" s="444">
        <f>'BD Team'!E66</f>
        <v>0</v>
      </c>
      <c r="O643" s="283"/>
      <c r="P643" s="1"/>
    </row>
    <row r="644" spans="1:16" ht="24.75" customHeight="1">
      <c r="A644" s="1"/>
      <c r="B644" s="1"/>
      <c r="C644" s="327"/>
      <c r="D644" s="448"/>
      <c r="E644" s="448"/>
      <c r="F644" s="448"/>
      <c r="G644" s="448"/>
      <c r="H644" s="448"/>
      <c r="I644" s="448"/>
      <c r="J644" s="448"/>
      <c r="K644" s="328"/>
      <c r="L644" s="443" t="s">
        <v>380</v>
      </c>
      <c r="M644" s="283"/>
      <c r="N644" s="444">
        <f>'BD Team'!F66</f>
        <v>0</v>
      </c>
      <c r="O644" s="283"/>
      <c r="P644" s="1"/>
    </row>
    <row r="645" spans="1:16" ht="12.75" customHeight="1">
      <c r="A645" s="1"/>
      <c r="B645" s="1"/>
      <c r="C645" s="282"/>
      <c r="D645" s="285"/>
      <c r="E645" s="285"/>
      <c r="F645" s="285"/>
      <c r="G645" s="285"/>
      <c r="H645" s="285"/>
      <c r="I645" s="285"/>
      <c r="J645" s="285"/>
      <c r="K645" s="285"/>
      <c r="L645" s="285"/>
      <c r="M645" s="285"/>
      <c r="N645" s="285"/>
      <c r="O645" s="283"/>
      <c r="P645" s="1"/>
    </row>
    <row r="646" spans="1:16" ht="24.75" customHeight="1">
      <c r="A646" s="1"/>
      <c r="B646" s="1"/>
      <c r="C646" s="443" t="s">
        <v>372</v>
      </c>
      <c r="D646" s="283"/>
      <c r="E646" s="259">
        <f>'BD Team'!B67</f>
        <v>0</v>
      </c>
      <c r="F646" s="254" t="s">
        <v>373</v>
      </c>
      <c r="G646" s="444">
        <f>'BD Team'!D67</f>
        <v>0</v>
      </c>
      <c r="H646" s="285"/>
      <c r="I646" s="285"/>
      <c r="J646" s="285"/>
      <c r="K646" s="285"/>
      <c r="L646" s="285"/>
      <c r="M646" s="285"/>
      <c r="N646" s="285"/>
      <c r="O646" s="283"/>
      <c r="P646" s="1"/>
    </row>
    <row r="647" spans="1:16" ht="24.75" customHeight="1">
      <c r="A647" s="1"/>
      <c r="B647" s="1"/>
      <c r="C647" s="445"/>
      <c r="D647" s="446"/>
      <c r="E647" s="446"/>
      <c r="F647" s="446"/>
      <c r="G647" s="446"/>
      <c r="H647" s="446"/>
      <c r="I647" s="446"/>
      <c r="J647" s="446"/>
      <c r="K647" s="447"/>
      <c r="L647" s="443" t="s">
        <v>22</v>
      </c>
      <c r="M647" s="283"/>
      <c r="N647" s="449">
        <f>'BD Team'!G67</f>
        <v>0</v>
      </c>
      <c r="O647" s="283"/>
      <c r="P647" s="1"/>
    </row>
    <row r="648" spans="1:16" ht="24.75" customHeight="1">
      <c r="A648" s="1"/>
      <c r="B648" s="1"/>
      <c r="C648" s="409"/>
      <c r="D648" s="375"/>
      <c r="E648" s="375"/>
      <c r="F648" s="375"/>
      <c r="G648" s="375"/>
      <c r="H648" s="375"/>
      <c r="I648" s="375"/>
      <c r="J648" s="375"/>
      <c r="K648" s="417"/>
      <c r="L648" s="443" t="s">
        <v>374</v>
      </c>
      <c r="M648" s="283"/>
      <c r="N648" s="451" t="str">
        <f>$F$6</f>
        <v>Champagne Anodized</v>
      </c>
      <c r="O648" s="283"/>
      <c r="P648" s="1"/>
    </row>
    <row r="649" spans="1:16" ht="24.75" customHeight="1">
      <c r="A649" s="1"/>
      <c r="B649" s="1"/>
      <c r="C649" s="409"/>
      <c r="D649" s="375"/>
      <c r="E649" s="375"/>
      <c r="F649" s="375"/>
      <c r="G649" s="375"/>
      <c r="H649" s="375"/>
      <c r="I649" s="375"/>
      <c r="J649" s="375"/>
      <c r="K649" s="417"/>
      <c r="L649" s="443" t="s">
        <v>236</v>
      </c>
      <c r="M649" s="283"/>
      <c r="N649" s="451" t="str">
        <f>$K$6</f>
        <v>Silver</v>
      </c>
      <c r="O649" s="283"/>
      <c r="P649" s="1"/>
    </row>
    <row r="650" spans="1:16" ht="24.75" customHeight="1">
      <c r="A650" s="1"/>
      <c r="B650" s="1"/>
      <c r="C650" s="409"/>
      <c r="D650" s="375"/>
      <c r="E650" s="375"/>
      <c r="F650" s="375"/>
      <c r="G650" s="375"/>
      <c r="H650" s="375"/>
      <c r="I650" s="375"/>
      <c r="J650" s="375"/>
      <c r="K650" s="417"/>
      <c r="L650" s="443" t="s">
        <v>375</v>
      </c>
      <c r="M650" s="283"/>
      <c r="N650" s="450" t="s">
        <v>371</v>
      </c>
      <c r="O650" s="283"/>
      <c r="P650" s="1"/>
    </row>
    <row r="651" spans="1:16" ht="24.75" customHeight="1">
      <c r="A651" s="1"/>
      <c r="B651" s="1"/>
      <c r="C651" s="409"/>
      <c r="D651" s="375"/>
      <c r="E651" s="375"/>
      <c r="F651" s="375"/>
      <c r="G651" s="375"/>
      <c r="H651" s="375"/>
      <c r="I651" s="375"/>
      <c r="J651" s="375"/>
      <c r="K651" s="417"/>
      <c r="L651" s="443" t="s">
        <v>376</v>
      </c>
      <c r="M651" s="283"/>
      <c r="N651" s="451" t="str">
        <f>CONCATENATE('BD Team'!H67," X ",'BD Team'!I67)</f>
        <v xml:space="preserve"> X </v>
      </c>
      <c r="O651" s="283"/>
      <c r="P651" s="1"/>
    </row>
    <row r="652" spans="1:16" ht="24.75" customHeight="1">
      <c r="A652" s="1"/>
      <c r="B652" s="1"/>
      <c r="C652" s="409"/>
      <c r="D652" s="375"/>
      <c r="E652" s="375"/>
      <c r="F652" s="375"/>
      <c r="G652" s="375"/>
      <c r="H652" s="375"/>
      <c r="I652" s="375"/>
      <c r="J652" s="375"/>
      <c r="K652" s="417"/>
      <c r="L652" s="443" t="s">
        <v>377</v>
      </c>
      <c r="M652" s="283"/>
      <c r="N652" s="444">
        <f>'BD Team'!J67</f>
        <v>0</v>
      </c>
      <c r="O652" s="283"/>
      <c r="P652" s="1"/>
    </row>
    <row r="653" spans="1:16" ht="24.75" customHeight="1">
      <c r="A653" s="1"/>
      <c r="B653" s="1"/>
      <c r="C653" s="409"/>
      <c r="D653" s="375"/>
      <c r="E653" s="375"/>
      <c r="F653" s="375"/>
      <c r="G653" s="375"/>
      <c r="H653" s="375"/>
      <c r="I653" s="375"/>
      <c r="J653" s="375"/>
      <c r="K653" s="417"/>
      <c r="L653" s="443" t="s">
        <v>378</v>
      </c>
      <c r="M653" s="283"/>
      <c r="N653" s="444">
        <f>'BD Team'!C67</f>
        <v>0</v>
      </c>
      <c r="O653" s="283"/>
      <c r="P653" s="1"/>
    </row>
    <row r="654" spans="1:16" ht="24.75" customHeight="1">
      <c r="A654" s="1"/>
      <c r="B654" s="1"/>
      <c r="C654" s="409"/>
      <c r="D654" s="375"/>
      <c r="E654" s="375"/>
      <c r="F654" s="375"/>
      <c r="G654" s="375"/>
      <c r="H654" s="375"/>
      <c r="I654" s="375"/>
      <c r="J654" s="375"/>
      <c r="K654" s="417"/>
      <c r="L654" s="443" t="s">
        <v>379</v>
      </c>
      <c r="M654" s="283"/>
      <c r="N654" s="444">
        <f>'BD Team'!E67</f>
        <v>0</v>
      </c>
      <c r="O654" s="283"/>
      <c r="P654" s="1"/>
    </row>
    <row r="655" spans="1:16" ht="24.75" customHeight="1">
      <c r="A655" s="1"/>
      <c r="B655" s="1"/>
      <c r="C655" s="327"/>
      <c r="D655" s="448"/>
      <c r="E655" s="448"/>
      <c r="F655" s="448"/>
      <c r="G655" s="448"/>
      <c r="H655" s="448"/>
      <c r="I655" s="448"/>
      <c r="J655" s="448"/>
      <c r="K655" s="328"/>
      <c r="L655" s="443" t="s">
        <v>380</v>
      </c>
      <c r="M655" s="283"/>
      <c r="N655" s="444">
        <f>'BD Team'!F67</f>
        <v>0</v>
      </c>
      <c r="O655" s="283"/>
      <c r="P655" s="1"/>
    </row>
    <row r="656" spans="1:16" ht="12.75" customHeight="1">
      <c r="A656" s="1"/>
      <c r="B656" s="1"/>
      <c r="C656" s="282"/>
      <c r="D656" s="285"/>
      <c r="E656" s="285"/>
      <c r="F656" s="285"/>
      <c r="G656" s="285"/>
      <c r="H656" s="285"/>
      <c r="I656" s="285"/>
      <c r="J656" s="285"/>
      <c r="K656" s="285"/>
      <c r="L656" s="285"/>
      <c r="M656" s="285"/>
      <c r="N656" s="285"/>
      <c r="O656" s="283"/>
      <c r="P656" s="1"/>
    </row>
    <row r="657" spans="1:16" ht="24.75" customHeight="1">
      <c r="A657" s="1"/>
      <c r="B657" s="1"/>
      <c r="C657" s="443" t="s">
        <v>372</v>
      </c>
      <c r="D657" s="283"/>
      <c r="E657" s="259">
        <f>'BD Team'!B68</f>
        <v>0</v>
      </c>
      <c r="F657" s="254" t="s">
        <v>373</v>
      </c>
      <c r="G657" s="444">
        <f>'BD Team'!D68</f>
        <v>0</v>
      </c>
      <c r="H657" s="285"/>
      <c r="I657" s="285"/>
      <c r="J657" s="285"/>
      <c r="K657" s="285"/>
      <c r="L657" s="285"/>
      <c r="M657" s="285"/>
      <c r="N657" s="285"/>
      <c r="O657" s="283"/>
      <c r="P657" s="1"/>
    </row>
    <row r="658" spans="1:16" ht="24.75" customHeight="1">
      <c r="A658" s="1"/>
      <c r="B658" s="1"/>
      <c r="C658" s="445"/>
      <c r="D658" s="446"/>
      <c r="E658" s="446"/>
      <c r="F658" s="446"/>
      <c r="G658" s="446"/>
      <c r="H658" s="446"/>
      <c r="I658" s="446"/>
      <c r="J658" s="446"/>
      <c r="K658" s="447"/>
      <c r="L658" s="443" t="s">
        <v>22</v>
      </c>
      <c r="M658" s="283"/>
      <c r="N658" s="449">
        <f>'BD Team'!G68</f>
        <v>0</v>
      </c>
      <c r="O658" s="283"/>
      <c r="P658" s="1"/>
    </row>
    <row r="659" spans="1:16" ht="24.75" customHeight="1">
      <c r="A659" s="1"/>
      <c r="B659" s="1"/>
      <c r="C659" s="409"/>
      <c r="D659" s="375"/>
      <c r="E659" s="375"/>
      <c r="F659" s="375"/>
      <c r="G659" s="375"/>
      <c r="H659" s="375"/>
      <c r="I659" s="375"/>
      <c r="J659" s="375"/>
      <c r="K659" s="417"/>
      <c r="L659" s="443" t="s">
        <v>374</v>
      </c>
      <c r="M659" s="283"/>
      <c r="N659" s="451" t="str">
        <f>$F$6</f>
        <v>Champagne Anodized</v>
      </c>
      <c r="O659" s="283"/>
      <c r="P659" s="1"/>
    </row>
    <row r="660" spans="1:16" ht="24.75" customHeight="1">
      <c r="A660" s="1"/>
      <c r="B660" s="1"/>
      <c r="C660" s="409"/>
      <c r="D660" s="375"/>
      <c r="E660" s="375"/>
      <c r="F660" s="375"/>
      <c r="G660" s="375"/>
      <c r="H660" s="375"/>
      <c r="I660" s="375"/>
      <c r="J660" s="375"/>
      <c r="K660" s="417"/>
      <c r="L660" s="443" t="s">
        <v>236</v>
      </c>
      <c r="M660" s="283"/>
      <c r="N660" s="451" t="str">
        <f>$K$6</f>
        <v>Silver</v>
      </c>
      <c r="O660" s="283"/>
      <c r="P660" s="1"/>
    </row>
    <row r="661" spans="1:16" ht="24.75" customHeight="1">
      <c r="A661" s="1"/>
      <c r="B661" s="1"/>
      <c r="C661" s="409"/>
      <c r="D661" s="375"/>
      <c r="E661" s="375"/>
      <c r="F661" s="375"/>
      <c r="G661" s="375"/>
      <c r="H661" s="375"/>
      <c r="I661" s="375"/>
      <c r="J661" s="375"/>
      <c r="K661" s="417"/>
      <c r="L661" s="443" t="s">
        <v>375</v>
      </c>
      <c r="M661" s="283"/>
      <c r="N661" s="450" t="s">
        <v>371</v>
      </c>
      <c r="O661" s="283"/>
      <c r="P661" s="1"/>
    </row>
    <row r="662" spans="1:16" ht="24.75" customHeight="1">
      <c r="A662" s="1"/>
      <c r="B662" s="1"/>
      <c r="C662" s="409"/>
      <c r="D662" s="375"/>
      <c r="E662" s="375"/>
      <c r="F662" s="375"/>
      <c r="G662" s="375"/>
      <c r="H662" s="375"/>
      <c r="I662" s="375"/>
      <c r="J662" s="375"/>
      <c r="K662" s="417"/>
      <c r="L662" s="443" t="s">
        <v>376</v>
      </c>
      <c r="M662" s="283"/>
      <c r="N662" s="451" t="str">
        <f>CONCATENATE('BD Team'!H68," X ",'BD Team'!I68)</f>
        <v xml:space="preserve"> X </v>
      </c>
      <c r="O662" s="283"/>
      <c r="P662" s="1"/>
    </row>
    <row r="663" spans="1:16" ht="24.75" customHeight="1">
      <c r="A663" s="1"/>
      <c r="B663" s="1"/>
      <c r="C663" s="409"/>
      <c r="D663" s="375"/>
      <c r="E663" s="375"/>
      <c r="F663" s="375"/>
      <c r="G663" s="375"/>
      <c r="H663" s="375"/>
      <c r="I663" s="375"/>
      <c r="J663" s="375"/>
      <c r="K663" s="417"/>
      <c r="L663" s="443" t="s">
        <v>377</v>
      </c>
      <c r="M663" s="283"/>
      <c r="N663" s="444">
        <f>'BD Team'!J68</f>
        <v>0</v>
      </c>
      <c r="O663" s="283"/>
      <c r="P663" s="1"/>
    </row>
    <row r="664" spans="1:16" ht="24.75" customHeight="1">
      <c r="A664" s="1"/>
      <c r="B664" s="1"/>
      <c r="C664" s="409"/>
      <c r="D664" s="375"/>
      <c r="E664" s="375"/>
      <c r="F664" s="375"/>
      <c r="G664" s="375"/>
      <c r="H664" s="375"/>
      <c r="I664" s="375"/>
      <c r="J664" s="375"/>
      <c r="K664" s="417"/>
      <c r="L664" s="443" t="s">
        <v>378</v>
      </c>
      <c r="M664" s="283"/>
      <c r="N664" s="444">
        <f>'BD Team'!C68</f>
        <v>0</v>
      </c>
      <c r="O664" s="283"/>
      <c r="P664" s="1"/>
    </row>
    <row r="665" spans="1:16" ht="24.75" customHeight="1">
      <c r="A665" s="1"/>
      <c r="B665" s="1"/>
      <c r="C665" s="409"/>
      <c r="D665" s="375"/>
      <c r="E665" s="375"/>
      <c r="F665" s="375"/>
      <c r="G665" s="375"/>
      <c r="H665" s="375"/>
      <c r="I665" s="375"/>
      <c r="J665" s="375"/>
      <c r="K665" s="417"/>
      <c r="L665" s="443" t="s">
        <v>379</v>
      </c>
      <c r="M665" s="283"/>
      <c r="N665" s="444">
        <f>'BD Team'!E68</f>
        <v>0</v>
      </c>
      <c r="O665" s="283"/>
      <c r="P665" s="1"/>
    </row>
    <row r="666" spans="1:16" ht="24.75" customHeight="1">
      <c r="A666" s="1"/>
      <c r="B666" s="1"/>
      <c r="C666" s="327"/>
      <c r="D666" s="448"/>
      <c r="E666" s="448"/>
      <c r="F666" s="448"/>
      <c r="G666" s="448"/>
      <c r="H666" s="448"/>
      <c r="I666" s="448"/>
      <c r="J666" s="448"/>
      <c r="K666" s="328"/>
      <c r="L666" s="443" t="s">
        <v>380</v>
      </c>
      <c r="M666" s="283"/>
      <c r="N666" s="444">
        <f>'BD Team'!F68</f>
        <v>0</v>
      </c>
      <c r="O666" s="283"/>
      <c r="P666" s="1"/>
    </row>
    <row r="667" spans="1:16" ht="12.75" customHeight="1">
      <c r="A667" s="1"/>
      <c r="B667" s="1"/>
      <c r="C667" s="282"/>
      <c r="D667" s="285"/>
      <c r="E667" s="285"/>
      <c r="F667" s="285"/>
      <c r="G667" s="285"/>
      <c r="H667" s="285"/>
      <c r="I667" s="285"/>
      <c r="J667" s="285"/>
      <c r="K667" s="285"/>
      <c r="L667" s="285"/>
      <c r="M667" s="285"/>
      <c r="N667" s="285"/>
      <c r="O667" s="283"/>
      <c r="P667" s="1"/>
    </row>
    <row r="668" spans="1:16" ht="24.75" customHeight="1">
      <c r="A668" s="1"/>
      <c r="B668" s="1"/>
      <c r="C668" s="443" t="s">
        <v>372</v>
      </c>
      <c r="D668" s="283"/>
      <c r="E668" s="259">
        <f>'BD Team'!B69</f>
        <v>0</v>
      </c>
      <c r="F668" s="254" t="s">
        <v>373</v>
      </c>
      <c r="G668" s="444">
        <f>'BD Team'!D69</f>
        <v>0</v>
      </c>
      <c r="H668" s="285"/>
      <c r="I668" s="285"/>
      <c r="J668" s="285"/>
      <c r="K668" s="285"/>
      <c r="L668" s="285"/>
      <c r="M668" s="285"/>
      <c r="N668" s="285"/>
      <c r="O668" s="283"/>
      <c r="P668" s="1"/>
    </row>
    <row r="669" spans="1:16" ht="24.75" customHeight="1">
      <c r="A669" s="1"/>
      <c r="B669" s="1"/>
      <c r="C669" s="445"/>
      <c r="D669" s="446"/>
      <c r="E669" s="446"/>
      <c r="F669" s="446"/>
      <c r="G669" s="446"/>
      <c r="H669" s="446"/>
      <c r="I669" s="446"/>
      <c r="J669" s="446"/>
      <c r="K669" s="447"/>
      <c r="L669" s="443" t="s">
        <v>22</v>
      </c>
      <c r="M669" s="283"/>
      <c r="N669" s="449">
        <f>'BD Team'!G69</f>
        <v>0</v>
      </c>
      <c r="O669" s="283"/>
      <c r="P669" s="1"/>
    </row>
    <row r="670" spans="1:16" ht="24.75" customHeight="1">
      <c r="A670" s="1"/>
      <c r="B670" s="1"/>
      <c r="C670" s="409"/>
      <c r="D670" s="375"/>
      <c r="E670" s="375"/>
      <c r="F670" s="375"/>
      <c r="G670" s="375"/>
      <c r="H670" s="375"/>
      <c r="I670" s="375"/>
      <c r="J670" s="375"/>
      <c r="K670" s="417"/>
      <c r="L670" s="443" t="s">
        <v>374</v>
      </c>
      <c r="M670" s="283"/>
      <c r="N670" s="451" t="str">
        <f>$F$6</f>
        <v>Champagne Anodized</v>
      </c>
      <c r="O670" s="283"/>
      <c r="P670" s="1"/>
    </row>
    <row r="671" spans="1:16" ht="24.75" customHeight="1">
      <c r="A671" s="1"/>
      <c r="B671" s="1"/>
      <c r="C671" s="409"/>
      <c r="D671" s="375"/>
      <c r="E671" s="375"/>
      <c r="F671" s="375"/>
      <c r="G671" s="375"/>
      <c r="H671" s="375"/>
      <c r="I671" s="375"/>
      <c r="J671" s="375"/>
      <c r="K671" s="417"/>
      <c r="L671" s="443" t="s">
        <v>236</v>
      </c>
      <c r="M671" s="283"/>
      <c r="N671" s="451" t="str">
        <f>$K$6</f>
        <v>Silver</v>
      </c>
      <c r="O671" s="283"/>
      <c r="P671" s="1"/>
    </row>
    <row r="672" spans="1:16" ht="24.75" customHeight="1">
      <c r="A672" s="1"/>
      <c r="B672" s="1"/>
      <c r="C672" s="409"/>
      <c r="D672" s="375"/>
      <c r="E672" s="375"/>
      <c r="F672" s="375"/>
      <c r="G672" s="375"/>
      <c r="H672" s="375"/>
      <c r="I672" s="375"/>
      <c r="J672" s="375"/>
      <c r="K672" s="417"/>
      <c r="L672" s="443" t="s">
        <v>375</v>
      </c>
      <c r="M672" s="283"/>
      <c r="N672" s="450" t="s">
        <v>371</v>
      </c>
      <c r="O672" s="283"/>
      <c r="P672" s="1"/>
    </row>
    <row r="673" spans="1:16" ht="24.75" customHeight="1">
      <c r="A673" s="1"/>
      <c r="B673" s="1"/>
      <c r="C673" s="409"/>
      <c r="D673" s="375"/>
      <c r="E673" s="375"/>
      <c r="F673" s="375"/>
      <c r="G673" s="375"/>
      <c r="H673" s="375"/>
      <c r="I673" s="375"/>
      <c r="J673" s="375"/>
      <c r="K673" s="417"/>
      <c r="L673" s="443" t="s">
        <v>376</v>
      </c>
      <c r="M673" s="283"/>
      <c r="N673" s="451" t="str">
        <f>CONCATENATE('BD Team'!H69," X ",'BD Team'!I69)</f>
        <v xml:space="preserve"> X </v>
      </c>
      <c r="O673" s="283"/>
      <c r="P673" s="1"/>
    </row>
    <row r="674" spans="1:16" ht="24.75" customHeight="1">
      <c r="A674" s="1"/>
      <c r="B674" s="1"/>
      <c r="C674" s="409"/>
      <c r="D674" s="375"/>
      <c r="E674" s="375"/>
      <c r="F674" s="375"/>
      <c r="G674" s="375"/>
      <c r="H674" s="375"/>
      <c r="I674" s="375"/>
      <c r="J674" s="375"/>
      <c r="K674" s="417"/>
      <c r="L674" s="443" t="s">
        <v>377</v>
      </c>
      <c r="M674" s="283"/>
      <c r="N674" s="444">
        <f>'BD Team'!J69</f>
        <v>0</v>
      </c>
      <c r="O674" s="283"/>
      <c r="P674" s="1"/>
    </row>
    <row r="675" spans="1:16" ht="24.75" customHeight="1">
      <c r="A675" s="1"/>
      <c r="B675" s="1"/>
      <c r="C675" s="409"/>
      <c r="D675" s="375"/>
      <c r="E675" s="375"/>
      <c r="F675" s="375"/>
      <c r="G675" s="375"/>
      <c r="H675" s="375"/>
      <c r="I675" s="375"/>
      <c r="J675" s="375"/>
      <c r="K675" s="417"/>
      <c r="L675" s="443" t="s">
        <v>378</v>
      </c>
      <c r="M675" s="283"/>
      <c r="N675" s="444">
        <f>'BD Team'!C69</f>
        <v>0</v>
      </c>
      <c r="O675" s="283"/>
      <c r="P675" s="1"/>
    </row>
    <row r="676" spans="1:16" ht="24.75" customHeight="1">
      <c r="A676" s="1"/>
      <c r="B676" s="1"/>
      <c r="C676" s="409"/>
      <c r="D676" s="375"/>
      <c r="E676" s="375"/>
      <c r="F676" s="375"/>
      <c r="G676" s="375"/>
      <c r="H676" s="375"/>
      <c r="I676" s="375"/>
      <c r="J676" s="375"/>
      <c r="K676" s="417"/>
      <c r="L676" s="443" t="s">
        <v>379</v>
      </c>
      <c r="M676" s="283"/>
      <c r="N676" s="444">
        <f>'BD Team'!E69</f>
        <v>0</v>
      </c>
      <c r="O676" s="283"/>
      <c r="P676" s="1"/>
    </row>
    <row r="677" spans="1:16" ht="24.75" customHeight="1">
      <c r="A677" s="1"/>
      <c r="B677" s="1"/>
      <c r="C677" s="327"/>
      <c r="D677" s="448"/>
      <c r="E677" s="448"/>
      <c r="F677" s="448"/>
      <c r="G677" s="448"/>
      <c r="H677" s="448"/>
      <c r="I677" s="448"/>
      <c r="J677" s="448"/>
      <c r="K677" s="328"/>
      <c r="L677" s="443" t="s">
        <v>380</v>
      </c>
      <c r="M677" s="283"/>
      <c r="N677" s="444">
        <f>'BD Team'!F69</f>
        <v>0</v>
      </c>
      <c r="O677" s="283"/>
      <c r="P677" s="1"/>
    </row>
    <row r="678" spans="1:16" ht="12.75" customHeight="1">
      <c r="A678" s="1"/>
      <c r="B678" s="1"/>
      <c r="C678" s="282"/>
      <c r="D678" s="285"/>
      <c r="E678" s="285"/>
      <c r="F678" s="285"/>
      <c r="G678" s="285"/>
      <c r="H678" s="285"/>
      <c r="I678" s="285"/>
      <c r="J678" s="285"/>
      <c r="K678" s="285"/>
      <c r="L678" s="285"/>
      <c r="M678" s="285"/>
      <c r="N678" s="285"/>
      <c r="O678" s="283"/>
      <c r="P678" s="1"/>
    </row>
    <row r="679" spans="1:16" ht="24.75" customHeight="1">
      <c r="A679" s="1"/>
      <c r="B679" s="1"/>
      <c r="C679" s="443" t="s">
        <v>372</v>
      </c>
      <c r="D679" s="283"/>
      <c r="E679" s="259">
        <f>'BD Team'!B70</f>
        <v>0</v>
      </c>
      <c r="F679" s="254" t="s">
        <v>373</v>
      </c>
      <c r="G679" s="444">
        <f>'BD Team'!D70</f>
        <v>0</v>
      </c>
      <c r="H679" s="285"/>
      <c r="I679" s="285"/>
      <c r="J679" s="285"/>
      <c r="K679" s="285"/>
      <c r="L679" s="285"/>
      <c r="M679" s="285"/>
      <c r="N679" s="285"/>
      <c r="O679" s="283"/>
      <c r="P679" s="1"/>
    </row>
    <row r="680" spans="1:16" ht="24.75" customHeight="1">
      <c r="A680" s="1"/>
      <c r="B680" s="1"/>
      <c r="C680" s="445"/>
      <c r="D680" s="446"/>
      <c r="E680" s="446"/>
      <c r="F680" s="446"/>
      <c r="G680" s="446"/>
      <c r="H680" s="446"/>
      <c r="I680" s="446"/>
      <c r="J680" s="446"/>
      <c r="K680" s="447"/>
      <c r="L680" s="443" t="s">
        <v>22</v>
      </c>
      <c r="M680" s="283"/>
      <c r="N680" s="449">
        <f>'BD Team'!G70</f>
        <v>0</v>
      </c>
      <c r="O680" s="283"/>
      <c r="P680" s="1"/>
    </row>
    <row r="681" spans="1:16" ht="24.75" customHeight="1">
      <c r="A681" s="1"/>
      <c r="B681" s="1"/>
      <c r="C681" s="409"/>
      <c r="D681" s="375"/>
      <c r="E681" s="375"/>
      <c r="F681" s="375"/>
      <c r="G681" s="375"/>
      <c r="H681" s="375"/>
      <c r="I681" s="375"/>
      <c r="J681" s="375"/>
      <c r="K681" s="417"/>
      <c r="L681" s="443" t="s">
        <v>374</v>
      </c>
      <c r="M681" s="283"/>
      <c r="N681" s="451" t="str">
        <f>$F$6</f>
        <v>Champagne Anodized</v>
      </c>
      <c r="O681" s="283"/>
      <c r="P681" s="1"/>
    </row>
    <row r="682" spans="1:16" ht="24.75" customHeight="1">
      <c r="A682" s="1"/>
      <c r="B682" s="1"/>
      <c r="C682" s="409"/>
      <c r="D682" s="375"/>
      <c r="E682" s="375"/>
      <c r="F682" s="375"/>
      <c r="G682" s="375"/>
      <c r="H682" s="375"/>
      <c r="I682" s="375"/>
      <c r="J682" s="375"/>
      <c r="K682" s="417"/>
      <c r="L682" s="443" t="s">
        <v>236</v>
      </c>
      <c r="M682" s="283"/>
      <c r="N682" s="451" t="str">
        <f>$K$6</f>
        <v>Silver</v>
      </c>
      <c r="O682" s="283"/>
      <c r="P682" s="1"/>
    </row>
    <row r="683" spans="1:16" ht="24.75" customHeight="1">
      <c r="A683" s="1"/>
      <c r="B683" s="1"/>
      <c r="C683" s="409"/>
      <c r="D683" s="375"/>
      <c r="E683" s="375"/>
      <c r="F683" s="375"/>
      <c r="G683" s="375"/>
      <c r="H683" s="375"/>
      <c r="I683" s="375"/>
      <c r="J683" s="375"/>
      <c r="K683" s="417"/>
      <c r="L683" s="443" t="s">
        <v>375</v>
      </c>
      <c r="M683" s="283"/>
      <c r="N683" s="450" t="s">
        <v>371</v>
      </c>
      <c r="O683" s="283"/>
      <c r="P683" s="1"/>
    </row>
    <row r="684" spans="1:16" ht="24.75" customHeight="1">
      <c r="A684" s="1"/>
      <c r="B684" s="1"/>
      <c r="C684" s="409"/>
      <c r="D684" s="375"/>
      <c r="E684" s="375"/>
      <c r="F684" s="375"/>
      <c r="G684" s="375"/>
      <c r="H684" s="375"/>
      <c r="I684" s="375"/>
      <c r="J684" s="375"/>
      <c r="K684" s="417"/>
      <c r="L684" s="443" t="s">
        <v>376</v>
      </c>
      <c r="M684" s="283"/>
      <c r="N684" s="451" t="str">
        <f>CONCATENATE('BD Team'!H70," X ",'BD Team'!I70)</f>
        <v xml:space="preserve"> X </v>
      </c>
      <c r="O684" s="283"/>
      <c r="P684" s="1"/>
    </row>
    <row r="685" spans="1:16" ht="24.75" customHeight="1">
      <c r="A685" s="1"/>
      <c r="B685" s="1"/>
      <c r="C685" s="409"/>
      <c r="D685" s="375"/>
      <c r="E685" s="375"/>
      <c r="F685" s="375"/>
      <c r="G685" s="375"/>
      <c r="H685" s="375"/>
      <c r="I685" s="375"/>
      <c r="J685" s="375"/>
      <c r="K685" s="417"/>
      <c r="L685" s="443" t="s">
        <v>377</v>
      </c>
      <c r="M685" s="283"/>
      <c r="N685" s="444">
        <f>'BD Team'!J70</f>
        <v>0</v>
      </c>
      <c r="O685" s="283"/>
      <c r="P685" s="1"/>
    </row>
    <row r="686" spans="1:16" ht="24.75" customHeight="1">
      <c r="A686" s="1"/>
      <c r="B686" s="1"/>
      <c r="C686" s="409"/>
      <c r="D686" s="375"/>
      <c r="E686" s="375"/>
      <c r="F686" s="375"/>
      <c r="G686" s="375"/>
      <c r="H686" s="375"/>
      <c r="I686" s="375"/>
      <c r="J686" s="375"/>
      <c r="K686" s="417"/>
      <c r="L686" s="443" t="s">
        <v>378</v>
      </c>
      <c r="M686" s="283"/>
      <c r="N686" s="444">
        <f>'BD Team'!C70</f>
        <v>0</v>
      </c>
      <c r="O686" s="283"/>
      <c r="P686" s="1"/>
    </row>
    <row r="687" spans="1:16" ht="24.75" customHeight="1">
      <c r="A687" s="1"/>
      <c r="B687" s="1"/>
      <c r="C687" s="409"/>
      <c r="D687" s="375"/>
      <c r="E687" s="375"/>
      <c r="F687" s="375"/>
      <c r="G687" s="375"/>
      <c r="H687" s="375"/>
      <c r="I687" s="375"/>
      <c r="J687" s="375"/>
      <c r="K687" s="417"/>
      <c r="L687" s="443" t="s">
        <v>379</v>
      </c>
      <c r="M687" s="283"/>
      <c r="N687" s="444">
        <f>'BD Team'!E70</f>
        <v>0</v>
      </c>
      <c r="O687" s="283"/>
      <c r="P687" s="1"/>
    </row>
    <row r="688" spans="1:16" ht="24.75" customHeight="1">
      <c r="A688" s="1"/>
      <c r="B688" s="1"/>
      <c r="C688" s="327"/>
      <c r="D688" s="448"/>
      <c r="E688" s="448"/>
      <c r="F688" s="448"/>
      <c r="G688" s="448"/>
      <c r="H688" s="448"/>
      <c r="I688" s="448"/>
      <c r="J688" s="448"/>
      <c r="K688" s="328"/>
      <c r="L688" s="443" t="s">
        <v>380</v>
      </c>
      <c r="M688" s="283"/>
      <c r="N688" s="444">
        <f>'BD Team'!F70</f>
        <v>0</v>
      </c>
      <c r="O688" s="283"/>
      <c r="P688" s="1"/>
    </row>
    <row r="689" spans="1:16" ht="12.75" customHeight="1">
      <c r="A689" s="1"/>
      <c r="B689" s="1"/>
      <c r="C689" s="282"/>
      <c r="D689" s="285"/>
      <c r="E689" s="285"/>
      <c r="F689" s="285"/>
      <c r="G689" s="285"/>
      <c r="H689" s="285"/>
      <c r="I689" s="285"/>
      <c r="J689" s="285"/>
      <c r="K689" s="285"/>
      <c r="L689" s="285"/>
      <c r="M689" s="285"/>
      <c r="N689" s="285"/>
      <c r="O689" s="283"/>
      <c r="P689" s="1"/>
    </row>
    <row r="690" spans="1:16" ht="24.75" customHeight="1">
      <c r="A690" s="1"/>
      <c r="B690" s="1"/>
      <c r="C690" s="443" t="s">
        <v>372</v>
      </c>
      <c r="D690" s="283"/>
      <c r="E690" s="259">
        <f>'BD Team'!B71</f>
        <v>0</v>
      </c>
      <c r="F690" s="254" t="s">
        <v>373</v>
      </c>
      <c r="G690" s="444">
        <f>'BD Team'!D71</f>
        <v>0</v>
      </c>
      <c r="H690" s="285"/>
      <c r="I690" s="285"/>
      <c r="J690" s="285"/>
      <c r="K690" s="285"/>
      <c r="L690" s="285"/>
      <c r="M690" s="285"/>
      <c r="N690" s="285"/>
      <c r="O690" s="283"/>
      <c r="P690" s="1"/>
    </row>
    <row r="691" spans="1:16" ht="24.75" customHeight="1">
      <c r="A691" s="1"/>
      <c r="B691" s="1"/>
      <c r="C691" s="445"/>
      <c r="D691" s="446"/>
      <c r="E691" s="446"/>
      <c r="F691" s="446"/>
      <c r="G691" s="446"/>
      <c r="H691" s="446"/>
      <c r="I691" s="446"/>
      <c r="J691" s="446"/>
      <c r="K691" s="447"/>
      <c r="L691" s="443" t="s">
        <v>22</v>
      </c>
      <c r="M691" s="283"/>
      <c r="N691" s="449">
        <f>'BD Team'!G71</f>
        <v>0</v>
      </c>
      <c r="O691" s="283"/>
      <c r="P691" s="1"/>
    </row>
    <row r="692" spans="1:16" ht="24.75" customHeight="1">
      <c r="A692" s="1"/>
      <c r="B692" s="1"/>
      <c r="C692" s="409"/>
      <c r="D692" s="375"/>
      <c r="E692" s="375"/>
      <c r="F692" s="375"/>
      <c r="G692" s="375"/>
      <c r="H692" s="375"/>
      <c r="I692" s="375"/>
      <c r="J692" s="375"/>
      <c r="K692" s="417"/>
      <c r="L692" s="443" t="s">
        <v>374</v>
      </c>
      <c r="M692" s="283"/>
      <c r="N692" s="451" t="str">
        <f>$F$6</f>
        <v>Champagne Anodized</v>
      </c>
      <c r="O692" s="283"/>
      <c r="P692" s="1"/>
    </row>
    <row r="693" spans="1:16" ht="24.75" customHeight="1">
      <c r="A693" s="1"/>
      <c r="B693" s="1"/>
      <c r="C693" s="409"/>
      <c r="D693" s="375"/>
      <c r="E693" s="375"/>
      <c r="F693" s="375"/>
      <c r="G693" s="375"/>
      <c r="H693" s="375"/>
      <c r="I693" s="375"/>
      <c r="J693" s="375"/>
      <c r="K693" s="417"/>
      <c r="L693" s="443" t="s">
        <v>236</v>
      </c>
      <c r="M693" s="283"/>
      <c r="N693" s="451" t="str">
        <f>$K$6</f>
        <v>Silver</v>
      </c>
      <c r="O693" s="283"/>
      <c r="P693" s="1"/>
    </row>
    <row r="694" spans="1:16" ht="24.75" customHeight="1">
      <c r="A694" s="1"/>
      <c r="B694" s="1"/>
      <c r="C694" s="409"/>
      <c r="D694" s="375"/>
      <c r="E694" s="375"/>
      <c r="F694" s="375"/>
      <c r="G694" s="375"/>
      <c r="H694" s="375"/>
      <c r="I694" s="375"/>
      <c r="J694" s="375"/>
      <c r="K694" s="417"/>
      <c r="L694" s="443" t="s">
        <v>375</v>
      </c>
      <c r="M694" s="283"/>
      <c r="N694" s="450" t="s">
        <v>371</v>
      </c>
      <c r="O694" s="283"/>
      <c r="P694" s="1"/>
    </row>
    <row r="695" spans="1:16" ht="24.75" customHeight="1">
      <c r="A695" s="1"/>
      <c r="B695" s="1"/>
      <c r="C695" s="409"/>
      <c r="D695" s="375"/>
      <c r="E695" s="375"/>
      <c r="F695" s="375"/>
      <c r="G695" s="375"/>
      <c r="H695" s="375"/>
      <c r="I695" s="375"/>
      <c r="J695" s="375"/>
      <c r="K695" s="417"/>
      <c r="L695" s="443" t="s">
        <v>376</v>
      </c>
      <c r="M695" s="283"/>
      <c r="N695" s="451" t="str">
        <f>CONCATENATE('BD Team'!H71," X ",'BD Team'!I71)</f>
        <v xml:space="preserve"> X </v>
      </c>
      <c r="O695" s="283"/>
      <c r="P695" s="1"/>
    </row>
    <row r="696" spans="1:16" ht="24.75" customHeight="1">
      <c r="A696" s="1"/>
      <c r="B696" s="1"/>
      <c r="C696" s="409"/>
      <c r="D696" s="375"/>
      <c r="E696" s="375"/>
      <c r="F696" s="375"/>
      <c r="G696" s="375"/>
      <c r="H696" s="375"/>
      <c r="I696" s="375"/>
      <c r="J696" s="375"/>
      <c r="K696" s="417"/>
      <c r="L696" s="443" t="s">
        <v>377</v>
      </c>
      <c r="M696" s="283"/>
      <c r="N696" s="444">
        <f>'BD Team'!J71</f>
        <v>0</v>
      </c>
      <c r="O696" s="283"/>
      <c r="P696" s="1"/>
    </row>
    <row r="697" spans="1:16" ht="24.75" customHeight="1">
      <c r="A697" s="1"/>
      <c r="B697" s="1"/>
      <c r="C697" s="409"/>
      <c r="D697" s="375"/>
      <c r="E697" s="375"/>
      <c r="F697" s="375"/>
      <c r="G697" s="375"/>
      <c r="H697" s="375"/>
      <c r="I697" s="375"/>
      <c r="J697" s="375"/>
      <c r="K697" s="417"/>
      <c r="L697" s="443" t="s">
        <v>378</v>
      </c>
      <c r="M697" s="283"/>
      <c r="N697" s="444">
        <f>'BD Team'!C71</f>
        <v>0</v>
      </c>
      <c r="O697" s="283"/>
      <c r="P697" s="1"/>
    </row>
    <row r="698" spans="1:16" ht="24.75" customHeight="1">
      <c r="A698" s="1"/>
      <c r="B698" s="1"/>
      <c r="C698" s="409"/>
      <c r="D698" s="375"/>
      <c r="E698" s="375"/>
      <c r="F698" s="375"/>
      <c r="G698" s="375"/>
      <c r="H698" s="375"/>
      <c r="I698" s="375"/>
      <c r="J698" s="375"/>
      <c r="K698" s="417"/>
      <c r="L698" s="443" t="s">
        <v>379</v>
      </c>
      <c r="M698" s="283"/>
      <c r="N698" s="444">
        <f>'BD Team'!E71</f>
        <v>0</v>
      </c>
      <c r="O698" s="283"/>
      <c r="P698" s="1"/>
    </row>
    <row r="699" spans="1:16" ht="24.75" customHeight="1">
      <c r="A699" s="1"/>
      <c r="B699" s="1"/>
      <c r="C699" s="327"/>
      <c r="D699" s="448"/>
      <c r="E699" s="448"/>
      <c r="F699" s="448"/>
      <c r="G699" s="448"/>
      <c r="H699" s="448"/>
      <c r="I699" s="448"/>
      <c r="J699" s="448"/>
      <c r="K699" s="328"/>
      <c r="L699" s="443" t="s">
        <v>380</v>
      </c>
      <c r="M699" s="283"/>
      <c r="N699" s="444">
        <f>'BD Team'!F71</f>
        <v>0</v>
      </c>
      <c r="O699" s="283"/>
      <c r="P699" s="1"/>
    </row>
    <row r="700" spans="1:16" ht="12.75" customHeight="1">
      <c r="A700" s="1"/>
      <c r="B700" s="1"/>
      <c r="C700" s="282"/>
      <c r="D700" s="285"/>
      <c r="E700" s="285"/>
      <c r="F700" s="285"/>
      <c r="G700" s="285"/>
      <c r="H700" s="285"/>
      <c r="I700" s="285"/>
      <c r="J700" s="285"/>
      <c r="K700" s="285"/>
      <c r="L700" s="285"/>
      <c r="M700" s="285"/>
      <c r="N700" s="285"/>
      <c r="O700" s="283"/>
      <c r="P700" s="1"/>
    </row>
    <row r="701" spans="1:16" ht="24.75" customHeight="1">
      <c r="A701" s="1"/>
      <c r="B701" s="1"/>
      <c r="C701" s="443" t="s">
        <v>372</v>
      </c>
      <c r="D701" s="283"/>
      <c r="E701" s="259">
        <f>'BD Team'!B72</f>
        <v>0</v>
      </c>
      <c r="F701" s="254" t="s">
        <v>373</v>
      </c>
      <c r="G701" s="444">
        <f>'BD Team'!D72</f>
        <v>0</v>
      </c>
      <c r="H701" s="285"/>
      <c r="I701" s="285"/>
      <c r="J701" s="285"/>
      <c r="K701" s="285"/>
      <c r="L701" s="285"/>
      <c r="M701" s="285"/>
      <c r="N701" s="285"/>
      <c r="O701" s="283"/>
      <c r="P701" s="1"/>
    </row>
    <row r="702" spans="1:16" ht="24.75" customHeight="1">
      <c r="A702" s="1"/>
      <c r="B702" s="1"/>
      <c r="C702" s="445"/>
      <c r="D702" s="446"/>
      <c r="E702" s="446"/>
      <c r="F702" s="446"/>
      <c r="G702" s="446"/>
      <c r="H702" s="446"/>
      <c r="I702" s="446"/>
      <c r="J702" s="446"/>
      <c r="K702" s="447"/>
      <c r="L702" s="443" t="s">
        <v>22</v>
      </c>
      <c r="M702" s="283"/>
      <c r="N702" s="449">
        <f>'BD Team'!G72</f>
        <v>0</v>
      </c>
      <c r="O702" s="283"/>
      <c r="P702" s="1"/>
    </row>
    <row r="703" spans="1:16" ht="24.75" customHeight="1">
      <c r="A703" s="1"/>
      <c r="B703" s="1"/>
      <c r="C703" s="409"/>
      <c r="D703" s="375"/>
      <c r="E703" s="375"/>
      <c r="F703" s="375"/>
      <c r="G703" s="375"/>
      <c r="H703" s="375"/>
      <c r="I703" s="375"/>
      <c r="J703" s="375"/>
      <c r="K703" s="417"/>
      <c r="L703" s="443" t="s">
        <v>374</v>
      </c>
      <c r="M703" s="283"/>
      <c r="N703" s="451" t="str">
        <f>$F$6</f>
        <v>Champagne Anodized</v>
      </c>
      <c r="O703" s="283"/>
      <c r="P703" s="1"/>
    </row>
    <row r="704" spans="1:16" ht="24.75" customHeight="1">
      <c r="A704" s="1"/>
      <c r="B704" s="1"/>
      <c r="C704" s="409"/>
      <c r="D704" s="375"/>
      <c r="E704" s="375"/>
      <c r="F704" s="375"/>
      <c r="G704" s="375"/>
      <c r="H704" s="375"/>
      <c r="I704" s="375"/>
      <c r="J704" s="375"/>
      <c r="K704" s="417"/>
      <c r="L704" s="443" t="s">
        <v>236</v>
      </c>
      <c r="M704" s="283"/>
      <c r="N704" s="451" t="str">
        <f>$K$6</f>
        <v>Silver</v>
      </c>
      <c r="O704" s="283"/>
      <c r="P704" s="1"/>
    </row>
    <row r="705" spans="1:16" ht="24.75" customHeight="1">
      <c r="A705" s="1"/>
      <c r="B705" s="1"/>
      <c r="C705" s="409"/>
      <c r="D705" s="375"/>
      <c r="E705" s="375"/>
      <c r="F705" s="375"/>
      <c r="G705" s="375"/>
      <c r="H705" s="375"/>
      <c r="I705" s="375"/>
      <c r="J705" s="375"/>
      <c r="K705" s="417"/>
      <c r="L705" s="443" t="s">
        <v>375</v>
      </c>
      <c r="M705" s="283"/>
      <c r="N705" s="450" t="s">
        <v>371</v>
      </c>
      <c r="O705" s="283"/>
      <c r="P705" s="1"/>
    </row>
    <row r="706" spans="1:16" ht="24.75" customHeight="1">
      <c r="A706" s="1"/>
      <c r="B706" s="1"/>
      <c r="C706" s="409"/>
      <c r="D706" s="375"/>
      <c r="E706" s="375"/>
      <c r="F706" s="375"/>
      <c r="G706" s="375"/>
      <c r="H706" s="375"/>
      <c r="I706" s="375"/>
      <c r="J706" s="375"/>
      <c r="K706" s="417"/>
      <c r="L706" s="443" t="s">
        <v>376</v>
      </c>
      <c r="M706" s="283"/>
      <c r="N706" s="451" t="str">
        <f>CONCATENATE('BD Team'!H72," X ",'BD Team'!I72)</f>
        <v xml:space="preserve"> X </v>
      </c>
      <c r="O706" s="283"/>
      <c r="P706" s="1"/>
    </row>
    <row r="707" spans="1:16" ht="24.75" customHeight="1">
      <c r="A707" s="1"/>
      <c r="B707" s="1"/>
      <c r="C707" s="409"/>
      <c r="D707" s="375"/>
      <c r="E707" s="375"/>
      <c r="F707" s="375"/>
      <c r="G707" s="375"/>
      <c r="H707" s="375"/>
      <c r="I707" s="375"/>
      <c r="J707" s="375"/>
      <c r="K707" s="417"/>
      <c r="L707" s="443" t="s">
        <v>377</v>
      </c>
      <c r="M707" s="283"/>
      <c r="N707" s="444">
        <f>'BD Team'!J72</f>
        <v>0</v>
      </c>
      <c r="O707" s="283"/>
      <c r="P707" s="1"/>
    </row>
    <row r="708" spans="1:16" ht="24.75" customHeight="1">
      <c r="A708" s="1"/>
      <c r="B708" s="1"/>
      <c r="C708" s="409"/>
      <c r="D708" s="375"/>
      <c r="E708" s="375"/>
      <c r="F708" s="375"/>
      <c r="G708" s="375"/>
      <c r="H708" s="375"/>
      <c r="I708" s="375"/>
      <c r="J708" s="375"/>
      <c r="K708" s="417"/>
      <c r="L708" s="443" t="s">
        <v>378</v>
      </c>
      <c r="M708" s="283"/>
      <c r="N708" s="444">
        <f>'BD Team'!C72</f>
        <v>0</v>
      </c>
      <c r="O708" s="283"/>
      <c r="P708" s="1"/>
    </row>
    <row r="709" spans="1:16" ht="24.75" customHeight="1">
      <c r="A709" s="1"/>
      <c r="B709" s="1"/>
      <c r="C709" s="409"/>
      <c r="D709" s="375"/>
      <c r="E709" s="375"/>
      <c r="F709" s="375"/>
      <c r="G709" s="375"/>
      <c r="H709" s="375"/>
      <c r="I709" s="375"/>
      <c r="J709" s="375"/>
      <c r="K709" s="417"/>
      <c r="L709" s="443" t="s">
        <v>379</v>
      </c>
      <c r="M709" s="283"/>
      <c r="N709" s="444">
        <f>'BD Team'!E72</f>
        <v>0</v>
      </c>
      <c r="O709" s="283"/>
      <c r="P709" s="1"/>
    </row>
    <row r="710" spans="1:16" ht="24.75" customHeight="1">
      <c r="A710" s="1"/>
      <c r="B710" s="1"/>
      <c r="C710" s="327"/>
      <c r="D710" s="448"/>
      <c r="E710" s="448"/>
      <c r="F710" s="448"/>
      <c r="G710" s="448"/>
      <c r="H710" s="448"/>
      <c r="I710" s="448"/>
      <c r="J710" s="448"/>
      <c r="K710" s="328"/>
      <c r="L710" s="443" t="s">
        <v>380</v>
      </c>
      <c r="M710" s="283"/>
      <c r="N710" s="444">
        <f>'BD Team'!F72</f>
        <v>0</v>
      </c>
      <c r="O710" s="283"/>
      <c r="P710" s="1"/>
    </row>
    <row r="711" spans="1:16" ht="12.75" customHeight="1">
      <c r="A711" s="1"/>
      <c r="B711" s="1"/>
      <c r="C711" s="282"/>
      <c r="D711" s="285"/>
      <c r="E711" s="285"/>
      <c r="F711" s="285"/>
      <c r="G711" s="285"/>
      <c r="H711" s="285"/>
      <c r="I711" s="285"/>
      <c r="J711" s="285"/>
      <c r="K711" s="285"/>
      <c r="L711" s="285"/>
      <c r="M711" s="285"/>
      <c r="N711" s="285"/>
      <c r="O711" s="283"/>
      <c r="P711" s="1"/>
    </row>
    <row r="712" spans="1:16" ht="24.75" customHeight="1">
      <c r="A712" s="1"/>
      <c r="B712" s="1"/>
      <c r="C712" s="443" t="s">
        <v>372</v>
      </c>
      <c r="D712" s="283"/>
      <c r="E712" s="259">
        <f>'BD Team'!B73</f>
        <v>0</v>
      </c>
      <c r="F712" s="254" t="s">
        <v>373</v>
      </c>
      <c r="G712" s="444">
        <f>'BD Team'!D73</f>
        <v>0</v>
      </c>
      <c r="H712" s="285"/>
      <c r="I712" s="285"/>
      <c r="J712" s="285"/>
      <c r="K712" s="285"/>
      <c r="L712" s="285"/>
      <c r="M712" s="285"/>
      <c r="N712" s="285"/>
      <c r="O712" s="283"/>
      <c r="P712" s="1"/>
    </row>
    <row r="713" spans="1:16" ht="24.75" customHeight="1">
      <c r="A713" s="1"/>
      <c r="B713" s="1"/>
      <c r="C713" s="445"/>
      <c r="D713" s="446"/>
      <c r="E713" s="446"/>
      <c r="F713" s="446"/>
      <c r="G713" s="446"/>
      <c r="H713" s="446"/>
      <c r="I713" s="446"/>
      <c r="J713" s="446"/>
      <c r="K713" s="447"/>
      <c r="L713" s="443" t="s">
        <v>22</v>
      </c>
      <c r="M713" s="283"/>
      <c r="N713" s="449">
        <f>'BD Team'!G73</f>
        <v>0</v>
      </c>
      <c r="O713" s="283"/>
      <c r="P713" s="1"/>
    </row>
    <row r="714" spans="1:16" ht="24.75" customHeight="1">
      <c r="A714" s="1"/>
      <c r="B714" s="1"/>
      <c r="C714" s="409"/>
      <c r="D714" s="375"/>
      <c r="E714" s="375"/>
      <c r="F714" s="375"/>
      <c r="G714" s="375"/>
      <c r="H714" s="375"/>
      <c r="I714" s="375"/>
      <c r="J714" s="375"/>
      <c r="K714" s="417"/>
      <c r="L714" s="443" t="s">
        <v>374</v>
      </c>
      <c r="M714" s="283"/>
      <c r="N714" s="451" t="str">
        <f>$F$6</f>
        <v>Champagne Anodized</v>
      </c>
      <c r="O714" s="283"/>
      <c r="P714" s="1"/>
    </row>
    <row r="715" spans="1:16" ht="24.75" customHeight="1">
      <c r="A715" s="1"/>
      <c r="B715" s="1"/>
      <c r="C715" s="409"/>
      <c r="D715" s="375"/>
      <c r="E715" s="375"/>
      <c r="F715" s="375"/>
      <c r="G715" s="375"/>
      <c r="H715" s="375"/>
      <c r="I715" s="375"/>
      <c r="J715" s="375"/>
      <c r="K715" s="417"/>
      <c r="L715" s="443" t="s">
        <v>236</v>
      </c>
      <c r="M715" s="283"/>
      <c r="N715" s="451" t="str">
        <f>$K$6</f>
        <v>Silver</v>
      </c>
      <c r="O715" s="283"/>
      <c r="P715" s="1"/>
    </row>
    <row r="716" spans="1:16" ht="24.75" customHeight="1">
      <c r="A716" s="1"/>
      <c r="B716" s="1"/>
      <c r="C716" s="409"/>
      <c r="D716" s="375"/>
      <c r="E716" s="375"/>
      <c r="F716" s="375"/>
      <c r="G716" s="375"/>
      <c r="H716" s="375"/>
      <c r="I716" s="375"/>
      <c r="J716" s="375"/>
      <c r="K716" s="417"/>
      <c r="L716" s="443" t="s">
        <v>375</v>
      </c>
      <c r="M716" s="283"/>
      <c r="N716" s="450" t="s">
        <v>371</v>
      </c>
      <c r="O716" s="283"/>
      <c r="P716" s="1"/>
    </row>
    <row r="717" spans="1:16" ht="24.75" customHeight="1">
      <c r="A717" s="1"/>
      <c r="B717" s="1"/>
      <c r="C717" s="409"/>
      <c r="D717" s="375"/>
      <c r="E717" s="375"/>
      <c r="F717" s="375"/>
      <c r="G717" s="375"/>
      <c r="H717" s="375"/>
      <c r="I717" s="375"/>
      <c r="J717" s="375"/>
      <c r="K717" s="417"/>
      <c r="L717" s="443" t="s">
        <v>376</v>
      </c>
      <c r="M717" s="283"/>
      <c r="N717" s="451" t="str">
        <f>CONCATENATE('BD Team'!H73," X ",'BD Team'!I73)</f>
        <v xml:space="preserve"> X </v>
      </c>
      <c r="O717" s="283"/>
      <c r="P717" s="1"/>
    </row>
    <row r="718" spans="1:16" ht="24.75" customHeight="1">
      <c r="A718" s="1"/>
      <c r="B718" s="1"/>
      <c r="C718" s="409"/>
      <c r="D718" s="375"/>
      <c r="E718" s="375"/>
      <c r="F718" s="375"/>
      <c r="G718" s="375"/>
      <c r="H718" s="375"/>
      <c r="I718" s="375"/>
      <c r="J718" s="375"/>
      <c r="K718" s="417"/>
      <c r="L718" s="443" t="s">
        <v>377</v>
      </c>
      <c r="M718" s="283"/>
      <c r="N718" s="444">
        <f>'BD Team'!J73</f>
        <v>0</v>
      </c>
      <c r="O718" s="283"/>
      <c r="P718" s="1"/>
    </row>
    <row r="719" spans="1:16" ht="24.75" customHeight="1">
      <c r="A719" s="1"/>
      <c r="B719" s="1"/>
      <c r="C719" s="409"/>
      <c r="D719" s="375"/>
      <c r="E719" s="375"/>
      <c r="F719" s="375"/>
      <c r="G719" s="375"/>
      <c r="H719" s="375"/>
      <c r="I719" s="375"/>
      <c r="J719" s="375"/>
      <c r="K719" s="417"/>
      <c r="L719" s="443" t="s">
        <v>378</v>
      </c>
      <c r="M719" s="283"/>
      <c r="N719" s="444">
        <f>'BD Team'!C73</f>
        <v>0</v>
      </c>
      <c r="O719" s="283"/>
      <c r="P719" s="1"/>
    </row>
    <row r="720" spans="1:16" ht="24.75" customHeight="1">
      <c r="A720" s="1"/>
      <c r="B720" s="1"/>
      <c r="C720" s="409"/>
      <c r="D720" s="375"/>
      <c r="E720" s="375"/>
      <c r="F720" s="375"/>
      <c r="G720" s="375"/>
      <c r="H720" s="375"/>
      <c r="I720" s="375"/>
      <c r="J720" s="375"/>
      <c r="K720" s="417"/>
      <c r="L720" s="443" t="s">
        <v>379</v>
      </c>
      <c r="M720" s="283"/>
      <c r="N720" s="444">
        <f>'BD Team'!E73</f>
        <v>0</v>
      </c>
      <c r="O720" s="283"/>
      <c r="P720" s="1"/>
    </row>
    <row r="721" spans="1:16" ht="24.75" customHeight="1">
      <c r="A721" s="1"/>
      <c r="B721" s="1"/>
      <c r="C721" s="327"/>
      <c r="D721" s="448"/>
      <c r="E721" s="448"/>
      <c r="F721" s="448"/>
      <c r="G721" s="448"/>
      <c r="H721" s="448"/>
      <c r="I721" s="448"/>
      <c r="J721" s="448"/>
      <c r="K721" s="328"/>
      <c r="L721" s="443" t="s">
        <v>380</v>
      </c>
      <c r="M721" s="283"/>
      <c r="N721" s="444">
        <f>'BD Team'!F73</f>
        <v>0</v>
      </c>
      <c r="O721" s="283"/>
      <c r="P721" s="1"/>
    </row>
    <row r="722" spans="1:16" ht="12.75" customHeight="1">
      <c r="A722" s="1"/>
      <c r="B722" s="1"/>
      <c r="C722" s="282"/>
      <c r="D722" s="285"/>
      <c r="E722" s="285"/>
      <c r="F722" s="285"/>
      <c r="G722" s="285"/>
      <c r="H722" s="285"/>
      <c r="I722" s="285"/>
      <c r="J722" s="285"/>
      <c r="K722" s="285"/>
      <c r="L722" s="285"/>
      <c r="M722" s="285"/>
      <c r="N722" s="285"/>
      <c r="O722" s="283"/>
      <c r="P722" s="1"/>
    </row>
    <row r="723" spans="1:16" ht="24.75" customHeight="1">
      <c r="A723" s="1"/>
      <c r="B723" s="1"/>
      <c r="C723" s="443" t="s">
        <v>372</v>
      </c>
      <c r="D723" s="283"/>
      <c r="E723" s="259">
        <f>'BD Team'!B74</f>
        <v>0</v>
      </c>
      <c r="F723" s="254" t="s">
        <v>373</v>
      </c>
      <c r="G723" s="444">
        <f>'BD Team'!D74</f>
        <v>0</v>
      </c>
      <c r="H723" s="285"/>
      <c r="I723" s="285"/>
      <c r="J723" s="285"/>
      <c r="K723" s="285"/>
      <c r="L723" s="285"/>
      <c r="M723" s="285"/>
      <c r="N723" s="285"/>
      <c r="O723" s="283"/>
      <c r="P723" s="1"/>
    </row>
    <row r="724" spans="1:16" ht="24.75" customHeight="1">
      <c r="A724" s="1"/>
      <c r="B724" s="1"/>
      <c r="C724" s="445"/>
      <c r="D724" s="446"/>
      <c r="E724" s="446"/>
      <c r="F724" s="446"/>
      <c r="G724" s="446"/>
      <c r="H724" s="446"/>
      <c r="I724" s="446"/>
      <c r="J724" s="446"/>
      <c r="K724" s="447"/>
      <c r="L724" s="443" t="s">
        <v>22</v>
      </c>
      <c r="M724" s="283"/>
      <c r="N724" s="449">
        <f>'BD Team'!G74</f>
        <v>0</v>
      </c>
      <c r="O724" s="283"/>
      <c r="P724" s="1"/>
    </row>
    <row r="725" spans="1:16" ht="24.75" customHeight="1">
      <c r="A725" s="1"/>
      <c r="B725" s="1"/>
      <c r="C725" s="409"/>
      <c r="D725" s="375"/>
      <c r="E725" s="375"/>
      <c r="F725" s="375"/>
      <c r="G725" s="375"/>
      <c r="H725" s="375"/>
      <c r="I725" s="375"/>
      <c r="J725" s="375"/>
      <c r="K725" s="417"/>
      <c r="L725" s="443" t="s">
        <v>374</v>
      </c>
      <c r="M725" s="283"/>
      <c r="N725" s="451" t="str">
        <f>$F$6</f>
        <v>Champagne Anodized</v>
      </c>
      <c r="O725" s="283"/>
      <c r="P725" s="1"/>
    </row>
    <row r="726" spans="1:16" ht="24.75" customHeight="1">
      <c r="A726" s="1"/>
      <c r="B726" s="1"/>
      <c r="C726" s="409"/>
      <c r="D726" s="375"/>
      <c r="E726" s="375"/>
      <c r="F726" s="375"/>
      <c r="G726" s="375"/>
      <c r="H726" s="375"/>
      <c r="I726" s="375"/>
      <c r="J726" s="375"/>
      <c r="K726" s="417"/>
      <c r="L726" s="443" t="s">
        <v>236</v>
      </c>
      <c r="M726" s="283"/>
      <c r="N726" s="451" t="str">
        <f>$K$6</f>
        <v>Silver</v>
      </c>
      <c r="O726" s="283"/>
      <c r="P726" s="1"/>
    </row>
    <row r="727" spans="1:16" ht="24.75" customHeight="1">
      <c r="A727" s="1"/>
      <c r="B727" s="1"/>
      <c r="C727" s="409"/>
      <c r="D727" s="375"/>
      <c r="E727" s="375"/>
      <c r="F727" s="375"/>
      <c r="G727" s="375"/>
      <c r="H727" s="375"/>
      <c r="I727" s="375"/>
      <c r="J727" s="375"/>
      <c r="K727" s="417"/>
      <c r="L727" s="443" t="s">
        <v>375</v>
      </c>
      <c r="M727" s="283"/>
      <c r="N727" s="450" t="s">
        <v>371</v>
      </c>
      <c r="O727" s="283"/>
      <c r="P727" s="1"/>
    </row>
    <row r="728" spans="1:16" ht="24.75" customHeight="1">
      <c r="A728" s="1"/>
      <c r="B728" s="1"/>
      <c r="C728" s="409"/>
      <c r="D728" s="375"/>
      <c r="E728" s="375"/>
      <c r="F728" s="375"/>
      <c r="G728" s="375"/>
      <c r="H728" s="375"/>
      <c r="I728" s="375"/>
      <c r="J728" s="375"/>
      <c r="K728" s="417"/>
      <c r="L728" s="443" t="s">
        <v>376</v>
      </c>
      <c r="M728" s="283"/>
      <c r="N728" s="451" t="str">
        <f>CONCATENATE('BD Team'!H74," X ",'BD Team'!I74)</f>
        <v xml:space="preserve"> X </v>
      </c>
      <c r="O728" s="283"/>
      <c r="P728" s="1"/>
    </row>
    <row r="729" spans="1:16" ht="24.75" customHeight="1">
      <c r="A729" s="1"/>
      <c r="B729" s="1"/>
      <c r="C729" s="409"/>
      <c r="D729" s="375"/>
      <c r="E729" s="375"/>
      <c r="F729" s="375"/>
      <c r="G729" s="375"/>
      <c r="H729" s="375"/>
      <c r="I729" s="375"/>
      <c r="J729" s="375"/>
      <c r="K729" s="417"/>
      <c r="L729" s="443" t="s">
        <v>377</v>
      </c>
      <c r="M729" s="283"/>
      <c r="N729" s="444">
        <f>'BD Team'!J74</f>
        <v>0</v>
      </c>
      <c r="O729" s="283"/>
      <c r="P729" s="1"/>
    </row>
    <row r="730" spans="1:16" ht="24.75" customHeight="1">
      <c r="A730" s="1"/>
      <c r="B730" s="1"/>
      <c r="C730" s="409"/>
      <c r="D730" s="375"/>
      <c r="E730" s="375"/>
      <c r="F730" s="375"/>
      <c r="G730" s="375"/>
      <c r="H730" s="375"/>
      <c r="I730" s="375"/>
      <c r="J730" s="375"/>
      <c r="K730" s="417"/>
      <c r="L730" s="443" t="s">
        <v>378</v>
      </c>
      <c r="M730" s="283"/>
      <c r="N730" s="444">
        <f>'BD Team'!C74</f>
        <v>0</v>
      </c>
      <c r="O730" s="283"/>
      <c r="P730" s="1"/>
    </row>
    <row r="731" spans="1:16" ht="24.75" customHeight="1">
      <c r="A731" s="1"/>
      <c r="B731" s="1"/>
      <c r="C731" s="409"/>
      <c r="D731" s="375"/>
      <c r="E731" s="375"/>
      <c r="F731" s="375"/>
      <c r="G731" s="375"/>
      <c r="H731" s="375"/>
      <c r="I731" s="375"/>
      <c r="J731" s="375"/>
      <c r="K731" s="417"/>
      <c r="L731" s="443" t="s">
        <v>379</v>
      </c>
      <c r="M731" s="283"/>
      <c r="N731" s="444">
        <f>'BD Team'!E74</f>
        <v>0</v>
      </c>
      <c r="O731" s="283"/>
      <c r="P731" s="1"/>
    </row>
    <row r="732" spans="1:16" ht="24.75" customHeight="1">
      <c r="A732" s="1"/>
      <c r="B732" s="1"/>
      <c r="C732" s="327"/>
      <c r="D732" s="448"/>
      <c r="E732" s="448"/>
      <c r="F732" s="448"/>
      <c r="G732" s="448"/>
      <c r="H732" s="448"/>
      <c r="I732" s="448"/>
      <c r="J732" s="448"/>
      <c r="K732" s="328"/>
      <c r="L732" s="443" t="s">
        <v>380</v>
      </c>
      <c r="M732" s="283"/>
      <c r="N732" s="444">
        <f>'BD Team'!F74</f>
        <v>0</v>
      </c>
      <c r="O732" s="283"/>
      <c r="P732" s="1"/>
    </row>
    <row r="733" spans="1:16" ht="12.75" customHeight="1">
      <c r="A733" s="1"/>
      <c r="B733" s="1"/>
      <c r="C733" s="282"/>
      <c r="D733" s="285"/>
      <c r="E733" s="285"/>
      <c r="F733" s="285"/>
      <c r="G733" s="285"/>
      <c r="H733" s="285"/>
      <c r="I733" s="285"/>
      <c r="J733" s="285"/>
      <c r="K733" s="285"/>
      <c r="L733" s="285"/>
      <c r="M733" s="285"/>
      <c r="N733" s="285"/>
      <c r="O733" s="283"/>
      <c r="P733" s="1"/>
    </row>
    <row r="734" spans="1:16" ht="24.75" customHeight="1">
      <c r="A734" s="1"/>
      <c r="B734" s="1"/>
      <c r="C734" s="443" t="s">
        <v>372</v>
      </c>
      <c r="D734" s="283"/>
      <c r="E734" s="259">
        <f>'BD Team'!B75</f>
        <v>0</v>
      </c>
      <c r="F734" s="254" t="s">
        <v>373</v>
      </c>
      <c r="G734" s="444">
        <f>'BD Team'!D75</f>
        <v>0</v>
      </c>
      <c r="H734" s="285"/>
      <c r="I734" s="285"/>
      <c r="J734" s="285"/>
      <c r="K734" s="285"/>
      <c r="L734" s="285"/>
      <c r="M734" s="285"/>
      <c r="N734" s="285"/>
      <c r="O734" s="283"/>
      <c r="P734" s="1"/>
    </row>
    <row r="735" spans="1:16" ht="24.75" customHeight="1">
      <c r="A735" s="1"/>
      <c r="B735" s="1"/>
      <c r="C735" s="445"/>
      <c r="D735" s="446"/>
      <c r="E735" s="446"/>
      <c r="F735" s="446"/>
      <c r="G735" s="446"/>
      <c r="H735" s="446"/>
      <c r="I735" s="446"/>
      <c r="J735" s="446"/>
      <c r="K735" s="447"/>
      <c r="L735" s="443" t="s">
        <v>22</v>
      </c>
      <c r="M735" s="283"/>
      <c r="N735" s="449">
        <f>'BD Team'!G75</f>
        <v>0</v>
      </c>
      <c r="O735" s="283"/>
      <c r="P735" s="1"/>
    </row>
    <row r="736" spans="1:16" ht="24.75" customHeight="1">
      <c r="A736" s="1"/>
      <c r="B736" s="1"/>
      <c r="C736" s="409"/>
      <c r="D736" s="375"/>
      <c r="E736" s="375"/>
      <c r="F736" s="375"/>
      <c r="G736" s="375"/>
      <c r="H736" s="375"/>
      <c r="I736" s="375"/>
      <c r="J736" s="375"/>
      <c r="K736" s="417"/>
      <c r="L736" s="443" t="s">
        <v>374</v>
      </c>
      <c r="M736" s="283"/>
      <c r="N736" s="451" t="str">
        <f>$F$6</f>
        <v>Champagne Anodized</v>
      </c>
      <c r="O736" s="283"/>
      <c r="P736" s="1"/>
    </row>
    <row r="737" spans="1:16" ht="24.75" customHeight="1">
      <c r="A737" s="1"/>
      <c r="B737" s="1"/>
      <c r="C737" s="409"/>
      <c r="D737" s="375"/>
      <c r="E737" s="375"/>
      <c r="F737" s="375"/>
      <c r="G737" s="375"/>
      <c r="H737" s="375"/>
      <c r="I737" s="375"/>
      <c r="J737" s="375"/>
      <c r="K737" s="417"/>
      <c r="L737" s="443" t="s">
        <v>236</v>
      </c>
      <c r="M737" s="283"/>
      <c r="N737" s="451" t="str">
        <f>$K$6</f>
        <v>Silver</v>
      </c>
      <c r="O737" s="283"/>
      <c r="P737" s="1"/>
    </row>
    <row r="738" spans="1:16" ht="24.75" customHeight="1">
      <c r="A738" s="1"/>
      <c r="B738" s="1"/>
      <c r="C738" s="409"/>
      <c r="D738" s="375"/>
      <c r="E738" s="375"/>
      <c r="F738" s="375"/>
      <c r="G738" s="375"/>
      <c r="H738" s="375"/>
      <c r="I738" s="375"/>
      <c r="J738" s="375"/>
      <c r="K738" s="417"/>
      <c r="L738" s="443" t="s">
        <v>375</v>
      </c>
      <c r="M738" s="283"/>
      <c r="N738" s="450" t="s">
        <v>371</v>
      </c>
      <c r="O738" s="283"/>
      <c r="P738" s="1"/>
    </row>
    <row r="739" spans="1:16" ht="24.75" customHeight="1">
      <c r="A739" s="1"/>
      <c r="B739" s="1"/>
      <c r="C739" s="409"/>
      <c r="D739" s="375"/>
      <c r="E739" s="375"/>
      <c r="F739" s="375"/>
      <c r="G739" s="375"/>
      <c r="H739" s="375"/>
      <c r="I739" s="375"/>
      <c r="J739" s="375"/>
      <c r="K739" s="417"/>
      <c r="L739" s="443" t="s">
        <v>376</v>
      </c>
      <c r="M739" s="283"/>
      <c r="N739" s="451" t="str">
        <f>CONCATENATE('BD Team'!H75," X ",'BD Team'!I75)</f>
        <v xml:space="preserve"> X </v>
      </c>
      <c r="O739" s="283"/>
      <c r="P739" s="1"/>
    </row>
    <row r="740" spans="1:16" ht="24.75" customHeight="1">
      <c r="A740" s="1"/>
      <c r="B740" s="1"/>
      <c r="C740" s="409"/>
      <c r="D740" s="375"/>
      <c r="E740" s="375"/>
      <c r="F740" s="375"/>
      <c r="G740" s="375"/>
      <c r="H740" s="375"/>
      <c r="I740" s="375"/>
      <c r="J740" s="375"/>
      <c r="K740" s="417"/>
      <c r="L740" s="443" t="s">
        <v>377</v>
      </c>
      <c r="M740" s="283"/>
      <c r="N740" s="444">
        <f>'BD Team'!J75</f>
        <v>0</v>
      </c>
      <c r="O740" s="283"/>
      <c r="P740" s="1"/>
    </row>
    <row r="741" spans="1:16" ht="24.75" customHeight="1">
      <c r="A741" s="1"/>
      <c r="B741" s="1"/>
      <c r="C741" s="409"/>
      <c r="D741" s="375"/>
      <c r="E741" s="375"/>
      <c r="F741" s="375"/>
      <c r="G741" s="375"/>
      <c r="H741" s="375"/>
      <c r="I741" s="375"/>
      <c r="J741" s="375"/>
      <c r="K741" s="417"/>
      <c r="L741" s="443" t="s">
        <v>378</v>
      </c>
      <c r="M741" s="283"/>
      <c r="N741" s="444">
        <f>'BD Team'!C75</f>
        <v>0</v>
      </c>
      <c r="O741" s="283"/>
      <c r="P741" s="1"/>
    </row>
    <row r="742" spans="1:16" ht="24.75" customHeight="1">
      <c r="A742" s="1"/>
      <c r="B742" s="1"/>
      <c r="C742" s="409"/>
      <c r="D742" s="375"/>
      <c r="E742" s="375"/>
      <c r="F742" s="375"/>
      <c r="G742" s="375"/>
      <c r="H742" s="375"/>
      <c r="I742" s="375"/>
      <c r="J742" s="375"/>
      <c r="K742" s="417"/>
      <c r="L742" s="443" t="s">
        <v>379</v>
      </c>
      <c r="M742" s="283"/>
      <c r="N742" s="444">
        <f>'BD Team'!E75</f>
        <v>0</v>
      </c>
      <c r="O742" s="283"/>
      <c r="P742" s="1"/>
    </row>
    <row r="743" spans="1:16" ht="24.75" customHeight="1">
      <c r="A743" s="1"/>
      <c r="B743" s="1"/>
      <c r="C743" s="327"/>
      <c r="D743" s="448"/>
      <c r="E743" s="448"/>
      <c r="F743" s="448"/>
      <c r="G743" s="448"/>
      <c r="H743" s="448"/>
      <c r="I743" s="448"/>
      <c r="J743" s="448"/>
      <c r="K743" s="328"/>
      <c r="L743" s="443" t="s">
        <v>380</v>
      </c>
      <c r="M743" s="283"/>
      <c r="N743" s="444">
        <f>'BD Team'!F75</f>
        <v>0</v>
      </c>
      <c r="O743" s="283"/>
      <c r="P743" s="1"/>
    </row>
    <row r="744" spans="1:16" ht="12.75" customHeight="1">
      <c r="A744" s="1"/>
      <c r="B744" s="1"/>
      <c r="C744" s="282"/>
      <c r="D744" s="285"/>
      <c r="E744" s="285"/>
      <c r="F744" s="285"/>
      <c r="G744" s="285"/>
      <c r="H744" s="285"/>
      <c r="I744" s="285"/>
      <c r="J744" s="285"/>
      <c r="K744" s="285"/>
      <c r="L744" s="285"/>
      <c r="M744" s="285"/>
      <c r="N744" s="285"/>
      <c r="O744" s="283"/>
      <c r="P744" s="1"/>
    </row>
    <row r="745" spans="1:16" ht="24.75" customHeight="1">
      <c r="A745" s="1"/>
      <c r="B745" s="1"/>
      <c r="C745" s="443" t="s">
        <v>372</v>
      </c>
      <c r="D745" s="283"/>
      <c r="E745" s="259">
        <f>'BD Team'!B76</f>
        <v>0</v>
      </c>
      <c r="F745" s="254" t="s">
        <v>373</v>
      </c>
      <c r="G745" s="444">
        <f>'BD Team'!D76</f>
        <v>0</v>
      </c>
      <c r="H745" s="285"/>
      <c r="I745" s="285"/>
      <c r="J745" s="285"/>
      <c r="K745" s="285"/>
      <c r="L745" s="285"/>
      <c r="M745" s="285"/>
      <c r="N745" s="285"/>
      <c r="O745" s="283"/>
      <c r="P745" s="1"/>
    </row>
    <row r="746" spans="1:16" ht="24.75" customHeight="1">
      <c r="A746" s="1"/>
      <c r="B746" s="1"/>
      <c r="C746" s="445"/>
      <c r="D746" s="446"/>
      <c r="E746" s="446"/>
      <c r="F746" s="446"/>
      <c r="G746" s="446"/>
      <c r="H746" s="446"/>
      <c r="I746" s="446"/>
      <c r="J746" s="446"/>
      <c r="K746" s="447"/>
      <c r="L746" s="443" t="s">
        <v>22</v>
      </c>
      <c r="M746" s="283"/>
      <c r="N746" s="449">
        <f>'BD Team'!G76</f>
        <v>0</v>
      </c>
      <c r="O746" s="283"/>
      <c r="P746" s="1"/>
    </row>
    <row r="747" spans="1:16" ht="24.75" customHeight="1">
      <c r="A747" s="1"/>
      <c r="B747" s="1"/>
      <c r="C747" s="409"/>
      <c r="D747" s="375"/>
      <c r="E747" s="375"/>
      <c r="F747" s="375"/>
      <c r="G747" s="375"/>
      <c r="H747" s="375"/>
      <c r="I747" s="375"/>
      <c r="J747" s="375"/>
      <c r="K747" s="417"/>
      <c r="L747" s="443" t="s">
        <v>374</v>
      </c>
      <c r="M747" s="283"/>
      <c r="N747" s="451" t="str">
        <f>$F$6</f>
        <v>Champagne Anodized</v>
      </c>
      <c r="O747" s="283"/>
      <c r="P747" s="1"/>
    </row>
    <row r="748" spans="1:16" ht="24.75" customHeight="1">
      <c r="A748" s="1"/>
      <c r="B748" s="1"/>
      <c r="C748" s="409"/>
      <c r="D748" s="375"/>
      <c r="E748" s="375"/>
      <c r="F748" s="375"/>
      <c r="G748" s="375"/>
      <c r="H748" s="375"/>
      <c r="I748" s="375"/>
      <c r="J748" s="375"/>
      <c r="K748" s="417"/>
      <c r="L748" s="443" t="s">
        <v>236</v>
      </c>
      <c r="M748" s="283"/>
      <c r="N748" s="451" t="str">
        <f>$K$6</f>
        <v>Silver</v>
      </c>
      <c r="O748" s="283"/>
      <c r="P748" s="1"/>
    </row>
    <row r="749" spans="1:16" ht="24.75" customHeight="1">
      <c r="A749" s="1"/>
      <c r="B749" s="1"/>
      <c r="C749" s="409"/>
      <c r="D749" s="375"/>
      <c r="E749" s="375"/>
      <c r="F749" s="375"/>
      <c r="G749" s="375"/>
      <c r="H749" s="375"/>
      <c r="I749" s="375"/>
      <c r="J749" s="375"/>
      <c r="K749" s="417"/>
      <c r="L749" s="443" t="s">
        <v>375</v>
      </c>
      <c r="M749" s="283"/>
      <c r="N749" s="450" t="s">
        <v>371</v>
      </c>
      <c r="O749" s="283"/>
      <c r="P749" s="1"/>
    </row>
    <row r="750" spans="1:16" ht="24.75" customHeight="1">
      <c r="A750" s="1"/>
      <c r="B750" s="1"/>
      <c r="C750" s="409"/>
      <c r="D750" s="375"/>
      <c r="E750" s="375"/>
      <c r="F750" s="375"/>
      <c r="G750" s="375"/>
      <c r="H750" s="375"/>
      <c r="I750" s="375"/>
      <c r="J750" s="375"/>
      <c r="K750" s="417"/>
      <c r="L750" s="443" t="s">
        <v>376</v>
      </c>
      <c r="M750" s="283"/>
      <c r="N750" s="451" t="str">
        <f>CONCATENATE('BD Team'!H76," X ",'BD Team'!I76)</f>
        <v xml:space="preserve"> X </v>
      </c>
      <c r="O750" s="283"/>
      <c r="P750" s="1"/>
    </row>
    <row r="751" spans="1:16" ht="24.75" customHeight="1">
      <c r="A751" s="1"/>
      <c r="B751" s="1"/>
      <c r="C751" s="409"/>
      <c r="D751" s="375"/>
      <c r="E751" s="375"/>
      <c r="F751" s="375"/>
      <c r="G751" s="375"/>
      <c r="H751" s="375"/>
      <c r="I751" s="375"/>
      <c r="J751" s="375"/>
      <c r="K751" s="417"/>
      <c r="L751" s="443" t="s">
        <v>377</v>
      </c>
      <c r="M751" s="283"/>
      <c r="N751" s="444">
        <f>'BD Team'!J76</f>
        <v>0</v>
      </c>
      <c r="O751" s="283"/>
      <c r="P751" s="1"/>
    </row>
    <row r="752" spans="1:16" ht="24.75" customHeight="1">
      <c r="A752" s="1"/>
      <c r="B752" s="1"/>
      <c r="C752" s="409"/>
      <c r="D752" s="375"/>
      <c r="E752" s="375"/>
      <c r="F752" s="375"/>
      <c r="G752" s="375"/>
      <c r="H752" s="375"/>
      <c r="I752" s="375"/>
      <c r="J752" s="375"/>
      <c r="K752" s="417"/>
      <c r="L752" s="443" t="s">
        <v>378</v>
      </c>
      <c r="M752" s="283"/>
      <c r="N752" s="444">
        <f>'BD Team'!C76</f>
        <v>0</v>
      </c>
      <c r="O752" s="283"/>
      <c r="P752" s="1"/>
    </row>
    <row r="753" spans="1:16" ht="24.75" customHeight="1">
      <c r="A753" s="1"/>
      <c r="B753" s="1"/>
      <c r="C753" s="409"/>
      <c r="D753" s="375"/>
      <c r="E753" s="375"/>
      <c r="F753" s="375"/>
      <c r="G753" s="375"/>
      <c r="H753" s="375"/>
      <c r="I753" s="375"/>
      <c r="J753" s="375"/>
      <c r="K753" s="417"/>
      <c r="L753" s="443" t="s">
        <v>379</v>
      </c>
      <c r="M753" s="283"/>
      <c r="N753" s="444">
        <f>'BD Team'!E76</f>
        <v>0</v>
      </c>
      <c r="O753" s="283"/>
      <c r="P753" s="1"/>
    </row>
    <row r="754" spans="1:16" ht="24.75" customHeight="1">
      <c r="A754" s="1"/>
      <c r="B754" s="1"/>
      <c r="C754" s="327"/>
      <c r="D754" s="448"/>
      <c r="E754" s="448"/>
      <c r="F754" s="448"/>
      <c r="G754" s="448"/>
      <c r="H754" s="448"/>
      <c r="I754" s="448"/>
      <c r="J754" s="448"/>
      <c r="K754" s="328"/>
      <c r="L754" s="443" t="s">
        <v>380</v>
      </c>
      <c r="M754" s="283"/>
      <c r="N754" s="444">
        <f>'BD Team'!F76</f>
        <v>0</v>
      </c>
      <c r="O754" s="283"/>
      <c r="P754" s="1"/>
    </row>
    <row r="755" spans="1:16" ht="12.75" customHeight="1">
      <c r="A755" s="1"/>
      <c r="B755" s="1"/>
      <c r="C755" s="282"/>
      <c r="D755" s="285"/>
      <c r="E755" s="285"/>
      <c r="F755" s="285"/>
      <c r="G755" s="285"/>
      <c r="H755" s="285"/>
      <c r="I755" s="285"/>
      <c r="J755" s="285"/>
      <c r="K755" s="285"/>
      <c r="L755" s="285"/>
      <c r="M755" s="285"/>
      <c r="N755" s="285"/>
      <c r="O755" s="283"/>
      <c r="P755" s="1"/>
    </row>
    <row r="756" spans="1:16" ht="24.75" customHeight="1">
      <c r="A756" s="1"/>
      <c r="B756" s="1"/>
      <c r="C756" s="443" t="s">
        <v>372</v>
      </c>
      <c r="D756" s="283"/>
      <c r="E756" s="259">
        <f>'BD Team'!B77</f>
        <v>0</v>
      </c>
      <c r="F756" s="254" t="s">
        <v>373</v>
      </c>
      <c r="G756" s="444">
        <f>'BD Team'!D77</f>
        <v>0</v>
      </c>
      <c r="H756" s="285"/>
      <c r="I756" s="285"/>
      <c r="J756" s="285"/>
      <c r="K756" s="285"/>
      <c r="L756" s="285"/>
      <c r="M756" s="285"/>
      <c r="N756" s="285"/>
      <c r="O756" s="283"/>
      <c r="P756" s="1"/>
    </row>
    <row r="757" spans="1:16" ht="24.75" customHeight="1">
      <c r="A757" s="1"/>
      <c r="B757" s="1"/>
      <c r="C757" s="445"/>
      <c r="D757" s="446"/>
      <c r="E757" s="446"/>
      <c r="F757" s="446"/>
      <c r="G757" s="446"/>
      <c r="H757" s="446"/>
      <c r="I757" s="446"/>
      <c r="J757" s="446"/>
      <c r="K757" s="447"/>
      <c r="L757" s="443" t="s">
        <v>22</v>
      </c>
      <c r="M757" s="283"/>
      <c r="N757" s="449">
        <f>'BD Team'!G77</f>
        <v>0</v>
      </c>
      <c r="O757" s="283"/>
      <c r="P757" s="1"/>
    </row>
    <row r="758" spans="1:16" ht="24.75" customHeight="1">
      <c r="A758" s="1"/>
      <c r="B758" s="1"/>
      <c r="C758" s="409"/>
      <c r="D758" s="375"/>
      <c r="E758" s="375"/>
      <c r="F758" s="375"/>
      <c r="G758" s="375"/>
      <c r="H758" s="375"/>
      <c r="I758" s="375"/>
      <c r="J758" s="375"/>
      <c r="K758" s="417"/>
      <c r="L758" s="443" t="s">
        <v>374</v>
      </c>
      <c r="M758" s="283"/>
      <c r="N758" s="451" t="str">
        <f>$F$6</f>
        <v>Champagne Anodized</v>
      </c>
      <c r="O758" s="283"/>
      <c r="P758" s="1"/>
    </row>
    <row r="759" spans="1:16" ht="24.75" customHeight="1">
      <c r="A759" s="1"/>
      <c r="B759" s="1"/>
      <c r="C759" s="409"/>
      <c r="D759" s="375"/>
      <c r="E759" s="375"/>
      <c r="F759" s="375"/>
      <c r="G759" s="375"/>
      <c r="H759" s="375"/>
      <c r="I759" s="375"/>
      <c r="J759" s="375"/>
      <c r="K759" s="417"/>
      <c r="L759" s="443" t="s">
        <v>236</v>
      </c>
      <c r="M759" s="283"/>
      <c r="N759" s="451" t="str">
        <f>$K$6</f>
        <v>Silver</v>
      </c>
      <c r="O759" s="283"/>
      <c r="P759" s="1"/>
    </row>
    <row r="760" spans="1:16" ht="24.75" customHeight="1">
      <c r="A760" s="1"/>
      <c r="B760" s="1"/>
      <c r="C760" s="409"/>
      <c r="D760" s="375"/>
      <c r="E760" s="375"/>
      <c r="F760" s="375"/>
      <c r="G760" s="375"/>
      <c r="H760" s="375"/>
      <c r="I760" s="375"/>
      <c r="J760" s="375"/>
      <c r="K760" s="417"/>
      <c r="L760" s="443" t="s">
        <v>375</v>
      </c>
      <c r="M760" s="283"/>
      <c r="N760" s="450" t="s">
        <v>371</v>
      </c>
      <c r="O760" s="283"/>
      <c r="P760" s="1"/>
    </row>
    <row r="761" spans="1:16" ht="24.75" customHeight="1">
      <c r="A761" s="1"/>
      <c r="B761" s="1"/>
      <c r="C761" s="409"/>
      <c r="D761" s="375"/>
      <c r="E761" s="375"/>
      <c r="F761" s="375"/>
      <c r="G761" s="375"/>
      <c r="H761" s="375"/>
      <c r="I761" s="375"/>
      <c r="J761" s="375"/>
      <c r="K761" s="417"/>
      <c r="L761" s="443" t="s">
        <v>376</v>
      </c>
      <c r="M761" s="283"/>
      <c r="N761" s="451" t="str">
        <f>CONCATENATE('BD Team'!H77," X ",'BD Team'!I77)</f>
        <v xml:space="preserve"> X </v>
      </c>
      <c r="O761" s="283"/>
      <c r="P761" s="1"/>
    </row>
    <row r="762" spans="1:16" ht="24.75" customHeight="1">
      <c r="A762" s="1"/>
      <c r="B762" s="1"/>
      <c r="C762" s="409"/>
      <c r="D762" s="375"/>
      <c r="E762" s="375"/>
      <c r="F762" s="375"/>
      <c r="G762" s="375"/>
      <c r="H762" s="375"/>
      <c r="I762" s="375"/>
      <c r="J762" s="375"/>
      <c r="K762" s="417"/>
      <c r="L762" s="443" t="s">
        <v>377</v>
      </c>
      <c r="M762" s="283"/>
      <c r="N762" s="444">
        <f>'BD Team'!J77</f>
        <v>0</v>
      </c>
      <c r="O762" s="283"/>
      <c r="P762" s="1"/>
    </row>
    <row r="763" spans="1:16" ht="24.75" customHeight="1">
      <c r="A763" s="1"/>
      <c r="B763" s="1"/>
      <c r="C763" s="409"/>
      <c r="D763" s="375"/>
      <c r="E763" s="375"/>
      <c r="F763" s="375"/>
      <c r="G763" s="375"/>
      <c r="H763" s="375"/>
      <c r="I763" s="375"/>
      <c r="J763" s="375"/>
      <c r="K763" s="417"/>
      <c r="L763" s="443" t="s">
        <v>378</v>
      </c>
      <c r="M763" s="283"/>
      <c r="N763" s="444">
        <f>'BD Team'!C77</f>
        <v>0</v>
      </c>
      <c r="O763" s="283"/>
      <c r="P763" s="1"/>
    </row>
    <row r="764" spans="1:16" ht="24.75" customHeight="1">
      <c r="A764" s="1"/>
      <c r="B764" s="1"/>
      <c r="C764" s="409"/>
      <c r="D764" s="375"/>
      <c r="E764" s="375"/>
      <c r="F764" s="375"/>
      <c r="G764" s="375"/>
      <c r="H764" s="375"/>
      <c r="I764" s="375"/>
      <c r="J764" s="375"/>
      <c r="K764" s="417"/>
      <c r="L764" s="443" t="s">
        <v>379</v>
      </c>
      <c r="M764" s="283"/>
      <c r="N764" s="444">
        <f>'BD Team'!E77</f>
        <v>0</v>
      </c>
      <c r="O764" s="283"/>
      <c r="P764" s="1"/>
    </row>
    <row r="765" spans="1:16" ht="24.75" customHeight="1">
      <c r="A765" s="1"/>
      <c r="B765" s="1"/>
      <c r="C765" s="327"/>
      <c r="D765" s="448"/>
      <c r="E765" s="448"/>
      <c r="F765" s="448"/>
      <c r="G765" s="448"/>
      <c r="H765" s="448"/>
      <c r="I765" s="448"/>
      <c r="J765" s="448"/>
      <c r="K765" s="328"/>
      <c r="L765" s="443" t="s">
        <v>380</v>
      </c>
      <c r="M765" s="283"/>
      <c r="N765" s="444">
        <f>'BD Team'!F77</f>
        <v>0</v>
      </c>
      <c r="O765" s="283"/>
      <c r="P765" s="1"/>
    </row>
    <row r="766" spans="1:16" ht="12.75" customHeight="1">
      <c r="A766" s="1"/>
      <c r="B766" s="1"/>
      <c r="C766" s="282"/>
      <c r="D766" s="285"/>
      <c r="E766" s="285"/>
      <c r="F766" s="285"/>
      <c r="G766" s="285"/>
      <c r="H766" s="285"/>
      <c r="I766" s="285"/>
      <c r="J766" s="285"/>
      <c r="K766" s="285"/>
      <c r="L766" s="285"/>
      <c r="M766" s="285"/>
      <c r="N766" s="285"/>
      <c r="O766" s="283"/>
      <c r="P766" s="1"/>
    </row>
    <row r="767" spans="1:16" ht="24.75" customHeight="1">
      <c r="A767" s="1"/>
      <c r="B767" s="1"/>
      <c r="C767" s="443" t="s">
        <v>372</v>
      </c>
      <c r="D767" s="283"/>
      <c r="E767" s="259">
        <f>'BD Team'!B78</f>
        <v>0</v>
      </c>
      <c r="F767" s="254" t="s">
        <v>373</v>
      </c>
      <c r="G767" s="444">
        <f>'BD Team'!D78</f>
        <v>0</v>
      </c>
      <c r="H767" s="285"/>
      <c r="I767" s="285"/>
      <c r="J767" s="285"/>
      <c r="K767" s="285"/>
      <c r="L767" s="285"/>
      <c r="M767" s="285"/>
      <c r="N767" s="285"/>
      <c r="O767" s="283"/>
      <c r="P767" s="1"/>
    </row>
    <row r="768" spans="1:16" ht="24.75" customHeight="1">
      <c r="A768" s="1"/>
      <c r="B768" s="1"/>
      <c r="C768" s="445"/>
      <c r="D768" s="446"/>
      <c r="E768" s="446"/>
      <c r="F768" s="446"/>
      <c r="G768" s="446"/>
      <c r="H768" s="446"/>
      <c r="I768" s="446"/>
      <c r="J768" s="446"/>
      <c r="K768" s="447"/>
      <c r="L768" s="443" t="s">
        <v>22</v>
      </c>
      <c r="M768" s="283"/>
      <c r="N768" s="449">
        <f>'BD Team'!G78</f>
        <v>0</v>
      </c>
      <c r="O768" s="283"/>
      <c r="P768" s="1"/>
    </row>
    <row r="769" spans="1:16" ht="24.75" customHeight="1">
      <c r="A769" s="1"/>
      <c r="B769" s="1"/>
      <c r="C769" s="409"/>
      <c r="D769" s="375"/>
      <c r="E769" s="375"/>
      <c r="F769" s="375"/>
      <c r="G769" s="375"/>
      <c r="H769" s="375"/>
      <c r="I769" s="375"/>
      <c r="J769" s="375"/>
      <c r="K769" s="417"/>
      <c r="L769" s="443" t="s">
        <v>374</v>
      </c>
      <c r="M769" s="283"/>
      <c r="N769" s="451" t="str">
        <f>$F$6</f>
        <v>Champagne Anodized</v>
      </c>
      <c r="O769" s="283"/>
      <c r="P769" s="1"/>
    </row>
    <row r="770" spans="1:16" ht="24.75" customHeight="1">
      <c r="A770" s="1"/>
      <c r="B770" s="1"/>
      <c r="C770" s="409"/>
      <c r="D770" s="375"/>
      <c r="E770" s="375"/>
      <c r="F770" s="375"/>
      <c r="G770" s="375"/>
      <c r="H770" s="375"/>
      <c r="I770" s="375"/>
      <c r="J770" s="375"/>
      <c r="K770" s="417"/>
      <c r="L770" s="443" t="s">
        <v>236</v>
      </c>
      <c r="M770" s="283"/>
      <c r="N770" s="451" t="str">
        <f>$K$6</f>
        <v>Silver</v>
      </c>
      <c r="O770" s="283"/>
      <c r="P770" s="1"/>
    </row>
    <row r="771" spans="1:16" ht="24.75" customHeight="1">
      <c r="A771" s="1"/>
      <c r="B771" s="1"/>
      <c r="C771" s="409"/>
      <c r="D771" s="375"/>
      <c r="E771" s="375"/>
      <c r="F771" s="375"/>
      <c r="G771" s="375"/>
      <c r="H771" s="375"/>
      <c r="I771" s="375"/>
      <c r="J771" s="375"/>
      <c r="K771" s="417"/>
      <c r="L771" s="443" t="s">
        <v>375</v>
      </c>
      <c r="M771" s="283"/>
      <c r="N771" s="450" t="s">
        <v>371</v>
      </c>
      <c r="O771" s="283"/>
      <c r="P771" s="1"/>
    </row>
    <row r="772" spans="1:16" ht="24.75" customHeight="1">
      <c r="A772" s="1"/>
      <c r="B772" s="1"/>
      <c r="C772" s="409"/>
      <c r="D772" s="375"/>
      <c r="E772" s="375"/>
      <c r="F772" s="375"/>
      <c r="G772" s="375"/>
      <c r="H772" s="375"/>
      <c r="I772" s="375"/>
      <c r="J772" s="375"/>
      <c r="K772" s="417"/>
      <c r="L772" s="443" t="s">
        <v>376</v>
      </c>
      <c r="M772" s="283"/>
      <c r="N772" s="451" t="str">
        <f>CONCATENATE('BD Team'!H78," X ",'BD Team'!I78)</f>
        <v xml:space="preserve"> X </v>
      </c>
      <c r="O772" s="283"/>
      <c r="P772" s="1"/>
    </row>
    <row r="773" spans="1:16" ht="24.75" customHeight="1">
      <c r="A773" s="1"/>
      <c r="B773" s="1"/>
      <c r="C773" s="409"/>
      <c r="D773" s="375"/>
      <c r="E773" s="375"/>
      <c r="F773" s="375"/>
      <c r="G773" s="375"/>
      <c r="H773" s="375"/>
      <c r="I773" s="375"/>
      <c r="J773" s="375"/>
      <c r="K773" s="417"/>
      <c r="L773" s="443" t="s">
        <v>377</v>
      </c>
      <c r="M773" s="283"/>
      <c r="N773" s="444">
        <f>'BD Team'!J78</f>
        <v>0</v>
      </c>
      <c r="O773" s="283"/>
      <c r="P773" s="1"/>
    </row>
    <row r="774" spans="1:16" ht="24.75" customHeight="1">
      <c r="A774" s="1"/>
      <c r="B774" s="1"/>
      <c r="C774" s="409"/>
      <c r="D774" s="375"/>
      <c r="E774" s="375"/>
      <c r="F774" s="375"/>
      <c r="G774" s="375"/>
      <c r="H774" s="375"/>
      <c r="I774" s="375"/>
      <c r="J774" s="375"/>
      <c r="K774" s="417"/>
      <c r="L774" s="443" t="s">
        <v>378</v>
      </c>
      <c r="M774" s="283"/>
      <c r="N774" s="444">
        <f>'BD Team'!C78</f>
        <v>0</v>
      </c>
      <c r="O774" s="283"/>
      <c r="P774" s="1"/>
    </row>
    <row r="775" spans="1:16" ht="24.75" customHeight="1">
      <c r="A775" s="1"/>
      <c r="B775" s="1"/>
      <c r="C775" s="409"/>
      <c r="D775" s="375"/>
      <c r="E775" s="375"/>
      <c r="F775" s="375"/>
      <c r="G775" s="375"/>
      <c r="H775" s="375"/>
      <c r="I775" s="375"/>
      <c r="J775" s="375"/>
      <c r="K775" s="417"/>
      <c r="L775" s="443" t="s">
        <v>379</v>
      </c>
      <c r="M775" s="283"/>
      <c r="N775" s="444">
        <f>'BD Team'!E78</f>
        <v>0</v>
      </c>
      <c r="O775" s="283"/>
      <c r="P775" s="1"/>
    </row>
    <row r="776" spans="1:16" ht="24.75" customHeight="1">
      <c r="A776" s="1"/>
      <c r="B776" s="1"/>
      <c r="C776" s="327"/>
      <c r="D776" s="448"/>
      <c r="E776" s="448"/>
      <c r="F776" s="448"/>
      <c r="G776" s="448"/>
      <c r="H776" s="448"/>
      <c r="I776" s="448"/>
      <c r="J776" s="448"/>
      <c r="K776" s="328"/>
      <c r="L776" s="443" t="s">
        <v>380</v>
      </c>
      <c r="M776" s="283"/>
      <c r="N776" s="444">
        <f>'BD Team'!F78</f>
        <v>0</v>
      </c>
      <c r="O776" s="283"/>
      <c r="P776" s="1"/>
    </row>
    <row r="777" spans="1:16" ht="12.75" customHeight="1">
      <c r="A777" s="1"/>
      <c r="B777" s="1"/>
      <c r="C777" s="282"/>
      <c r="D777" s="285"/>
      <c r="E777" s="285"/>
      <c r="F777" s="285"/>
      <c r="G777" s="285"/>
      <c r="H777" s="285"/>
      <c r="I777" s="285"/>
      <c r="J777" s="285"/>
      <c r="K777" s="285"/>
      <c r="L777" s="285"/>
      <c r="M777" s="285"/>
      <c r="N777" s="285"/>
      <c r="O777" s="283"/>
      <c r="P777" s="1"/>
    </row>
    <row r="778" spans="1:16" ht="24.75" customHeight="1">
      <c r="A778" s="1"/>
      <c r="B778" s="1"/>
      <c r="C778" s="443" t="s">
        <v>372</v>
      </c>
      <c r="D778" s="283"/>
      <c r="E778" s="259">
        <f>'BD Team'!B79</f>
        <v>0</v>
      </c>
      <c r="F778" s="254" t="s">
        <v>373</v>
      </c>
      <c r="G778" s="444">
        <f>'BD Team'!D79</f>
        <v>0</v>
      </c>
      <c r="H778" s="285"/>
      <c r="I778" s="285"/>
      <c r="J778" s="285"/>
      <c r="K778" s="285"/>
      <c r="L778" s="285"/>
      <c r="M778" s="285"/>
      <c r="N778" s="285"/>
      <c r="O778" s="283"/>
      <c r="P778" s="1"/>
    </row>
    <row r="779" spans="1:16" ht="24.75" customHeight="1">
      <c r="A779" s="1"/>
      <c r="B779" s="1"/>
      <c r="C779" s="445"/>
      <c r="D779" s="446"/>
      <c r="E779" s="446"/>
      <c r="F779" s="446"/>
      <c r="G779" s="446"/>
      <c r="H779" s="446"/>
      <c r="I779" s="446"/>
      <c r="J779" s="446"/>
      <c r="K779" s="447"/>
      <c r="L779" s="443" t="s">
        <v>22</v>
      </c>
      <c r="M779" s="283"/>
      <c r="N779" s="449">
        <f>'BD Team'!G79</f>
        <v>0</v>
      </c>
      <c r="O779" s="283"/>
      <c r="P779" s="1"/>
    </row>
    <row r="780" spans="1:16" ht="24.75" customHeight="1">
      <c r="A780" s="1"/>
      <c r="B780" s="1"/>
      <c r="C780" s="409"/>
      <c r="D780" s="375"/>
      <c r="E780" s="375"/>
      <c r="F780" s="375"/>
      <c r="G780" s="375"/>
      <c r="H780" s="375"/>
      <c r="I780" s="375"/>
      <c r="J780" s="375"/>
      <c r="K780" s="417"/>
      <c r="L780" s="443" t="s">
        <v>374</v>
      </c>
      <c r="M780" s="283"/>
      <c r="N780" s="451" t="str">
        <f>$F$6</f>
        <v>Champagne Anodized</v>
      </c>
      <c r="O780" s="283"/>
      <c r="P780" s="1"/>
    </row>
    <row r="781" spans="1:16" ht="24.75" customHeight="1">
      <c r="A781" s="1"/>
      <c r="B781" s="1"/>
      <c r="C781" s="409"/>
      <c r="D781" s="375"/>
      <c r="E781" s="375"/>
      <c r="F781" s="375"/>
      <c r="G781" s="375"/>
      <c r="H781" s="375"/>
      <c r="I781" s="375"/>
      <c r="J781" s="375"/>
      <c r="K781" s="417"/>
      <c r="L781" s="443" t="s">
        <v>236</v>
      </c>
      <c r="M781" s="283"/>
      <c r="N781" s="451" t="str">
        <f>$K$6</f>
        <v>Silver</v>
      </c>
      <c r="O781" s="283"/>
      <c r="P781" s="1"/>
    </row>
    <row r="782" spans="1:16" ht="24.75" customHeight="1">
      <c r="A782" s="1"/>
      <c r="B782" s="1"/>
      <c r="C782" s="409"/>
      <c r="D782" s="375"/>
      <c r="E782" s="375"/>
      <c r="F782" s="375"/>
      <c r="G782" s="375"/>
      <c r="H782" s="375"/>
      <c r="I782" s="375"/>
      <c r="J782" s="375"/>
      <c r="K782" s="417"/>
      <c r="L782" s="443" t="s">
        <v>375</v>
      </c>
      <c r="M782" s="283"/>
      <c r="N782" s="450" t="s">
        <v>371</v>
      </c>
      <c r="O782" s="283"/>
      <c r="P782" s="1"/>
    </row>
    <row r="783" spans="1:16" ht="24.75" customHeight="1">
      <c r="A783" s="1"/>
      <c r="B783" s="1"/>
      <c r="C783" s="409"/>
      <c r="D783" s="375"/>
      <c r="E783" s="375"/>
      <c r="F783" s="375"/>
      <c r="G783" s="375"/>
      <c r="H783" s="375"/>
      <c r="I783" s="375"/>
      <c r="J783" s="375"/>
      <c r="K783" s="417"/>
      <c r="L783" s="443" t="s">
        <v>376</v>
      </c>
      <c r="M783" s="283"/>
      <c r="N783" s="451" t="str">
        <f>CONCATENATE('BD Team'!H79," X ",'BD Team'!I79)</f>
        <v xml:space="preserve"> X </v>
      </c>
      <c r="O783" s="283"/>
      <c r="P783" s="1"/>
    </row>
    <row r="784" spans="1:16" ht="24.75" customHeight="1">
      <c r="A784" s="1"/>
      <c r="B784" s="1"/>
      <c r="C784" s="409"/>
      <c r="D784" s="375"/>
      <c r="E784" s="375"/>
      <c r="F784" s="375"/>
      <c r="G784" s="375"/>
      <c r="H784" s="375"/>
      <c r="I784" s="375"/>
      <c r="J784" s="375"/>
      <c r="K784" s="417"/>
      <c r="L784" s="443" t="s">
        <v>377</v>
      </c>
      <c r="M784" s="283"/>
      <c r="N784" s="444">
        <f>'BD Team'!J79</f>
        <v>0</v>
      </c>
      <c r="O784" s="283"/>
      <c r="P784" s="1"/>
    </row>
    <row r="785" spans="1:16" ht="24.75" customHeight="1">
      <c r="A785" s="1"/>
      <c r="B785" s="1"/>
      <c r="C785" s="409"/>
      <c r="D785" s="375"/>
      <c r="E785" s="375"/>
      <c r="F785" s="375"/>
      <c r="G785" s="375"/>
      <c r="H785" s="375"/>
      <c r="I785" s="375"/>
      <c r="J785" s="375"/>
      <c r="K785" s="417"/>
      <c r="L785" s="443" t="s">
        <v>378</v>
      </c>
      <c r="M785" s="283"/>
      <c r="N785" s="444">
        <f>'BD Team'!C79</f>
        <v>0</v>
      </c>
      <c r="O785" s="283"/>
      <c r="P785" s="1"/>
    </row>
    <row r="786" spans="1:16" ht="24.75" customHeight="1">
      <c r="A786" s="1"/>
      <c r="B786" s="1"/>
      <c r="C786" s="409"/>
      <c r="D786" s="375"/>
      <c r="E786" s="375"/>
      <c r="F786" s="375"/>
      <c r="G786" s="375"/>
      <c r="H786" s="375"/>
      <c r="I786" s="375"/>
      <c r="J786" s="375"/>
      <c r="K786" s="417"/>
      <c r="L786" s="443" t="s">
        <v>379</v>
      </c>
      <c r="M786" s="283"/>
      <c r="N786" s="444">
        <f>'BD Team'!E79</f>
        <v>0</v>
      </c>
      <c r="O786" s="283"/>
      <c r="P786" s="1"/>
    </row>
    <row r="787" spans="1:16" ht="24.75" customHeight="1">
      <c r="A787" s="1"/>
      <c r="B787" s="1"/>
      <c r="C787" s="327"/>
      <c r="D787" s="448"/>
      <c r="E787" s="448"/>
      <c r="F787" s="448"/>
      <c r="G787" s="448"/>
      <c r="H787" s="448"/>
      <c r="I787" s="448"/>
      <c r="J787" s="448"/>
      <c r="K787" s="328"/>
      <c r="L787" s="443" t="s">
        <v>380</v>
      </c>
      <c r="M787" s="283"/>
      <c r="N787" s="444">
        <f>'BD Team'!F79</f>
        <v>0</v>
      </c>
      <c r="O787" s="283"/>
      <c r="P787" s="1"/>
    </row>
    <row r="788" spans="1:16" ht="12.75" customHeight="1">
      <c r="A788" s="1"/>
      <c r="B788" s="1"/>
      <c r="C788" s="282"/>
      <c r="D788" s="285"/>
      <c r="E788" s="285"/>
      <c r="F788" s="285"/>
      <c r="G788" s="285"/>
      <c r="H788" s="285"/>
      <c r="I788" s="285"/>
      <c r="J788" s="285"/>
      <c r="K788" s="285"/>
      <c r="L788" s="285"/>
      <c r="M788" s="285"/>
      <c r="N788" s="285"/>
      <c r="O788" s="283"/>
      <c r="P788" s="1"/>
    </row>
    <row r="789" spans="1:16" ht="24.75" customHeight="1">
      <c r="A789" s="1"/>
      <c r="B789" s="1"/>
      <c r="C789" s="443" t="s">
        <v>372</v>
      </c>
      <c r="D789" s="283"/>
      <c r="E789" s="259">
        <f>'BD Team'!B80</f>
        <v>0</v>
      </c>
      <c r="F789" s="254" t="s">
        <v>373</v>
      </c>
      <c r="G789" s="444">
        <f>'BD Team'!D80</f>
        <v>0</v>
      </c>
      <c r="H789" s="285"/>
      <c r="I789" s="285"/>
      <c r="J789" s="285"/>
      <c r="K789" s="285"/>
      <c r="L789" s="285"/>
      <c r="M789" s="285"/>
      <c r="N789" s="285"/>
      <c r="O789" s="283"/>
      <c r="P789" s="1"/>
    </row>
    <row r="790" spans="1:16" ht="24.75" customHeight="1">
      <c r="A790" s="1"/>
      <c r="B790" s="1"/>
      <c r="C790" s="445"/>
      <c r="D790" s="446"/>
      <c r="E790" s="446"/>
      <c r="F790" s="446"/>
      <c r="G790" s="446"/>
      <c r="H790" s="446"/>
      <c r="I790" s="446"/>
      <c r="J790" s="446"/>
      <c r="K790" s="447"/>
      <c r="L790" s="443" t="s">
        <v>22</v>
      </c>
      <c r="M790" s="283"/>
      <c r="N790" s="449">
        <f>'BD Team'!G80</f>
        <v>0</v>
      </c>
      <c r="O790" s="283"/>
      <c r="P790" s="1"/>
    </row>
    <row r="791" spans="1:16" ht="24.75" customHeight="1">
      <c r="A791" s="1"/>
      <c r="B791" s="1"/>
      <c r="C791" s="409"/>
      <c r="D791" s="375"/>
      <c r="E791" s="375"/>
      <c r="F791" s="375"/>
      <c r="G791" s="375"/>
      <c r="H791" s="375"/>
      <c r="I791" s="375"/>
      <c r="J791" s="375"/>
      <c r="K791" s="417"/>
      <c r="L791" s="443" t="s">
        <v>374</v>
      </c>
      <c r="M791" s="283"/>
      <c r="N791" s="451" t="str">
        <f>$F$6</f>
        <v>Champagne Anodized</v>
      </c>
      <c r="O791" s="283"/>
      <c r="P791" s="1"/>
    </row>
    <row r="792" spans="1:16" ht="24.75" customHeight="1">
      <c r="A792" s="1"/>
      <c r="B792" s="1"/>
      <c r="C792" s="409"/>
      <c r="D792" s="375"/>
      <c r="E792" s="375"/>
      <c r="F792" s="375"/>
      <c r="G792" s="375"/>
      <c r="H792" s="375"/>
      <c r="I792" s="375"/>
      <c r="J792" s="375"/>
      <c r="K792" s="417"/>
      <c r="L792" s="443" t="s">
        <v>236</v>
      </c>
      <c r="M792" s="283"/>
      <c r="N792" s="451" t="str">
        <f>$K$6</f>
        <v>Silver</v>
      </c>
      <c r="O792" s="283"/>
      <c r="P792" s="1"/>
    </row>
    <row r="793" spans="1:16" ht="24.75" customHeight="1">
      <c r="A793" s="1"/>
      <c r="B793" s="1"/>
      <c r="C793" s="409"/>
      <c r="D793" s="375"/>
      <c r="E793" s="375"/>
      <c r="F793" s="375"/>
      <c r="G793" s="375"/>
      <c r="H793" s="375"/>
      <c r="I793" s="375"/>
      <c r="J793" s="375"/>
      <c r="K793" s="417"/>
      <c r="L793" s="443" t="s">
        <v>375</v>
      </c>
      <c r="M793" s="283"/>
      <c r="N793" s="450" t="s">
        <v>371</v>
      </c>
      <c r="O793" s="283"/>
      <c r="P793" s="1"/>
    </row>
    <row r="794" spans="1:16" ht="24.75" customHeight="1">
      <c r="A794" s="1"/>
      <c r="B794" s="1"/>
      <c r="C794" s="409"/>
      <c r="D794" s="375"/>
      <c r="E794" s="375"/>
      <c r="F794" s="375"/>
      <c r="G794" s="375"/>
      <c r="H794" s="375"/>
      <c r="I794" s="375"/>
      <c r="J794" s="375"/>
      <c r="K794" s="417"/>
      <c r="L794" s="443" t="s">
        <v>376</v>
      </c>
      <c r="M794" s="283"/>
      <c r="N794" s="451" t="str">
        <f>CONCATENATE('BD Team'!H80," X ",'BD Team'!I80)</f>
        <v xml:space="preserve"> X </v>
      </c>
      <c r="O794" s="283"/>
      <c r="P794" s="1"/>
    </row>
    <row r="795" spans="1:16" ht="24.75" customHeight="1">
      <c r="A795" s="1"/>
      <c r="B795" s="1"/>
      <c r="C795" s="409"/>
      <c r="D795" s="375"/>
      <c r="E795" s="375"/>
      <c r="F795" s="375"/>
      <c r="G795" s="375"/>
      <c r="H795" s="375"/>
      <c r="I795" s="375"/>
      <c r="J795" s="375"/>
      <c r="K795" s="417"/>
      <c r="L795" s="443" t="s">
        <v>377</v>
      </c>
      <c r="M795" s="283"/>
      <c r="N795" s="444">
        <f>'BD Team'!J80</f>
        <v>0</v>
      </c>
      <c r="O795" s="283"/>
      <c r="P795" s="1"/>
    </row>
    <row r="796" spans="1:16" ht="24.75" customHeight="1">
      <c r="A796" s="1"/>
      <c r="B796" s="1"/>
      <c r="C796" s="409"/>
      <c r="D796" s="375"/>
      <c r="E796" s="375"/>
      <c r="F796" s="375"/>
      <c r="G796" s="375"/>
      <c r="H796" s="375"/>
      <c r="I796" s="375"/>
      <c r="J796" s="375"/>
      <c r="K796" s="417"/>
      <c r="L796" s="443" t="s">
        <v>378</v>
      </c>
      <c r="M796" s="283"/>
      <c r="N796" s="444">
        <f>'BD Team'!C80</f>
        <v>0</v>
      </c>
      <c r="O796" s="283"/>
      <c r="P796" s="1"/>
    </row>
    <row r="797" spans="1:16" ht="24.75" customHeight="1">
      <c r="A797" s="1"/>
      <c r="B797" s="1"/>
      <c r="C797" s="409"/>
      <c r="D797" s="375"/>
      <c r="E797" s="375"/>
      <c r="F797" s="375"/>
      <c r="G797" s="375"/>
      <c r="H797" s="375"/>
      <c r="I797" s="375"/>
      <c r="J797" s="375"/>
      <c r="K797" s="417"/>
      <c r="L797" s="443" t="s">
        <v>379</v>
      </c>
      <c r="M797" s="283"/>
      <c r="N797" s="444">
        <f>'BD Team'!E80</f>
        <v>0</v>
      </c>
      <c r="O797" s="283"/>
      <c r="P797" s="1"/>
    </row>
    <row r="798" spans="1:16" ht="24.75" customHeight="1">
      <c r="A798" s="1"/>
      <c r="B798" s="1"/>
      <c r="C798" s="327"/>
      <c r="D798" s="448"/>
      <c r="E798" s="448"/>
      <c r="F798" s="448"/>
      <c r="G798" s="448"/>
      <c r="H798" s="448"/>
      <c r="I798" s="448"/>
      <c r="J798" s="448"/>
      <c r="K798" s="328"/>
      <c r="L798" s="443" t="s">
        <v>380</v>
      </c>
      <c r="M798" s="283"/>
      <c r="N798" s="444">
        <f>'BD Team'!F80</f>
        <v>0</v>
      </c>
      <c r="O798" s="283"/>
      <c r="P798" s="1"/>
    </row>
    <row r="799" spans="1:16" ht="12.75" customHeight="1">
      <c r="A799" s="1"/>
      <c r="B799" s="1"/>
      <c r="C799" s="282"/>
      <c r="D799" s="285"/>
      <c r="E799" s="285"/>
      <c r="F799" s="285"/>
      <c r="G799" s="285"/>
      <c r="H799" s="285"/>
      <c r="I799" s="285"/>
      <c r="J799" s="285"/>
      <c r="K799" s="285"/>
      <c r="L799" s="285"/>
      <c r="M799" s="285"/>
      <c r="N799" s="285"/>
      <c r="O799" s="283"/>
      <c r="P799" s="1"/>
    </row>
    <row r="800" spans="1:16" ht="24.75" customHeight="1">
      <c r="A800" s="1"/>
      <c r="B800" s="1"/>
      <c r="C800" s="443" t="s">
        <v>372</v>
      </c>
      <c r="D800" s="283"/>
      <c r="E800" s="259">
        <f>'BD Team'!B81</f>
        <v>0</v>
      </c>
      <c r="F800" s="254" t="s">
        <v>373</v>
      </c>
      <c r="G800" s="444">
        <f>'BD Team'!D81</f>
        <v>0</v>
      </c>
      <c r="H800" s="285"/>
      <c r="I800" s="285"/>
      <c r="J800" s="285"/>
      <c r="K800" s="285"/>
      <c r="L800" s="285"/>
      <c r="M800" s="285"/>
      <c r="N800" s="285"/>
      <c r="O800" s="283"/>
      <c r="P800" s="1"/>
    </row>
    <row r="801" spans="1:16" ht="24.75" customHeight="1">
      <c r="A801" s="1"/>
      <c r="B801" s="1"/>
      <c r="C801" s="445"/>
      <c r="D801" s="446"/>
      <c r="E801" s="446"/>
      <c r="F801" s="446"/>
      <c r="G801" s="446"/>
      <c r="H801" s="446"/>
      <c r="I801" s="446"/>
      <c r="J801" s="446"/>
      <c r="K801" s="447"/>
      <c r="L801" s="443" t="s">
        <v>22</v>
      </c>
      <c r="M801" s="283"/>
      <c r="N801" s="449">
        <f>'BD Team'!G81</f>
        <v>0</v>
      </c>
      <c r="O801" s="283"/>
      <c r="P801" s="1"/>
    </row>
    <row r="802" spans="1:16" ht="24.75" customHeight="1">
      <c r="A802" s="1"/>
      <c r="B802" s="1"/>
      <c r="C802" s="409"/>
      <c r="D802" s="375"/>
      <c r="E802" s="375"/>
      <c r="F802" s="375"/>
      <c r="G802" s="375"/>
      <c r="H802" s="375"/>
      <c r="I802" s="375"/>
      <c r="J802" s="375"/>
      <c r="K802" s="417"/>
      <c r="L802" s="443" t="s">
        <v>374</v>
      </c>
      <c r="M802" s="283"/>
      <c r="N802" s="451" t="str">
        <f>$F$6</f>
        <v>Champagne Anodized</v>
      </c>
      <c r="O802" s="283"/>
      <c r="P802" s="1"/>
    </row>
    <row r="803" spans="1:16" ht="24.75" customHeight="1">
      <c r="A803" s="1"/>
      <c r="B803" s="1"/>
      <c r="C803" s="409"/>
      <c r="D803" s="375"/>
      <c r="E803" s="375"/>
      <c r="F803" s="375"/>
      <c r="G803" s="375"/>
      <c r="H803" s="375"/>
      <c r="I803" s="375"/>
      <c r="J803" s="375"/>
      <c r="K803" s="417"/>
      <c r="L803" s="443" t="s">
        <v>236</v>
      </c>
      <c r="M803" s="283"/>
      <c r="N803" s="451" t="str">
        <f>$K$6</f>
        <v>Silver</v>
      </c>
      <c r="O803" s="283"/>
      <c r="P803" s="1"/>
    </row>
    <row r="804" spans="1:16" ht="24.75" customHeight="1">
      <c r="A804" s="1"/>
      <c r="B804" s="1"/>
      <c r="C804" s="409"/>
      <c r="D804" s="375"/>
      <c r="E804" s="375"/>
      <c r="F804" s="375"/>
      <c r="G804" s="375"/>
      <c r="H804" s="375"/>
      <c r="I804" s="375"/>
      <c r="J804" s="375"/>
      <c r="K804" s="417"/>
      <c r="L804" s="443" t="s">
        <v>375</v>
      </c>
      <c r="M804" s="283"/>
      <c r="N804" s="450" t="s">
        <v>371</v>
      </c>
      <c r="O804" s="283"/>
      <c r="P804" s="1"/>
    </row>
    <row r="805" spans="1:16" ht="24.75" customHeight="1">
      <c r="A805" s="1"/>
      <c r="B805" s="1"/>
      <c r="C805" s="409"/>
      <c r="D805" s="375"/>
      <c r="E805" s="375"/>
      <c r="F805" s="375"/>
      <c r="G805" s="375"/>
      <c r="H805" s="375"/>
      <c r="I805" s="375"/>
      <c r="J805" s="375"/>
      <c r="K805" s="417"/>
      <c r="L805" s="443" t="s">
        <v>376</v>
      </c>
      <c r="M805" s="283"/>
      <c r="N805" s="451" t="str">
        <f>CONCATENATE('BD Team'!H81," X ",'BD Team'!I81)</f>
        <v xml:space="preserve"> X </v>
      </c>
      <c r="O805" s="283"/>
      <c r="P805" s="1"/>
    </row>
    <row r="806" spans="1:16" ht="24.75" customHeight="1">
      <c r="A806" s="1"/>
      <c r="B806" s="1"/>
      <c r="C806" s="409"/>
      <c r="D806" s="375"/>
      <c r="E806" s="375"/>
      <c r="F806" s="375"/>
      <c r="G806" s="375"/>
      <c r="H806" s="375"/>
      <c r="I806" s="375"/>
      <c r="J806" s="375"/>
      <c r="K806" s="417"/>
      <c r="L806" s="443" t="s">
        <v>377</v>
      </c>
      <c r="M806" s="283"/>
      <c r="N806" s="444">
        <f>'BD Team'!J81</f>
        <v>0</v>
      </c>
      <c r="O806" s="283"/>
      <c r="P806" s="1"/>
    </row>
    <row r="807" spans="1:16" ht="24.75" customHeight="1">
      <c r="A807" s="1"/>
      <c r="B807" s="1"/>
      <c r="C807" s="409"/>
      <c r="D807" s="375"/>
      <c r="E807" s="375"/>
      <c r="F807" s="375"/>
      <c r="G807" s="375"/>
      <c r="H807" s="375"/>
      <c r="I807" s="375"/>
      <c r="J807" s="375"/>
      <c r="K807" s="417"/>
      <c r="L807" s="443" t="s">
        <v>378</v>
      </c>
      <c r="M807" s="283"/>
      <c r="N807" s="444">
        <f>'BD Team'!C81</f>
        <v>0</v>
      </c>
      <c r="O807" s="283"/>
      <c r="P807" s="1"/>
    </row>
    <row r="808" spans="1:16" ht="24.75" customHeight="1">
      <c r="A808" s="1"/>
      <c r="B808" s="1"/>
      <c r="C808" s="409"/>
      <c r="D808" s="375"/>
      <c r="E808" s="375"/>
      <c r="F808" s="375"/>
      <c r="G808" s="375"/>
      <c r="H808" s="375"/>
      <c r="I808" s="375"/>
      <c r="J808" s="375"/>
      <c r="K808" s="417"/>
      <c r="L808" s="443" t="s">
        <v>379</v>
      </c>
      <c r="M808" s="283"/>
      <c r="N808" s="444">
        <f>'BD Team'!E81</f>
        <v>0</v>
      </c>
      <c r="O808" s="283"/>
      <c r="P808" s="1"/>
    </row>
    <row r="809" spans="1:16" ht="24.75" customHeight="1">
      <c r="A809" s="1"/>
      <c r="B809" s="1"/>
      <c r="C809" s="327"/>
      <c r="D809" s="448"/>
      <c r="E809" s="448"/>
      <c r="F809" s="448"/>
      <c r="G809" s="448"/>
      <c r="H809" s="448"/>
      <c r="I809" s="448"/>
      <c r="J809" s="448"/>
      <c r="K809" s="328"/>
      <c r="L809" s="443" t="s">
        <v>380</v>
      </c>
      <c r="M809" s="283"/>
      <c r="N809" s="444">
        <f>'BD Team'!F81</f>
        <v>0</v>
      </c>
      <c r="O809" s="283"/>
      <c r="P809" s="1"/>
    </row>
    <row r="810" spans="1:16" ht="12.75" customHeight="1">
      <c r="A810" s="1"/>
      <c r="B810" s="1"/>
      <c r="C810" s="282"/>
      <c r="D810" s="285"/>
      <c r="E810" s="285"/>
      <c r="F810" s="285"/>
      <c r="G810" s="285"/>
      <c r="H810" s="285"/>
      <c r="I810" s="285"/>
      <c r="J810" s="285"/>
      <c r="K810" s="285"/>
      <c r="L810" s="285"/>
      <c r="M810" s="285"/>
      <c r="N810" s="285"/>
      <c r="O810" s="283"/>
      <c r="P810" s="1"/>
    </row>
    <row r="811" spans="1:16" ht="24.75" customHeight="1">
      <c r="A811" s="1"/>
      <c r="B811" s="1"/>
      <c r="C811" s="443" t="s">
        <v>372</v>
      </c>
      <c r="D811" s="283"/>
      <c r="E811" s="259">
        <f>'BD Team'!B82</f>
        <v>0</v>
      </c>
      <c r="F811" s="254" t="s">
        <v>373</v>
      </c>
      <c r="G811" s="444">
        <f>'BD Team'!D82</f>
        <v>0</v>
      </c>
      <c r="H811" s="285"/>
      <c r="I811" s="285"/>
      <c r="J811" s="285"/>
      <c r="K811" s="285"/>
      <c r="L811" s="285"/>
      <c r="M811" s="285"/>
      <c r="N811" s="285"/>
      <c r="O811" s="283"/>
      <c r="P811" s="1"/>
    </row>
    <row r="812" spans="1:16" ht="24.75" customHeight="1">
      <c r="A812" s="1"/>
      <c r="B812" s="1"/>
      <c r="C812" s="445"/>
      <c r="D812" s="446"/>
      <c r="E812" s="446"/>
      <c r="F812" s="446"/>
      <c r="G812" s="446"/>
      <c r="H812" s="446"/>
      <c r="I812" s="446"/>
      <c r="J812" s="446"/>
      <c r="K812" s="447"/>
      <c r="L812" s="443" t="s">
        <v>22</v>
      </c>
      <c r="M812" s="283"/>
      <c r="N812" s="449">
        <f>'BD Team'!G82</f>
        <v>0</v>
      </c>
      <c r="O812" s="283"/>
      <c r="P812" s="1"/>
    </row>
    <row r="813" spans="1:16" ht="24.75" customHeight="1">
      <c r="A813" s="1"/>
      <c r="B813" s="1"/>
      <c r="C813" s="409"/>
      <c r="D813" s="375"/>
      <c r="E813" s="375"/>
      <c r="F813" s="375"/>
      <c r="G813" s="375"/>
      <c r="H813" s="375"/>
      <c r="I813" s="375"/>
      <c r="J813" s="375"/>
      <c r="K813" s="417"/>
      <c r="L813" s="443" t="s">
        <v>374</v>
      </c>
      <c r="M813" s="283"/>
      <c r="N813" s="451" t="str">
        <f>$F$6</f>
        <v>Champagne Anodized</v>
      </c>
      <c r="O813" s="283"/>
      <c r="P813" s="1"/>
    </row>
    <row r="814" spans="1:16" ht="24.75" customHeight="1">
      <c r="A814" s="1"/>
      <c r="B814" s="1"/>
      <c r="C814" s="409"/>
      <c r="D814" s="375"/>
      <c r="E814" s="375"/>
      <c r="F814" s="375"/>
      <c r="G814" s="375"/>
      <c r="H814" s="375"/>
      <c r="I814" s="375"/>
      <c r="J814" s="375"/>
      <c r="K814" s="417"/>
      <c r="L814" s="443" t="s">
        <v>236</v>
      </c>
      <c r="M814" s="283"/>
      <c r="N814" s="451" t="str">
        <f>$K$6</f>
        <v>Silver</v>
      </c>
      <c r="O814" s="283"/>
      <c r="P814" s="1"/>
    </row>
    <row r="815" spans="1:16" ht="24.75" customHeight="1">
      <c r="A815" s="1"/>
      <c r="B815" s="1"/>
      <c r="C815" s="409"/>
      <c r="D815" s="375"/>
      <c r="E815" s="375"/>
      <c r="F815" s="375"/>
      <c r="G815" s="375"/>
      <c r="H815" s="375"/>
      <c r="I815" s="375"/>
      <c r="J815" s="375"/>
      <c r="K815" s="417"/>
      <c r="L815" s="443" t="s">
        <v>375</v>
      </c>
      <c r="M815" s="283"/>
      <c r="N815" s="450" t="s">
        <v>371</v>
      </c>
      <c r="O815" s="283"/>
      <c r="P815" s="1"/>
    </row>
    <row r="816" spans="1:16" ht="24.75" customHeight="1">
      <c r="A816" s="1"/>
      <c r="B816" s="1"/>
      <c r="C816" s="409"/>
      <c r="D816" s="375"/>
      <c r="E816" s="375"/>
      <c r="F816" s="375"/>
      <c r="G816" s="375"/>
      <c r="H816" s="375"/>
      <c r="I816" s="375"/>
      <c r="J816" s="375"/>
      <c r="K816" s="417"/>
      <c r="L816" s="443" t="s">
        <v>376</v>
      </c>
      <c r="M816" s="283"/>
      <c r="N816" s="451" t="str">
        <f>CONCATENATE('BD Team'!H82," X ",'BD Team'!I82)</f>
        <v xml:space="preserve"> X </v>
      </c>
      <c r="O816" s="283"/>
      <c r="P816" s="1"/>
    </row>
    <row r="817" spans="1:16" ht="24.75" customHeight="1">
      <c r="A817" s="1"/>
      <c r="B817" s="1"/>
      <c r="C817" s="409"/>
      <c r="D817" s="375"/>
      <c r="E817" s="375"/>
      <c r="F817" s="375"/>
      <c r="G817" s="375"/>
      <c r="H817" s="375"/>
      <c r="I817" s="375"/>
      <c r="J817" s="375"/>
      <c r="K817" s="417"/>
      <c r="L817" s="443" t="s">
        <v>377</v>
      </c>
      <c r="M817" s="283"/>
      <c r="N817" s="444">
        <f>'BD Team'!J82</f>
        <v>0</v>
      </c>
      <c r="O817" s="283"/>
      <c r="P817" s="1"/>
    </row>
    <row r="818" spans="1:16" ht="24.75" customHeight="1">
      <c r="A818" s="1"/>
      <c r="B818" s="1"/>
      <c r="C818" s="409"/>
      <c r="D818" s="375"/>
      <c r="E818" s="375"/>
      <c r="F818" s="375"/>
      <c r="G818" s="375"/>
      <c r="H818" s="375"/>
      <c r="I818" s="375"/>
      <c r="J818" s="375"/>
      <c r="K818" s="417"/>
      <c r="L818" s="443" t="s">
        <v>378</v>
      </c>
      <c r="M818" s="283"/>
      <c r="N818" s="444">
        <f>'BD Team'!C82</f>
        <v>0</v>
      </c>
      <c r="O818" s="283"/>
      <c r="P818" s="1"/>
    </row>
    <row r="819" spans="1:16" ht="24.75" customHeight="1">
      <c r="A819" s="1"/>
      <c r="B819" s="1"/>
      <c r="C819" s="409"/>
      <c r="D819" s="375"/>
      <c r="E819" s="375"/>
      <c r="F819" s="375"/>
      <c r="G819" s="375"/>
      <c r="H819" s="375"/>
      <c r="I819" s="375"/>
      <c r="J819" s="375"/>
      <c r="K819" s="417"/>
      <c r="L819" s="443" t="s">
        <v>379</v>
      </c>
      <c r="M819" s="283"/>
      <c r="N819" s="444">
        <f>'BD Team'!E82</f>
        <v>0</v>
      </c>
      <c r="O819" s="283"/>
      <c r="P819" s="1"/>
    </row>
    <row r="820" spans="1:16" ht="24.75" customHeight="1">
      <c r="A820" s="1"/>
      <c r="B820" s="1"/>
      <c r="C820" s="327"/>
      <c r="D820" s="448"/>
      <c r="E820" s="448"/>
      <c r="F820" s="448"/>
      <c r="G820" s="448"/>
      <c r="H820" s="448"/>
      <c r="I820" s="448"/>
      <c r="J820" s="448"/>
      <c r="K820" s="328"/>
      <c r="L820" s="443" t="s">
        <v>380</v>
      </c>
      <c r="M820" s="283"/>
      <c r="N820" s="444">
        <f>'BD Team'!F82</f>
        <v>0</v>
      </c>
      <c r="O820" s="283"/>
      <c r="P820" s="1"/>
    </row>
    <row r="821" spans="1:16" ht="12.75" customHeight="1">
      <c r="A821" s="1"/>
      <c r="B821" s="1"/>
      <c r="C821" s="282"/>
      <c r="D821" s="285"/>
      <c r="E821" s="285"/>
      <c r="F821" s="285"/>
      <c r="G821" s="285"/>
      <c r="H821" s="285"/>
      <c r="I821" s="285"/>
      <c r="J821" s="285"/>
      <c r="K821" s="285"/>
      <c r="L821" s="285"/>
      <c r="M821" s="285"/>
      <c r="N821" s="285"/>
      <c r="O821" s="283"/>
      <c r="P821" s="1"/>
    </row>
    <row r="822" spans="1:16" ht="24.75" customHeight="1">
      <c r="A822" s="1"/>
      <c r="B822" s="1"/>
      <c r="C822" s="443" t="s">
        <v>372</v>
      </c>
      <c r="D822" s="283"/>
      <c r="E822" s="259">
        <f>'BD Team'!B83</f>
        <v>0</v>
      </c>
      <c r="F822" s="254" t="s">
        <v>373</v>
      </c>
      <c r="G822" s="444">
        <f>'BD Team'!D83</f>
        <v>0</v>
      </c>
      <c r="H822" s="285"/>
      <c r="I822" s="285"/>
      <c r="J822" s="285"/>
      <c r="K822" s="285"/>
      <c r="L822" s="285"/>
      <c r="M822" s="285"/>
      <c r="N822" s="285"/>
      <c r="O822" s="283"/>
      <c r="P822" s="1"/>
    </row>
    <row r="823" spans="1:16" ht="24.75" customHeight="1">
      <c r="A823" s="1"/>
      <c r="B823" s="1"/>
      <c r="C823" s="445"/>
      <c r="D823" s="446"/>
      <c r="E823" s="446"/>
      <c r="F823" s="446"/>
      <c r="G823" s="446"/>
      <c r="H823" s="446"/>
      <c r="I823" s="446"/>
      <c r="J823" s="446"/>
      <c r="K823" s="447"/>
      <c r="L823" s="443" t="s">
        <v>22</v>
      </c>
      <c r="M823" s="283"/>
      <c r="N823" s="449">
        <f>'BD Team'!G83</f>
        <v>0</v>
      </c>
      <c r="O823" s="283"/>
      <c r="P823" s="1"/>
    </row>
    <row r="824" spans="1:16" ht="24.75" customHeight="1">
      <c r="A824" s="1"/>
      <c r="B824" s="1"/>
      <c r="C824" s="409"/>
      <c r="D824" s="375"/>
      <c r="E824" s="375"/>
      <c r="F824" s="375"/>
      <c r="G824" s="375"/>
      <c r="H824" s="375"/>
      <c r="I824" s="375"/>
      <c r="J824" s="375"/>
      <c r="K824" s="417"/>
      <c r="L824" s="443" t="s">
        <v>374</v>
      </c>
      <c r="M824" s="283"/>
      <c r="N824" s="451" t="str">
        <f>$F$6</f>
        <v>Champagne Anodized</v>
      </c>
      <c r="O824" s="283"/>
      <c r="P824" s="1"/>
    </row>
    <row r="825" spans="1:16" ht="24.75" customHeight="1">
      <c r="A825" s="1"/>
      <c r="B825" s="1"/>
      <c r="C825" s="409"/>
      <c r="D825" s="375"/>
      <c r="E825" s="375"/>
      <c r="F825" s="375"/>
      <c r="G825" s="375"/>
      <c r="H825" s="375"/>
      <c r="I825" s="375"/>
      <c r="J825" s="375"/>
      <c r="K825" s="417"/>
      <c r="L825" s="443" t="s">
        <v>236</v>
      </c>
      <c r="M825" s="283"/>
      <c r="N825" s="451" t="str">
        <f>$K$6</f>
        <v>Silver</v>
      </c>
      <c r="O825" s="283"/>
      <c r="P825" s="1"/>
    </row>
    <row r="826" spans="1:16" ht="24.75" customHeight="1">
      <c r="A826" s="1"/>
      <c r="B826" s="1"/>
      <c r="C826" s="409"/>
      <c r="D826" s="375"/>
      <c r="E826" s="375"/>
      <c r="F826" s="375"/>
      <c r="G826" s="375"/>
      <c r="H826" s="375"/>
      <c r="I826" s="375"/>
      <c r="J826" s="375"/>
      <c r="K826" s="417"/>
      <c r="L826" s="443" t="s">
        <v>375</v>
      </c>
      <c r="M826" s="283"/>
      <c r="N826" s="450" t="s">
        <v>371</v>
      </c>
      <c r="O826" s="283"/>
      <c r="P826" s="1"/>
    </row>
    <row r="827" spans="1:16" ht="24.75" customHeight="1">
      <c r="A827" s="1"/>
      <c r="B827" s="1"/>
      <c r="C827" s="409"/>
      <c r="D827" s="375"/>
      <c r="E827" s="375"/>
      <c r="F827" s="375"/>
      <c r="G827" s="375"/>
      <c r="H827" s="375"/>
      <c r="I827" s="375"/>
      <c r="J827" s="375"/>
      <c r="K827" s="417"/>
      <c r="L827" s="443" t="s">
        <v>376</v>
      </c>
      <c r="M827" s="283"/>
      <c r="N827" s="451" t="str">
        <f>CONCATENATE('BD Team'!H83," X ",'BD Team'!I83)</f>
        <v xml:space="preserve"> X </v>
      </c>
      <c r="O827" s="283"/>
      <c r="P827" s="1"/>
    </row>
    <row r="828" spans="1:16" ht="24.75" customHeight="1">
      <c r="A828" s="1"/>
      <c r="B828" s="1"/>
      <c r="C828" s="409"/>
      <c r="D828" s="375"/>
      <c r="E828" s="375"/>
      <c r="F828" s="375"/>
      <c r="G828" s="375"/>
      <c r="H828" s="375"/>
      <c r="I828" s="375"/>
      <c r="J828" s="375"/>
      <c r="K828" s="417"/>
      <c r="L828" s="443" t="s">
        <v>377</v>
      </c>
      <c r="M828" s="283"/>
      <c r="N828" s="444">
        <f>'BD Team'!J83</f>
        <v>0</v>
      </c>
      <c r="O828" s="283"/>
      <c r="P828" s="1"/>
    </row>
    <row r="829" spans="1:16" ht="24.75" customHeight="1">
      <c r="A829" s="1"/>
      <c r="B829" s="1"/>
      <c r="C829" s="409"/>
      <c r="D829" s="375"/>
      <c r="E829" s="375"/>
      <c r="F829" s="375"/>
      <c r="G829" s="375"/>
      <c r="H829" s="375"/>
      <c r="I829" s="375"/>
      <c r="J829" s="375"/>
      <c r="K829" s="417"/>
      <c r="L829" s="443" t="s">
        <v>378</v>
      </c>
      <c r="M829" s="283"/>
      <c r="N829" s="444">
        <f>'BD Team'!C83</f>
        <v>0</v>
      </c>
      <c r="O829" s="283"/>
      <c r="P829" s="1"/>
    </row>
    <row r="830" spans="1:16" ht="24.75" customHeight="1">
      <c r="A830" s="1"/>
      <c r="B830" s="1"/>
      <c r="C830" s="409"/>
      <c r="D830" s="375"/>
      <c r="E830" s="375"/>
      <c r="F830" s="375"/>
      <c r="G830" s="375"/>
      <c r="H830" s="375"/>
      <c r="I830" s="375"/>
      <c r="J830" s="375"/>
      <c r="K830" s="417"/>
      <c r="L830" s="443" t="s">
        <v>379</v>
      </c>
      <c r="M830" s="283"/>
      <c r="N830" s="444">
        <f>'BD Team'!E83</f>
        <v>0</v>
      </c>
      <c r="O830" s="283"/>
      <c r="P830" s="1"/>
    </row>
    <row r="831" spans="1:16" ht="24.75" customHeight="1">
      <c r="A831" s="1"/>
      <c r="B831" s="1"/>
      <c r="C831" s="327"/>
      <c r="D831" s="448"/>
      <c r="E831" s="448"/>
      <c r="F831" s="448"/>
      <c r="G831" s="448"/>
      <c r="H831" s="448"/>
      <c r="I831" s="448"/>
      <c r="J831" s="448"/>
      <c r="K831" s="328"/>
      <c r="L831" s="443" t="s">
        <v>380</v>
      </c>
      <c r="M831" s="283"/>
      <c r="N831" s="444">
        <f>'BD Team'!F83</f>
        <v>0</v>
      </c>
      <c r="O831" s="283"/>
      <c r="P831" s="1"/>
    </row>
    <row r="832" spans="1:16" ht="12.75" customHeight="1">
      <c r="A832" s="1"/>
      <c r="B832" s="1"/>
      <c r="C832" s="282"/>
      <c r="D832" s="285"/>
      <c r="E832" s="285"/>
      <c r="F832" s="285"/>
      <c r="G832" s="285"/>
      <c r="H832" s="285"/>
      <c r="I832" s="285"/>
      <c r="J832" s="285"/>
      <c r="K832" s="285"/>
      <c r="L832" s="285"/>
      <c r="M832" s="285"/>
      <c r="N832" s="285"/>
      <c r="O832" s="283"/>
      <c r="P832" s="1"/>
    </row>
    <row r="833" spans="1:16" ht="24.75" customHeight="1">
      <c r="A833" s="1"/>
      <c r="B833" s="1"/>
      <c r="C833" s="443" t="s">
        <v>372</v>
      </c>
      <c r="D833" s="283"/>
      <c r="E833" s="259">
        <f>'BD Team'!B84</f>
        <v>0</v>
      </c>
      <c r="F833" s="254" t="s">
        <v>373</v>
      </c>
      <c r="G833" s="444">
        <f>'BD Team'!D84</f>
        <v>0</v>
      </c>
      <c r="H833" s="285"/>
      <c r="I833" s="285"/>
      <c r="J833" s="285"/>
      <c r="K833" s="285"/>
      <c r="L833" s="285"/>
      <c r="M833" s="285"/>
      <c r="N833" s="285"/>
      <c r="O833" s="283"/>
      <c r="P833" s="1"/>
    </row>
    <row r="834" spans="1:16" ht="24.75" customHeight="1">
      <c r="A834" s="1"/>
      <c r="B834" s="1"/>
      <c r="C834" s="445"/>
      <c r="D834" s="446"/>
      <c r="E834" s="446"/>
      <c r="F834" s="446"/>
      <c r="G834" s="446"/>
      <c r="H834" s="446"/>
      <c r="I834" s="446"/>
      <c r="J834" s="446"/>
      <c r="K834" s="447"/>
      <c r="L834" s="443" t="s">
        <v>22</v>
      </c>
      <c r="M834" s="283"/>
      <c r="N834" s="449">
        <f>'BD Team'!G84</f>
        <v>0</v>
      </c>
      <c r="O834" s="283"/>
      <c r="P834" s="1"/>
    </row>
    <row r="835" spans="1:16" ht="24.75" customHeight="1">
      <c r="A835" s="1"/>
      <c r="B835" s="1"/>
      <c r="C835" s="409"/>
      <c r="D835" s="375"/>
      <c r="E835" s="375"/>
      <c r="F835" s="375"/>
      <c r="G835" s="375"/>
      <c r="H835" s="375"/>
      <c r="I835" s="375"/>
      <c r="J835" s="375"/>
      <c r="K835" s="417"/>
      <c r="L835" s="443" t="s">
        <v>374</v>
      </c>
      <c r="M835" s="283"/>
      <c r="N835" s="451" t="str">
        <f>$F$6</f>
        <v>Champagne Anodized</v>
      </c>
      <c r="O835" s="283"/>
      <c r="P835" s="1"/>
    </row>
    <row r="836" spans="1:16" ht="24.75" customHeight="1">
      <c r="A836" s="1"/>
      <c r="B836" s="1"/>
      <c r="C836" s="409"/>
      <c r="D836" s="375"/>
      <c r="E836" s="375"/>
      <c r="F836" s="375"/>
      <c r="G836" s="375"/>
      <c r="H836" s="375"/>
      <c r="I836" s="375"/>
      <c r="J836" s="375"/>
      <c r="K836" s="417"/>
      <c r="L836" s="443" t="s">
        <v>236</v>
      </c>
      <c r="M836" s="283"/>
      <c r="N836" s="451" t="str">
        <f>$K$6</f>
        <v>Silver</v>
      </c>
      <c r="O836" s="283"/>
      <c r="P836" s="1"/>
    </row>
    <row r="837" spans="1:16" ht="24.75" customHeight="1">
      <c r="A837" s="1"/>
      <c r="B837" s="1"/>
      <c r="C837" s="409"/>
      <c r="D837" s="375"/>
      <c r="E837" s="375"/>
      <c r="F837" s="375"/>
      <c r="G837" s="375"/>
      <c r="H837" s="375"/>
      <c r="I837" s="375"/>
      <c r="J837" s="375"/>
      <c r="K837" s="417"/>
      <c r="L837" s="443" t="s">
        <v>375</v>
      </c>
      <c r="M837" s="283"/>
      <c r="N837" s="450" t="s">
        <v>371</v>
      </c>
      <c r="O837" s="283"/>
      <c r="P837" s="1"/>
    </row>
    <row r="838" spans="1:16" ht="24.75" customHeight="1">
      <c r="A838" s="1"/>
      <c r="B838" s="1"/>
      <c r="C838" s="409"/>
      <c r="D838" s="375"/>
      <c r="E838" s="375"/>
      <c r="F838" s="375"/>
      <c r="G838" s="375"/>
      <c r="H838" s="375"/>
      <c r="I838" s="375"/>
      <c r="J838" s="375"/>
      <c r="K838" s="417"/>
      <c r="L838" s="443" t="s">
        <v>376</v>
      </c>
      <c r="M838" s="283"/>
      <c r="N838" s="451" t="str">
        <f>CONCATENATE('BD Team'!H84," X ",'BD Team'!I84)</f>
        <v xml:space="preserve"> X </v>
      </c>
      <c r="O838" s="283"/>
      <c r="P838" s="1"/>
    </row>
    <row r="839" spans="1:16" ht="24.75" customHeight="1">
      <c r="A839" s="1"/>
      <c r="B839" s="1"/>
      <c r="C839" s="409"/>
      <c r="D839" s="375"/>
      <c r="E839" s="375"/>
      <c r="F839" s="375"/>
      <c r="G839" s="375"/>
      <c r="H839" s="375"/>
      <c r="I839" s="375"/>
      <c r="J839" s="375"/>
      <c r="K839" s="417"/>
      <c r="L839" s="443" t="s">
        <v>377</v>
      </c>
      <c r="M839" s="283"/>
      <c r="N839" s="444">
        <f>'BD Team'!J84</f>
        <v>0</v>
      </c>
      <c r="O839" s="283"/>
      <c r="P839" s="1"/>
    </row>
    <row r="840" spans="1:16" ht="24.75" customHeight="1">
      <c r="A840" s="1"/>
      <c r="B840" s="1"/>
      <c r="C840" s="409"/>
      <c r="D840" s="375"/>
      <c r="E840" s="375"/>
      <c r="F840" s="375"/>
      <c r="G840" s="375"/>
      <c r="H840" s="375"/>
      <c r="I840" s="375"/>
      <c r="J840" s="375"/>
      <c r="K840" s="417"/>
      <c r="L840" s="443" t="s">
        <v>378</v>
      </c>
      <c r="M840" s="283"/>
      <c r="N840" s="444">
        <f>'BD Team'!C84</f>
        <v>0</v>
      </c>
      <c r="O840" s="283"/>
      <c r="P840" s="1"/>
    </row>
    <row r="841" spans="1:16" ht="24.75" customHeight="1">
      <c r="A841" s="1"/>
      <c r="B841" s="1"/>
      <c r="C841" s="409"/>
      <c r="D841" s="375"/>
      <c r="E841" s="375"/>
      <c r="F841" s="375"/>
      <c r="G841" s="375"/>
      <c r="H841" s="375"/>
      <c r="I841" s="375"/>
      <c r="J841" s="375"/>
      <c r="K841" s="417"/>
      <c r="L841" s="443" t="s">
        <v>379</v>
      </c>
      <c r="M841" s="283"/>
      <c r="N841" s="444">
        <f>'BD Team'!E84</f>
        <v>0</v>
      </c>
      <c r="O841" s="283"/>
      <c r="P841" s="1"/>
    </row>
    <row r="842" spans="1:16" ht="24.75" customHeight="1">
      <c r="A842" s="1"/>
      <c r="B842" s="1"/>
      <c r="C842" s="327"/>
      <c r="D842" s="448"/>
      <c r="E842" s="448"/>
      <c r="F842" s="448"/>
      <c r="G842" s="448"/>
      <c r="H842" s="448"/>
      <c r="I842" s="448"/>
      <c r="J842" s="448"/>
      <c r="K842" s="328"/>
      <c r="L842" s="443" t="s">
        <v>380</v>
      </c>
      <c r="M842" s="283"/>
      <c r="N842" s="444">
        <f>'BD Team'!F84</f>
        <v>0</v>
      </c>
      <c r="O842" s="283"/>
      <c r="P842" s="1"/>
    </row>
    <row r="843" spans="1:16" ht="12.75" customHeight="1">
      <c r="A843" s="1"/>
      <c r="B843" s="1"/>
      <c r="C843" s="282"/>
      <c r="D843" s="285"/>
      <c r="E843" s="285"/>
      <c r="F843" s="285"/>
      <c r="G843" s="285"/>
      <c r="H843" s="285"/>
      <c r="I843" s="285"/>
      <c r="J843" s="285"/>
      <c r="K843" s="285"/>
      <c r="L843" s="285"/>
      <c r="M843" s="285"/>
      <c r="N843" s="285"/>
      <c r="O843" s="283"/>
      <c r="P843" s="1"/>
    </row>
    <row r="844" spans="1:16" ht="24.75" customHeight="1">
      <c r="A844" s="1"/>
      <c r="B844" s="1"/>
      <c r="C844" s="443" t="s">
        <v>372</v>
      </c>
      <c r="D844" s="283"/>
      <c r="E844" s="259">
        <f>'BD Team'!B85</f>
        <v>0</v>
      </c>
      <c r="F844" s="254" t="s">
        <v>373</v>
      </c>
      <c r="G844" s="444">
        <f>'BD Team'!D85</f>
        <v>0</v>
      </c>
      <c r="H844" s="285"/>
      <c r="I844" s="285"/>
      <c r="J844" s="285"/>
      <c r="K844" s="285"/>
      <c r="L844" s="285"/>
      <c r="M844" s="285"/>
      <c r="N844" s="285"/>
      <c r="O844" s="283"/>
      <c r="P844" s="1"/>
    </row>
    <row r="845" spans="1:16" ht="24.75" customHeight="1">
      <c r="A845" s="1"/>
      <c r="B845" s="1"/>
      <c r="C845" s="445"/>
      <c r="D845" s="446"/>
      <c r="E845" s="446"/>
      <c r="F845" s="446"/>
      <c r="G845" s="446"/>
      <c r="H845" s="446"/>
      <c r="I845" s="446"/>
      <c r="J845" s="446"/>
      <c r="K845" s="447"/>
      <c r="L845" s="443" t="s">
        <v>22</v>
      </c>
      <c r="M845" s="283"/>
      <c r="N845" s="449">
        <f>'BD Team'!G85</f>
        <v>0</v>
      </c>
      <c r="O845" s="283"/>
      <c r="P845" s="1"/>
    </row>
    <row r="846" spans="1:16" ht="24.75" customHeight="1">
      <c r="A846" s="1"/>
      <c r="B846" s="1"/>
      <c r="C846" s="409"/>
      <c r="D846" s="375"/>
      <c r="E846" s="375"/>
      <c r="F846" s="375"/>
      <c r="G846" s="375"/>
      <c r="H846" s="375"/>
      <c r="I846" s="375"/>
      <c r="J846" s="375"/>
      <c r="K846" s="417"/>
      <c r="L846" s="443" t="s">
        <v>374</v>
      </c>
      <c r="M846" s="283"/>
      <c r="N846" s="451" t="str">
        <f>$F$6</f>
        <v>Champagne Anodized</v>
      </c>
      <c r="O846" s="283"/>
      <c r="P846" s="1"/>
    </row>
    <row r="847" spans="1:16" ht="24.75" customHeight="1">
      <c r="A847" s="1"/>
      <c r="B847" s="1"/>
      <c r="C847" s="409"/>
      <c r="D847" s="375"/>
      <c r="E847" s="375"/>
      <c r="F847" s="375"/>
      <c r="G847" s="375"/>
      <c r="H847" s="375"/>
      <c r="I847" s="375"/>
      <c r="J847" s="375"/>
      <c r="K847" s="417"/>
      <c r="L847" s="443" t="s">
        <v>236</v>
      </c>
      <c r="M847" s="283"/>
      <c r="N847" s="451" t="str">
        <f>$K$6</f>
        <v>Silver</v>
      </c>
      <c r="O847" s="283"/>
      <c r="P847" s="1"/>
    </row>
    <row r="848" spans="1:16" ht="24.75" customHeight="1">
      <c r="A848" s="1"/>
      <c r="B848" s="1"/>
      <c r="C848" s="409"/>
      <c r="D848" s="375"/>
      <c r="E848" s="375"/>
      <c r="F848" s="375"/>
      <c r="G848" s="375"/>
      <c r="H848" s="375"/>
      <c r="I848" s="375"/>
      <c r="J848" s="375"/>
      <c r="K848" s="417"/>
      <c r="L848" s="443" t="s">
        <v>375</v>
      </c>
      <c r="M848" s="283"/>
      <c r="N848" s="450" t="s">
        <v>371</v>
      </c>
      <c r="O848" s="283"/>
      <c r="P848" s="1"/>
    </row>
    <row r="849" spans="1:16" ht="24.75" customHeight="1">
      <c r="A849" s="1"/>
      <c r="B849" s="1"/>
      <c r="C849" s="409"/>
      <c r="D849" s="375"/>
      <c r="E849" s="375"/>
      <c r="F849" s="375"/>
      <c r="G849" s="375"/>
      <c r="H849" s="375"/>
      <c r="I849" s="375"/>
      <c r="J849" s="375"/>
      <c r="K849" s="417"/>
      <c r="L849" s="443" t="s">
        <v>376</v>
      </c>
      <c r="M849" s="283"/>
      <c r="N849" s="451" t="str">
        <f>CONCATENATE('BD Team'!H85," X ",'BD Team'!I85)</f>
        <v xml:space="preserve"> X </v>
      </c>
      <c r="O849" s="283"/>
      <c r="P849" s="1"/>
    </row>
    <row r="850" spans="1:16" ht="24.75" customHeight="1">
      <c r="A850" s="1"/>
      <c r="B850" s="1"/>
      <c r="C850" s="409"/>
      <c r="D850" s="375"/>
      <c r="E850" s="375"/>
      <c r="F850" s="375"/>
      <c r="G850" s="375"/>
      <c r="H850" s="375"/>
      <c r="I850" s="375"/>
      <c r="J850" s="375"/>
      <c r="K850" s="417"/>
      <c r="L850" s="443" t="s">
        <v>377</v>
      </c>
      <c r="M850" s="283"/>
      <c r="N850" s="444">
        <f>'BD Team'!J85</f>
        <v>0</v>
      </c>
      <c r="O850" s="283"/>
      <c r="P850" s="1"/>
    </row>
    <row r="851" spans="1:16" ht="24.75" customHeight="1">
      <c r="A851" s="1"/>
      <c r="B851" s="1"/>
      <c r="C851" s="409"/>
      <c r="D851" s="375"/>
      <c r="E851" s="375"/>
      <c r="F851" s="375"/>
      <c r="G851" s="375"/>
      <c r="H851" s="375"/>
      <c r="I851" s="375"/>
      <c r="J851" s="375"/>
      <c r="K851" s="417"/>
      <c r="L851" s="443" t="s">
        <v>378</v>
      </c>
      <c r="M851" s="283"/>
      <c r="N851" s="444">
        <f>'BD Team'!C85</f>
        <v>0</v>
      </c>
      <c r="O851" s="283"/>
      <c r="P851" s="1"/>
    </row>
    <row r="852" spans="1:16" ht="24.75" customHeight="1">
      <c r="A852" s="1"/>
      <c r="B852" s="1"/>
      <c r="C852" s="409"/>
      <c r="D852" s="375"/>
      <c r="E852" s="375"/>
      <c r="F852" s="375"/>
      <c r="G852" s="375"/>
      <c r="H852" s="375"/>
      <c r="I852" s="375"/>
      <c r="J852" s="375"/>
      <c r="K852" s="417"/>
      <c r="L852" s="443" t="s">
        <v>379</v>
      </c>
      <c r="M852" s="283"/>
      <c r="N852" s="444">
        <f>'BD Team'!E85</f>
        <v>0</v>
      </c>
      <c r="O852" s="283"/>
      <c r="P852" s="1"/>
    </row>
    <row r="853" spans="1:16" ht="24.75" customHeight="1">
      <c r="A853" s="1"/>
      <c r="B853" s="1"/>
      <c r="C853" s="327"/>
      <c r="D853" s="448"/>
      <c r="E853" s="448"/>
      <c r="F853" s="448"/>
      <c r="G853" s="448"/>
      <c r="H853" s="448"/>
      <c r="I853" s="448"/>
      <c r="J853" s="448"/>
      <c r="K853" s="328"/>
      <c r="L853" s="443" t="s">
        <v>380</v>
      </c>
      <c r="M853" s="283"/>
      <c r="N853" s="444">
        <f>'BD Team'!F85</f>
        <v>0</v>
      </c>
      <c r="O853" s="283"/>
      <c r="P853" s="1"/>
    </row>
    <row r="854" spans="1:16" ht="12.75" customHeight="1">
      <c r="A854" s="1"/>
      <c r="B854" s="1"/>
      <c r="C854" s="282"/>
      <c r="D854" s="285"/>
      <c r="E854" s="285"/>
      <c r="F854" s="285"/>
      <c r="G854" s="285"/>
      <c r="H854" s="285"/>
      <c r="I854" s="285"/>
      <c r="J854" s="285"/>
      <c r="K854" s="285"/>
      <c r="L854" s="285"/>
      <c r="M854" s="285"/>
      <c r="N854" s="285"/>
      <c r="O854" s="283"/>
      <c r="P854" s="1"/>
    </row>
    <row r="855" spans="1:16" ht="24.75" customHeight="1">
      <c r="A855" s="1"/>
      <c r="B855" s="1"/>
      <c r="C855" s="443" t="s">
        <v>372</v>
      </c>
      <c r="D855" s="283"/>
      <c r="E855" s="259">
        <f>'BD Team'!B86</f>
        <v>0</v>
      </c>
      <c r="F855" s="254" t="s">
        <v>373</v>
      </c>
      <c r="G855" s="444">
        <f>'BD Team'!D86</f>
        <v>0</v>
      </c>
      <c r="H855" s="285"/>
      <c r="I855" s="285"/>
      <c r="J855" s="285"/>
      <c r="K855" s="285"/>
      <c r="L855" s="285"/>
      <c r="M855" s="285"/>
      <c r="N855" s="285"/>
      <c r="O855" s="283"/>
      <c r="P855" s="1"/>
    </row>
    <row r="856" spans="1:16" ht="24.75" customHeight="1">
      <c r="A856" s="1"/>
      <c r="B856" s="1"/>
      <c r="C856" s="445"/>
      <c r="D856" s="446"/>
      <c r="E856" s="446"/>
      <c r="F856" s="446"/>
      <c r="G856" s="446"/>
      <c r="H856" s="446"/>
      <c r="I856" s="446"/>
      <c r="J856" s="446"/>
      <c r="K856" s="447"/>
      <c r="L856" s="443" t="s">
        <v>22</v>
      </c>
      <c r="M856" s="283"/>
      <c r="N856" s="449">
        <f>'BD Team'!G86</f>
        <v>0</v>
      </c>
      <c r="O856" s="283"/>
      <c r="P856" s="1"/>
    </row>
    <row r="857" spans="1:16" ht="24.75" customHeight="1">
      <c r="A857" s="1"/>
      <c r="B857" s="1"/>
      <c r="C857" s="409"/>
      <c r="D857" s="375"/>
      <c r="E857" s="375"/>
      <c r="F857" s="375"/>
      <c r="G857" s="375"/>
      <c r="H857" s="375"/>
      <c r="I857" s="375"/>
      <c r="J857" s="375"/>
      <c r="K857" s="417"/>
      <c r="L857" s="443" t="s">
        <v>374</v>
      </c>
      <c r="M857" s="283"/>
      <c r="N857" s="451" t="str">
        <f>$F$6</f>
        <v>Champagne Anodized</v>
      </c>
      <c r="O857" s="283"/>
      <c r="P857" s="1"/>
    </row>
    <row r="858" spans="1:16" ht="24.75" customHeight="1">
      <c r="A858" s="1"/>
      <c r="B858" s="1"/>
      <c r="C858" s="409"/>
      <c r="D858" s="375"/>
      <c r="E858" s="375"/>
      <c r="F858" s="375"/>
      <c r="G858" s="375"/>
      <c r="H858" s="375"/>
      <c r="I858" s="375"/>
      <c r="J858" s="375"/>
      <c r="K858" s="417"/>
      <c r="L858" s="443" t="s">
        <v>236</v>
      </c>
      <c r="M858" s="283"/>
      <c r="N858" s="451" t="str">
        <f>$K$6</f>
        <v>Silver</v>
      </c>
      <c r="O858" s="283"/>
      <c r="P858" s="1"/>
    </row>
    <row r="859" spans="1:16" ht="24.75" customHeight="1">
      <c r="A859" s="1"/>
      <c r="B859" s="1"/>
      <c r="C859" s="409"/>
      <c r="D859" s="375"/>
      <c r="E859" s="375"/>
      <c r="F859" s="375"/>
      <c r="G859" s="375"/>
      <c r="H859" s="375"/>
      <c r="I859" s="375"/>
      <c r="J859" s="375"/>
      <c r="K859" s="417"/>
      <c r="L859" s="443" t="s">
        <v>375</v>
      </c>
      <c r="M859" s="283"/>
      <c r="N859" s="450" t="s">
        <v>371</v>
      </c>
      <c r="O859" s="283"/>
      <c r="P859" s="1"/>
    </row>
    <row r="860" spans="1:16" ht="24.75" customHeight="1">
      <c r="A860" s="1"/>
      <c r="B860" s="1"/>
      <c r="C860" s="409"/>
      <c r="D860" s="375"/>
      <c r="E860" s="375"/>
      <c r="F860" s="375"/>
      <c r="G860" s="375"/>
      <c r="H860" s="375"/>
      <c r="I860" s="375"/>
      <c r="J860" s="375"/>
      <c r="K860" s="417"/>
      <c r="L860" s="443" t="s">
        <v>376</v>
      </c>
      <c r="M860" s="283"/>
      <c r="N860" s="451" t="str">
        <f>CONCATENATE('BD Team'!H86," X ",'BD Team'!I86)</f>
        <v xml:space="preserve"> X </v>
      </c>
      <c r="O860" s="283"/>
      <c r="P860" s="1"/>
    </row>
    <row r="861" spans="1:16" ht="24.75" customHeight="1">
      <c r="A861" s="1"/>
      <c r="B861" s="1"/>
      <c r="C861" s="409"/>
      <c r="D861" s="375"/>
      <c r="E861" s="375"/>
      <c r="F861" s="375"/>
      <c r="G861" s="375"/>
      <c r="H861" s="375"/>
      <c r="I861" s="375"/>
      <c r="J861" s="375"/>
      <c r="K861" s="417"/>
      <c r="L861" s="443" t="s">
        <v>377</v>
      </c>
      <c r="M861" s="283"/>
      <c r="N861" s="444">
        <f>'BD Team'!J86</f>
        <v>0</v>
      </c>
      <c r="O861" s="283"/>
      <c r="P861" s="1"/>
    </row>
    <row r="862" spans="1:16" ht="24.75" customHeight="1">
      <c r="A862" s="1"/>
      <c r="B862" s="1"/>
      <c r="C862" s="409"/>
      <c r="D862" s="375"/>
      <c r="E862" s="375"/>
      <c r="F862" s="375"/>
      <c r="G862" s="375"/>
      <c r="H862" s="375"/>
      <c r="I862" s="375"/>
      <c r="J862" s="375"/>
      <c r="K862" s="417"/>
      <c r="L862" s="443" t="s">
        <v>378</v>
      </c>
      <c r="M862" s="283"/>
      <c r="N862" s="444">
        <f>'BD Team'!C86</f>
        <v>0</v>
      </c>
      <c r="O862" s="283"/>
      <c r="P862" s="1"/>
    </row>
    <row r="863" spans="1:16" ht="24.75" customHeight="1">
      <c r="A863" s="1"/>
      <c r="B863" s="1"/>
      <c r="C863" s="409"/>
      <c r="D863" s="375"/>
      <c r="E863" s="375"/>
      <c r="F863" s="375"/>
      <c r="G863" s="375"/>
      <c r="H863" s="375"/>
      <c r="I863" s="375"/>
      <c r="J863" s="375"/>
      <c r="K863" s="417"/>
      <c r="L863" s="443" t="s">
        <v>379</v>
      </c>
      <c r="M863" s="283"/>
      <c r="N863" s="444">
        <f>'BD Team'!E86</f>
        <v>0</v>
      </c>
      <c r="O863" s="283"/>
      <c r="P863" s="1"/>
    </row>
    <row r="864" spans="1:16" ht="24.75" customHeight="1">
      <c r="A864" s="1"/>
      <c r="B864" s="1"/>
      <c r="C864" s="327"/>
      <c r="D864" s="448"/>
      <c r="E864" s="448"/>
      <c r="F864" s="448"/>
      <c r="G864" s="448"/>
      <c r="H864" s="448"/>
      <c r="I864" s="448"/>
      <c r="J864" s="448"/>
      <c r="K864" s="328"/>
      <c r="L864" s="443" t="s">
        <v>380</v>
      </c>
      <c r="M864" s="283"/>
      <c r="N864" s="444">
        <f>'BD Team'!F86</f>
        <v>0</v>
      </c>
      <c r="O864" s="283"/>
      <c r="P864" s="1"/>
    </row>
    <row r="865" spans="1:16" ht="12.75" customHeight="1">
      <c r="A865" s="1"/>
      <c r="B865" s="1"/>
      <c r="C865" s="282"/>
      <c r="D865" s="285"/>
      <c r="E865" s="285"/>
      <c r="F865" s="285"/>
      <c r="G865" s="285"/>
      <c r="H865" s="285"/>
      <c r="I865" s="285"/>
      <c r="J865" s="285"/>
      <c r="K865" s="285"/>
      <c r="L865" s="285"/>
      <c r="M865" s="285"/>
      <c r="N865" s="285"/>
      <c r="O865" s="283"/>
      <c r="P865" s="1"/>
    </row>
    <row r="866" spans="1:16" ht="24.75" customHeight="1">
      <c r="A866" s="1"/>
      <c r="B866" s="1"/>
      <c r="C866" s="443" t="s">
        <v>372</v>
      </c>
      <c r="D866" s="283"/>
      <c r="E866" s="259">
        <f>'BD Team'!B87</f>
        <v>0</v>
      </c>
      <c r="F866" s="254" t="s">
        <v>373</v>
      </c>
      <c r="G866" s="444">
        <f>'BD Team'!D87</f>
        <v>0</v>
      </c>
      <c r="H866" s="285"/>
      <c r="I866" s="285"/>
      <c r="J866" s="285"/>
      <c r="K866" s="285"/>
      <c r="L866" s="285"/>
      <c r="M866" s="285"/>
      <c r="N866" s="285"/>
      <c r="O866" s="283"/>
      <c r="P866" s="1"/>
    </row>
    <row r="867" spans="1:16" ht="24.75" customHeight="1">
      <c r="A867" s="1"/>
      <c r="B867" s="1"/>
      <c r="C867" s="445"/>
      <c r="D867" s="446"/>
      <c r="E867" s="446"/>
      <c r="F867" s="446"/>
      <c r="G867" s="446"/>
      <c r="H867" s="446"/>
      <c r="I867" s="446"/>
      <c r="J867" s="446"/>
      <c r="K867" s="447"/>
      <c r="L867" s="443" t="s">
        <v>22</v>
      </c>
      <c r="M867" s="283"/>
      <c r="N867" s="449">
        <f>'BD Team'!G87</f>
        <v>0</v>
      </c>
      <c r="O867" s="283"/>
      <c r="P867" s="1"/>
    </row>
    <row r="868" spans="1:16" ht="24.75" customHeight="1">
      <c r="A868" s="1"/>
      <c r="B868" s="1"/>
      <c r="C868" s="409"/>
      <c r="D868" s="375"/>
      <c r="E868" s="375"/>
      <c r="F868" s="375"/>
      <c r="G868" s="375"/>
      <c r="H868" s="375"/>
      <c r="I868" s="375"/>
      <c r="J868" s="375"/>
      <c r="K868" s="417"/>
      <c r="L868" s="443" t="s">
        <v>374</v>
      </c>
      <c r="M868" s="283"/>
      <c r="N868" s="451" t="str">
        <f>$F$6</f>
        <v>Champagne Anodized</v>
      </c>
      <c r="O868" s="283"/>
      <c r="P868" s="1"/>
    </row>
    <row r="869" spans="1:16" ht="24.75" customHeight="1">
      <c r="A869" s="1"/>
      <c r="B869" s="1"/>
      <c r="C869" s="409"/>
      <c r="D869" s="375"/>
      <c r="E869" s="375"/>
      <c r="F869" s="375"/>
      <c r="G869" s="375"/>
      <c r="H869" s="375"/>
      <c r="I869" s="375"/>
      <c r="J869" s="375"/>
      <c r="K869" s="417"/>
      <c r="L869" s="443" t="s">
        <v>236</v>
      </c>
      <c r="M869" s="283"/>
      <c r="N869" s="451" t="str">
        <f>$K$6</f>
        <v>Silver</v>
      </c>
      <c r="O869" s="283"/>
      <c r="P869" s="1"/>
    </row>
    <row r="870" spans="1:16" ht="24.75" customHeight="1">
      <c r="A870" s="1"/>
      <c r="B870" s="1"/>
      <c r="C870" s="409"/>
      <c r="D870" s="375"/>
      <c r="E870" s="375"/>
      <c r="F870" s="375"/>
      <c r="G870" s="375"/>
      <c r="H870" s="375"/>
      <c r="I870" s="375"/>
      <c r="J870" s="375"/>
      <c r="K870" s="417"/>
      <c r="L870" s="443" t="s">
        <v>375</v>
      </c>
      <c r="M870" s="283"/>
      <c r="N870" s="450" t="s">
        <v>371</v>
      </c>
      <c r="O870" s="283"/>
      <c r="P870" s="1"/>
    </row>
    <row r="871" spans="1:16" ht="24.75" customHeight="1">
      <c r="A871" s="1"/>
      <c r="B871" s="1"/>
      <c r="C871" s="409"/>
      <c r="D871" s="375"/>
      <c r="E871" s="375"/>
      <c r="F871" s="375"/>
      <c r="G871" s="375"/>
      <c r="H871" s="375"/>
      <c r="I871" s="375"/>
      <c r="J871" s="375"/>
      <c r="K871" s="417"/>
      <c r="L871" s="443" t="s">
        <v>376</v>
      </c>
      <c r="M871" s="283"/>
      <c r="N871" s="451" t="str">
        <f>CONCATENATE('BD Team'!H87," X ",'BD Team'!I87)</f>
        <v xml:space="preserve"> X </v>
      </c>
      <c r="O871" s="283"/>
      <c r="P871" s="1"/>
    </row>
    <row r="872" spans="1:16" ht="24.75" customHeight="1">
      <c r="A872" s="1"/>
      <c r="B872" s="1"/>
      <c r="C872" s="409"/>
      <c r="D872" s="375"/>
      <c r="E872" s="375"/>
      <c r="F872" s="375"/>
      <c r="G872" s="375"/>
      <c r="H872" s="375"/>
      <c r="I872" s="375"/>
      <c r="J872" s="375"/>
      <c r="K872" s="417"/>
      <c r="L872" s="443" t="s">
        <v>377</v>
      </c>
      <c r="M872" s="283"/>
      <c r="N872" s="444">
        <f>'BD Team'!J87</f>
        <v>0</v>
      </c>
      <c r="O872" s="283"/>
      <c r="P872" s="1"/>
    </row>
    <row r="873" spans="1:16" ht="24.75" customHeight="1">
      <c r="A873" s="1"/>
      <c r="B873" s="1"/>
      <c r="C873" s="409"/>
      <c r="D873" s="375"/>
      <c r="E873" s="375"/>
      <c r="F873" s="375"/>
      <c r="G873" s="375"/>
      <c r="H873" s="375"/>
      <c r="I873" s="375"/>
      <c r="J873" s="375"/>
      <c r="K873" s="417"/>
      <c r="L873" s="443" t="s">
        <v>378</v>
      </c>
      <c r="M873" s="283"/>
      <c r="N873" s="444">
        <f>'BD Team'!C87</f>
        <v>0</v>
      </c>
      <c r="O873" s="283"/>
      <c r="P873" s="1"/>
    </row>
    <row r="874" spans="1:16" ht="24.75" customHeight="1">
      <c r="A874" s="1"/>
      <c r="B874" s="1"/>
      <c r="C874" s="409"/>
      <c r="D874" s="375"/>
      <c r="E874" s="375"/>
      <c r="F874" s="375"/>
      <c r="G874" s="375"/>
      <c r="H874" s="375"/>
      <c r="I874" s="375"/>
      <c r="J874" s="375"/>
      <c r="K874" s="417"/>
      <c r="L874" s="443" t="s">
        <v>379</v>
      </c>
      <c r="M874" s="283"/>
      <c r="N874" s="444">
        <f>'BD Team'!E87</f>
        <v>0</v>
      </c>
      <c r="O874" s="283"/>
      <c r="P874" s="1"/>
    </row>
    <row r="875" spans="1:16" ht="24.75" customHeight="1">
      <c r="A875" s="1"/>
      <c r="B875" s="1"/>
      <c r="C875" s="327"/>
      <c r="D875" s="448"/>
      <c r="E875" s="448"/>
      <c r="F875" s="448"/>
      <c r="G875" s="448"/>
      <c r="H875" s="448"/>
      <c r="I875" s="448"/>
      <c r="J875" s="448"/>
      <c r="K875" s="328"/>
      <c r="L875" s="443" t="s">
        <v>380</v>
      </c>
      <c r="M875" s="283"/>
      <c r="N875" s="444">
        <f>'BD Team'!F87</f>
        <v>0</v>
      </c>
      <c r="O875" s="283"/>
      <c r="P875" s="1"/>
    </row>
    <row r="876" spans="1:16" ht="12.75" customHeight="1">
      <c r="A876" s="1"/>
      <c r="B876" s="1"/>
      <c r="C876" s="282"/>
      <c r="D876" s="285"/>
      <c r="E876" s="285"/>
      <c r="F876" s="285"/>
      <c r="G876" s="285"/>
      <c r="H876" s="285"/>
      <c r="I876" s="285"/>
      <c r="J876" s="285"/>
      <c r="K876" s="285"/>
      <c r="L876" s="285"/>
      <c r="M876" s="285"/>
      <c r="N876" s="285"/>
      <c r="O876" s="283"/>
      <c r="P876" s="1"/>
    </row>
    <row r="877" spans="1:16" ht="24.75" customHeight="1">
      <c r="A877" s="1"/>
      <c r="B877" s="1"/>
      <c r="C877" s="443" t="s">
        <v>372</v>
      </c>
      <c r="D877" s="283"/>
      <c r="E877" s="259">
        <f>'BD Team'!B88</f>
        <v>0</v>
      </c>
      <c r="F877" s="254" t="s">
        <v>373</v>
      </c>
      <c r="G877" s="444">
        <f>'BD Team'!D88</f>
        <v>0</v>
      </c>
      <c r="H877" s="285"/>
      <c r="I877" s="285"/>
      <c r="J877" s="285"/>
      <c r="K877" s="285"/>
      <c r="L877" s="285"/>
      <c r="M877" s="285"/>
      <c r="N877" s="285"/>
      <c r="O877" s="283"/>
      <c r="P877" s="1"/>
    </row>
    <row r="878" spans="1:16" ht="24.75" customHeight="1">
      <c r="A878" s="1"/>
      <c r="B878" s="1"/>
      <c r="C878" s="445"/>
      <c r="D878" s="446"/>
      <c r="E878" s="446"/>
      <c r="F878" s="446"/>
      <c r="G878" s="446"/>
      <c r="H878" s="446"/>
      <c r="I878" s="446"/>
      <c r="J878" s="446"/>
      <c r="K878" s="447"/>
      <c r="L878" s="443" t="s">
        <v>22</v>
      </c>
      <c r="M878" s="283"/>
      <c r="N878" s="449">
        <f>'BD Team'!G88</f>
        <v>0</v>
      </c>
      <c r="O878" s="283"/>
      <c r="P878" s="1"/>
    </row>
    <row r="879" spans="1:16" ht="24.75" customHeight="1">
      <c r="A879" s="1"/>
      <c r="B879" s="1"/>
      <c r="C879" s="409"/>
      <c r="D879" s="375"/>
      <c r="E879" s="375"/>
      <c r="F879" s="375"/>
      <c r="G879" s="375"/>
      <c r="H879" s="375"/>
      <c r="I879" s="375"/>
      <c r="J879" s="375"/>
      <c r="K879" s="417"/>
      <c r="L879" s="443" t="s">
        <v>374</v>
      </c>
      <c r="M879" s="283"/>
      <c r="N879" s="451" t="str">
        <f>$F$6</f>
        <v>Champagne Anodized</v>
      </c>
      <c r="O879" s="283"/>
      <c r="P879" s="1"/>
    </row>
    <row r="880" spans="1:16" ht="24.75" customHeight="1">
      <c r="A880" s="1"/>
      <c r="B880" s="1"/>
      <c r="C880" s="409"/>
      <c r="D880" s="375"/>
      <c r="E880" s="375"/>
      <c r="F880" s="375"/>
      <c r="G880" s="375"/>
      <c r="H880" s="375"/>
      <c r="I880" s="375"/>
      <c r="J880" s="375"/>
      <c r="K880" s="417"/>
      <c r="L880" s="443" t="s">
        <v>236</v>
      </c>
      <c r="M880" s="283"/>
      <c r="N880" s="451" t="str">
        <f>$K$6</f>
        <v>Silver</v>
      </c>
      <c r="O880" s="283"/>
      <c r="P880" s="1"/>
    </row>
    <row r="881" spans="1:16" ht="24.75" customHeight="1">
      <c r="A881" s="1"/>
      <c r="B881" s="1"/>
      <c r="C881" s="409"/>
      <c r="D881" s="375"/>
      <c r="E881" s="375"/>
      <c r="F881" s="375"/>
      <c r="G881" s="375"/>
      <c r="H881" s="375"/>
      <c r="I881" s="375"/>
      <c r="J881" s="375"/>
      <c r="K881" s="417"/>
      <c r="L881" s="443" t="s">
        <v>375</v>
      </c>
      <c r="M881" s="283"/>
      <c r="N881" s="450" t="s">
        <v>371</v>
      </c>
      <c r="O881" s="283"/>
      <c r="P881" s="1"/>
    </row>
    <row r="882" spans="1:16" ht="24.75" customHeight="1">
      <c r="A882" s="1"/>
      <c r="B882" s="1"/>
      <c r="C882" s="409"/>
      <c r="D882" s="375"/>
      <c r="E882" s="375"/>
      <c r="F882" s="375"/>
      <c r="G882" s="375"/>
      <c r="H882" s="375"/>
      <c r="I882" s="375"/>
      <c r="J882" s="375"/>
      <c r="K882" s="417"/>
      <c r="L882" s="443" t="s">
        <v>376</v>
      </c>
      <c r="M882" s="283"/>
      <c r="N882" s="451" t="str">
        <f>CONCATENATE('BD Team'!H88," X ",'BD Team'!I88)</f>
        <v xml:space="preserve"> X </v>
      </c>
      <c r="O882" s="283"/>
      <c r="P882" s="1"/>
    </row>
    <row r="883" spans="1:16" ht="24.75" customHeight="1">
      <c r="A883" s="1"/>
      <c r="B883" s="1"/>
      <c r="C883" s="409"/>
      <c r="D883" s="375"/>
      <c r="E883" s="375"/>
      <c r="F883" s="375"/>
      <c r="G883" s="375"/>
      <c r="H883" s="375"/>
      <c r="I883" s="375"/>
      <c r="J883" s="375"/>
      <c r="K883" s="417"/>
      <c r="L883" s="443" t="s">
        <v>377</v>
      </c>
      <c r="M883" s="283"/>
      <c r="N883" s="444">
        <f>'BD Team'!J88</f>
        <v>0</v>
      </c>
      <c r="O883" s="283"/>
      <c r="P883" s="1"/>
    </row>
    <row r="884" spans="1:16" ht="24.75" customHeight="1">
      <c r="A884" s="1"/>
      <c r="B884" s="1"/>
      <c r="C884" s="409"/>
      <c r="D884" s="375"/>
      <c r="E884" s="375"/>
      <c r="F884" s="375"/>
      <c r="G884" s="375"/>
      <c r="H884" s="375"/>
      <c r="I884" s="375"/>
      <c r="J884" s="375"/>
      <c r="K884" s="417"/>
      <c r="L884" s="443" t="s">
        <v>378</v>
      </c>
      <c r="M884" s="283"/>
      <c r="N884" s="444">
        <f>'BD Team'!C88</f>
        <v>0</v>
      </c>
      <c r="O884" s="283"/>
      <c r="P884" s="1"/>
    </row>
    <row r="885" spans="1:16" ht="24.75" customHeight="1">
      <c r="A885" s="1"/>
      <c r="B885" s="1"/>
      <c r="C885" s="409"/>
      <c r="D885" s="375"/>
      <c r="E885" s="375"/>
      <c r="F885" s="375"/>
      <c r="G885" s="375"/>
      <c r="H885" s="375"/>
      <c r="I885" s="375"/>
      <c r="J885" s="375"/>
      <c r="K885" s="417"/>
      <c r="L885" s="443" t="s">
        <v>379</v>
      </c>
      <c r="M885" s="283"/>
      <c r="N885" s="444">
        <f>'BD Team'!E88</f>
        <v>0</v>
      </c>
      <c r="O885" s="283"/>
      <c r="P885" s="1"/>
    </row>
    <row r="886" spans="1:16" ht="24.75" customHeight="1">
      <c r="A886" s="1"/>
      <c r="B886" s="1"/>
      <c r="C886" s="327"/>
      <c r="D886" s="448"/>
      <c r="E886" s="448"/>
      <c r="F886" s="448"/>
      <c r="G886" s="448"/>
      <c r="H886" s="448"/>
      <c r="I886" s="448"/>
      <c r="J886" s="448"/>
      <c r="K886" s="328"/>
      <c r="L886" s="443" t="s">
        <v>380</v>
      </c>
      <c r="M886" s="283"/>
      <c r="N886" s="444">
        <f>'BD Team'!F88</f>
        <v>0</v>
      </c>
      <c r="O886" s="283"/>
      <c r="P886" s="1"/>
    </row>
    <row r="887" spans="1:16" ht="12.75" customHeight="1">
      <c r="A887" s="1"/>
      <c r="B887" s="1"/>
      <c r="C887" s="282"/>
      <c r="D887" s="285"/>
      <c r="E887" s="285"/>
      <c r="F887" s="285"/>
      <c r="G887" s="285"/>
      <c r="H887" s="285"/>
      <c r="I887" s="285"/>
      <c r="J887" s="285"/>
      <c r="K887" s="285"/>
      <c r="L887" s="285"/>
      <c r="M887" s="285"/>
      <c r="N887" s="285"/>
      <c r="O887" s="283"/>
      <c r="P887" s="1"/>
    </row>
    <row r="888" spans="1:16" ht="24.75" customHeight="1">
      <c r="A888" s="1"/>
      <c r="B888" s="1"/>
      <c r="C888" s="443" t="s">
        <v>372</v>
      </c>
      <c r="D888" s="283"/>
      <c r="E888" s="259">
        <f>'BD Team'!B89</f>
        <v>0</v>
      </c>
      <c r="F888" s="254" t="s">
        <v>373</v>
      </c>
      <c r="G888" s="444">
        <f>'BD Team'!D89</f>
        <v>0</v>
      </c>
      <c r="H888" s="285"/>
      <c r="I888" s="285"/>
      <c r="J888" s="285"/>
      <c r="K888" s="285"/>
      <c r="L888" s="285"/>
      <c r="M888" s="285"/>
      <c r="N888" s="285"/>
      <c r="O888" s="283"/>
      <c r="P888" s="1"/>
    </row>
    <row r="889" spans="1:16" ht="24.75" customHeight="1">
      <c r="A889" s="1"/>
      <c r="B889" s="1"/>
      <c r="C889" s="445"/>
      <c r="D889" s="446"/>
      <c r="E889" s="446"/>
      <c r="F889" s="446"/>
      <c r="G889" s="446"/>
      <c r="H889" s="446"/>
      <c r="I889" s="446"/>
      <c r="J889" s="446"/>
      <c r="K889" s="447"/>
      <c r="L889" s="443" t="s">
        <v>22</v>
      </c>
      <c r="M889" s="283"/>
      <c r="N889" s="449">
        <f>'BD Team'!G89</f>
        <v>0</v>
      </c>
      <c r="O889" s="283"/>
      <c r="P889" s="1"/>
    </row>
    <row r="890" spans="1:16" ht="24.75" customHeight="1">
      <c r="A890" s="1"/>
      <c r="B890" s="1"/>
      <c r="C890" s="409"/>
      <c r="D890" s="375"/>
      <c r="E890" s="375"/>
      <c r="F890" s="375"/>
      <c r="G890" s="375"/>
      <c r="H890" s="375"/>
      <c r="I890" s="375"/>
      <c r="J890" s="375"/>
      <c r="K890" s="417"/>
      <c r="L890" s="443" t="s">
        <v>374</v>
      </c>
      <c r="M890" s="283"/>
      <c r="N890" s="451" t="str">
        <f>$F$6</f>
        <v>Champagne Anodized</v>
      </c>
      <c r="O890" s="283"/>
      <c r="P890" s="1"/>
    </row>
    <row r="891" spans="1:16" ht="24.75" customHeight="1">
      <c r="A891" s="1"/>
      <c r="B891" s="1"/>
      <c r="C891" s="409"/>
      <c r="D891" s="375"/>
      <c r="E891" s="375"/>
      <c r="F891" s="375"/>
      <c r="G891" s="375"/>
      <c r="H891" s="375"/>
      <c r="I891" s="375"/>
      <c r="J891" s="375"/>
      <c r="K891" s="417"/>
      <c r="L891" s="443" t="s">
        <v>236</v>
      </c>
      <c r="M891" s="283"/>
      <c r="N891" s="451" t="str">
        <f>$K$6</f>
        <v>Silver</v>
      </c>
      <c r="O891" s="283"/>
      <c r="P891" s="1"/>
    </row>
    <row r="892" spans="1:16" ht="24.75" customHeight="1">
      <c r="A892" s="1"/>
      <c r="B892" s="1"/>
      <c r="C892" s="409"/>
      <c r="D892" s="375"/>
      <c r="E892" s="375"/>
      <c r="F892" s="375"/>
      <c r="G892" s="375"/>
      <c r="H892" s="375"/>
      <c r="I892" s="375"/>
      <c r="J892" s="375"/>
      <c r="K892" s="417"/>
      <c r="L892" s="443" t="s">
        <v>375</v>
      </c>
      <c r="M892" s="283"/>
      <c r="N892" s="450" t="s">
        <v>371</v>
      </c>
      <c r="O892" s="283"/>
      <c r="P892" s="1"/>
    </row>
    <row r="893" spans="1:16" ht="24.75" customHeight="1">
      <c r="A893" s="1"/>
      <c r="B893" s="1"/>
      <c r="C893" s="409"/>
      <c r="D893" s="375"/>
      <c r="E893" s="375"/>
      <c r="F893" s="375"/>
      <c r="G893" s="375"/>
      <c r="H893" s="375"/>
      <c r="I893" s="375"/>
      <c r="J893" s="375"/>
      <c r="K893" s="417"/>
      <c r="L893" s="443" t="s">
        <v>376</v>
      </c>
      <c r="M893" s="283"/>
      <c r="N893" s="451" t="str">
        <f>CONCATENATE('BD Team'!H89," X ",'BD Team'!I89)</f>
        <v xml:space="preserve"> X </v>
      </c>
      <c r="O893" s="283"/>
      <c r="P893" s="1"/>
    </row>
    <row r="894" spans="1:16" ht="24.75" customHeight="1">
      <c r="A894" s="1"/>
      <c r="B894" s="1"/>
      <c r="C894" s="409"/>
      <c r="D894" s="375"/>
      <c r="E894" s="375"/>
      <c r="F894" s="375"/>
      <c r="G894" s="375"/>
      <c r="H894" s="375"/>
      <c r="I894" s="375"/>
      <c r="J894" s="375"/>
      <c r="K894" s="417"/>
      <c r="L894" s="443" t="s">
        <v>377</v>
      </c>
      <c r="M894" s="283"/>
      <c r="N894" s="444">
        <f>'BD Team'!J89</f>
        <v>0</v>
      </c>
      <c r="O894" s="283"/>
      <c r="P894" s="1"/>
    </row>
    <row r="895" spans="1:16" ht="24.75" customHeight="1">
      <c r="A895" s="1"/>
      <c r="B895" s="1"/>
      <c r="C895" s="409"/>
      <c r="D895" s="375"/>
      <c r="E895" s="375"/>
      <c r="F895" s="375"/>
      <c r="G895" s="375"/>
      <c r="H895" s="375"/>
      <c r="I895" s="375"/>
      <c r="J895" s="375"/>
      <c r="K895" s="417"/>
      <c r="L895" s="443" t="s">
        <v>378</v>
      </c>
      <c r="M895" s="283"/>
      <c r="N895" s="444">
        <f>'BD Team'!C89</f>
        <v>0</v>
      </c>
      <c r="O895" s="283"/>
      <c r="P895" s="1"/>
    </row>
    <row r="896" spans="1:16" ht="24.75" customHeight="1">
      <c r="A896" s="1"/>
      <c r="B896" s="1"/>
      <c r="C896" s="409"/>
      <c r="D896" s="375"/>
      <c r="E896" s="375"/>
      <c r="F896" s="375"/>
      <c r="G896" s="375"/>
      <c r="H896" s="375"/>
      <c r="I896" s="375"/>
      <c r="J896" s="375"/>
      <c r="K896" s="417"/>
      <c r="L896" s="443" t="s">
        <v>379</v>
      </c>
      <c r="M896" s="283"/>
      <c r="N896" s="444">
        <f>'BD Team'!E89</f>
        <v>0</v>
      </c>
      <c r="O896" s="283"/>
      <c r="P896" s="1"/>
    </row>
    <row r="897" spans="1:16" ht="24.75" customHeight="1">
      <c r="A897" s="1"/>
      <c r="B897" s="1"/>
      <c r="C897" s="327"/>
      <c r="D897" s="448"/>
      <c r="E897" s="448"/>
      <c r="F897" s="448"/>
      <c r="G897" s="448"/>
      <c r="H897" s="448"/>
      <c r="I897" s="448"/>
      <c r="J897" s="448"/>
      <c r="K897" s="328"/>
      <c r="L897" s="443" t="s">
        <v>380</v>
      </c>
      <c r="M897" s="283"/>
      <c r="N897" s="444">
        <f>'BD Team'!F89</f>
        <v>0</v>
      </c>
      <c r="O897" s="283"/>
      <c r="P897" s="1"/>
    </row>
    <row r="898" spans="1:16" ht="12.75" customHeight="1">
      <c r="A898" s="1"/>
      <c r="B898" s="1"/>
      <c r="C898" s="282"/>
      <c r="D898" s="285"/>
      <c r="E898" s="285"/>
      <c r="F898" s="285"/>
      <c r="G898" s="285"/>
      <c r="H898" s="285"/>
      <c r="I898" s="285"/>
      <c r="J898" s="285"/>
      <c r="K898" s="285"/>
      <c r="L898" s="285"/>
      <c r="M898" s="285"/>
      <c r="N898" s="285"/>
      <c r="O898" s="283"/>
      <c r="P898" s="1"/>
    </row>
    <row r="899" spans="1:16" ht="24.75" customHeight="1">
      <c r="A899" s="1"/>
      <c r="B899" s="1"/>
      <c r="C899" s="443" t="s">
        <v>372</v>
      </c>
      <c r="D899" s="283"/>
      <c r="E899" s="259">
        <f>'BD Team'!B90</f>
        <v>0</v>
      </c>
      <c r="F899" s="254" t="s">
        <v>373</v>
      </c>
      <c r="G899" s="444">
        <f>'BD Team'!D90</f>
        <v>0</v>
      </c>
      <c r="H899" s="285"/>
      <c r="I899" s="285"/>
      <c r="J899" s="285"/>
      <c r="K899" s="285"/>
      <c r="L899" s="285"/>
      <c r="M899" s="285"/>
      <c r="N899" s="285"/>
      <c r="O899" s="283"/>
      <c r="P899" s="1"/>
    </row>
    <row r="900" spans="1:16" ht="24.75" customHeight="1">
      <c r="A900" s="1"/>
      <c r="B900" s="1"/>
      <c r="C900" s="445"/>
      <c r="D900" s="446"/>
      <c r="E900" s="446"/>
      <c r="F900" s="446"/>
      <c r="G900" s="446"/>
      <c r="H900" s="446"/>
      <c r="I900" s="446"/>
      <c r="J900" s="446"/>
      <c r="K900" s="447"/>
      <c r="L900" s="443" t="s">
        <v>22</v>
      </c>
      <c r="M900" s="283"/>
      <c r="N900" s="449">
        <f>'BD Team'!G90</f>
        <v>0</v>
      </c>
      <c r="O900" s="283"/>
      <c r="P900" s="1"/>
    </row>
    <row r="901" spans="1:16" ht="24.75" customHeight="1">
      <c r="A901" s="1"/>
      <c r="B901" s="1"/>
      <c r="C901" s="409"/>
      <c r="D901" s="375"/>
      <c r="E901" s="375"/>
      <c r="F901" s="375"/>
      <c r="G901" s="375"/>
      <c r="H901" s="375"/>
      <c r="I901" s="375"/>
      <c r="J901" s="375"/>
      <c r="K901" s="417"/>
      <c r="L901" s="443" t="s">
        <v>374</v>
      </c>
      <c r="M901" s="283"/>
      <c r="N901" s="451" t="str">
        <f>$F$6</f>
        <v>Champagne Anodized</v>
      </c>
      <c r="O901" s="283"/>
      <c r="P901" s="1"/>
    </row>
    <row r="902" spans="1:16" ht="24.75" customHeight="1">
      <c r="A902" s="1"/>
      <c r="B902" s="1"/>
      <c r="C902" s="409"/>
      <c r="D902" s="375"/>
      <c r="E902" s="375"/>
      <c r="F902" s="375"/>
      <c r="G902" s="375"/>
      <c r="H902" s="375"/>
      <c r="I902" s="375"/>
      <c r="J902" s="375"/>
      <c r="K902" s="417"/>
      <c r="L902" s="443" t="s">
        <v>236</v>
      </c>
      <c r="M902" s="283"/>
      <c r="N902" s="451" t="str">
        <f>$K$6</f>
        <v>Silver</v>
      </c>
      <c r="O902" s="283"/>
      <c r="P902" s="1"/>
    </row>
    <row r="903" spans="1:16" ht="24.75" customHeight="1">
      <c r="A903" s="1"/>
      <c r="B903" s="1"/>
      <c r="C903" s="409"/>
      <c r="D903" s="375"/>
      <c r="E903" s="375"/>
      <c r="F903" s="375"/>
      <c r="G903" s="375"/>
      <c r="H903" s="375"/>
      <c r="I903" s="375"/>
      <c r="J903" s="375"/>
      <c r="K903" s="417"/>
      <c r="L903" s="443" t="s">
        <v>375</v>
      </c>
      <c r="M903" s="283"/>
      <c r="N903" s="450" t="s">
        <v>371</v>
      </c>
      <c r="O903" s="283"/>
      <c r="P903" s="1"/>
    </row>
    <row r="904" spans="1:16" ht="24.75" customHeight="1">
      <c r="A904" s="1"/>
      <c r="B904" s="1"/>
      <c r="C904" s="409"/>
      <c r="D904" s="375"/>
      <c r="E904" s="375"/>
      <c r="F904" s="375"/>
      <c r="G904" s="375"/>
      <c r="H904" s="375"/>
      <c r="I904" s="375"/>
      <c r="J904" s="375"/>
      <c r="K904" s="417"/>
      <c r="L904" s="443" t="s">
        <v>376</v>
      </c>
      <c r="M904" s="283"/>
      <c r="N904" s="451" t="str">
        <f>CONCATENATE('BD Team'!H90," X ",'BD Team'!I90)</f>
        <v xml:space="preserve"> X </v>
      </c>
      <c r="O904" s="283"/>
      <c r="P904" s="1"/>
    </row>
    <row r="905" spans="1:16" ht="24.75" customHeight="1">
      <c r="A905" s="1"/>
      <c r="B905" s="1"/>
      <c r="C905" s="409"/>
      <c r="D905" s="375"/>
      <c r="E905" s="375"/>
      <c r="F905" s="375"/>
      <c r="G905" s="375"/>
      <c r="H905" s="375"/>
      <c r="I905" s="375"/>
      <c r="J905" s="375"/>
      <c r="K905" s="417"/>
      <c r="L905" s="443" t="s">
        <v>377</v>
      </c>
      <c r="M905" s="283"/>
      <c r="N905" s="444">
        <f>'BD Team'!J90</f>
        <v>0</v>
      </c>
      <c r="O905" s="283"/>
      <c r="P905" s="1"/>
    </row>
    <row r="906" spans="1:16" ht="24.75" customHeight="1">
      <c r="A906" s="1"/>
      <c r="B906" s="1"/>
      <c r="C906" s="409"/>
      <c r="D906" s="375"/>
      <c r="E906" s="375"/>
      <c r="F906" s="375"/>
      <c r="G906" s="375"/>
      <c r="H906" s="375"/>
      <c r="I906" s="375"/>
      <c r="J906" s="375"/>
      <c r="K906" s="417"/>
      <c r="L906" s="443" t="s">
        <v>378</v>
      </c>
      <c r="M906" s="283"/>
      <c r="N906" s="444">
        <f>'BD Team'!C90</f>
        <v>0</v>
      </c>
      <c r="O906" s="283"/>
      <c r="P906" s="1"/>
    </row>
    <row r="907" spans="1:16" ht="24.75" customHeight="1">
      <c r="A907" s="1"/>
      <c r="B907" s="1"/>
      <c r="C907" s="409"/>
      <c r="D907" s="375"/>
      <c r="E907" s="375"/>
      <c r="F907" s="375"/>
      <c r="G907" s="375"/>
      <c r="H907" s="375"/>
      <c r="I907" s="375"/>
      <c r="J907" s="375"/>
      <c r="K907" s="417"/>
      <c r="L907" s="443" t="s">
        <v>379</v>
      </c>
      <c r="M907" s="283"/>
      <c r="N907" s="444">
        <f>'BD Team'!E90</f>
        <v>0</v>
      </c>
      <c r="O907" s="283"/>
      <c r="P907" s="1"/>
    </row>
    <row r="908" spans="1:16" ht="24.75" customHeight="1">
      <c r="A908" s="1"/>
      <c r="B908" s="1"/>
      <c r="C908" s="327"/>
      <c r="D908" s="448"/>
      <c r="E908" s="448"/>
      <c r="F908" s="448"/>
      <c r="G908" s="448"/>
      <c r="H908" s="448"/>
      <c r="I908" s="448"/>
      <c r="J908" s="448"/>
      <c r="K908" s="328"/>
      <c r="L908" s="443" t="s">
        <v>380</v>
      </c>
      <c r="M908" s="283"/>
      <c r="N908" s="444">
        <f>'BD Team'!F90</f>
        <v>0</v>
      </c>
      <c r="O908" s="283"/>
      <c r="P908" s="1"/>
    </row>
    <row r="909" spans="1:16" ht="12.75" customHeight="1">
      <c r="A909" s="1"/>
      <c r="B909" s="1"/>
      <c r="C909" s="282"/>
      <c r="D909" s="285"/>
      <c r="E909" s="285"/>
      <c r="F909" s="285"/>
      <c r="G909" s="285"/>
      <c r="H909" s="285"/>
      <c r="I909" s="285"/>
      <c r="J909" s="285"/>
      <c r="K909" s="285"/>
      <c r="L909" s="285"/>
      <c r="M909" s="285"/>
      <c r="N909" s="285"/>
      <c r="O909" s="283"/>
      <c r="P909" s="1"/>
    </row>
    <row r="910" spans="1:16" ht="24.75" customHeight="1">
      <c r="A910" s="1"/>
      <c r="B910" s="1"/>
      <c r="C910" s="443" t="s">
        <v>372</v>
      </c>
      <c r="D910" s="283"/>
      <c r="E910" s="259">
        <f>'BD Team'!B91</f>
        <v>0</v>
      </c>
      <c r="F910" s="254" t="s">
        <v>373</v>
      </c>
      <c r="G910" s="444">
        <f>'BD Team'!D91</f>
        <v>0</v>
      </c>
      <c r="H910" s="285"/>
      <c r="I910" s="285"/>
      <c r="J910" s="285"/>
      <c r="K910" s="285"/>
      <c r="L910" s="285"/>
      <c r="M910" s="285"/>
      <c r="N910" s="285"/>
      <c r="O910" s="283"/>
      <c r="P910" s="1"/>
    </row>
    <row r="911" spans="1:16" ht="24.75" customHeight="1">
      <c r="A911" s="1"/>
      <c r="B911" s="1"/>
      <c r="C911" s="445"/>
      <c r="D911" s="446"/>
      <c r="E911" s="446"/>
      <c r="F911" s="446"/>
      <c r="G911" s="446"/>
      <c r="H911" s="446"/>
      <c r="I911" s="446"/>
      <c r="J911" s="446"/>
      <c r="K911" s="447"/>
      <c r="L911" s="443" t="s">
        <v>22</v>
      </c>
      <c r="M911" s="283"/>
      <c r="N911" s="449">
        <f>'BD Team'!G91</f>
        <v>0</v>
      </c>
      <c r="O911" s="283"/>
      <c r="P911" s="1"/>
    </row>
    <row r="912" spans="1:16" ht="24.75" customHeight="1">
      <c r="A912" s="1"/>
      <c r="B912" s="1"/>
      <c r="C912" s="409"/>
      <c r="D912" s="375"/>
      <c r="E912" s="375"/>
      <c r="F912" s="375"/>
      <c r="G912" s="375"/>
      <c r="H912" s="375"/>
      <c r="I912" s="375"/>
      <c r="J912" s="375"/>
      <c r="K912" s="417"/>
      <c r="L912" s="443" t="s">
        <v>374</v>
      </c>
      <c r="M912" s="283"/>
      <c r="N912" s="451" t="str">
        <f>$F$6</f>
        <v>Champagne Anodized</v>
      </c>
      <c r="O912" s="283"/>
      <c r="P912" s="1"/>
    </row>
    <row r="913" spans="1:16" ht="24.75" customHeight="1">
      <c r="A913" s="1"/>
      <c r="B913" s="1"/>
      <c r="C913" s="409"/>
      <c r="D913" s="375"/>
      <c r="E913" s="375"/>
      <c r="F913" s="375"/>
      <c r="G913" s="375"/>
      <c r="H913" s="375"/>
      <c r="I913" s="375"/>
      <c r="J913" s="375"/>
      <c r="K913" s="417"/>
      <c r="L913" s="443" t="s">
        <v>236</v>
      </c>
      <c r="M913" s="283"/>
      <c r="N913" s="451" t="str">
        <f>$K$6</f>
        <v>Silver</v>
      </c>
      <c r="O913" s="283"/>
      <c r="P913" s="1"/>
    </row>
    <row r="914" spans="1:16" ht="24.75" customHeight="1">
      <c r="A914" s="1"/>
      <c r="B914" s="1"/>
      <c r="C914" s="409"/>
      <c r="D914" s="375"/>
      <c r="E914" s="375"/>
      <c r="F914" s="375"/>
      <c r="G914" s="375"/>
      <c r="H914" s="375"/>
      <c r="I914" s="375"/>
      <c r="J914" s="375"/>
      <c r="K914" s="417"/>
      <c r="L914" s="443" t="s">
        <v>375</v>
      </c>
      <c r="M914" s="283"/>
      <c r="N914" s="450" t="s">
        <v>371</v>
      </c>
      <c r="O914" s="283"/>
      <c r="P914" s="1"/>
    </row>
    <row r="915" spans="1:16" ht="24.75" customHeight="1">
      <c r="A915" s="1"/>
      <c r="B915" s="1"/>
      <c r="C915" s="409"/>
      <c r="D915" s="375"/>
      <c r="E915" s="375"/>
      <c r="F915" s="375"/>
      <c r="G915" s="375"/>
      <c r="H915" s="375"/>
      <c r="I915" s="375"/>
      <c r="J915" s="375"/>
      <c r="K915" s="417"/>
      <c r="L915" s="443" t="s">
        <v>376</v>
      </c>
      <c r="M915" s="283"/>
      <c r="N915" s="451" t="str">
        <f>CONCATENATE('BD Team'!H91," X ",'BD Team'!I91)</f>
        <v xml:space="preserve"> X </v>
      </c>
      <c r="O915" s="283"/>
      <c r="P915" s="1"/>
    </row>
    <row r="916" spans="1:16" ht="24.75" customHeight="1">
      <c r="A916" s="1"/>
      <c r="B916" s="1"/>
      <c r="C916" s="409"/>
      <c r="D916" s="375"/>
      <c r="E916" s="375"/>
      <c r="F916" s="375"/>
      <c r="G916" s="375"/>
      <c r="H916" s="375"/>
      <c r="I916" s="375"/>
      <c r="J916" s="375"/>
      <c r="K916" s="417"/>
      <c r="L916" s="443" t="s">
        <v>377</v>
      </c>
      <c r="M916" s="283"/>
      <c r="N916" s="444">
        <f>'BD Team'!J91</f>
        <v>0</v>
      </c>
      <c r="O916" s="283"/>
      <c r="P916" s="1"/>
    </row>
    <row r="917" spans="1:16" ht="24.75" customHeight="1">
      <c r="A917" s="1"/>
      <c r="B917" s="1"/>
      <c r="C917" s="409"/>
      <c r="D917" s="375"/>
      <c r="E917" s="375"/>
      <c r="F917" s="375"/>
      <c r="G917" s="375"/>
      <c r="H917" s="375"/>
      <c r="I917" s="375"/>
      <c r="J917" s="375"/>
      <c r="K917" s="417"/>
      <c r="L917" s="443" t="s">
        <v>378</v>
      </c>
      <c r="M917" s="283"/>
      <c r="N917" s="444">
        <f>'BD Team'!C91</f>
        <v>0</v>
      </c>
      <c r="O917" s="283"/>
      <c r="P917" s="1"/>
    </row>
    <row r="918" spans="1:16" ht="24.75" customHeight="1">
      <c r="A918" s="1"/>
      <c r="B918" s="1"/>
      <c r="C918" s="409"/>
      <c r="D918" s="375"/>
      <c r="E918" s="375"/>
      <c r="F918" s="375"/>
      <c r="G918" s="375"/>
      <c r="H918" s="375"/>
      <c r="I918" s="375"/>
      <c r="J918" s="375"/>
      <c r="K918" s="417"/>
      <c r="L918" s="443" t="s">
        <v>379</v>
      </c>
      <c r="M918" s="283"/>
      <c r="N918" s="444">
        <f>'BD Team'!E91</f>
        <v>0</v>
      </c>
      <c r="O918" s="283"/>
      <c r="P918" s="1"/>
    </row>
    <row r="919" spans="1:16" ht="24.75" customHeight="1">
      <c r="A919" s="1"/>
      <c r="B919" s="1"/>
      <c r="C919" s="327"/>
      <c r="D919" s="448"/>
      <c r="E919" s="448"/>
      <c r="F919" s="448"/>
      <c r="G919" s="448"/>
      <c r="H919" s="448"/>
      <c r="I919" s="448"/>
      <c r="J919" s="448"/>
      <c r="K919" s="328"/>
      <c r="L919" s="443" t="s">
        <v>380</v>
      </c>
      <c r="M919" s="283"/>
      <c r="N919" s="444">
        <f>'BD Team'!F91</f>
        <v>0</v>
      </c>
      <c r="O919" s="283"/>
      <c r="P919" s="1"/>
    </row>
    <row r="920" spans="1:16" ht="12.75" customHeight="1">
      <c r="A920" s="1"/>
      <c r="B920" s="1"/>
      <c r="C920" s="282"/>
      <c r="D920" s="285"/>
      <c r="E920" s="285"/>
      <c r="F920" s="285"/>
      <c r="G920" s="285"/>
      <c r="H920" s="285"/>
      <c r="I920" s="285"/>
      <c r="J920" s="285"/>
      <c r="K920" s="285"/>
      <c r="L920" s="285"/>
      <c r="M920" s="285"/>
      <c r="N920" s="285"/>
      <c r="O920" s="283"/>
      <c r="P920" s="1"/>
    </row>
    <row r="921" spans="1:16" ht="24.75" customHeight="1">
      <c r="A921" s="1"/>
      <c r="B921" s="1"/>
      <c r="C921" s="443" t="s">
        <v>372</v>
      </c>
      <c r="D921" s="283"/>
      <c r="E921" s="259">
        <f>'BD Team'!B92</f>
        <v>0</v>
      </c>
      <c r="F921" s="254" t="s">
        <v>373</v>
      </c>
      <c r="G921" s="444">
        <f>'BD Team'!D92</f>
        <v>0</v>
      </c>
      <c r="H921" s="285"/>
      <c r="I921" s="285"/>
      <c r="J921" s="285"/>
      <c r="K921" s="285"/>
      <c r="L921" s="285"/>
      <c r="M921" s="285"/>
      <c r="N921" s="285"/>
      <c r="O921" s="283"/>
      <c r="P921" s="1"/>
    </row>
    <row r="922" spans="1:16" ht="24.75" customHeight="1">
      <c r="A922" s="1"/>
      <c r="B922" s="1"/>
      <c r="C922" s="445"/>
      <c r="D922" s="446"/>
      <c r="E922" s="446"/>
      <c r="F922" s="446"/>
      <c r="G922" s="446"/>
      <c r="H922" s="446"/>
      <c r="I922" s="446"/>
      <c r="J922" s="446"/>
      <c r="K922" s="447"/>
      <c r="L922" s="443" t="s">
        <v>22</v>
      </c>
      <c r="M922" s="283"/>
      <c r="N922" s="449">
        <f>'BD Team'!G92</f>
        <v>0</v>
      </c>
      <c r="O922" s="283"/>
      <c r="P922" s="1"/>
    </row>
    <row r="923" spans="1:16" ht="24.75" customHeight="1">
      <c r="A923" s="1"/>
      <c r="B923" s="1"/>
      <c r="C923" s="409"/>
      <c r="D923" s="375"/>
      <c r="E923" s="375"/>
      <c r="F923" s="375"/>
      <c r="G923" s="375"/>
      <c r="H923" s="375"/>
      <c r="I923" s="375"/>
      <c r="J923" s="375"/>
      <c r="K923" s="417"/>
      <c r="L923" s="443" t="s">
        <v>374</v>
      </c>
      <c r="M923" s="283"/>
      <c r="N923" s="451" t="str">
        <f>$F$6</f>
        <v>Champagne Anodized</v>
      </c>
      <c r="O923" s="283"/>
      <c r="P923" s="1"/>
    </row>
    <row r="924" spans="1:16" ht="24.75" customHeight="1">
      <c r="A924" s="1"/>
      <c r="B924" s="1"/>
      <c r="C924" s="409"/>
      <c r="D924" s="375"/>
      <c r="E924" s="375"/>
      <c r="F924" s="375"/>
      <c r="G924" s="375"/>
      <c r="H924" s="375"/>
      <c r="I924" s="375"/>
      <c r="J924" s="375"/>
      <c r="K924" s="417"/>
      <c r="L924" s="443" t="s">
        <v>236</v>
      </c>
      <c r="M924" s="283"/>
      <c r="N924" s="451" t="str">
        <f>$K$6</f>
        <v>Silver</v>
      </c>
      <c r="O924" s="283"/>
      <c r="P924" s="1"/>
    </row>
    <row r="925" spans="1:16" ht="24.75" customHeight="1">
      <c r="A925" s="1"/>
      <c r="B925" s="1"/>
      <c r="C925" s="409"/>
      <c r="D925" s="375"/>
      <c r="E925" s="375"/>
      <c r="F925" s="375"/>
      <c r="G925" s="375"/>
      <c r="H925" s="375"/>
      <c r="I925" s="375"/>
      <c r="J925" s="375"/>
      <c r="K925" s="417"/>
      <c r="L925" s="443" t="s">
        <v>375</v>
      </c>
      <c r="M925" s="283"/>
      <c r="N925" s="450" t="s">
        <v>371</v>
      </c>
      <c r="O925" s="283"/>
      <c r="P925" s="1"/>
    </row>
    <row r="926" spans="1:16" ht="24.75" customHeight="1">
      <c r="A926" s="1"/>
      <c r="B926" s="1"/>
      <c r="C926" s="409"/>
      <c r="D926" s="375"/>
      <c r="E926" s="375"/>
      <c r="F926" s="375"/>
      <c r="G926" s="375"/>
      <c r="H926" s="375"/>
      <c r="I926" s="375"/>
      <c r="J926" s="375"/>
      <c r="K926" s="417"/>
      <c r="L926" s="443" t="s">
        <v>376</v>
      </c>
      <c r="M926" s="283"/>
      <c r="N926" s="451" t="str">
        <f>CONCATENATE('BD Team'!H92," X ",'BD Team'!I92)</f>
        <v xml:space="preserve"> X </v>
      </c>
      <c r="O926" s="283"/>
      <c r="P926" s="1"/>
    </row>
    <row r="927" spans="1:16" ht="24.75" customHeight="1">
      <c r="A927" s="1"/>
      <c r="B927" s="1"/>
      <c r="C927" s="409"/>
      <c r="D927" s="375"/>
      <c r="E927" s="375"/>
      <c r="F927" s="375"/>
      <c r="G927" s="375"/>
      <c r="H927" s="375"/>
      <c r="I927" s="375"/>
      <c r="J927" s="375"/>
      <c r="K927" s="417"/>
      <c r="L927" s="443" t="s">
        <v>377</v>
      </c>
      <c r="M927" s="283"/>
      <c r="N927" s="444">
        <f>'BD Team'!J92</f>
        <v>0</v>
      </c>
      <c r="O927" s="283"/>
      <c r="P927" s="1"/>
    </row>
    <row r="928" spans="1:16" ht="24.75" customHeight="1">
      <c r="A928" s="1"/>
      <c r="B928" s="1"/>
      <c r="C928" s="409"/>
      <c r="D928" s="375"/>
      <c r="E928" s="375"/>
      <c r="F928" s="375"/>
      <c r="G928" s="375"/>
      <c r="H928" s="375"/>
      <c r="I928" s="375"/>
      <c r="J928" s="375"/>
      <c r="K928" s="417"/>
      <c r="L928" s="443" t="s">
        <v>378</v>
      </c>
      <c r="M928" s="283"/>
      <c r="N928" s="444">
        <f>'BD Team'!C92</f>
        <v>0</v>
      </c>
      <c r="O928" s="283"/>
      <c r="P928" s="1"/>
    </row>
    <row r="929" spans="1:16" ht="24.75" customHeight="1">
      <c r="A929" s="1"/>
      <c r="B929" s="1"/>
      <c r="C929" s="409"/>
      <c r="D929" s="375"/>
      <c r="E929" s="375"/>
      <c r="F929" s="375"/>
      <c r="G929" s="375"/>
      <c r="H929" s="375"/>
      <c r="I929" s="375"/>
      <c r="J929" s="375"/>
      <c r="K929" s="417"/>
      <c r="L929" s="443" t="s">
        <v>379</v>
      </c>
      <c r="M929" s="283"/>
      <c r="N929" s="444">
        <f>'BD Team'!E92</f>
        <v>0</v>
      </c>
      <c r="O929" s="283"/>
      <c r="P929" s="1"/>
    </row>
    <row r="930" spans="1:16" ht="24.75" customHeight="1">
      <c r="A930" s="1"/>
      <c r="B930" s="1"/>
      <c r="C930" s="327"/>
      <c r="D930" s="448"/>
      <c r="E930" s="448"/>
      <c r="F930" s="448"/>
      <c r="G930" s="448"/>
      <c r="H930" s="448"/>
      <c r="I930" s="448"/>
      <c r="J930" s="448"/>
      <c r="K930" s="328"/>
      <c r="L930" s="443" t="s">
        <v>380</v>
      </c>
      <c r="M930" s="283"/>
      <c r="N930" s="444">
        <f>'BD Team'!F92</f>
        <v>0</v>
      </c>
      <c r="O930" s="283"/>
      <c r="P930" s="1"/>
    </row>
    <row r="931" spans="1:16" ht="12.75" customHeight="1">
      <c r="A931" s="1"/>
      <c r="B931" s="1"/>
      <c r="C931" s="282"/>
      <c r="D931" s="285"/>
      <c r="E931" s="285"/>
      <c r="F931" s="285"/>
      <c r="G931" s="285"/>
      <c r="H931" s="285"/>
      <c r="I931" s="285"/>
      <c r="J931" s="285"/>
      <c r="K931" s="285"/>
      <c r="L931" s="285"/>
      <c r="M931" s="285"/>
      <c r="N931" s="285"/>
      <c r="O931" s="283"/>
      <c r="P931" s="1"/>
    </row>
    <row r="932" spans="1:16" ht="24.75" customHeight="1">
      <c r="A932" s="1"/>
      <c r="B932" s="1"/>
      <c r="C932" s="443" t="s">
        <v>372</v>
      </c>
      <c r="D932" s="283"/>
      <c r="E932" s="259">
        <f>'BD Team'!B93</f>
        <v>0</v>
      </c>
      <c r="F932" s="254" t="s">
        <v>373</v>
      </c>
      <c r="G932" s="444">
        <f>'BD Team'!D93</f>
        <v>0</v>
      </c>
      <c r="H932" s="285"/>
      <c r="I932" s="285"/>
      <c r="J932" s="285"/>
      <c r="K932" s="285"/>
      <c r="L932" s="285"/>
      <c r="M932" s="285"/>
      <c r="N932" s="285"/>
      <c r="O932" s="283"/>
      <c r="P932" s="1"/>
    </row>
    <row r="933" spans="1:16" ht="24.75" customHeight="1">
      <c r="A933" s="1"/>
      <c r="B933" s="1"/>
      <c r="C933" s="445"/>
      <c r="D933" s="446"/>
      <c r="E933" s="446"/>
      <c r="F933" s="446"/>
      <c r="G933" s="446"/>
      <c r="H933" s="446"/>
      <c r="I933" s="446"/>
      <c r="J933" s="446"/>
      <c r="K933" s="447"/>
      <c r="L933" s="443" t="s">
        <v>22</v>
      </c>
      <c r="M933" s="283"/>
      <c r="N933" s="449">
        <f>'BD Team'!G93</f>
        <v>0</v>
      </c>
      <c r="O933" s="283"/>
      <c r="P933" s="1"/>
    </row>
    <row r="934" spans="1:16" ht="24.75" customHeight="1">
      <c r="A934" s="1"/>
      <c r="B934" s="1"/>
      <c r="C934" s="409"/>
      <c r="D934" s="375"/>
      <c r="E934" s="375"/>
      <c r="F934" s="375"/>
      <c r="G934" s="375"/>
      <c r="H934" s="375"/>
      <c r="I934" s="375"/>
      <c r="J934" s="375"/>
      <c r="K934" s="417"/>
      <c r="L934" s="443" t="s">
        <v>374</v>
      </c>
      <c r="M934" s="283"/>
      <c r="N934" s="451" t="str">
        <f>$F$6</f>
        <v>Champagne Anodized</v>
      </c>
      <c r="O934" s="283"/>
      <c r="P934" s="1"/>
    </row>
    <row r="935" spans="1:16" ht="24.75" customHeight="1">
      <c r="A935" s="1"/>
      <c r="B935" s="1"/>
      <c r="C935" s="409"/>
      <c r="D935" s="375"/>
      <c r="E935" s="375"/>
      <c r="F935" s="375"/>
      <c r="G935" s="375"/>
      <c r="H935" s="375"/>
      <c r="I935" s="375"/>
      <c r="J935" s="375"/>
      <c r="K935" s="417"/>
      <c r="L935" s="443" t="s">
        <v>236</v>
      </c>
      <c r="M935" s="283"/>
      <c r="N935" s="451" t="str">
        <f>$K$6</f>
        <v>Silver</v>
      </c>
      <c r="O935" s="283"/>
      <c r="P935" s="1"/>
    </row>
    <row r="936" spans="1:16" ht="24.75" customHeight="1">
      <c r="A936" s="1"/>
      <c r="B936" s="1"/>
      <c r="C936" s="409"/>
      <c r="D936" s="375"/>
      <c r="E936" s="375"/>
      <c r="F936" s="375"/>
      <c r="G936" s="375"/>
      <c r="H936" s="375"/>
      <c r="I936" s="375"/>
      <c r="J936" s="375"/>
      <c r="K936" s="417"/>
      <c r="L936" s="443" t="s">
        <v>375</v>
      </c>
      <c r="M936" s="283"/>
      <c r="N936" s="450" t="s">
        <v>371</v>
      </c>
      <c r="O936" s="283"/>
      <c r="P936" s="1"/>
    </row>
    <row r="937" spans="1:16" ht="24.75" customHeight="1">
      <c r="A937" s="1"/>
      <c r="B937" s="1"/>
      <c r="C937" s="409"/>
      <c r="D937" s="375"/>
      <c r="E937" s="375"/>
      <c r="F937" s="375"/>
      <c r="G937" s="375"/>
      <c r="H937" s="375"/>
      <c r="I937" s="375"/>
      <c r="J937" s="375"/>
      <c r="K937" s="417"/>
      <c r="L937" s="443" t="s">
        <v>376</v>
      </c>
      <c r="M937" s="283"/>
      <c r="N937" s="451" t="str">
        <f>CONCATENATE('BD Team'!H93," X ",'BD Team'!I93)</f>
        <v xml:space="preserve"> X </v>
      </c>
      <c r="O937" s="283"/>
      <c r="P937" s="1"/>
    </row>
    <row r="938" spans="1:16" ht="24.75" customHeight="1">
      <c r="A938" s="1"/>
      <c r="B938" s="1"/>
      <c r="C938" s="409"/>
      <c r="D938" s="375"/>
      <c r="E938" s="375"/>
      <c r="F938" s="375"/>
      <c r="G938" s="375"/>
      <c r="H938" s="375"/>
      <c r="I938" s="375"/>
      <c r="J938" s="375"/>
      <c r="K938" s="417"/>
      <c r="L938" s="443" t="s">
        <v>377</v>
      </c>
      <c r="M938" s="283"/>
      <c r="N938" s="444">
        <f>'BD Team'!J93</f>
        <v>0</v>
      </c>
      <c r="O938" s="283"/>
      <c r="P938" s="1"/>
    </row>
    <row r="939" spans="1:16" ht="24.75" customHeight="1">
      <c r="A939" s="1"/>
      <c r="B939" s="1"/>
      <c r="C939" s="409"/>
      <c r="D939" s="375"/>
      <c r="E939" s="375"/>
      <c r="F939" s="375"/>
      <c r="G939" s="375"/>
      <c r="H939" s="375"/>
      <c r="I939" s="375"/>
      <c r="J939" s="375"/>
      <c r="K939" s="417"/>
      <c r="L939" s="443" t="s">
        <v>378</v>
      </c>
      <c r="M939" s="283"/>
      <c r="N939" s="444">
        <f>'BD Team'!C93</f>
        <v>0</v>
      </c>
      <c r="O939" s="283"/>
      <c r="P939" s="1"/>
    </row>
    <row r="940" spans="1:16" ht="24.75" customHeight="1">
      <c r="A940" s="1"/>
      <c r="B940" s="1"/>
      <c r="C940" s="409"/>
      <c r="D940" s="375"/>
      <c r="E940" s="375"/>
      <c r="F940" s="375"/>
      <c r="G940" s="375"/>
      <c r="H940" s="375"/>
      <c r="I940" s="375"/>
      <c r="J940" s="375"/>
      <c r="K940" s="417"/>
      <c r="L940" s="443" t="s">
        <v>379</v>
      </c>
      <c r="M940" s="283"/>
      <c r="N940" s="444">
        <f>'BD Team'!E93</f>
        <v>0</v>
      </c>
      <c r="O940" s="283"/>
      <c r="P940" s="1"/>
    </row>
    <row r="941" spans="1:16" ht="24.75" customHeight="1">
      <c r="A941" s="1"/>
      <c r="B941" s="1"/>
      <c r="C941" s="327"/>
      <c r="D941" s="448"/>
      <c r="E941" s="448"/>
      <c r="F941" s="448"/>
      <c r="G941" s="448"/>
      <c r="H941" s="448"/>
      <c r="I941" s="448"/>
      <c r="J941" s="448"/>
      <c r="K941" s="328"/>
      <c r="L941" s="443" t="s">
        <v>380</v>
      </c>
      <c r="M941" s="283"/>
      <c r="N941" s="444">
        <f>'BD Team'!F93</f>
        <v>0</v>
      </c>
      <c r="O941" s="283"/>
      <c r="P941" s="1"/>
    </row>
    <row r="942" spans="1:16" ht="12.75" customHeight="1">
      <c r="A942" s="1"/>
      <c r="B942" s="1"/>
      <c r="C942" s="282"/>
      <c r="D942" s="285"/>
      <c r="E942" s="285"/>
      <c r="F942" s="285"/>
      <c r="G942" s="285"/>
      <c r="H942" s="285"/>
      <c r="I942" s="285"/>
      <c r="J942" s="285"/>
      <c r="K942" s="285"/>
      <c r="L942" s="285"/>
      <c r="M942" s="285"/>
      <c r="N942" s="285"/>
      <c r="O942" s="283"/>
      <c r="P942" s="1"/>
    </row>
    <row r="943" spans="1:16" ht="24.75" customHeight="1">
      <c r="A943" s="1"/>
      <c r="B943" s="1"/>
      <c r="C943" s="443" t="s">
        <v>372</v>
      </c>
      <c r="D943" s="283"/>
      <c r="E943" s="259">
        <f>'BD Team'!B94</f>
        <v>0</v>
      </c>
      <c r="F943" s="254" t="s">
        <v>373</v>
      </c>
      <c r="G943" s="444">
        <f>'BD Team'!D94</f>
        <v>0</v>
      </c>
      <c r="H943" s="285"/>
      <c r="I943" s="285"/>
      <c r="J943" s="285"/>
      <c r="K943" s="285"/>
      <c r="L943" s="285"/>
      <c r="M943" s="285"/>
      <c r="N943" s="285"/>
      <c r="O943" s="283"/>
      <c r="P943" s="1"/>
    </row>
    <row r="944" spans="1:16" ht="24.75" customHeight="1">
      <c r="A944" s="1"/>
      <c r="B944" s="1"/>
      <c r="C944" s="445"/>
      <c r="D944" s="446"/>
      <c r="E944" s="446"/>
      <c r="F944" s="446"/>
      <c r="G944" s="446"/>
      <c r="H944" s="446"/>
      <c r="I944" s="446"/>
      <c r="J944" s="446"/>
      <c r="K944" s="447"/>
      <c r="L944" s="443" t="s">
        <v>22</v>
      </c>
      <c r="M944" s="283"/>
      <c r="N944" s="449">
        <f>'BD Team'!G94</f>
        <v>0</v>
      </c>
      <c r="O944" s="283"/>
      <c r="P944" s="1"/>
    </row>
    <row r="945" spans="1:16" ht="24.75" customHeight="1">
      <c r="A945" s="1"/>
      <c r="B945" s="1"/>
      <c r="C945" s="409"/>
      <c r="D945" s="375"/>
      <c r="E945" s="375"/>
      <c r="F945" s="375"/>
      <c r="G945" s="375"/>
      <c r="H945" s="375"/>
      <c r="I945" s="375"/>
      <c r="J945" s="375"/>
      <c r="K945" s="417"/>
      <c r="L945" s="443" t="s">
        <v>374</v>
      </c>
      <c r="M945" s="283"/>
      <c r="N945" s="451" t="str">
        <f>$F$6</f>
        <v>Champagne Anodized</v>
      </c>
      <c r="O945" s="283"/>
      <c r="P945" s="1"/>
    </row>
    <row r="946" spans="1:16" ht="24.75" customHeight="1">
      <c r="A946" s="1"/>
      <c r="B946" s="1"/>
      <c r="C946" s="409"/>
      <c r="D946" s="375"/>
      <c r="E946" s="375"/>
      <c r="F946" s="375"/>
      <c r="G946" s="375"/>
      <c r="H946" s="375"/>
      <c r="I946" s="375"/>
      <c r="J946" s="375"/>
      <c r="K946" s="417"/>
      <c r="L946" s="443" t="s">
        <v>236</v>
      </c>
      <c r="M946" s="283"/>
      <c r="N946" s="451" t="str">
        <f>$K$6</f>
        <v>Silver</v>
      </c>
      <c r="O946" s="283"/>
      <c r="P946" s="1"/>
    </row>
    <row r="947" spans="1:16" ht="24.75" customHeight="1">
      <c r="A947" s="1"/>
      <c r="B947" s="1"/>
      <c r="C947" s="409"/>
      <c r="D947" s="375"/>
      <c r="E947" s="375"/>
      <c r="F947" s="375"/>
      <c r="G947" s="375"/>
      <c r="H947" s="375"/>
      <c r="I947" s="375"/>
      <c r="J947" s="375"/>
      <c r="K947" s="417"/>
      <c r="L947" s="443" t="s">
        <v>375</v>
      </c>
      <c r="M947" s="283"/>
      <c r="N947" s="450" t="s">
        <v>371</v>
      </c>
      <c r="O947" s="283"/>
      <c r="P947" s="1"/>
    </row>
    <row r="948" spans="1:16" ht="24.75" customHeight="1">
      <c r="A948" s="1"/>
      <c r="B948" s="1"/>
      <c r="C948" s="409"/>
      <c r="D948" s="375"/>
      <c r="E948" s="375"/>
      <c r="F948" s="375"/>
      <c r="G948" s="375"/>
      <c r="H948" s="375"/>
      <c r="I948" s="375"/>
      <c r="J948" s="375"/>
      <c r="K948" s="417"/>
      <c r="L948" s="443" t="s">
        <v>376</v>
      </c>
      <c r="M948" s="283"/>
      <c r="N948" s="451" t="str">
        <f>CONCATENATE('BD Team'!H94," X ",'BD Team'!I94)</f>
        <v xml:space="preserve"> X </v>
      </c>
      <c r="O948" s="283"/>
      <c r="P948" s="1"/>
    </row>
    <row r="949" spans="1:16" ht="24.75" customHeight="1">
      <c r="A949" s="1"/>
      <c r="B949" s="1"/>
      <c r="C949" s="409"/>
      <c r="D949" s="375"/>
      <c r="E949" s="375"/>
      <c r="F949" s="375"/>
      <c r="G949" s="375"/>
      <c r="H949" s="375"/>
      <c r="I949" s="375"/>
      <c r="J949" s="375"/>
      <c r="K949" s="417"/>
      <c r="L949" s="443" t="s">
        <v>377</v>
      </c>
      <c r="M949" s="283"/>
      <c r="N949" s="444">
        <f>'BD Team'!J94</f>
        <v>0</v>
      </c>
      <c r="O949" s="283"/>
      <c r="P949" s="1"/>
    </row>
    <row r="950" spans="1:16" ht="24.75" customHeight="1">
      <c r="A950" s="1"/>
      <c r="B950" s="1"/>
      <c r="C950" s="409"/>
      <c r="D950" s="375"/>
      <c r="E950" s="375"/>
      <c r="F950" s="375"/>
      <c r="G950" s="375"/>
      <c r="H950" s="375"/>
      <c r="I950" s="375"/>
      <c r="J950" s="375"/>
      <c r="K950" s="417"/>
      <c r="L950" s="443" t="s">
        <v>378</v>
      </c>
      <c r="M950" s="283"/>
      <c r="N950" s="444">
        <f>'BD Team'!C94</f>
        <v>0</v>
      </c>
      <c r="O950" s="283"/>
      <c r="P950" s="1"/>
    </row>
    <row r="951" spans="1:16" ht="24.75" customHeight="1">
      <c r="A951" s="1"/>
      <c r="B951" s="1"/>
      <c r="C951" s="409"/>
      <c r="D951" s="375"/>
      <c r="E951" s="375"/>
      <c r="F951" s="375"/>
      <c r="G951" s="375"/>
      <c r="H951" s="375"/>
      <c r="I951" s="375"/>
      <c r="J951" s="375"/>
      <c r="K951" s="417"/>
      <c r="L951" s="443" t="s">
        <v>379</v>
      </c>
      <c r="M951" s="283"/>
      <c r="N951" s="444">
        <f>'BD Team'!E94</f>
        <v>0</v>
      </c>
      <c r="O951" s="283"/>
      <c r="P951" s="1"/>
    </row>
    <row r="952" spans="1:16" ht="24.75" customHeight="1">
      <c r="A952" s="1"/>
      <c r="B952" s="1"/>
      <c r="C952" s="327"/>
      <c r="D952" s="448"/>
      <c r="E952" s="448"/>
      <c r="F952" s="448"/>
      <c r="G952" s="448"/>
      <c r="H952" s="448"/>
      <c r="I952" s="448"/>
      <c r="J952" s="448"/>
      <c r="K952" s="328"/>
      <c r="L952" s="443" t="s">
        <v>380</v>
      </c>
      <c r="M952" s="283"/>
      <c r="N952" s="444">
        <f>'BD Team'!F94</f>
        <v>0</v>
      </c>
      <c r="O952" s="283"/>
      <c r="P952" s="1"/>
    </row>
    <row r="953" spans="1:16" ht="12.75" customHeight="1">
      <c r="A953" s="1"/>
      <c r="B953" s="1"/>
      <c r="C953" s="282"/>
      <c r="D953" s="285"/>
      <c r="E953" s="285"/>
      <c r="F953" s="285"/>
      <c r="G953" s="285"/>
      <c r="H953" s="285"/>
      <c r="I953" s="285"/>
      <c r="J953" s="285"/>
      <c r="K953" s="285"/>
      <c r="L953" s="285"/>
      <c r="M953" s="285"/>
      <c r="N953" s="285"/>
      <c r="O953" s="283"/>
      <c r="P953" s="1"/>
    </row>
    <row r="954" spans="1:16" ht="24.75" customHeight="1">
      <c r="A954" s="1"/>
      <c r="B954" s="1"/>
      <c r="C954" s="443" t="s">
        <v>372</v>
      </c>
      <c r="D954" s="283"/>
      <c r="E954" s="259">
        <f>'BD Team'!B95</f>
        <v>0</v>
      </c>
      <c r="F954" s="254" t="s">
        <v>373</v>
      </c>
      <c r="G954" s="444">
        <f>'BD Team'!D95</f>
        <v>0</v>
      </c>
      <c r="H954" s="285"/>
      <c r="I954" s="285"/>
      <c r="J954" s="285"/>
      <c r="K954" s="285"/>
      <c r="L954" s="285"/>
      <c r="M954" s="285"/>
      <c r="N954" s="285"/>
      <c r="O954" s="283"/>
      <c r="P954" s="1"/>
    </row>
    <row r="955" spans="1:16" ht="24.75" customHeight="1">
      <c r="A955" s="1"/>
      <c r="B955" s="1"/>
      <c r="C955" s="445"/>
      <c r="D955" s="446"/>
      <c r="E955" s="446"/>
      <c r="F955" s="446"/>
      <c r="G955" s="446"/>
      <c r="H955" s="446"/>
      <c r="I955" s="446"/>
      <c r="J955" s="446"/>
      <c r="K955" s="447"/>
      <c r="L955" s="443" t="s">
        <v>22</v>
      </c>
      <c r="M955" s="283"/>
      <c r="N955" s="449">
        <f>'BD Team'!G95</f>
        <v>0</v>
      </c>
      <c r="O955" s="283"/>
      <c r="P955" s="1"/>
    </row>
    <row r="956" spans="1:16" ht="24.75" customHeight="1">
      <c r="A956" s="1"/>
      <c r="B956" s="1"/>
      <c r="C956" s="409"/>
      <c r="D956" s="375"/>
      <c r="E956" s="375"/>
      <c r="F956" s="375"/>
      <c r="G956" s="375"/>
      <c r="H956" s="375"/>
      <c r="I956" s="375"/>
      <c r="J956" s="375"/>
      <c r="K956" s="417"/>
      <c r="L956" s="443" t="s">
        <v>374</v>
      </c>
      <c r="M956" s="283"/>
      <c r="N956" s="451" t="str">
        <f>$F$6</f>
        <v>Champagne Anodized</v>
      </c>
      <c r="O956" s="283"/>
      <c r="P956" s="1"/>
    </row>
    <row r="957" spans="1:16" ht="24.75" customHeight="1">
      <c r="A957" s="1"/>
      <c r="B957" s="1"/>
      <c r="C957" s="409"/>
      <c r="D957" s="375"/>
      <c r="E957" s="375"/>
      <c r="F957" s="375"/>
      <c r="G957" s="375"/>
      <c r="H957" s="375"/>
      <c r="I957" s="375"/>
      <c r="J957" s="375"/>
      <c r="K957" s="417"/>
      <c r="L957" s="443" t="s">
        <v>236</v>
      </c>
      <c r="M957" s="283"/>
      <c r="N957" s="451" t="str">
        <f>$K$6</f>
        <v>Silver</v>
      </c>
      <c r="O957" s="283"/>
      <c r="P957" s="1"/>
    </row>
    <row r="958" spans="1:16" ht="24.75" customHeight="1">
      <c r="A958" s="1"/>
      <c r="B958" s="1"/>
      <c r="C958" s="409"/>
      <c r="D958" s="375"/>
      <c r="E958" s="375"/>
      <c r="F958" s="375"/>
      <c r="G958" s="375"/>
      <c r="H958" s="375"/>
      <c r="I958" s="375"/>
      <c r="J958" s="375"/>
      <c r="K958" s="417"/>
      <c r="L958" s="443" t="s">
        <v>375</v>
      </c>
      <c r="M958" s="283"/>
      <c r="N958" s="450" t="s">
        <v>371</v>
      </c>
      <c r="O958" s="283"/>
      <c r="P958" s="1"/>
    </row>
    <row r="959" spans="1:16" ht="24.75" customHeight="1">
      <c r="A959" s="1"/>
      <c r="B959" s="1"/>
      <c r="C959" s="409"/>
      <c r="D959" s="375"/>
      <c r="E959" s="375"/>
      <c r="F959" s="375"/>
      <c r="G959" s="375"/>
      <c r="H959" s="375"/>
      <c r="I959" s="375"/>
      <c r="J959" s="375"/>
      <c r="K959" s="417"/>
      <c r="L959" s="443" t="s">
        <v>376</v>
      </c>
      <c r="M959" s="283"/>
      <c r="N959" s="451" t="str">
        <f>CONCATENATE('BD Team'!H95," X ",'BD Team'!I95)</f>
        <v xml:space="preserve"> X </v>
      </c>
      <c r="O959" s="283"/>
      <c r="P959" s="1"/>
    </row>
    <row r="960" spans="1:16" ht="24.75" customHeight="1">
      <c r="A960" s="1"/>
      <c r="B960" s="1"/>
      <c r="C960" s="409"/>
      <c r="D960" s="375"/>
      <c r="E960" s="375"/>
      <c r="F960" s="375"/>
      <c r="G960" s="375"/>
      <c r="H960" s="375"/>
      <c r="I960" s="375"/>
      <c r="J960" s="375"/>
      <c r="K960" s="417"/>
      <c r="L960" s="443" t="s">
        <v>377</v>
      </c>
      <c r="M960" s="283"/>
      <c r="N960" s="444">
        <f>'BD Team'!J95</f>
        <v>0</v>
      </c>
      <c r="O960" s="283"/>
      <c r="P960" s="1"/>
    </row>
    <row r="961" spans="1:16" ht="24.75" customHeight="1">
      <c r="A961" s="1"/>
      <c r="B961" s="1"/>
      <c r="C961" s="409"/>
      <c r="D961" s="375"/>
      <c r="E961" s="375"/>
      <c r="F961" s="375"/>
      <c r="G961" s="375"/>
      <c r="H961" s="375"/>
      <c r="I961" s="375"/>
      <c r="J961" s="375"/>
      <c r="K961" s="417"/>
      <c r="L961" s="443" t="s">
        <v>378</v>
      </c>
      <c r="M961" s="283"/>
      <c r="N961" s="444">
        <f>'BD Team'!C95</f>
        <v>0</v>
      </c>
      <c r="O961" s="283"/>
      <c r="P961" s="1"/>
    </row>
    <row r="962" spans="1:16" ht="24.75" customHeight="1">
      <c r="A962" s="1"/>
      <c r="B962" s="1"/>
      <c r="C962" s="409"/>
      <c r="D962" s="375"/>
      <c r="E962" s="375"/>
      <c r="F962" s="375"/>
      <c r="G962" s="375"/>
      <c r="H962" s="375"/>
      <c r="I962" s="375"/>
      <c r="J962" s="375"/>
      <c r="K962" s="417"/>
      <c r="L962" s="443" t="s">
        <v>379</v>
      </c>
      <c r="M962" s="283"/>
      <c r="N962" s="444">
        <f>'BD Team'!E95</f>
        <v>0</v>
      </c>
      <c r="O962" s="283"/>
      <c r="P962" s="1"/>
    </row>
    <row r="963" spans="1:16" ht="24.75" customHeight="1">
      <c r="A963" s="1"/>
      <c r="B963" s="1"/>
      <c r="C963" s="327"/>
      <c r="D963" s="448"/>
      <c r="E963" s="448"/>
      <c r="F963" s="448"/>
      <c r="G963" s="448"/>
      <c r="H963" s="448"/>
      <c r="I963" s="448"/>
      <c r="J963" s="448"/>
      <c r="K963" s="328"/>
      <c r="L963" s="443" t="s">
        <v>380</v>
      </c>
      <c r="M963" s="283"/>
      <c r="N963" s="444">
        <f>'BD Team'!F95</f>
        <v>0</v>
      </c>
      <c r="O963" s="283"/>
      <c r="P963" s="1"/>
    </row>
    <row r="964" spans="1:16" ht="12.75" customHeight="1">
      <c r="A964" s="1"/>
      <c r="B964" s="1"/>
      <c r="C964" s="282"/>
      <c r="D964" s="285"/>
      <c r="E964" s="285"/>
      <c r="F964" s="285"/>
      <c r="G964" s="285"/>
      <c r="H964" s="285"/>
      <c r="I964" s="285"/>
      <c r="J964" s="285"/>
      <c r="K964" s="285"/>
      <c r="L964" s="285"/>
      <c r="M964" s="285"/>
      <c r="N964" s="285"/>
      <c r="O964" s="283"/>
      <c r="P964" s="1"/>
    </row>
    <row r="965" spans="1:16" ht="24.75" customHeight="1">
      <c r="A965" s="1"/>
      <c r="B965" s="1"/>
      <c r="C965" s="443" t="s">
        <v>372</v>
      </c>
      <c r="D965" s="283"/>
      <c r="E965" s="259">
        <f>'BD Team'!B96</f>
        <v>0</v>
      </c>
      <c r="F965" s="254" t="s">
        <v>373</v>
      </c>
      <c r="G965" s="444">
        <f>'BD Team'!D96</f>
        <v>0</v>
      </c>
      <c r="H965" s="285"/>
      <c r="I965" s="285"/>
      <c r="J965" s="285"/>
      <c r="K965" s="285"/>
      <c r="L965" s="285"/>
      <c r="M965" s="285"/>
      <c r="N965" s="285"/>
      <c r="O965" s="283"/>
      <c r="P965" s="1"/>
    </row>
    <row r="966" spans="1:16" ht="24.75" customHeight="1">
      <c r="A966" s="1"/>
      <c r="B966" s="1"/>
      <c r="C966" s="445"/>
      <c r="D966" s="446"/>
      <c r="E966" s="446"/>
      <c r="F966" s="446"/>
      <c r="G966" s="446"/>
      <c r="H966" s="446"/>
      <c r="I966" s="446"/>
      <c r="J966" s="446"/>
      <c r="K966" s="447"/>
      <c r="L966" s="443" t="s">
        <v>22</v>
      </c>
      <c r="M966" s="283"/>
      <c r="N966" s="449">
        <f>'BD Team'!G96</f>
        <v>0</v>
      </c>
      <c r="O966" s="283"/>
      <c r="P966" s="1"/>
    </row>
    <row r="967" spans="1:16" ht="24.75" customHeight="1">
      <c r="A967" s="1"/>
      <c r="B967" s="1"/>
      <c r="C967" s="409"/>
      <c r="D967" s="375"/>
      <c r="E967" s="375"/>
      <c r="F967" s="375"/>
      <c r="G967" s="375"/>
      <c r="H967" s="375"/>
      <c r="I967" s="375"/>
      <c r="J967" s="375"/>
      <c r="K967" s="417"/>
      <c r="L967" s="443" t="s">
        <v>374</v>
      </c>
      <c r="M967" s="283"/>
      <c r="N967" s="451" t="str">
        <f>$F$6</f>
        <v>Champagne Anodized</v>
      </c>
      <c r="O967" s="283"/>
      <c r="P967" s="1"/>
    </row>
    <row r="968" spans="1:16" ht="24.75" customHeight="1">
      <c r="A968" s="1"/>
      <c r="B968" s="1"/>
      <c r="C968" s="409"/>
      <c r="D968" s="375"/>
      <c r="E968" s="375"/>
      <c r="F968" s="375"/>
      <c r="G968" s="375"/>
      <c r="H968" s="375"/>
      <c r="I968" s="375"/>
      <c r="J968" s="375"/>
      <c r="K968" s="417"/>
      <c r="L968" s="443" t="s">
        <v>236</v>
      </c>
      <c r="M968" s="283"/>
      <c r="N968" s="451" t="str">
        <f>$K$6</f>
        <v>Silver</v>
      </c>
      <c r="O968" s="283"/>
      <c r="P968" s="1"/>
    </row>
    <row r="969" spans="1:16" ht="24.75" customHeight="1">
      <c r="A969" s="1"/>
      <c r="B969" s="1"/>
      <c r="C969" s="409"/>
      <c r="D969" s="375"/>
      <c r="E969" s="375"/>
      <c r="F969" s="375"/>
      <c r="G969" s="375"/>
      <c r="H969" s="375"/>
      <c r="I969" s="375"/>
      <c r="J969" s="375"/>
      <c r="K969" s="417"/>
      <c r="L969" s="443" t="s">
        <v>375</v>
      </c>
      <c r="M969" s="283"/>
      <c r="N969" s="450" t="s">
        <v>371</v>
      </c>
      <c r="O969" s="283"/>
      <c r="P969" s="1"/>
    </row>
    <row r="970" spans="1:16" ht="24.75" customHeight="1">
      <c r="A970" s="1"/>
      <c r="B970" s="1"/>
      <c r="C970" s="409"/>
      <c r="D970" s="375"/>
      <c r="E970" s="375"/>
      <c r="F970" s="375"/>
      <c r="G970" s="375"/>
      <c r="H970" s="375"/>
      <c r="I970" s="375"/>
      <c r="J970" s="375"/>
      <c r="K970" s="417"/>
      <c r="L970" s="443" t="s">
        <v>376</v>
      </c>
      <c r="M970" s="283"/>
      <c r="N970" s="451" t="str">
        <f>CONCATENATE('BD Team'!H96," X ",'BD Team'!I96)</f>
        <v xml:space="preserve"> X </v>
      </c>
      <c r="O970" s="283"/>
      <c r="P970" s="1"/>
    </row>
    <row r="971" spans="1:16" ht="24.75" customHeight="1">
      <c r="A971" s="1"/>
      <c r="B971" s="1"/>
      <c r="C971" s="409"/>
      <c r="D971" s="375"/>
      <c r="E971" s="375"/>
      <c r="F971" s="375"/>
      <c r="G971" s="375"/>
      <c r="H971" s="375"/>
      <c r="I971" s="375"/>
      <c r="J971" s="375"/>
      <c r="K971" s="417"/>
      <c r="L971" s="443" t="s">
        <v>377</v>
      </c>
      <c r="M971" s="283"/>
      <c r="N971" s="444">
        <f>'BD Team'!J96</f>
        <v>0</v>
      </c>
      <c r="O971" s="283"/>
      <c r="P971" s="1"/>
    </row>
    <row r="972" spans="1:16" ht="24.75" customHeight="1">
      <c r="A972" s="1"/>
      <c r="B972" s="1"/>
      <c r="C972" s="409"/>
      <c r="D972" s="375"/>
      <c r="E972" s="375"/>
      <c r="F972" s="375"/>
      <c r="G972" s="375"/>
      <c r="H972" s="375"/>
      <c r="I972" s="375"/>
      <c r="J972" s="375"/>
      <c r="K972" s="417"/>
      <c r="L972" s="443" t="s">
        <v>378</v>
      </c>
      <c r="M972" s="283"/>
      <c r="N972" s="444">
        <f>'BD Team'!C96</f>
        <v>0</v>
      </c>
      <c r="O972" s="283"/>
      <c r="P972" s="1"/>
    </row>
    <row r="973" spans="1:16" ht="24.75" customHeight="1">
      <c r="A973" s="1"/>
      <c r="B973" s="1"/>
      <c r="C973" s="409"/>
      <c r="D973" s="375"/>
      <c r="E973" s="375"/>
      <c r="F973" s="375"/>
      <c r="G973" s="375"/>
      <c r="H973" s="375"/>
      <c r="I973" s="375"/>
      <c r="J973" s="375"/>
      <c r="K973" s="417"/>
      <c r="L973" s="443" t="s">
        <v>379</v>
      </c>
      <c r="M973" s="283"/>
      <c r="N973" s="444">
        <f>'BD Team'!E96</f>
        <v>0</v>
      </c>
      <c r="O973" s="283"/>
      <c r="P973" s="1"/>
    </row>
    <row r="974" spans="1:16" ht="24.75" customHeight="1">
      <c r="A974" s="1"/>
      <c r="B974" s="1"/>
      <c r="C974" s="327"/>
      <c r="D974" s="448"/>
      <c r="E974" s="448"/>
      <c r="F974" s="448"/>
      <c r="G974" s="448"/>
      <c r="H974" s="448"/>
      <c r="I974" s="448"/>
      <c r="J974" s="448"/>
      <c r="K974" s="328"/>
      <c r="L974" s="443" t="s">
        <v>380</v>
      </c>
      <c r="M974" s="283"/>
      <c r="N974" s="444">
        <f>'BD Team'!F96</f>
        <v>0</v>
      </c>
      <c r="O974" s="283"/>
      <c r="P974" s="1"/>
    </row>
    <row r="975" spans="1:16" ht="12.75" customHeight="1">
      <c r="A975" s="1"/>
      <c r="B975" s="1"/>
      <c r="C975" s="282"/>
      <c r="D975" s="285"/>
      <c r="E975" s="285"/>
      <c r="F975" s="285"/>
      <c r="G975" s="285"/>
      <c r="H975" s="285"/>
      <c r="I975" s="285"/>
      <c r="J975" s="285"/>
      <c r="K975" s="285"/>
      <c r="L975" s="285"/>
      <c r="M975" s="285"/>
      <c r="N975" s="285"/>
      <c r="O975" s="283"/>
      <c r="P975" s="1"/>
    </row>
    <row r="976" spans="1:16" ht="24.75" customHeight="1">
      <c r="A976" s="1"/>
      <c r="B976" s="1"/>
      <c r="C976" s="443" t="s">
        <v>372</v>
      </c>
      <c r="D976" s="283"/>
      <c r="E976" s="259">
        <f>'BD Team'!B97</f>
        <v>0</v>
      </c>
      <c r="F976" s="254" t="s">
        <v>373</v>
      </c>
      <c r="G976" s="444">
        <f>'BD Team'!D97</f>
        <v>0</v>
      </c>
      <c r="H976" s="285"/>
      <c r="I976" s="285"/>
      <c r="J976" s="285"/>
      <c r="K976" s="285"/>
      <c r="L976" s="285"/>
      <c r="M976" s="285"/>
      <c r="N976" s="285"/>
      <c r="O976" s="283"/>
      <c r="P976" s="1"/>
    </row>
    <row r="977" spans="1:16" ht="24.75" customHeight="1">
      <c r="A977" s="1"/>
      <c r="B977" s="1"/>
      <c r="C977" s="445"/>
      <c r="D977" s="446"/>
      <c r="E977" s="446"/>
      <c r="F977" s="446"/>
      <c r="G977" s="446"/>
      <c r="H977" s="446"/>
      <c r="I977" s="446"/>
      <c r="J977" s="446"/>
      <c r="K977" s="447"/>
      <c r="L977" s="443" t="s">
        <v>22</v>
      </c>
      <c r="M977" s="283"/>
      <c r="N977" s="449">
        <f>'BD Team'!G97</f>
        <v>0</v>
      </c>
      <c r="O977" s="283"/>
      <c r="P977" s="1"/>
    </row>
    <row r="978" spans="1:16" ht="24.75" customHeight="1">
      <c r="A978" s="1"/>
      <c r="B978" s="1"/>
      <c r="C978" s="409"/>
      <c r="D978" s="375"/>
      <c r="E978" s="375"/>
      <c r="F978" s="375"/>
      <c r="G978" s="375"/>
      <c r="H978" s="375"/>
      <c r="I978" s="375"/>
      <c r="J978" s="375"/>
      <c r="K978" s="417"/>
      <c r="L978" s="443" t="s">
        <v>374</v>
      </c>
      <c r="M978" s="283"/>
      <c r="N978" s="451" t="str">
        <f>$F$6</f>
        <v>Champagne Anodized</v>
      </c>
      <c r="O978" s="283"/>
      <c r="P978" s="1"/>
    </row>
    <row r="979" spans="1:16" ht="24.75" customHeight="1">
      <c r="A979" s="1"/>
      <c r="B979" s="1"/>
      <c r="C979" s="409"/>
      <c r="D979" s="375"/>
      <c r="E979" s="375"/>
      <c r="F979" s="375"/>
      <c r="G979" s="375"/>
      <c r="H979" s="375"/>
      <c r="I979" s="375"/>
      <c r="J979" s="375"/>
      <c r="K979" s="417"/>
      <c r="L979" s="443" t="s">
        <v>236</v>
      </c>
      <c r="M979" s="283"/>
      <c r="N979" s="451" t="str">
        <f>$K$6</f>
        <v>Silver</v>
      </c>
      <c r="O979" s="283"/>
      <c r="P979" s="1"/>
    </row>
    <row r="980" spans="1:16" ht="24.75" customHeight="1">
      <c r="A980" s="1"/>
      <c r="B980" s="1"/>
      <c r="C980" s="409"/>
      <c r="D980" s="375"/>
      <c r="E980" s="375"/>
      <c r="F980" s="375"/>
      <c r="G980" s="375"/>
      <c r="H980" s="375"/>
      <c r="I980" s="375"/>
      <c r="J980" s="375"/>
      <c r="K980" s="417"/>
      <c r="L980" s="443" t="s">
        <v>375</v>
      </c>
      <c r="M980" s="283"/>
      <c r="N980" s="450" t="s">
        <v>371</v>
      </c>
      <c r="O980" s="283"/>
      <c r="P980" s="1"/>
    </row>
    <row r="981" spans="1:16" ht="24.75" customHeight="1">
      <c r="A981" s="1"/>
      <c r="B981" s="1"/>
      <c r="C981" s="409"/>
      <c r="D981" s="375"/>
      <c r="E981" s="375"/>
      <c r="F981" s="375"/>
      <c r="G981" s="375"/>
      <c r="H981" s="375"/>
      <c r="I981" s="375"/>
      <c r="J981" s="375"/>
      <c r="K981" s="417"/>
      <c r="L981" s="443" t="s">
        <v>376</v>
      </c>
      <c r="M981" s="283"/>
      <c r="N981" s="451" t="str">
        <f>CONCATENATE('BD Team'!H97," X ",'BD Team'!I97)</f>
        <v xml:space="preserve"> X </v>
      </c>
      <c r="O981" s="283"/>
      <c r="P981" s="1"/>
    </row>
    <row r="982" spans="1:16" ht="24.75" customHeight="1">
      <c r="A982" s="1"/>
      <c r="B982" s="1"/>
      <c r="C982" s="409"/>
      <c r="D982" s="375"/>
      <c r="E982" s="375"/>
      <c r="F982" s="375"/>
      <c r="G982" s="375"/>
      <c r="H982" s="375"/>
      <c r="I982" s="375"/>
      <c r="J982" s="375"/>
      <c r="K982" s="417"/>
      <c r="L982" s="443" t="s">
        <v>377</v>
      </c>
      <c r="M982" s="283"/>
      <c r="N982" s="444">
        <f>'BD Team'!J97</f>
        <v>0</v>
      </c>
      <c r="O982" s="283"/>
      <c r="P982" s="1"/>
    </row>
    <row r="983" spans="1:16" ht="24.75" customHeight="1">
      <c r="A983" s="1"/>
      <c r="B983" s="1"/>
      <c r="C983" s="409"/>
      <c r="D983" s="375"/>
      <c r="E983" s="375"/>
      <c r="F983" s="375"/>
      <c r="G983" s="375"/>
      <c r="H983" s="375"/>
      <c r="I983" s="375"/>
      <c r="J983" s="375"/>
      <c r="K983" s="417"/>
      <c r="L983" s="443" t="s">
        <v>378</v>
      </c>
      <c r="M983" s="283"/>
      <c r="N983" s="444">
        <f>'BD Team'!C97</f>
        <v>0</v>
      </c>
      <c r="O983" s="283"/>
      <c r="P983" s="1"/>
    </row>
    <row r="984" spans="1:16" ht="24.75" customHeight="1">
      <c r="A984" s="1"/>
      <c r="B984" s="1"/>
      <c r="C984" s="409"/>
      <c r="D984" s="375"/>
      <c r="E984" s="375"/>
      <c r="F984" s="375"/>
      <c r="G984" s="375"/>
      <c r="H984" s="375"/>
      <c r="I984" s="375"/>
      <c r="J984" s="375"/>
      <c r="K984" s="417"/>
      <c r="L984" s="443" t="s">
        <v>379</v>
      </c>
      <c r="M984" s="283"/>
      <c r="N984" s="444">
        <f>'BD Team'!E97</f>
        <v>0</v>
      </c>
      <c r="O984" s="283"/>
      <c r="P984" s="1"/>
    </row>
    <row r="985" spans="1:16" ht="24.75" customHeight="1">
      <c r="A985" s="1"/>
      <c r="B985" s="1"/>
      <c r="C985" s="327"/>
      <c r="D985" s="448"/>
      <c r="E985" s="448"/>
      <c r="F985" s="448"/>
      <c r="G985" s="448"/>
      <c r="H985" s="448"/>
      <c r="I985" s="448"/>
      <c r="J985" s="448"/>
      <c r="K985" s="328"/>
      <c r="L985" s="443" t="s">
        <v>380</v>
      </c>
      <c r="M985" s="283"/>
      <c r="N985" s="444">
        <f>'BD Team'!F97</f>
        <v>0</v>
      </c>
      <c r="O985" s="283"/>
      <c r="P985" s="1"/>
    </row>
    <row r="986" spans="1:16" ht="12.75" customHeight="1">
      <c r="A986" s="1"/>
      <c r="B986" s="1"/>
      <c r="C986" s="282"/>
      <c r="D986" s="285"/>
      <c r="E986" s="285"/>
      <c r="F986" s="285"/>
      <c r="G986" s="285"/>
      <c r="H986" s="285"/>
      <c r="I986" s="285"/>
      <c r="J986" s="285"/>
      <c r="K986" s="285"/>
      <c r="L986" s="285"/>
      <c r="M986" s="285"/>
      <c r="N986" s="285"/>
      <c r="O986" s="283"/>
      <c r="P986" s="1"/>
    </row>
    <row r="987" spans="1:16" ht="24.75" customHeight="1">
      <c r="A987" s="1"/>
      <c r="B987" s="1"/>
      <c r="C987" s="443" t="s">
        <v>372</v>
      </c>
      <c r="D987" s="283"/>
      <c r="E987" s="259">
        <f>'BD Team'!B98</f>
        <v>0</v>
      </c>
      <c r="F987" s="254" t="s">
        <v>373</v>
      </c>
      <c r="G987" s="444">
        <f>'BD Team'!D98</f>
        <v>0</v>
      </c>
      <c r="H987" s="285"/>
      <c r="I987" s="285"/>
      <c r="J987" s="285"/>
      <c r="K987" s="285"/>
      <c r="L987" s="285"/>
      <c r="M987" s="285"/>
      <c r="N987" s="285"/>
      <c r="O987" s="283"/>
      <c r="P987" s="1"/>
    </row>
    <row r="988" spans="1:16" ht="24.75" customHeight="1">
      <c r="A988" s="1"/>
      <c r="B988" s="1"/>
      <c r="C988" s="445"/>
      <c r="D988" s="446"/>
      <c r="E988" s="446"/>
      <c r="F988" s="446"/>
      <c r="G988" s="446"/>
      <c r="H988" s="446"/>
      <c r="I988" s="446"/>
      <c r="J988" s="446"/>
      <c r="K988" s="447"/>
      <c r="L988" s="443" t="s">
        <v>22</v>
      </c>
      <c r="M988" s="283"/>
      <c r="N988" s="449">
        <f>'BD Team'!G98</f>
        <v>0</v>
      </c>
      <c r="O988" s="283"/>
      <c r="P988" s="1"/>
    </row>
    <row r="989" spans="1:16" ht="24.75" customHeight="1">
      <c r="A989" s="1"/>
      <c r="B989" s="1"/>
      <c r="C989" s="409"/>
      <c r="D989" s="375"/>
      <c r="E989" s="375"/>
      <c r="F989" s="375"/>
      <c r="G989" s="375"/>
      <c r="H989" s="375"/>
      <c r="I989" s="375"/>
      <c r="J989" s="375"/>
      <c r="K989" s="417"/>
      <c r="L989" s="443" t="s">
        <v>374</v>
      </c>
      <c r="M989" s="283"/>
      <c r="N989" s="451" t="str">
        <f>$F$6</f>
        <v>Champagne Anodized</v>
      </c>
      <c r="O989" s="283"/>
      <c r="P989" s="1"/>
    </row>
    <row r="990" spans="1:16" ht="24.75" customHeight="1">
      <c r="A990" s="1"/>
      <c r="B990" s="1"/>
      <c r="C990" s="409"/>
      <c r="D990" s="375"/>
      <c r="E990" s="375"/>
      <c r="F990" s="375"/>
      <c r="G990" s="375"/>
      <c r="H990" s="375"/>
      <c r="I990" s="375"/>
      <c r="J990" s="375"/>
      <c r="K990" s="417"/>
      <c r="L990" s="443" t="s">
        <v>236</v>
      </c>
      <c r="M990" s="283"/>
      <c r="N990" s="451" t="str">
        <f>$K$6</f>
        <v>Silver</v>
      </c>
      <c r="O990" s="283"/>
      <c r="P990" s="1"/>
    </row>
    <row r="991" spans="1:16" ht="24.75" customHeight="1">
      <c r="A991" s="1"/>
      <c r="B991" s="1"/>
      <c r="C991" s="409"/>
      <c r="D991" s="375"/>
      <c r="E991" s="375"/>
      <c r="F991" s="375"/>
      <c r="G991" s="375"/>
      <c r="H991" s="375"/>
      <c r="I991" s="375"/>
      <c r="J991" s="375"/>
      <c r="K991" s="417"/>
      <c r="L991" s="443" t="s">
        <v>375</v>
      </c>
      <c r="M991" s="283"/>
      <c r="N991" s="450" t="s">
        <v>371</v>
      </c>
      <c r="O991" s="283"/>
      <c r="P991" s="1"/>
    </row>
    <row r="992" spans="1:16" ht="24.75" customHeight="1">
      <c r="A992" s="1"/>
      <c r="B992" s="1"/>
      <c r="C992" s="409"/>
      <c r="D992" s="375"/>
      <c r="E992" s="375"/>
      <c r="F992" s="375"/>
      <c r="G992" s="375"/>
      <c r="H992" s="375"/>
      <c r="I992" s="375"/>
      <c r="J992" s="375"/>
      <c r="K992" s="417"/>
      <c r="L992" s="443" t="s">
        <v>376</v>
      </c>
      <c r="M992" s="283"/>
      <c r="N992" s="451" t="str">
        <f>CONCATENATE('BD Team'!H98," X ",'BD Team'!I98)</f>
        <v xml:space="preserve"> X </v>
      </c>
      <c r="O992" s="283"/>
      <c r="P992" s="1"/>
    </row>
    <row r="993" spans="1:16" ht="24.75" customHeight="1">
      <c r="A993" s="1"/>
      <c r="B993" s="1"/>
      <c r="C993" s="409"/>
      <c r="D993" s="375"/>
      <c r="E993" s="375"/>
      <c r="F993" s="375"/>
      <c r="G993" s="375"/>
      <c r="H993" s="375"/>
      <c r="I993" s="375"/>
      <c r="J993" s="375"/>
      <c r="K993" s="417"/>
      <c r="L993" s="443" t="s">
        <v>377</v>
      </c>
      <c r="M993" s="283"/>
      <c r="N993" s="444">
        <f>'BD Team'!J98</f>
        <v>0</v>
      </c>
      <c r="O993" s="283"/>
      <c r="P993" s="1"/>
    </row>
    <row r="994" spans="1:16" ht="24.75" customHeight="1">
      <c r="A994" s="1"/>
      <c r="B994" s="1"/>
      <c r="C994" s="409"/>
      <c r="D994" s="375"/>
      <c r="E994" s="375"/>
      <c r="F994" s="375"/>
      <c r="G994" s="375"/>
      <c r="H994" s="375"/>
      <c r="I994" s="375"/>
      <c r="J994" s="375"/>
      <c r="K994" s="417"/>
      <c r="L994" s="443" t="s">
        <v>378</v>
      </c>
      <c r="M994" s="283"/>
      <c r="N994" s="444">
        <f>'BD Team'!C98</f>
        <v>0</v>
      </c>
      <c r="O994" s="283"/>
      <c r="P994" s="1"/>
    </row>
    <row r="995" spans="1:16" ht="24.75" customHeight="1">
      <c r="A995" s="1"/>
      <c r="B995" s="1"/>
      <c r="C995" s="409"/>
      <c r="D995" s="375"/>
      <c r="E995" s="375"/>
      <c r="F995" s="375"/>
      <c r="G995" s="375"/>
      <c r="H995" s="375"/>
      <c r="I995" s="375"/>
      <c r="J995" s="375"/>
      <c r="K995" s="417"/>
      <c r="L995" s="443" t="s">
        <v>379</v>
      </c>
      <c r="M995" s="283"/>
      <c r="N995" s="444">
        <f>'BD Team'!E98</f>
        <v>0</v>
      </c>
      <c r="O995" s="283"/>
      <c r="P995" s="1"/>
    </row>
    <row r="996" spans="1:16" ht="24.75" customHeight="1">
      <c r="A996" s="1"/>
      <c r="B996" s="1"/>
      <c r="C996" s="327"/>
      <c r="D996" s="448"/>
      <c r="E996" s="448"/>
      <c r="F996" s="448"/>
      <c r="G996" s="448"/>
      <c r="H996" s="448"/>
      <c r="I996" s="448"/>
      <c r="J996" s="448"/>
      <c r="K996" s="328"/>
      <c r="L996" s="443" t="s">
        <v>380</v>
      </c>
      <c r="M996" s="283"/>
      <c r="N996" s="444">
        <f>'BD Team'!F98</f>
        <v>0</v>
      </c>
      <c r="O996" s="283"/>
      <c r="P996" s="1"/>
    </row>
    <row r="997" spans="1:16" ht="12.75" customHeight="1">
      <c r="A997" s="1"/>
      <c r="B997" s="1"/>
      <c r="C997" s="282"/>
      <c r="D997" s="285"/>
      <c r="E997" s="285"/>
      <c r="F997" s="285"/>
      <c r="G997" s="285"/>
      <c r="H997" s="285"/>
      <c r="I997" s="285"/>
      <c r="J997" s="285"/>
      <c r="K997" s="285"/>
      <c r="L997" s="285"/>
      <c r="M997" s="285"/>
      <c r="N997" s="285"/>
      <c r="O997" s="283"/>
      <c r="P997" s="1"/>
    </row>
    <row r="998" spans="1:16" ht="24.75" customHeight="1">
      <c r="A998" s="1"/>
      <c r="B998" s="1"/>
      <c r="C998" s="443" t="s">
        <v>372</v>
      </c>
      <c r="D998" s="283"/>
      <c r="E998" s="259">
        <f>'BD Team'!B99</f>
        <v>0</v>
      </c>
      <c r="F998" s="254" t="s">
        <v>373</v>
      </c>
      <c r="G998" s="444">
        <f>'BD Team'!D99</f>
        <v>0</v>
      </c>
      <c r="H998" s="285"/>
      <c r="I998" s="285"/>
      <c r="J998" s="285"/>
      <c r="K998" s="285"/>
      <c r="L998" s="285"/>
      <c r="M998" s="285"/>
      <c r="N998" s="285"/>
      <c r="O998" s="283"/>
      <c r="P998" s="1"/>
    </row>
    <row r="999" spans="1:16" ht="24.75" customHeight="1">
      <c r="A999" s="1"/>
      <c r="B999" s="1"/>
      <c r="C999" s="445"/>
      <c r="D999" s="446"/>
      <c r="E999" s="446"/>
      <c r="F999" s="446"/>
      <c r="G999" s="446"/>
      <c r="H999" s="446"/>
      <c r="I999" s="446"/>
      <c r="J999" s="446"/>
      <c r="K999" s="447"/>
      <c r="L999" s="443" t="s">
        <v>22</v>
      </c>
      <c r="M999" s="283"/>
      <c r="N999" s="449">
        <f>'BD Team'!G99</f>
        <v>0</v>
      </c>
      <c r="O999" s="283"/>
      <c r="P999" s="1"/>
    </row>
    <row r="1000" spans="1:16" ht="24.75" customHeight="1">
      <c r="A1000" s="1"/>
      <c r="B1000" s="1"/>
      <c r="C1000" s="409"/>
      <c r="D1000" s="375"/>
      <c r="E1000" s="375"/>
      <c r="F1000" s="375"/>
      <c r="G1000" s="375"/>
      <c r="H1000" s="375"/>
      <c r="I1000" s="375"/>
      <c r="J1000" s="375"/>
      <c r="K1000" s="417"/>
      <c r="L1000" s="443" t="s">
        <v>374</v>
      </c>
      <c r="M1000" s="283"/>
      <c r="N1000" s="451" t="str">
        <f>$F$6</f>
        <v>Champagne Anodized</v>
      </c>
      <c r="O1000" s="283"/>
      <c r="P1000" s="1"/>
    </row>
    <row r="1001" spans="1:16" ht="24.75" customHeight="1">
      <c r="A1001" s="1"/>
      <c r="B1001" s="1"/>
      <c r="C1001" s="409"/>
      <c r="D1001" s="375"/>
      <c r="E1001" s="375"/>
      <c r="F1001" s="375"/>
      <c r="G1001" s="375"/>
      <c r="H1001" s="375"/>
      <c r="I1001" s="375"/>
      <c r="J1001" s="375"/>
      <c r="K1001" s="417"/>
      <c r="L1001" s="443" t="s">
        <v>236</v>
      </c>
      <c r="M1001" s="283"/>
      <c r="N1001" s="451" t="str">
        <f>$K$6</f>
        <v>Silver</v>
      </c>
      <c r="O1001" s="283"/>
      <c r="P1001" s="1"/>
    </row>
    <row r="1002" spans="1:16" ht="24.75" customHeight="1">
      <c r="A1002" s="1"/>
      <c r="B1002" s="1"/>
      <c r="C1002" s="409"/>
      <c r="D1002" s="375"/>
      <c r="E1002" s="375"/>
      <c r="F1002" s="375"/>
      <c r="G1002" s="375"/>
      <c r="H1002" s="375"/>
      <c r="I1002" s="375"/>
      <c r="J1002" s="375"/>
      <c r="K1002" s="417"/>
      <c r="L1002" s="443" t="s">
        <v>375</v>
      </c>
      <c r="M1002" s="283"/>
      <c r="N1002" s="450" t="s">
        <v>371</v>
      </c>
      <c r="O1002" s="283"/>
      <c r="P1002" s="1"/>
    </row>
    <row r="1003" spans="1:16" ht="24.75" customHeight="1">
      <c r="A1003" s="1"/>
      <c r="B1003" s="1"/>
      <c r="C1003" s="409"/>
      <c r="D1003" s="375"/>
      <c r="E1003" s="375"/>
      <c r="F1003" s="375"/>
      <c r="G1003" s="375"/>
      <c r="H1003" s="375"/>
      <c r="I1003" s="375"/>
      <c r="J1003" s="375"/>
      <c r="K1003" s="417"/>
      <c r="L1003" s="443" t="s">
        <v>376</v>
      </c>
      <c r="M1003" s="283"/>
      <c r="N1003" s="451" t="str">
        <f>CONCATENATE('BD Team'!H99," X ",'BD Team'!I99)</f>
        <v xml:space="preserve"> X </v>
      </c>
      <c r="O1003" s="283"/>
      <c r="P1003" s="1"/>
    </row>
    <row r="1004" spans="1:16" ht="24.75" customHeight="1">
      <c r="A1004" s="1"/>
      <c r="B1004" s="1"/>
      <c r="C1004" s="409"/>
      <c r="D1004" s="375"/>
      <c r="E1004" s="375"/>
      <c r="F1004" s="375"/>
      <c r="G1004" s="375"/>
      <c r="H1004" s="375"/>
      <c r="I1004" s="375"/>
      <c r="J1004" s="375"/>
      <c r="K1004" s="417"/>
      <c r="L1004" s="443" t="s">
        <v>377</v>
      </c>
      <c r="M1004" s="283"/>
      <c r="N1004" s="444">
        <f>'BD Team'!J99</f>
        <v>0</v>
      </c>
      <c r="O1004" s="283"/>
      <c r="P1004" s="1"/>
    </row>
    <row r="1005" spans="1:16" ht="24.75" customHeight="1">
      <c r="A1005" s="1"/>
      <c r="B1005" s="1"/>
      <c r="C1005" s="409"/>
      <c r="D1005" s="375"/>
      <c r="E1005" s="375"/>
      <c r="F1005" s="375"/>
      <c r="G1005" s="375"/>
      <c r="H1005" s="375"/>
      <c r="I1005" s="375"/>
      <c r="J1005" s="375"/>
      <c r="K1005" s="417"/>
      <c r="L1005" s="443" t="s">
        <v>378</v>
      </c>
      <c r="M1005" s="283"/>
      <c r="N1005" s="444">
        <f>'BD Team'!C99</f>
        <v>0</v>
      </c>
      <c r="O1005" s="283"/>
      <c r="P1005" s="1"/>
    </row>
    <row r="1006" spans="1:16" ht="24.75" customHeight="1">
      <c r="A1006" s="1"/>
      <c r="B1006" s="1"/>
      <c r="C1006" s="409"/>
      <c r="D1006" s="375"/>
      <c r="E1006" s="375"/>
      <c r="F1006" s="375"/>
      <c r="G1006" s="375"/>
      <c r="H1006" s="375"/>
      <c r="I1006" s="375"/>
      <c r="J1006" s="375"/>
      <c r="K1006" s="417"/>
      <c r="L1006" s="443" t="s">
        <v>379</v>
      </c>
      <c r="M1006" s="283"/>
      <c r="N1006" s="444">
        <f>'BD Team'!E99</f>
        <v>0</v>
      </c>
      <c r="O1006" s="283"/>
      <c r="P1006" s="1"/>
    </row>
    <row r="1007" spans="1:16" ht="24.75" customHeight="1">
      <c r="A1007" s="1"/>
      <c r="B1007" s="1"/>
      <c r="C1007" s="327"/>
      <c r="D1007" s="448"/>
      <c r="E1007" s="448"/>
      <c r="F1007" s="448"/>
      <c r="G1007" s="448"/>
      <c r="H1007" s="448"/>
      <c r="I1007" s="448"/>
      <c r="J1007" s="448"/>
      <c r="K1007" s="328"/>
      <c r="L1007" s="443" t="s">
        <v>380</v>
      </c>
      <c r="M1007" s="283"/>
      <c r="N1007" s="444">
        <f>'BD Team'!F99</f>
        <v>0</v>
      </c>
      <c r="O1007" s="283"/>
      <c r="P1007" s="1"/>
    </row>
    <row r="1008" spans="1:16" ht="12.75" customHeight="1">
      <c r="A1008" s="1"/>
      <c r="B1008" s="1"/>
      <c r="C1008" s="282"/>
      <c r="D1008" s="285"/>
      <c r="E1008" s="285"/>
      <c r="F1008" s="285"/>
      <c r="G1008" s="285"/>
      <c r="H1008" s="285"/>
      <c r="I1008" s="285"/>
      <c r="J1008" s="285"/>
      <c r="K1008" s="285"/>
      <c r="L1008" s="285"/>
      <c r="M1008" s="285"/>
      <c r="N1008" s="285"/>
      <c r="O1008" s="283"/>
      <c r="P1008" s="1"/>
    </row>
    <row r="1009" spans="1:16" ht="24.75" customHeight="1">
      <c r="A1009" s="1"/>
      <c r="B1009" s="1"/>
      <c r="C1009" s="443" t="s">
        <v>372</v>
      </c>
      <c r="D1009" s="283"/>
      <c r="E1009" s="259">
        <f>'BD Team'!B100</f>
        <v>0</v>
      </c>
      <c r="F1009" s="254" t="s">
        <v>373</v>
      </c>
      <c r="G1009" s="444">
        <f>'BD Team'!D100</f>
        <v>0</v>
      </c>
      <c r="H1009" s="285"/>
      <c r="I1009" s="285"/>
      <c r="J1009" s="285"/>
      <c r="K1009" s="285"/>
      <c r="L1009" s="285"/>
      <c r="M1009" s="285"/>
      <c r="N1009" s="285"/>
      <c r="O1009" s="283"/>
      <c r="P1009" s="1"/>
    </row>
    <row r="1010" spans="1:16" ht="24.75" customHeight="1">
      <c r="A1010" s="1"/>
      <c r="B1010" s="1"/>
      <c r="C1010" s="445"/>
      <c r="D1010" s="446"/>
      <c r="E1010" s="446"/>
      <c r="F1010" s="446"/>
      <c r="G1010" s="446"/>
      <c r="H1010" s="446"/>
      <c r="I1010" s="446"/>
      <c r="J1010" s="446"/>
      <c r="K1010" s="447"/>
      <c r="L1010" s="443" t="s">
        <v>22</v>
      </c>
      <c r="M1010" s="283"/>
      <c r="N1010" s="449">
        <f>'BD Team'!G100</f>
        <v>0</v>
      </c>
      <c r="O1010" s="283"/>
      <c r="P1010" s="1"/>
    </row>
    <row r="1011" spans="1:16" ht="24.75" customHeight="1">
      <c r="A1011" s="1"/>
      <c r="B1011" s="1"/>
      <c r="C1011" s="409"/>
      <c r="D1011" s="375"/>
      <c r="E1011" s="375"/>
      <c r="F1011" s="375"/>
      <c r="G1011" s="375"/>
      <c r="H1011" s="375"/>
      <c r="I1011" s="375"/>
      <c r="J1011" s="375"/>
      <c r="K1011" s="417"/>
      <c r="L1011" s="443" t="s">
        <v>374</v>
      </c>
      <c r="M1011" s="283"/>
      <c r="N1011" s="451" t="str">
        <f>$F$6</f>
        <v>Champagne Anodized</v>
      </c>
      <c r="O1011" s="283"/>
      <c r="P1011" s="1"/>
    </row>
    <row r="1012" spans="1:16" ht="24.75" customHeight="1">
      <c r="A1012" s="1"/>
      <c r="B1012" s="1"/>
      <c r="C1012" s="409"/>
      <c r="D1012" s="375"/>
      <c r="E1012" s="375"/>
      <c r="F1012" s="375"/>
      <c r="G1012" s="375"/>
      <c r="H1012" s="375"/>
      <c r="I1012" s="375"/>
      <c r="J1012" s="375"/>
      <c r="K1012" s="417"/>
      <c r="L1012" s="443" t="s">
        <v>236</v>
      </c>
      <c r="M1012" s="283"/>
      <c r="N1012" s="451" t="str">
        <f>$K$6</f>
        <v>Silver</v>
      </c>
      <c r="O1012" s="283"/>
      <c r="P1012" s="1"/>
    </row>
    <row r="1013" spans="1:16" ht="24.75" customHeight="1">
      <c r="A1013" s="1"/>
      <c r="B1013" s="1"/>
      <c r="C1013" s="409"/>
      <c r="D1013" s="375"/>
      <c r="E1013" s="375"/>
      <c r="F1013" s="375"/>
      <c r="G1013" s="375"/>
      <c r="H1013" s="375"/>
      <c r="I1013" s="375"/>
      <c r="J1013" s="375"/>
      <c r="K1013" s="417"/>
      <c r="L1013" s="443" t="s">
        <v>375</v>
      </c>
      <c r="M1013" s="283"/>
      <c r="N1013" s="450" t="s">
        <v>371</v>
      </c>
      <c r="O1013" s="283"/>
      <c r="P1013" s="1"/>
    </row>
    <row r="1014" spans="1:16" ht="24.75" customHeight="1">
      <c r="A1014" s="1"/>
      <c r="B1014" s="1"/>
      <c r="C1014" s="409"/>
      <c r="D1014" s="375"/>
      <c r="E1014" s="375"/>
      <c r="F1014" s="375"/>
      <c r="G1014" s="375"/>
      <c r="H1014" s="375"/>
      <c r="I1014" s="375"/>
      <c r="J1014" s="375"/>
      <c r="K1014" s="417"/>
      <c r="L1014" s="443" t="s">
        <v>376</v>
      </c>
      <c r="M1014" s="283"/>
      <c r="N1014" s="451" t="str">
        <f>CONCATENATE('BD Team'!H100," X ",'BD Team'!I100)</f>
        <v xml:space="preserve"> X </v>
      </c>
      <c r="O1014" s="283"/>
      <c r="P1014" s="1"/>
    </row>
    <row r="1015" spans="1:16" ht="24.75" customHeight="1">
      <c r="A1015" s="1"/>
      <c r="B1015" s="1"/>
      <c r="C1015" s="409"/>
      <c r="D1015" s="375"/>
      <c r="E1015" s="375"/>
      <c r="F1015" s="375"/>
      <c r="G1015" s="375"/>
      <c r="H1015" s="375"/>
      <c r="I1015" s="375"/>
      <c r="J1015" s="375"/>
      <c r="K1015" s="417"/>
      <c r="L1015" s="443" t="s">
        <v>377</v>
      </c>
      <c r="M1015" s="283"/>
      <c r="N1015" s="444">
        <f>'BD Team'!J100</f>
        <v>0</v>
      </c>
      <c r="O1015" s="283"/>
      <c r="P1015" s="1"/>
    </row>
    <row r="1016" spans="1:16" ht="24.75" customHeight="1">
      <c r="A1016" s="1"/>
      <c r="B1016" s="1"/>
      <c r="C1016" s="409"/>
      <c r="D1016" s="375"/>
      <c r="E1016" s="375"/>
      <c r="F1016" s="375"/>
      <c r="G1016" s="375"/>
      <c r="H1016" s="375"/>
      <c r="I1016" s="375"/>
      <c r="J1016" s="375"/>
      <c r="K1016" s="417"/>
      <c r="L1016" s="443" t="s">
        <v>378</v>
      </c>
      <c r="M1016" s="283"/>
      <c r="N1016" s="444">
        <f>'BD Team'!C100</f>
        <v>0</v>
      </c>
      <c r="O1016" s="283"/>
      <c r="P1016" s="1"/>
    </row>
    <row r="1017" spans="1:16" ht="24.75" customHeight="1">
      <c r="A1017" s="1"/>
      <c r="B1017" s="1"/>
      <c r="C1017" s="409"/>
      <c r="D1017" s="375"/>
      <c r="E1017" s="375"/>
      <c r="F1017" s="375"/>
      <c r="G1017" s="375"/>
      <c r="H1017" s="375"/>
      <c r="I1017" s="375"/>
      <c r="J1017" s="375"/>
      <c r="K1017" s="417"/>
      <c r="L1017" s="443" t="s">
        <v>379</v>
      </c>
      <c r="M1017" s="283"/>
      <c r="N1017" s="444">
        <f>'BD Team'!E100</f>
        <v>0</v>
      </c>
      <c r="O1017" s="283"/>
      <c r="P1017" s="1"/>
    </row>
    <row r="1018" spans="1:16" ht="24.75" customHeight="1">
      <c r="A1018" s="1"/>
      <c r="B1018" s="1"/>
      <c r="C1018" s="327"/>
      <c r="D1018" s="448"/>
      <c r="E1018" s="448"/>
      <c r="F1018" s="448"/>
      <c r="G1018" s="448"/>
      <c r="H1018" s="448"/>
      <c r="I1018" s="448"/>
      <c r="J1018" s="448"/>
      <c r="K1018" s="328"/>
      <c r="L1018" s="443" t="s">
        <v>380</v>
      </c>
      <c r="M1018" s="283"/>
      <c r="N1018" s="444">
        <f>'BD Team'!F100</f>
        <v>0</v>
      </c>
      <c r="O1018" s="283"/>
      <c r="P1018" s="1"/>
    </row>
    <row r="1019" spans="1:16" ht="12.75" customHeight="1">
      <c r="A1019" s="1"/>
      <c r="B1019" s="1"/>
      <c r="C1019" s="282"/>
      <c r="D1019" s="285"/>
      <c r="E1019" s="285"/>
      <c r="F1019" s="285"/>
      <c r="G1019" s="285"/>
      <c r="H1019" s="285"/>
      <c r="I1019" s="285"/>
      <c r="J1019" s="285"/>
      <c r="K1019" s="285"/>
      <c r="L1019" s="285"/>
      <c r="M1019" s="285"/>
      <c r="N1019" s="285"/>
      <c r="O1019" s="283"/>
      <c r="P1019" s="1"/>
    </row>
    <row r="1020" spans="1:16" ht="24.75" customHeight="1">
      <c r="A1020" s="1"/>
      <c r="B1020" s="1"/>
      <c r="C1020" s="443" t="s">
        <v>372</v>
      </c>
      <c r="D1020" s="283"/>
      <c r="E1020" s="259">
        <f>'BD Team'!B101</f>
        <v>0</v>
      </c>
      <c r="F1020" s="254" t="s">
        <v>373</v>
      </c>
      <c r="G1020" s="444">
        <f>'BD Team'!D101</f>
        <v>0</v>
      </c>
      <c r="H1020" s="285"/>
      <c r="I1020" s="285"/>
      <c r="J1020" s="285"/>
      <c r="K1020" s="285"/>
      <c r="L1020" s="285"/>
      <c r="M1020" s="285"/>
      <c r="N1020" s="285"/>
      <c r="O1020" s="283"/>
      <c r="P1020" s="1"/>
    </row>
    <row r="1021" spans="1:16" ht="24.75" customHeight="1">
      <c r="A1021" s="1"/>
      <c r="B1021" s="1"/>
      <c r="C1021" s="445"/>
      <c r="D1021" s="446"/>
      <c r="E1021" s="446"/>
      <c r="F1021" s="446"/>
      <c r="G1021" s="446"/>
      <c r="H1021" s="446"/>
      <c r="I1021" s="446"/>
      <c r="J1021" s="446"/>
      <c r="K1021" s="447"/>
      <c r="L1021" s="443" t="s">
        <v>22</v>
      </c>
      <c r="M1021" s="283"/>
      <c r="N1021" s="449">
        <f>'BD Team'!G101</f>
        <v>0</v>
      </c>
      <c r="O1021" s="283"/>
      <c r="P1021" s="1"/>
    </row>
    <row r="1022" spans="1:16" ht="24.75" customHeight="1">
      <c r="A1022" s="1"/>
      <c r="B1022" s="1"/>
      <c r="C1022" s="409"/>
      <c r="D1022" s="375"/>
      <c r="E1022" s="375"/>
      <c r="F1022" s="375"/>
      <c r="G1022" s="375"/>
      <c r="H1022" s="375"/>
      <c r="I1022" s="375"/>
      <c r="J1022" s="375"/>
      <c r="K1022" s="417"/>
      <c r="L1022" s="443" t="s">
        <v>374</v>
      </c>
      <c r="M1022" s="283"/>
      <c r="N1022" s="451" t="str">
        <f>$F$6</f>
        <v>Champagne Anodized</v>
      </c>
      <c r="O1022" s="283"/>
      <c r="P1022" s="1"/>
    </row>
    <row r="1023" spans="1:16" ht="24.75" customHeight="1">
      <c r="A1023" s="1"/>
      <c r="B1023" s="1"/>
      <c r="C1023" s="409"/>
      <c r="D1023" s="375"/>
      <c r="E1023" s="375"/>
      <c r="F1023" s="375"/>
      <c r="G1023" s="375"/>
      <c r="H1023" s="375"/>
      <c r="I1023" s="375"/>
      <c r="J1023" s="375"/>
      <c r="K1023" s="417"/>
      <c r="L1023" s="443" t="s">
        <v>236</v>
      </c>
      <c r="M1023" s="283"/>
      <c r="N1023" s="451" t="str">
        <f>$K$6</f>
        <v>Silver</v>
      </c>
      <c r="O1023" s="283"/>
      <c r="P1023" s="1"/>
    </row>
    <row r="1024" spans="1:16" ht="24.75" customHeight="1">
      <c r="A1024" s="1"/>
      <c r="B1024" s="1"/>
      <c r="C1024" s="409"/>
      <c r="D1024" s="375"/>
      <c r="E1024" s="375"/>
      <c r="F1024" s="375"/>
      <c r="G1024" s="375"/>
      <c r="H1024" s="375"/>
      <c r="I1024" s="375"/>
      <c r="J1024" s="375"/>
      <c r="K1024" s="417"/>
      <c r="L1024" s="443" t="s">
        <v>375</v>
      </c>
      <c r="M1024" s="283"/>
      <c r="N1024" s="450" t="s">
        <v>371</v>
      </c>
      <c r="O1024" s="283"/>
      <c r="P1024" s="1"/>
    </row>
    <row r="1025" spans="1:16" ht="24.75" customHeight="1">
      <c r="A1025" s="1"/>
      <c r="B1025" s="1"/>
      <c r="C1025" s="409"/>
      <c r="D1025" s="375"/>
      <c r="E1025" s="375"/>
      <c r="F1025" s="375"/>
      <c r="G1025" s="375"/>
      <c r="H1025" s="375"/>
      <c r="I1025" s="375"/>
      <c r="J1025" s="375"/>
      <c r="K1025" s="417"/>
      <c r="L1025" s="443" t="s">
        <v>376</v>
      </c>
      <c r="M1025" s="283"/>
      <c r="N1025" s="451" t="str">
        <f>CONCATENATE('BD Team'!H101," X ",'BD Team'!I101)</f>
        <v xml:space="preserve"> X </v>
      </c>
      <c r="O1025" s="283"/>
      <c r="P1025" s="1"/>
    </row>
    <row r="1026" spans="1:16" ht="24.75" customHeight="1">
      <c r="A1026" s="1"/>
      <c r="B1026" s="1"/>
      <c r="C1026" s="409"/>
      <c r="D1026" s="375"/>
      <c r="E1026" s="375"/>
      <c r="F1026" s="375"/>
      <c r="G1026" s="375"/>
      <c r="H1026" s="375"/>
      <c r="I1026" s="375"/>
      <c r="J1026" s="375"/>
      <c r="K1026" s="417"/>
      <c r="L1026" s="443" t="s">
        <v>377</v>
      </c>
      <c r="M1026" s="283"/>
      <c r="N1026" s="444">
        <f>'BD Team'!J101</f>
        <v>0</v>
      </c>
      <c r="O1026" s="283"/>
      <c r="P1026" s="1"/>
    </row>
    <row r="1027" spans="1:16" ht="24.75" customHeight="1">
      <c r="A1027" s="1"/>
      <c r="B1027" s="1"/>
      <c r="C1027" s="409"/>
      <c r="D1027" s="375"/>
      <c r="E1027" s="375"/>
      <c r="F1027" s="375"/>
      <c r="G1027" s="375"/>
      <c r="H1027" s="375"/>
      <c r="I1027" s="375"/>
      <c r="J1027" s="375"/>
      <c r="K1027" s="417"/>
      <c r="L1027" s="443" t="s">
        <v>378</v>
      </c>
      <c r="M1027" s="283"/>
      <c r="N1027" s="444">
        <f>'BD Team'!C101</f>
        <v>0</v>
      </c>
      <c r="O1027" s="283"/>
      <c r="P1027" s="1"/>
    </row>
    <row r="1028" spans="1:16" ht="24.75" customHeight="1">
      <c r="A1028" s="1"/>
      <c r="B1028" s="1"/>
      <c r="C1028" s="409"/>
      <c r="D1028" s="375"/>
      <c r="E1028" s="375"/>
      <c r="F1028" s="375"/>
      <c r="G1028" s="375"/>
      <c r="H1028" s="375"/>
      <c r="I1028" s="375"/>
      <c r="J1028" s="375"/>
      <c r="K1028" s="417"/>
      <c r="L1028" s="443" t="s">
        <v>379</v>
      </c>
      <c r="M1028" s="283"/>
      <c r="N1028" s="444">
        <f>'BD Team'!E101</f>
        <v>0</v>
      </c>
      <c r="O1028" s="283"/>
      <c r="P1028" s="1"/>
    </row>
    <row r="1029" spans="1:16" ht="24.75" customHeight="1">
      <c r="A1029" s="1"/>
      <c r="B1029" s="1"/>
      <c r="C1029" s="327"/>
      <c r="D1029" s="448"/>
      <c r="E1029" s="448"/>
      <c r="F1029" s="448"/>
      <c r="G1029" s="448"/>
      <c r="H1029" s="448"/>
      <c r="I1029" s="448"/>
      <c r="J1029" s="448"/>
      <c r="K1029" s="328"/>
      <c r="L1029" s="443" t="s">
        <v>380</v>
      </c>
      <c r="M1029" s="283"/>
      <c r="N1029" s="444">
        <f>'BD Team'!F101</f>
        <v>0</v>
      </c>
      <c r="O1029" s="283"/>
      <c r="P1029" s="1"/>
    </row>
    <row r="1030" spans="1:16" ht="12.75" customHeight="1">
      <c r="A1030" s="1"/>
      <c r="B1030" s="1"/>
      <c r="C1030" s="282"/>
      <c r="D1030" s="285"/>
      <c r="E1030" s="285"/>
      <c r="F1030" s="285"/>
      <c r="G1030" s="285"/>
      <c r="H1030" s="285"/>
      <c r="I1030" s="285"/>
      <c r="J1030" s="285"/>
      <c r="K1030" s="285"/>
      <c r="L1030" s="285"/>
      <c r="M1030" s="285"/>
      <c r="N1030" s="285"/>
      <c r="O1030" s="283"/>
      <c r="P1030" s="1"/>
    </row>
    <row r="1031" spans="1:16" ht="24.75" customHeight="1">
      <c r="A1031" s="1"/>
      <c r="B1031" s="1"/>
      <c r="C1031" s="443" t="s">
        <v>372</v>
      </c>
      <c r="D1031" s="283"/>
      <c r="E1031" s="259">
        <f>'BD Team'!B102</f>
        <v>0</v>
      </c>
      <c r="F1031" s="254" t="s">
        <v>373</v>
      </c>
      <c r="G1031" s="444">
        <f>'BD Team'!D102</f>
        <v>0</v>
      </c>
      <c r="H1031" s="285"/>
      <c r="I1031" s="285"/>
      <c r="J1031" s="285"/>
      <c r="K1031" s="285"/>
      <c r="L1031" s="285"/>
      <c r="M1031" s="285"/>
      <c r="N1031" s="285"/>
      <c r="O1031" s="283"/>
      <c r="P1031" s="1"/>
    </row>
    <row r="1032" spans="1:16" ht="24.75" customHeight="1">
      <c r="A1032" s="1"/>
      <c r="B1032" s="1"/>
      <c r="C1032" s="445"/>
      <c r="D1032" s="446"/>
      <c r="E1032" s="446"/>
      <c r="F1032" s="446"/>
      <c r="G1032" s="446"/>
      <c r="H1032" s="446"/>
      <c r="I1032" s="446"/>
      <c r="J1032" s="446"/>
      <c r="K1032" s="447"/>
      <c r="L1032" s="443" t="s">
        <v>22</v>
      </c>
      <c r="M1032" s="283"/>
      <c r="N1032" s="449">
        <f>'BD Team'!G102</f>
        <v>0</v>
      </c>
      <c r="O1032" s="283"/>
      <c r="P1032" s="1"/>
    </row>
    <row r="1033" spans="1:16" ht="24.75" customHeight="1">
      <c r="A1033" s="1"/>
      <c r="B1033" s="1"/>
      <c r="C1033" s="409"/>
      <c r="D1033" s="375"/>
      <c r="E1033" s="375"/>
      <c r="F1033" s="375"/>
      <c r="G1033" s="375"/>
      <c r="H1033" s="375"/>
      <c r="I1033" s="375"/>
      <c r="J1033" s="375"/>
      <c r="K1033" s="417"/>
      <c r="L1033" s="443" t="s">
        <v>374</v>
      </c>
      <c r="M1033" s="283"/>
      <c r="N1033" s="451" t="str">
        <f>$F$6</f>
        <v>Champagne Anodized</v>
      </c>
      <c r="O1033" s="283"/>
      <c r="P1033" s="1"/>
    </row>
    <row r="1034" spans="1:16" ht="24.75" customHeight="1">
      <c r="A1034" s="1"/>
      <c r="B1034" s="1"/>
      <c r="C1034" s="409"/>
      <c r="D1034" s="375"/>
      <c r="E1034" s="375"/>
      <c r="F1034" s="375"/>
      <c r="G1034" s="375"/>
      <c r="H1034" s="375"/>
      <c r="I1034" s="375"/>
      <c r="J1034" s="375"/>
      <c r="K1034" s="417"/>
      <c r="L1034" s="443" t="s">
        <v>236</v>
      </c>
      <c r="M1034" s="283"/>
      <c r="N1034" s="451" t="str">
        <f>$K$6</f>
        <v>Silver</v>
      </c>
      <c r="O1034" s="283"/>
      <c r="P1034" s="1"/>
    </row>
    <row r="1035" spans="1:16" ht="24.75" customHeight="1">
      <c r="A1035" s="1"/>
      <c r="B1035" s="1"/>
      <c r="C1035" s="409"/>
      <c r="D1035" s="375"/>
      <c r="E1035" s="375"/>
      <c r="F1035" s="375"/>
      <c r="G1035" s="375"/>
      <c r="H1035" s="375"/>
      <c r="I1035" s="375"/>
      <c r="J1035" s="375"/>
      <c r="K1035" s="417"/>
      <c r="L1035" s="443" t="s">
        <v>375</v>
      </c>
      <c r="M1035" s="283"/>
      <c r="N1035" s="450" t="s">
        <v>371</v>
      </c>
      <c r="O1035" s="283"/>
      <c r="P1035" s="1"/>
    </row>
    <row r="1036" spans="1:16" ht="24.75" customHeight="1">
      <c r="A1036" s="1"/>
      <c r="B1036" s="1"/>
      <c r="C1036" s="409"/>
      <c r="D1036" s="375"/>
      <c r="E1036" s="375"/>
      <c r="F1036" s="375"/>
      <c r="G1036" s="375"/>
      <c r="H1036" s="375"/>
      <c r="I1036" s="375"/>
      <c r="J1036" s="375"/>
      <c r="K1036" s="417"/>
      <c r="L1036" s="443" t="s">
        <v>376</v>
      </c>
      <c r="M1036" s="283"/>
      <c r="N1036" s="451" t="str">
        <f>CONCATENATE('BD Team'!H102," X ",'BD Team'!I102)</f>
        <v xml:space="preserve"> X </v>
      </c>
      <c r="O1036" s="283"/>
      <c r="P1036" s="1"/>
    </row>
    <row r="1037" spans="1:16" ht="24.75" customHeight="1">
      <c r="A1037" s="1"/>
      <c r="B1037" s="1"/>
      <c r="C1037" s="409"/>
      <c r="D1037" s="375"/>
      <c r="E1037" s="375"/>
      <c r="F1037" s="375"/>
      <c r="G1037" s="375"/>
      <c r="H1037" s="375"/>
      <c r="I1037" s="375"/>
      <c r="J1037" s="375"/>
      <c r="K1037" s="417"/>
      <c r="L1037" s="443" t="s">
        <v>377</v>
      </c>
      <c r="M1037" s="283"/>
      <c r="N1037" s="444">
        <f>'BD Team'!J102</f>
        <v>0</v>
      </c>
      <c r="O1037" s="283"/>
      <c r="P1037" s="1"/>
    </row>
    <row r="1038" spans="1:16" ht="24.75" customHeight="1">
      <c r="A1038" s="1"/>
      <c r="B1038" s="1"/>
      <c r="C1038" s="409"/>
      <c r="D1038" s="375"/>
      <c r="E1038" s="375"/>
      <c r="F1038" s="375"/>
      <c r="G1038" s="375"/>
      <c r="H1038" s="375"/>
      <c r="I1038" s="375"/>
      <c r="J1038" s="375"/>
      <c r="K1038" s="417"/>
      <c r="L1038" s="443" t="s">
        <v>378</v>
      </c>
      <c r="M1038" s="283"/>
      <c r="N1038" s="444">
        <f>'BD Team'!C102</f>
        <v>0</v>
      </c>
      <c r="O1038" s="283"/>
      <c r="P1038" s="1"/>
    </row>
    <row r="1039" spans="1:16" ht="24.75" customHeight="1">
      <c r="A1039" s="1"/>
      <c r="B1039" s="1"/>
      <c r="C1039" s="409"/>
      <c r="D1039" s="375"/>
      <c r="E1039" s="375"/>
      <c r="F1039" s="375"/>
      <c r="G1039" s="375"/>
      <c r="H1039" s="375"/>
      <c r="I1039" s="375"/>
      <c r="J1039" s="375"/>
      <c r="K1039" s="417"/>
      <c r="L1039" s="443" t="s">
        <v>379</v>
      </c>
      <c r="M1039" s="283"/>
      <c r="N1039" s="444">
        <f>'BD Team'!E102</f>
        <v>0</v>
      </c>
      <c r="O1039" s="283"/>
      <c r="P1039" s="1"/>
    </row>
    <row r="1040" spans="1:16" ht="24.75" customHeight="1">
      <c r="A1040" s="1"/>
      <c r="B1040" s="1"/>
      <c r="C1040" s="327"/>
      <c r="D1040" s="448"/>
      <c r="E1040" s="448"/>
      <c r="F1040" s="448"/>
      <c r="G1040" s="448"/>
      <c r="H1040" s="448"/>
      <c r="I1040" s="448"/>
      <c r="J1040" s="448"/>
      <c r="K1040" s="328"/>
      <c r="L1040" s="443" t="s">
        <v>380</v>
      </c>
      <c r="M1040" s="283"/>
      <c r="N1040" s="444">
        <f>'BD Team'!F102</f>
        <v>0</v>
      </c>
      <c r="O1040" s="283"/>
      <c r="P1040" s="1"/>
    </row>
    <row r="1041" spans="1:16" ht="12.75" customHeight="1">
      <c r="A1041" s="1"/>
      <c r="B1041" s="1"/>
      <c r="C1041" s="282"/>
      <c r="D1041" s="285"/>
      <c r="E1041" s="285"/>
      <c r="F1041" s="285"/>
      <c r="G1041" s="285"/>
      <c r="H1041" s="285"/>
      <c r="I1041" s="285"/>
      <c r="J1041" s="285"/>
      <c r="K1041" s="285"/>
      <c r="L1041" s="285"/>
      <c r="M1041" s="285"/>
      <c r="N1041" s="285"/>
      <c r="O1041" s="283"/>
      <c r="P1041" s="1"/>
    </row>
    <row r="1042" spans="1:16" ht="24.75" customHeight="1">
      <c r="A1042" s="1"/>
      <c r="B1042" s="1"/>
      <c r="C1042" s="443" t="s">
        <v>372</v>
      </c>
      <c r="D1042" s="283"/>
      <c r="E1042" s="259">
        <f>'BD Team'!B103</f>
        <v>0</v>
      </c>
      <c r="F1042" s="254" t="s">
        <v>373</v>
      </c>
      <c r="G1042" s="444">
        <f>'BD Team'!D103</f>
        <v>0</v>
      </c>
      <c r="H1042" s="285"/>
      <c r="I1042" s="285"/>
      <c r="J1042" s="285"/>
      <c r="K1042" s="285"/>
      <c r="L1042" s="285"/>
      <c r="M1042" s="285"/>
      <c r="N1042" s="285"/>
      <c r="O1042" s="283"/>
      <c r="P1042" s="1"/>
    </row>
    <row r="1043" spans="1:16" ht="24.75" customHeight="1">
      <c r="A1043" s="1"/>
      <c r="B1043" s="1"/>
      <c r="C1043" s="445"/>
      <c r="D1043" s="446"/>
      <c r="E1043" s="446"/>
      <c r="F1043" s="446"/>
      <c r="G1043" s="446"/>
      <c r="H1043" s="446"/>
      <c r="I1043" s="446"/>
      <c r="J1043" s="446"/>
      <c r="K1043" s="447"/>
      <c r="L1043" s="443" t="s">
        <v>22</v>
      </c>
      <c r="M1043" s="283"/>
      <c r="N1043" s="449">
        <f>'BD Team'!G103</f>
        <v>0</v>
      </c>
      <c r="O1043" s="283"/>
      <c r="P1043" s="1"/>
    </row>
    <row r="1044" spans="1:16" ht="24.75" customHeight="1">
      <c r="A1044" s="1"/>
      <c r="B1044" s="1"/>
      <c r="C1044" s="409"/>
      <c r="D1044" s="375"/>
      <c r="E1044" s="375"/>
      <c r="F1044" s="375"/>
      <c r="G1044" s="375"/>
      <c r="H1044" s="375"/>
      <c r="I1044" s="375"/>
      <c r="J1044" s="375"/>
      <c r="K1044" s="417"/>
      <c r="L1044" s="443" t="s">
        <v>374</v>
      </c>
      <c r="M1044" s="283"/>
      <c r="N1044" s="451" t="str">
        <f>$F$6</f>
        <v>Champagne Anodized</v>
      </c>
      <c r="O1044" s="283"/>
      <c r="P1044" s="1"/>
    </row>
    <row r="1045" spans="1:16" ht="24.75" customHeight="1">
      <c r="A1045" s="1"/>
      <c r="B1045" s="1"/>
      <c r="C1045" s="409"/>
      <c r="D1045" s="375"/>
      <c r="E1045" s="375"/>
      <c r="F1045" s="375"/>
      <c r="G1045" s="375"/>
      <c r="H1045" s="375"/>
      <c r="I1045" s="375"/>
      <c r="J1045" s="375"/>
      <c r="K1045" s="417"/>
      <c r="L1045" s="443" t="s">
        <v>236</v>
      </c>
      <c r="M1045" s="283"/>
      <c r="N1045" s="451" t="str">
        <f>$K$6</f>
        <v>Silver</v>
      </c>
      <c r="O1045" s="283"/>
      <c r="P1045" s="1"/>
    </row>
    <row r="1046" spans="1:16" ht="24.75" customHeight="1">
      <c r="A1046" s="1"/>
      <c r="B1046" s="1"/>
      <c r="C1046" s="409"/>
      <c r="D1046" s="375"/>
      <c r="E1046" s="375"/>
      <c r="F1046" s="375"/>
      <c r="G1046" s="375"/>
      <c r="H1046" s="375"/>
      <c r="I1046" s="375"/>
      <c r="J1046" s="375"/>
      <c r="K1046" s="417"/>
      <c r="L1046" s="443" t="s">
        <v>375</v>
      </c>
      <c r="M1046" s="283"/>
      <c r="N1046" s="450" t="s">
        <v>371</v>
      </c>
      <c r="O1046" s="283"/>
      <c r="P1046" s="1"/>
    </row>
    <row r="1047" spans="1:16" ht="24.75" customHeight="1">
      <c r="A1047" s="1"/>
      <c r="B1047" s="1"/>
      <c r="C1047" s="409"/>
      <c r="D1047" s="375"/>
      <c r="E1047" s="375"/>
      <c r="F1047" s="375"/>
      <c r="G1047" s="375"/>
      <c r="H1047" s="375"/>
      <c r="I1047" s="375"/>
      <c r="J1047" s="375"/>
      <c r="K1047" s="417"/>
      <c r="L1047" s="443" t="s">
        <v>376</v>
      </c>
      <c r="M1047" s="283"/>
      <c r="N1047" s="451" t="str">
        <f>CONCATENATE('BD Team'!H103," X ",'BD Team'!I103)</f>
        <v xml:space="preserve"> X </v>
      </c>
      <c r="O1047" s="283"/>
      <c r="P1047" s="1"/>
    </row>
    <row r="1048" spans="1:16" ht="24.75" customHeight="1">
      <c r="A1048" s="1"/>
      <c r="B1048" s="1"/>
      <c r="C1048" s="409"/>
      <c r="D1048" s="375"/>
      <c r="E1048" s="375"/>
      <c r="F1048" s="375"/>
      <c r="G1048" s="375"/>
      <c r="H1048" s="375"/>
      <c r="I1048" s="375"/>
      <c r="J1048" s="375"/>
      <c r="K1048" s="417"/>
      <c r="L1048" s="443" t="s">
        <v>377</v>
      </c>
      <c r="M1048" s="283"/>
      <c r="N1048" s="444">
        <f>'BD Team'!J103</f>
        <v>0</v>
      </c>
      <c r="O1048" s="283"/>
      <c r="P1048" s="1"/>
    </row>
    <row r="1049" spans="1:16" ht="24.75" customHeight="1">
      <c r="A1049" s="1"/>
      <c r="B1049" s="1"/>
      <c r="C1049" s="409"/>
      <c r="D1049" s="375"/>
      <c r="E1049" s="375"/>
      <c r="F1049" s="375"/>
      <c r="G1049" s="375"/>
      <c r="H1049" s="375"/>
      <c r="I1049" s="375"/>
      <c r="J1049" s="375"/>
      <c r="K1049" s="417"/>
      <c r="L1049" s="443" t="s">
        <v>378</v>
      </c>
      <c r="M1049" s="283"/>
      <c r="N1049" s="444">
        <f>'BD Team'!C103</f>
        <v>0</v>
      </c>
      <c r="O1049" s="283"/>
      <c r="P1049" s="1"/>
    </row>
    <row r="1050" spans="1:16" ht="24.75" customHeight="1">
      <c r="A1050" s="1"/>
      <c r="B1050" s="1"/>
      <c r="C1050" s="409"/>
      <c r="D1050" s="375"/>
      <c r="E1050" s="375"/>
      <c r="F1050" s="375"/>
      <c r="G1050" s="375"/>
      <c r="H1050" s="375"/>
      <c r="I1050" s="375"/>
      <c r="J1050" s="375"/>
      <c r="K1050" s="417"/>
      <c r="L1050" s="443" t="s">
        <v>379</v>
      </c>
      <c r="M1050" s="283"/>
      <c r="N1050" s="444">
        <f>'BD Team'!E103</f>
        <v>0</v>
      </c>
      <c r="O1050" s="283"/>
      <c r="P1050" s="1"/>
    </row>
    <row r="1051" spans="1:16" ht="24.75" customHeight="1">
      <c r="A1051" s="1"/>
      <c r="B1051" s="1"/>
      <c r="C1051" s="327"/>
      <c r="D1051" s="448"/>
      <c r="E1051" s="448"/>
      <c r="F1051" s="448"/>
      <c r="G1051" s="448"/>
      <c r="H1051" s="448"/>
      <c r="I1051" s="448"/>
      <c r="J1051" s="448"/>
      <c r="K1051" s="328"/>
      <c r="L1051" s="443" t="s">
        <v>380</v>
      </c>
      <c r="M1051" s="283"/>
      <c r="N1051" s="444">
        <f>'BD Team'!F103</f>
        <v>0</v>
      </c>
      <c r="O1051" s="283"/>
      <c r="P1051" s="1"/>
    </row>
    <row r="1052" spans="1:16" ht="12.75" customHeight="1">
      <c r="A1052" s="1"/>
      <c r="B1052" s="1"/>
      <c r="C1052" s="282"/>
      <c r="D1052" s="285"/>
      <c r="E1052" s="285"/>
      <c r="F1052" s="285"/>
      <c r="G1052" s="285"/>
      <c r="H1052" s="285"/>
      <c r="I1052" s="285"/>
      <c r="J1052" s="285"/>
      <c r="K1052" s="285"/>
      <c r="L1052" s="285"/>
      <c r="M1052" s="285"/>
      <c r="N1052" s="285"/>
      <c r="O1052" s="283"/>
      <c r="P1052" s="1"/>
    </row>
    <row r="1053" spans="1:16" ht="24.75" customHeight="1">
      <c r="A1053" s="1"/>
      <c r="B1053" s="1"/>
      <c r="C1053" s="443" t="s">
        <v>372</v>
      </c>
      <c r="D1053" s="283"/>
      <c r="E1053" s="259">
        <f>'BD Team'!B104</f>
        <v>0</v>
      </c>
      <c r="F1053" s="254" t="s">
        <v>373</v>
      </c>
      <c r="G1053" s="444">
        <f>'BD Team'!D104</f>
        <v>0</v>
      </c>
      <c r="H1053" s="285"/>
      <c r="I1053" s="285"/>
      <c r="J1053" s="285"/>
      <c r="K1053" s="285"/>
      <c r="L1053" s="285"/>
      <c r="M1053" s="285"/>
      <c r="N1053" s="285"/>
      <c r="O1053" s="283"/>
      <c r="P1053" s="1"/>
    </row>
    <row r="1054" spans="1:16" ht="24.75" customHeight="1">
      <c r="A1054" s="1"/>
      <c r="B1054" s="1"/>
      <c r="C1054" s="445"/>
      <c r="D1054" s="446"/>
      <c r="E1054" s="446"/>
      <c r="F1054" s="446"/>
      <c r="G1054" s="446"/>
      <c r="H1054" s="446"/>
      <c r="I1054" s="446"/>
      <c r="J1054" s="446"/>
      <c r="K1054" s="447"/>
      <c r="L1054" s="443" t="s">
        <v>22</v>
      </c>
      <c r="M1054" s="283"/>
      <c r="N1054" s="449">
        <f>'BD Team'!G104</f>
        <v>0</v>
      </c>
      <c r="O1054" s="283"/>
      <c r="P1054" s="1"/>
    </row>
    <row r="1055" spans="1:16" ht="24.75" customHeight="1">
      <c r="A1055" s="1"/>
      <c r="B1055" s="1"/>
      <c r="C1055" s="409"/>
      <c r="D1055" s="375"/>
      <c r="E1055" s="375"/>
      <c r="F1055" s="375"/>
      <c r="G1055" s="375"/>
      <c r="H1055" s="375"/>
      <c r="I1055" s="375"/>
      <c r="J1055" s="375"/>
      <c r="K1055" s="417"/>
      <c r="L1055" s="443" t="s">
        <v>374</v>
      </c>
      <c r="M1055" s="283"/>
      <c r="N1055" s="451" t="str">
        <f>$F$6</f>
        <v>Champagne Anodized</v>
      </c>
      <c r="O1055" s="283"/>
      <c r="P1055" s="1"/>
    </row>
    <row r="1056" spans="1:16" ht="24.75" customHeight="1">
      <c r="A1056" s="1"/>
      <c r="B1056" s="1"/>
      <c r="C1056" s="409"/>
      <c r="D1056" s="375"/>
      <c r="E1056" s="375"/>
      <c r="F1056" s="375"/>
      <c r="G1056" s="375"/>
      <c r="H1056" s="375"/>
      <c r="I1056" s="375"/>
      <c r="J1056" s="375"/>
      <c r="K1056" s="417"/>
      <c r="L1056" s="443" t="s">
        <v>236</v>
      </c>
      <c r="M1056" s="283"/>
      <c r="N1056" s="451" t="str">
        <f>$K$6</f>
        <v>Silver</v>
      </c>
      <c r="O1056" s="283"/>
      <c r="P1056" s="1"/>
    </row>
    <row r="1057" spans="1:16" ht="24.75" customHeight="1">
      <c r="A1057" s="1"/>
      <c r="B1057" s="1"/>
      <c r="C1057" s="409"/>
      <c r="D1057" s="375"/>
      <c r="E1057" s="375"/>
      <c r="F1057" s="375"/>
      <c r="G1057" s="375"/>
      <c r="H1057" s="375"/>
      <c r="I1057" s="375"/>
      <c r="J1057" s="375"/>
      <c r="K1057" s="417"/>
      <c r="L1057" s="443" t="s">
        <v>375</v>
      </c>
      <c r="M1057" s="283"/>
      <c r="N1057" s="450" t="s">
        <v>371</v>
      </c>
      <c r="O1057" s="283"/>
      <c r="P1057" s="1"/>
    </row>
    <row r="1058" spans="1:16" ht="24.75" customHeight="1">
      <c r="A1058" s="1"/>
      <c r="B1058" s="1"/>
      <c r="C1058" s="409"/>
      <c r="D1058" s="375"/>
      <c r="E1058" s="375"/>
      <c r="F1058" s="375"/>
      <c r="G1058" s="375"/>
      <c r="H1058" s="375"/>
      <c r="I1058" s="375"/>
      <c r="J1058" s="375"/>
      <c r="K1058" s="417"/>
      <c r="L1058" s="443" t="s">
        <v>376</v>
      </c>
      <c r="M1058" s="283"/>
      <c r="N1058" s="451" t="str">
        <f>CONCATENATE('BD Team'!H104," X ",'BD Team'!I104)</f>
        <v xml:space="preserve"> X </v>
      </c>
      <c r="O1058" s="283"/>
      <c r="P1058" s="1"/>
    </row>
    <row r="1059" spans="1:16" ht="24.75" customHeight="1">
      <c r="A1059" s="1"/>
      <c r="B1059" s="1"/>
      <c r="C1059" s="409"/>
      <c r="D1059" s="375"/>
      <c r="E1059" s="375"/>
      <c r="F1059" s="375"/>
      <c r="G1059" s="375"/>
      <c r="H1059" s="375"/>
      <c r="I1059" s="375"/>
      <c r="J1059" s="375"/>
      <c r="K1059" s="417"/>
      <c r="L1059" s="443" t="s">
        <v>377</v>
      </c>
      <c r="M1059" s="283"/>
      <c r="N1059" s="444">
        <f>'BD Team'!J104</f>
        <v>0</v>
      </c>
      <c r="O1059" s="283"/>
      <c r="P1059" s="1"/>
    </row>
    <row r="1060" spans="1:16" ht="24.75" customHeight="1">
      <c r="A1060" s="1"/>
      <c r="B1060" s="1"/>
      <c r="C1060" s="409"/>
      <c r="D1060" s="375"/>
      <c r="E1060" s="375"/>
      <c r="F1060" s="375"/>
      <c r="G1060" s="375"/>
      <c r="H1060" s="375"/>
      <c r="I1060" s="375"/>
      <c r="J1060" s="375"/>
      <c r="K1060" s="417"/>
      <c r="L1060" s="443" t="s">
        <v>378</v>
      </c>
      <c r="M1060" s="283"/>
      <c r="N1060" s="444">
        <f>'BD Team'!C104</f>
        <v>0</v>
      </c>
      <c r="O1060" s="283"/>
      <c r="P1060" s="1"/>
    </row>
    <row r="1061" spans="1:16" ht="24.75" customHeight="1">
      <c r="A1061" s="1"/>
      <c r="B1061" s="1"/>
      <c r="C1061" s="409"/>
      <c r="D1061" s="375"/>
      <c r="E1061" s="375"/>
      <c r="F1061" s="375"/>
      <c r="G1061" s="375"/>
      <c r="H1061" s="375"/>
      <c r="I1061" s="375"/>
      <c r="J1061" s="375"/>
      <c r="K1061" s="417"/>
      <c r="L1061" s="443" t="s">
        <v>379</v>
      </c>
      <c r="M1061" s="283"/>
      <c r="N1061" s="444">
        <f>'BD Team'!E104</f>
        <v>0</v>
      </c>
      <c r="O1061" s="283"/>
      <c r="P1061" s="1"/>
    </row>
    <row r="1062" spans="1:16" ht="24.75" customHeight="1">
      <c r="A1062" s="1"/>
      <c r="B1062" s="1"/>
      <c r="C1062" s="327"/>
      <c r="D1062" s="448"/>
      <c r="E1062" s="448"/>
      <c r="F1062" s="448"/>
      <c r="G1062" s="448"/>
      <c r="H1062" s="448"/>
      <c r="I1062" s="448"/>
      <c r="J1062" s="448"/>
      <c r="K1062" s="328"/>
      <c r="L1062" s="443" t="s">
        <v>380</v>
      </c>
      <c r="M1062" s="283"/>
      <c r="N1062" s="444">
        <f>'BD Team'!F104</f>
        <v>0</v>
      </c>
      <c r="O1062" s="283"/>
      <c r="P1062" s="1"/>
    </row>
    <row r="1063" spans="1:16" ht="12.75" customHeight="1">
      <c r="A1063" s="1"/>
      <c r="B1063" s="1"/>
      <c r="C1063" s="282"/>
      <c r="D1063" s="285"/>
      <c r="E1063" s="285"/>
      <c r="F1063" s="285"/>
      <c r="G1063" s="285"/>
      <c r="H1063" s="285"/>
      <c r="I1063" s="285"/>
      <c r="J1063" s="285"/>
      <c r="K1063" s="285"/>
      <c r="L1063" s="285"/>
      <c r="M1063" s="285"/>
      <c r="N1063" s="285"/>
      <c r="O1063" s="283"/>
      <c r="P1063" s="1"/>
    </row>
    <row r="1064" spans="1:16" ht="24.75" customHeight="1">
      <c r="A1064" s="1"/>
      <c r="B1064" s="1"/>
      <c r="C1064" s="443" t="s">
        <v>372</v>
      </c>
      <c r="D1064" s="283"/>
      <c r="E1064" s="259">
        <f>'BD Team'!B105</f>
        <v>0</v>
      </c>
      <c r="F1064" s="254" t="s">
        <v>373</v>
      </c>
      <c r="G1064" s="444">
        <f>'BD Team'!D105</f>
        <v>0</v>
      </c>
      <c r="H1064" s="285"/>
      <c r="I1064" s="285"/>
      <c r="J1064" s="285"/>
      <c r="K1064" s="285"/>
      <c r="L1064" s="285"/>
      <c r="M1064" s="285"/>
      <c r="N1064" s="285"/>
      <c r="O1064" s="283"/>
      <c r="P1064" s="1"/>
    </row>
    <row r="1065" spans="1:16" ht="24.75" customHeight="1">
      <c r="A1065" s="1"/>
      <c r="B1065" s="1"/>
      <c r="C1065" s="445"/>
      <c r="D1065" s="446"/>
      <c r="E1065" s="446"/>
      <c r="F1065" s="446"/>
      <c r="G1065" s="446"/>
      <c r="H1065" s="446"/>
      <c r="I1065" s="446"/>
      <c r="J1065" s="446"/>
      <c r="K1065" s="447"/>
      <c r="L1065" s="443" t="s">
        <v>22</v>
      </c>
      <c r="M1065" s="283"/>
      <c r="N1065" s="449">
        <f>'BD Team'!G105</f>
        <v>0</v>
      </c>
      <c r="O1065" s="283"/>
      <c r="P1065" s="1"/>
    </row>
    <row r="1066" spans="1:16" ht="24.75" customHeight="1">
      <c r="A1066" s="1"/>
      <c r="B1066" s="1"/>
      <c r="C1066" s="409"/>
      <c r="D1066" s="375"/>
      <c r="E1066" s="375"/>
      <c r="F1066" s="375"/>
      <c r="G1066" s="375"/>
      <c r="H1066" s="375"/>
      <c r="I1066" s="375"/>
      <c r="J1066" s="375"/>
      <c r="K1066" s="417"/>
      <c r="L1066" s="443" t="s">
        <v>374</v>
      </c>
      <c r="M1066" s="283"/>
      <c r="N1066" s="451" t="str">
        <f>$F$6</f>
        <v>Champagne Anodized</v>
      </c>
      <c r="O1066" s="283"/>
      <c r="P1066" s="1"/>
    </row>
    <row r="1067" spans="1:16" ht="24.75" customHeight="1">
      <c r="A1067" s="1"/>
      <c r="B1067" s="1"/>
      <c r="C1067" s="409"/>
      <c r="D1067" s="375"/>
      <c r="E1067" s="375"/>
      <c r="F1067" s="375"/>
      <c r="G1067" s="375"/>
      <c r="H1067" s="375"/>
      <c r="I1067" s="375"/>
      <c r="J1067" s="375"/>
      <c r="K1067" s="417"/>
      <c r="L1067" s="443" t="s">
        <v>236</v>
      </c>
      <c r="M1067" s="283"/>
      <c r="N1067" s="451" t="str">
        <f>$K$6</f>
        <v>Silver</v>
      </c>
      <c r="O1067" s="283"/>
      <c r="P1067" s="1"/>
    </row>
    <row r="1068" spans="1:16" ht="24.75" customHeight="1">
      <c r="A1068" s="1"/>
      <c r="B1068" s="1"/>
      <c r="C1068" s="409"/>
      <c r="D1068" s="375"/>
      <c r="E1068" s="375"/>
      <c r="F1068" s="375"/>
      <c r="G1068" s="375"/>
      <c r="H1068" s="375"/>
      <c r="I1068" s="375"/>
      <c r="J1068" s="375"/>
      <c r="K1068" s="417"/>
      <c r="L1068" s="443" t="s">
        <v>375</v>
      </c>
      <c r="M1068" s="283"/>
      <c r="N1068" s="450" t="s">
        <v>371</v>
      </c>
      <c r="O1068" s="283"/>
      <c r="P1068" s="1"/>
    </row>
    <row r="1069" spans="1:16" ht="24.75" customHeight="1">
      <c r="A1069" s="1"/>
      <c r="B1069" s="1"/>
      <c r="C1069" s="409"/>
      <c r="D1069" s="375"/>
      <c r="E1069" s="375"/>
      <c r="F1069" s="375"/>
      <c r="G1069" s="375"/>
      <c r="H1069" s="375"/>
      <c r="I1069" s="375"/>
      <c r="J1069" s="375"/>
      <c r="K1069" s="417"/>
      <c r="L1069" s="443" t="s">
        <v>376</v>
      </c>
      <c r="M1069" s="283"/>
      <c r="N1069" s="451" t="str">
        <f>CONCATENATE('BD Team'!H105," X ",'BD Team'!I105)</f>
        <v xml:space="preserve"> X </v>
      </c>
      <c r="O1069" s="283"/>
      <c r="P1069" s="1"/>
    </row>
    <row r="1070" spans="1:16" ht="24.75" customHeight="1">
      <c r="A1070" s="1"/>
      <c r="B1070" s="1"/>
      <c r="C1070" s="409"/>
      <c r="D1070" s="375"/>
      <c r="E1070" s="375"/>
      <c r="F1070" s="375"/>
      <c r="G1070" s="375"/>
      <c r="H1070" s="375"/>
      <c r="I1070" s="375"/>
      <c r="J1070" s="375"/>
      <c r="K1070" s="417"/>
      <c r="L1070" s="443" t="s">
        <v>377</v>
      </c>
      <c r="M1070" s="283"/>
      <c r="N1070" s="444">
        <f>'BD Team'!J105</f>
        <v>0</v>
      </c>
      <c r="O1070" s="283"/>
      <c r="P1070" s="1"/>
    </row>
    <row r="1071" spans="1:16" ht="24.75" customHeight="1">
      <c r="A1071" s="1"/>
      <c r="B1071" s="1"/>
      <c r="C1071" s="409"/>
      <c r="D1071" s="375"/>
      <c r="E1071" s="375"/>
      <c r="F1071" s="375"/>
      <c r="G1071" s="375"/>
      <c r="H1071" s="375"/>
      <c r="I1071" s="375"/>
      <c r="J1071" s="375"/>
      <c r="K1071" s="417"/>
      <c r="L1071" s="443" t="s">
        <v>378</v>
      </c>
      <c r="M1071" s="283"/>
      <c r="N1071" s="444">
        <f>'BD Team'!C105</f>
        <v>0</v>
      </c>
      <c r="O1071" s="283"/>
      <c r="P1071" s="1"/>
    </row>
    <row r="1072" spans="1:16" ht="24.75" customHeight="1">
      <c r="A1072" s="1"/>
      <c r="B1072" s="1"/>
      <c r="C1072" s="409"/>
      <c r="D1072" s="375"/>
      <c r="E1072" s="375"/>
      <c r="F1072" s="375"/>
      <c r="G1072" s="375"/>
      <c r="H1072" s="375"/>
      <c r="I1072" s="375"/>
      <c r="J1072" s="375"/>
      <c r="K1072" s="417"/>
      <c r="L1072" s="443" t="s">
        <v>379</v>
      </c>
      <c r="M1072" s="283"/>
      <c r="N1072" s="444">
        <f>'BD Team'!E105</f>
        <v>0</v>
      </c>
      <c r="O1072" s="283"/>
      <c r="P1072" s="1"/>
    </row>
    <row r="1073" spans="1:16" ht="24.75" customHeight="1">
      <c r="A1073" s="1"/>
      <c r="B1073" s="1"/>
      <c r="C1073" s="327"/>
      <c r="D1073" s="448"/>
      <c r="E1073" s="448"/>
      <c r="F1073" s="448"/>
      <c r="G1073" s="448"/>
      <c r="H1073" s="448"/>
      <c r="I1073" s="448"/>
      <c r="J1073" s="448"/>
      <c r="K1073" s="328"/>
      <c r="L1073" s="443" t="s">
        <v>380</v>
      </c>
      <c r="M1073" s="283"/>
      <c r="N1073" s="444">
        <f>'BD Team'!F105</f>
        <v>0</v>
      </c>
      <c r="O1073" s="283"/>
      <c r="P1073" s="1"/>
    </row>
    <row r="1074" spans="1:16" ht="12.75" customHeight="1">
      <c r="A1074" s="1"/>
      <c r="B1074" s="1"/>
      <c r="C1074" s="282"/>
      <c r="D1074" s="285"/>
      <c r="E1074" s="285"/>
      <c r="F1074" s="285"/>
      <c r="G1074" s="285"/>
      <c r="H1074" s="285"/>
      <c r="I1074" s="285"/>
      <c r="J1074" s="285"/>
      <c r="K1074" s="285"/>
      <c r="L1074" s="285"/>
      <c r="M1074" s="285"/>
      <c r="N1074" s="285"/>
      <c r="O1074" s="283"/>
      <c r="P1074" s="1"/>
    </row>
    <row r="1075" spans="1:16" ht="24.75" customHeight="1">
      <c r="A1075" s="1"/>
      <c r="B1075" s="1"/>
      <c r="C1075" s="443" t="s">
        <v>372</v>
      </c>
      <c r="D1075" s="283"/>
      <c r="E1075" s="259">
        <f>'BD Team'!B106</f>
        <v>0</v>
      </c>
      <c r="F1075" s="254" t="s">
        <v>373</v>
      </c>
      <c r="G1075" s="444">
        <f>'BD Team'!D106</f>
        <v>0</v>
      </c>
      <c r="H1075" s="285"/>
      <c r="I1075" s="285"/>
      <c r="J1075" s="285"/>
      <c r="K1075" s="285"/>
      <c r="L1075" s="285"/>
      <c r="M1075" s="285"/>
      <c r="N1075" s="285"/>
      <c r="O1075" s="283"/>
      <c r="P1075" s="1"/>
    </row>
    <row r="1076" spans="1:16" ht="24.75" customHeight="1">
      <c r="A1076" s="1"/>
      <c r="B1076" s="1"/>
      <c r="C1076" s="445"/>
      <c r="D1076" s="446"/>
      <c r="E1076" s="446"/>
      <c r="F1076" s="446"/>
      <c r="G1076" s="446"/>
      <c r="H1076" s="446"/>
      <c r="I1076" s="446"/>
      <c r="J1076" s="446"/>
      <c r="K1076" s="447"/>
      <c r="L1076" s="443" t="s">
        <v>22</v>
      </c>
      <c r="M1076" s="283"/>
      <c r="N1076" s="449">
        <f>'BD Team'!G106</f>
        <v>0</v>
      </c>
      <c r="O1076" s="283"/>
      <c r="P1076" s="1"/>
    </row>
    <row r="1077" spans="1:16" ht="24.75" customHeight="1">
      <c r="A1077" s="1"/>
      <c r="B1077" s="1"/>
      <c r="C1077" s="409"/>
      <c r="D1077" s="375"/>
      <c r="E1077" s="375"/>
      <c r="F1077" s="375"/>
      <c r="G1077" s="375"/>
      <c r="H1077" s="375"/>
      <c r="I1077" s="375"/>
      <c r="J1077" s="375"/>
      <c r="K1077" s="417"/>
      <c r="L1077" s="443" t="s">
        <v>374</v>
      </c>
      <c r="M1077" s="283"/>
      <c r="N1077" s="451" t="str">
        <f>$F$6</f>
        <v>Champagne Anodized</v>
      </c>
      <c r="O1077" s="283"/>
      <c r="P1077" s="1"/>
    </row>
    <row r="1078" spans="1:16" ht="24.75" customHeight="1">
      <c r="A1078" s="1"/>
      <c r="B1078" s="1"/>
      <c r="C1078" s="409"/>
      <c r="D1078" s="375"/>
      <c r="E1078" s="375"/>
      <c r="F1078" s="375"/>
      <c r="G1078" s="375"/>
      <c r="H1078" s="375"/>
      <c r="I1078" s="375"/>
      <c r="J1078" s="375"/>
      <c r="K1078" s="417"/>
      <c r="L1078" s="443" t="s">
        <v>236</v>
      </c>
      <c r="M1078" s="283"/>
      <c r="N1078" s="451" t="str">
        <f>$K$6</f>
        <v>Silver</v>
      </c>
      <c r="O1078" s="283"/>
      <c r="P1078" s="1"/>
    </row>
    <row r="1079" spans="1:16" ht="24.75" customHeight="1">
      <c r="A1079" s="1"/>
      <c r="B1079" s="1"/>
      <c r="C1079" s="409"/>
      <c r="D1079" s="375"/>
      <c r="E1079" s="375"/>
      <c r="F1079" s="375"/>
      <c r="G1079" s="375"/>
      <c r="H1079" s="375"/>
      <c r="I1079" s="375"/>
      <c r="J1079" s="375"/>
      <c r="K1079" s="417"/>
      <c r="L1079" s="443" t="s">
        <v>375</v>
      </c>
      <c r="M1079" s="283"/>
      <c r="N1079" s="450" t="s">
        <v>371</v>
      </c>
      <c r="O1079" s="283"/>
      <c r="P1079" s="1"/>
    </row>
    <row r="1080" spans="1:16" ht="24.75" customHeight="1">
      <c r="A1080" s="1"/>
      <c r="B1080" s="1"/>
      <c r="C1080" s="409"/>
      <c r="D1080" s="375"/>
      <c r="E1080" s="375"/>
      <c r="F1080" s="375"/>
      <c r="G1080" s="375"/>
      <c r="H1080" s="375"/>
      <c r="I1080" s="375"/>
      <c r="J1080" s="375"/>
      <c r="K1080" s="417"/>
      <c r="L1080" s="443" t="s">
        <v>376</v>
      </c>
      <c r="M1080" s="283"/>
      <c r="N1080" s="451" t="str">
        <f>CONCATENATE('BD Team'!H106," X ",'BD Team'!I106)</f>
        <v xml:space="preserve"> X </v>
      </c>
      <c r="O1080" s="283"/>
      <c r="P1080" s="1"/>
    </row>
    <row r="1081" spans="1:16" ht="24.75" customHeight="1">
      <c r="A1081" s="1"/>
      <c r="B1081" s="1"/>
      <c r="C1081" s="409"/>
      <c r="D1081" s="375"/>
      <c r="E1081" s="375"/>
      <c r="F1081" s="375"/>
      <c r="G1081" s="375"/>
      <c r="H1081" s="375"/>
      <c r="I1081" s="375"/>
      <c r="J1081" s="375"/>
      <c r="K1081" s="417"/>
      <c r="L1081" s="443" t="s">
        <v>377</v>
      </c>
      <c r="M1081" s="283"/>
      <c r="N1081" s="444">
        <f>'BD Team'!J106</f>
        <v>0</v>
      </c>
      <c r="O1081" s="283"/>
      <c r="P1081" s="1"/>
    </row>
    <row r="1082" spans="1:16" ht="24.75" customHeight="1">
      <c r="A1082" s="1"/>
      <c r="B1082" s="1"/>
      <c r="C1082" s="409"/>
      <c r="D1082" s="375"/>
      <c r="E1082" s="375"/>
      <c r="F1082" s="375"/>
      <c r="G1082" s="375"/>
      <c r="H1082" s="375"/>
      <c r="I1082" s="375"/>
      <c r="J1082" s="375"/>
      <c r="K1082" s="417"/>
      <c r="L1082" s="443" t="s">
        <v>378</v>
      </c>
      <c r="M1082" s="283"/>
      <c r="N1082" s="444">
        <f>'BD Team'!C106</f>
        <v>0</v>
      </c>
      <c r="O1082" s="283"/>
      <c r="P1082" s="1"/>
    </row>
    <row r="1083" spans="1:16" ht="24.75" customHeight="1">
      <c r="A1083" s="1"/>
      <c r="B1083" s="1"/>
      <c r="C1083" s="409"/>
      <c r="D1083" s="375"/>
      <c r="E1083" s="375"/>
      <c r="F1083" s="375"/>
      <c r="G1083" s="375"/>
      <c r="H1083" s="375"/>
      <c r="I1083" s="375"/>
      <c r="J1083" s="375"/>
      <c r="K1083" s="417"/>
      <c r="L1083" s="443" t="s">
        <v>379</v>
      </c>
      <c r="M1083" s="283"/>
      <c r="N1083" s="444">
        <f>'BD Team'!E106</f>
        <v>0</v>
      </c>
      <c r="O1083" s="283"/>
      <c r="P1083" s="1"/>
    </row>
    <row r="1084" spans="1:16" ht="24.75" customHeight="1">
      <c r="A1084" s="1"/>
      <c r="B1084" s="1"/>
      <c r="C1084" s="327"/>
      <c r="D1084" s="448"/>
      <c r="E1084" s="448"/>
      <c r="F1084" s="448"/>
      <c r="G1084" s="448"/>
      <c r="H1084" s="448"/>
      <c r="I1084" s="448"/>
      <c r="J1084" s="448"/>
      <c r="K1084" s="328"/>
      <c r="L1084" s="443" t="s">
        <v>380</v>
      </c>
      <c r="M1084" s="283"/>
      <c r="N1084" s="444">
        <f>'BD Team'!F106</f>
        <v>0</v>
      </c>
      <c r="O1084" s="283"/>
      <c r="P1084" s="1"/>
    </row>
    <row r="1085" spans="1:16" ht="12.75" customHeight="1">
      <c r="A1085" s="1"/>
      <c r="B1085" s="1"/>
      <c r="C1085" s="282"/>
      <c r="D1085" s="285"/>
      <c r="E1085" s="285"/>
      <c r="F1085" s="285"/>
      <c r="G1085" s="285"/>
      <c r="H1085" s="285"/>
      <c r="I1085" s="285"/>
      <c r="J1085" s="285"/>
      <c r="K1085" s="285"/>
      <c r="L1085" s="285"/>
      <c r="M1085" s="285"/>
      <c r="N1085" s="285"/>
      <c r="O1085" s="283"/>
      <c r="P1085" s="1"/>
    </row>
    <row r="1086" spans="1:16" ht="24.75" customHeight="1">
      <c r="A1086" s="1"/>
      <c r="B1086" s="1"/>
      <c r="C1086" s="443" t="s">
        <v>372</v>
      </c>
      <c r="D1086" s="283"/>
      <c r="E1086" s="259">
        <f>'BD Team'!B107</f>
        <v>0</v>
      </c>
      <c r="F1086" s="254" t="s">
        <v>373</v>
      </c>
      <c r="G1086" s="444">
        <f>'BD Team'!D107</f>
        <v>0</v>
      </c>
      <c r="H1086" s="285"/>
      <c r="I1086" s="285"/>
      <c r="J1086" s="285"/>
      <c r="K1086" s="285"/>
      <c r="L1086" s="285"/>
      <c r="M1086" s="285"/>
      <c r="N1086" s="285"/>
      <c r="O1086" s="283"/>
      <c r="P1086" s="1"/>
    </row>
    <row r="1087" spans="1:16" ht="24.75" customHeight="1">
      <c r="A1087" s="1"/>
      <c r="B1087" s="1"/>
      <c r="C1087" s="445"/>
      <c r="D1087" s="446"/>
      <c r="E1087" s="446"/>
      <c r="F1087" s="446"/>
      <c r="G1087" s="446"/>
      <c r="H1087" s="446"/>
      <c r="I1087" s="446"/>
      <c r="J1087" s="446"/>
      <c r="K1087" s="447"/>
      <c r="L1087" s="443" t="s">
        <v>22</v>
      </c>
      <c r="M1087" s="283"/>
      <c r="N1087" s="449">
        <f>'BD Team'!G107</f>
        <v>0</v>
      </c>
      <c r="O1087" s="283"/>
      <c r="P1087" s="1"/>
    </row>
    <row r="1088" spans="1:16" ht="24.75" customHeight="1">
      <c r="A1088" s="1"/>
      <c r="B1088" s="1"/>
      <c r="C1088" s="409"/>
      <c r="D1088" s="375"/>
      <c r="E1088" s="375"/>
      <c r="F1088" s="375"/>
      <c r="G1088" s="375"/>
      <c r="H1088" s="375"/>
      <c r="I1088" s="375"/>
      <c r="J1088" s="375"/>
      <c r="K1088" s="417"/>
      <c r="L1088" s="443" t="s">
        <v>374</v>
      </c>
      <c r="M1088" s="283"/>
      <c r="N1088" s="451" t="str">
        <f>$F$6</f>
        <v>Champagne Anodized</v>
      </c>
      <c r="O1088" s="283"/>
      <c r="P1088" s="1"/>
    </row>
    <row r="1089" spans="1:16" ht="24.75" customHeight="1">
      <c r="A1089" s="1"/>
      <c r="B1089" s="1"/>
      <c r="C1089" s="409"/>
      <c r="D1089" s="375"/>
      <c r="E1089" s="375"/>
      <c r="F1089" s="375"/>
      <c r="G1089" s="375"/>
      <c r="H1089" s="375"/>
      <c r="I1089" s="375"/>
      <c r="J1089" s="375"/>
      <c r="K1089" s="417"/>
      <c r="L1089" s="443" t="s">
        <v>236</v>
      </c>
      <c r="M1089" s="283"/>
      <c r="N1089" s="451" t="str">
        <f>$K$6</f>
        <v>Silver</v>
      </c>
      <c r="O1089" s="283"/>
      <c r="P1089" s="1"/>
    </row>
    <row r="1090" spans="1:16" ht="24.75" customHeight="1">
      <c r="A1090" s="1"/>
      <c r="B1090" s="1"/>
      <c r="C1090" s="409"/>
      <c r="D1090" s="375"/>
      <c r="E1090" s="375"/>
      <c r="F1090" s="375"/>
      <c r="G1090" s="375"/>
      <c r="H1090" s="375"/>
      <c r="I1090" s="375"/>
      <c r="J1090" s="375"/>
      <c r="K1090" s="417"/>
      <c r="L1090" s="443" t="s">
        <v>375</v>
      </c>
      <c r="M1090" s="283"/>
      <c r="N1090" s="450" t="s">
        <v>371</v>
      </c>
      <c r="O1090" s="283"/>
      <c r="P1090" s="1"/>
    </row>
    <row r="1091" spans="1:16" ht="24.75" customHeight="1">
      <c r="A1091" s="1"/>
      <c r="B1091" s="1"/>
      <c r="C1091" s="409"/>
      <c r="D1091" s="375"/>
      <c r="E1091" s="375"/>
      <c r="F1091" s="375"/>
      <c r="G1091" s="375"/>
      <c r="H1091" s="375"/>
      <c r="I1091" s="375"/>
      <c r="J1091" s="375"/>
      <c r="K1091" s="417"/>
      <c r="L1091" s="443" t="s">
        <v>376</v>
      </c>
      <c r="M1091" s="283"/>
      <c r="N1091" s="451" t="str">
        <f>CONCATENATE('BD Team'!H107," X ",'BD Team'!I107)</f>
        <v xml:space="preserve"> X </v>
      </c>
      <c r="O1091" s="283"/>
      <c r="P1091" s="1"/>
    </row>
    <row r="1092" spans="1:16" ht="24.75" customHeight="1">
      <c r="A1092" s="1"/>
      <c r="B1092" s="1"/>
      <c r="C1092" s="409"/>
      <c r="D1092" s="375"/>
      <c r="E1092" s="375"/>
      <c r="F1092" s="375"/>
      <c r="G1092" s="375"/>
      <c r="H1092" s="375"/>
      <c r="I1092" s="375"/>
      <c r="J1092" s="375"/>
      <c r="K1092" s="417"/>
      <c r="L1092" s="443" t="s">
        <v>377</v>
      </c>
      <c r="M1092" s="283"/>
      <c r="N1092" s="444">
        <f>'BD Team'!J107</f>
        <v>0</v>
      </c>
      <c r="O1092" s="283"/>
      <c r="P1092" s="1"/>
    </row>
    <row r="1093" spans="1:16" ht="24.75" customHeight="1">
      <c r="A1093" s="1"/>
      <c r="B1093" s="1"/>
      <c r="C1093" s="409"/>
      <c r="D1093" s="375"/>
      <c r="E1093" s="375"/>
      <c r="F1093" s="375"/>
      <c r="G1093" s="375"/>
      <c r="H1093" s="375"/>
      <c r="I1093" s="375"/>
      <c r="J1093" s="375"/>
      <c r="K1093" s="417"/>
      <c r="L1093" s="443" t="s">
        <v>378</v>
      </c>
      <c r="M1093" s="283"/>
      <c r="N1093" s="444">
        <f>'BD Team'!C107</f>
        <v>0</v>
      </c>
      <c r="O1093" s="283"/>
      <c r="P1093" s="1"/>
    </row>
    <row r="1094" spans="1:16" ht="24.75" customHeight="1">
      <c r="A1094" s="1"/>
      <c r="B1094" s="1"/>
      <c r="C1094" s="409"/>
      <c r="D1094" s="375"/>
      <c r="E1094" s="375"/>
      <c r="F1094" s="375"/>
      <c r="G1094" s="375"/>
      <c r="H1094" s="375"/>
      <c r="I1094" s="375"/>
      <c r="J1094" s="375"/>
      <c r="K1094" s="417"/>
      <c r="L1094" s="443" t="s">
        <v>379</v>
      </c>
      <c r="M1094" s="283"/>
      <c r="N1094" s="444">
        <f>'BD Team'!E107</f>
        <v>0</v>
      </c>
      <c r="O1094" s="283"/>
      <c r="P1094" s="1"/>
    </row>
    <row r="1095" spans="1:16" ht="24.75" customHeight="1">
      <c r="A1095" s="1"/>
      <c r="B1095" s="1"/>
      <c r="C1095" s="327"/>
      <c r="D1095" s="448"/>
      <c r="E1095" s="448"/>
      <c r="F1095" s="448"/>
      <c r="G1095" s="448"/>
      <c r="H1095" s="448"/>
      <c r="I1095" s="448"/>
      <c r="J1095" s="448"/>
      <c r="K1095" s="328"/>
      <c r="L1095" s="443" t="s">
        <v>380</v>
      </c>
      <c r="M1095" s="283"/>
      <c r="N1095" s="444">
        <f>'BD Team'!F107</f>
        <v>0</v>
      </c>
      <c r="O1095" s="283"/>
      <c r="P1095" s="1"/>
    </row>
    <row r="1096" spans="1:16" ht="12.75" customHeight="1">
      <c r="A1096" s="1"/>
      <c r="B1096" s="1"/>
      <c r="C1096" s="282"/>
      <c r="D1096" s="285"/>
      <c r="E1096" s="285"/>
      <c r="F1096" s="285"/>
      <c r="G1096" s="285"/>
      <c r="H1096" s="285"/>
      <c r="I1096" s="285"/>
      <c r="J1096" s="285"/>
      <c r="K1096" s="285"/>
      <c r="L1096" s="285"/>
      <c r="M1096" s="285"/>
      <c r="N1096" s="285"/>
      <c r="O1096" s="283"/>
      <c r="P1096" s="1"/>
    </row>
    <row r="1097" spans="1:16" ht="24.75" customHeight="1">
      <c r="A1097" s="1"/>
      <c r="B1097" s="1"/>
      <c r="C1097" s="443" t="s">
        <v>372</v>
      </c>
      <c r="D1097" s="283"/>
      <c r="E1097" s="259">
        <f>'BD Team'!B108</f>
        <v>0</v>
      </c>
      <c r="F1097" s="254" t="s">
        <v>373</v>
      </c>
      <c r="G1097" s="444">
        <f>'BD Team'!D108</f>
        <v>0</v>
      </c>
      <c r="H1097" s="285"/>
      <c r="I1097" s="285"/>
      <c r="J1097" s="285"/>
      <c r="K1097" s="285"/>
      <c r="L1097" s="285"/>
      <c r="M1097" s="285"/>
      <c r="N1097" s="285"/>
      <c r="O1097" s="283"/>
      <c r="P1097" s="1"/>
    </row>
    <row r="1098" spans="1:16" ht="24.75" customHeight="1">
      <c r="A1098" s="1"/>
      <c r="B1098" s="1"/>
      <c r="C1098" s="445"/>
      <c r="D1098" s="446"/>
      <c r="E1098" s="446"/>
      <c r="F1098" s="446"/>
      <c r="G1098" s="446"/>
      <c r="H1098" s="446"/>
      <c r="I1098" s="446"/>
      <c r="J1098" s="446"/>
      <c r="K1098" s="447"/>
      <c r="L1098" s="443" t="s">
        <v>22</v>
      </c>
      <c r="M1098" s="283"/>
      <c r="N1098" s="449">
        <f>'BD Team'!G108</f>
        <v>0</v>
      </c>
      <c r="O1098" s="283"/>
      <c r="P1098" s="1"/>
    </row>
    <row r="1099" spans="1:16" ht="24.75" customHeight="1">
      <c r="A1099" s="1"/>
      <c r="B1099" s="1"/>
      <c r="C1099" s="409"/>
      <c r="D1099" s="375"/>
      <c r="E1099" s="375"/>
      <c r="F1099" s="375"/>
      <c r="G1099" s="375"/>
      <c r="H1099" s="375"/>
      <c r="I1099" s="375"/>
      <c r="J1099" s="375"/>
      <c r="K1099" s="417"/>
      <c r="L1099" s="443" t="s">
        <v>374</v>
      </c>
      <c r="M1099" s="283"/>
      <c r="N1099" s="451" t="str">
        <f>$F$6</f>
        <v>Champagne Anodized</v>
      </c>
      <c r="O1099" s="283"/>
      <c r="P1099" s="1"/>
    </row>
    <row r="1100" spans="1:16" ht="24.75" customHeight="1">
      <c r="A1100" s="1"/>
      <c r="B1100" s="1"/>
      <c r="C1100" s="409"/>
      <c r="D1100" s="375"/>
      <c r="E1100" s="375"/>
      <c r="F1100" s="375"/>
      <c r="G1100" s="375"/>
      <c r="H1100" s="375"/>
      <c r="I1100" s="375"/>
      <c r="J1100" s="375"/>
      <c r="K1100" s="417"/>
      <c r="L1100" s="443" t="s">
        <v>236</v>
      </c>
      <c r="M1100" s="283"/>
      <c r="N1100" s="451" t="str">
        <f>$K$6</f>
        <v>Silver</v>
      </c>
      <c r="O1100" s="283"/>
      <c r="P1100" s="1"/>
    </row>
    <row r="1101" spans="1:16" ht="24.75" customHeight="1">
      <c r="A1101" s="1"/>
      <c r="B1101" s="1"/>
      <c r="C1101" s="409"/>
      <c r="D1101" s="375"/>
      <c r="E1101" s="375"/>
      <c r="F1101" s="375"/>
      <c r="G1101" s="375"/>
      <c r="H1101" s="375"/>
      <c r="I1101" s="375"/>
      <c r="J1101" s="375"/>
      <c r="K1101" s="417"/>
      <c r="L1101" s="443" t="s">
        <v>375</v>
      </c>
      <c r="M1101" s="283"/>
      <c r="N1101" s="450" t="s">
        <v>371</v>
      </c>
      <c r="O1101" s="283"/>
      <c r="P1101" s="1"/>
    </row>
    <row r="1102" spans="1:16" ht="24.75" customHeight="1">
      <c r="A1102" s="1"/>
      <c r="B1102" s="1"/>
      <c r="C1102" s="409"/>
      <c r="D1102" s="375"/>
      <c r="E1102" s="375"/>
      <c r="F1102" s="375"/>
      <c r="G1102" s="375"/>
      <c r="H1102" s="375"/>
      <c r="I1102" s="375"/>
      <c r="J1102" s="375"/>
      <c r="K1102" s="417"/>
      <c r="L1102" s="443" t="s">
        <v>376</v>
      </c>
      <c r="M1102" s="283"/>
      <c r="N1102" s="451" t="str">
        <f>CONCATENATE('BD Team'!H108," X ",'BD Team'!I108)</f>
        <v xml:space="preserve"> X </v>
      </c>
      <c r="O1102" s="283"/>
      <c r="P1102" s="1"/>
    </row>
    <row r="1103" spans="1:16" ht="24.75" customHeight="1">
      <c r="A1103" s="1"/>
      <c r="B1103" s="1"/>
      <c r="C1103" s="409"/>
      <c r="D1103" s="375"/>
      <c r="E1103" s="375"/>
      <c r="F1103" s="375"/>
      <c r="G1103" s="375"/>
      <c r="H1103" s="375"/>
      <c r="I1103" s="375"/>
      <c r="J1103" s="375"/>
      <c r="K1103" s="417"/>
      <c r="L1103" s="443" t="s">
        <v>377</v>
      </c>
      <c r="M1103" s="283"/>
      <c r="N1103" s="444">
        <f>'BD Team'!J108</f>
        <v>0</v>
      </c>
      <c r="O1103" s="283"/>
      <c r="P1103" s="1"/>
    </row>
    <row r="1104" spans="1:16" ht="24.75" customHeight="1">
      <c r="A1104" s="1"/>
      <c r="B1104" s="1"/>
      <c r="C1104" s="409"/>
      <c r="D1104" s="375"/>
      <c r="E1104" s="375"/>
      <c r="F1104" s="375"/>
      <c r="G1104" s="375"/>
      <c r="H1104" s="375"/>
      <c r="I1104" s="375"/>
      <c r="J1104" s="375"/>
      <c r="K1104" s="417"/>
      <c r="L1104" s="443" t="s">
        <v>378</v>
      </c>
      <c r="M1104" s="283"/>
      <c r="N1104" s="444">
        <f>'BD Team'!C108</f>
        <v>0</v>
      </c>
      <c r="O1104" s="283"/>
      <c r="P1104" s="1"/>
    </row>
    <row r="1105" spans="1:16" ht="24.75" customHeight="1">
      <c r="A1105" s="1"/>
      <c r="B1105" s="1"/>
      <c r="C1105" s="409"/>
      <c r="D1105" s="375"/>
      <c r="E1105" s="375"/>
      <c r="F1105" s="375"/>
      <c r="G1105" s="375"/>
      <c r="H1105" s="375"/>
      <c r="I1105" s="375"/>
      <c r="J1105" s="375"/>
      <c r="K1105" s="417"/>
      <c r="L1105" s="443" t="s">
        <v>379</v>
      </c>
      <c r="M1105" s="283"/>
      <c r="N1105" s="444">
        <f>'BD Team'!E108</f>
        <v>0</v>
      </c>
      <c r="O1105" s="283"/>
      <c r="P1105" s="1"/>
    </row>
    <row r="1106" spans="1:16" ht="24.75" customHeight="1">
      <c r="A1106" s="1"/>
      <c r="B1106" s="1"/>
      <c r="C1106" s="327"/>
      <c r="D1106" s="448"/>
      <c r="E1106" s="448"/>
      <c r="F1106" s="448"/>
      <c r="G1106" s="448"/>
      <c r="H1106" s="448"/>
      <c r="I1106" s="448"/>
      <c r="J1106" s="448"/>
      <c r="K1106" s="328"/>
      <c r="L1106" s="443" t="s">
        <v>380</v>
      </c>
      <c r="M1106" s="283"/>
      <c r="N1106" s="444">
        <f>'BD Team'!F108</f>
        <v>0</v>
      </c>
      <c r="O1106" s="283"/>
      <c r="P1106" s="1"/>
    </row>
    <row r="1107" spans="1:16" ht="12.75" customHeight="1">
      <c r="A1107" s="1"/>
      <c r="B1107" s="1"/>
      <c r="C1107" s="282"/>
      <c r="D1107" s="285"/>
      <c r="E1107" s="285"/>
      <c r="F1107" s="285"/>
      <c r="G1107" s="285"/>
      <c r="H1107" s="285"/>
      <c r="I1107" s="285"/>
      <c r="J1107" s="285"/>
      <c r="K1107" s="285"/>
      <c r="L1107" s="285"/>
      <c r="M1107" s="285"/>
      <c r="N1107" s="285"/>
      <c r="O1107" s="283"/>
      <c r="P1107" s="1"/>
    </row>
  </sheetData>
  <mergeCells count="2219">
    <mergeCell ref="L912:M912"/>
    <mergeCell ref="L913:M913"/>
    <mergeCell ref="L818:M818"/>
    <mergeCell ref="L819:M819"/>
    <mergeCell ref="N960:O960"/>
    <mergeCell ref="L961:M961"/>
    <mergeCell ref="N961:O961"/>
    <mergeCell ref="L962:M962"/>
    <mergeCell ref="N962:O962"/>
    <mergeCell ref="L963:M963"/>
    <mergeCell ref="N974:O974"/>
    <mergeCell ref="C954:D954"/>
    <mergeCell ref="C922:K930"/>
    <mergeCell ref="L922:M922"/>
    <mergeCell ref="L923:M923"/>
    <mergeCell ref="L924:M924"/>
    <mergeCell ref="L925:M925"/>
    <mergeCell ref="L926:M926"/>
    <mergeCell ref="L927:M927"/>
    <mergeCell ref="L930:M930"/>
    <mergeCell ref="N918:O918"/>
    <mergeCell ref="L919:M919"/>
    <mergeCell ref="N919:O919"/>
    <mergeCell ref="C899:D899"/>
    <mergeCell ref="G899:O899"/>
    <mergeCell ref="N900:O900"/>
    <mergeCell ref="N901:O901"/>
    <mergeCell ref="N902:O902"/>
    <mergeCell ref="N958:O958"/>
    <mergeCell ref="L959:M959"/>
    <mergeCell ref="N819:O819"/>
    <mergeCell ref="L820:M820"/>
    <mergeCell ref="N820:O820"/>
    <mergeCell ref="C810:O810"/>
    <mergeCell ref="C821:O821"/>
    <mergeCell ref="L816:M816"/>
    <mergeCell ref="N816:O816"/>
    <mergeCell ref="L817:M817"/>
    <mergeCell ref="N817:O817"/>
    <mergeCell ref="N818:O818"/>
    <mergeCell ref="C832:O832"/>
    <mergeCell ref="C843:O843"/>
    <mergeCell ref="C854:O854"/>
    <mergeCell ref="C865:O865"/>
    <mergeCell ref="C876:O876"/>
    <mergeCell ref="C887:O887"/>
    <mergeCell ref="N903:O903"/>
    <mergeCell ref="N904:O904"/>
    <mergeCell ref="N905:O905"/>
    <mergeCell ref="L906:M906"/>
    <mergeCell ref="L907:M907"/>
    <mergeCell ref="L875:M875"/>
    <mergeCell ref="N875:O875"/>
    <mergeCell ref="G954:O954"/>
    <mergeCell ref="C955:K963"/>
    <mergeCell ref="L955:M955"/>
    <mergeCell ref="N955:O955"/>
    <mergeCell ref="N956:O956"/>
    <mergeCell ref="L945:M945"/>
    <mergeCell ref="L946:M946"/>
    <mergeCell ref="N946:O946"/>
    <mergeCell ref="L947:M947"/>
    <mergeCell ref="N947:O947"/>
    <mergeCell ref="L948:M948"/>
    <mergeCell ref="L883:M883"/>
    <mergeCell ref="N883:O883"/>
    <mergeCell ref="L884:M884"/>
    <mergeCell ref="N884:O884"/>
    <mergeCell ref="L885:M885"/>
    <mergeCell ref="N885:O885"/>
    <mergeCell ref="L886:M886"/>
    <mergeCell ref="N886:O886"/>
    <mergeCell ref="N963:O963"/>
    <mergeCell ref="C943:D943"/>
    <mergeCell ref="G943:O943"/>
    <mergeCell ref="C944:K952"/>
    <mergeCell ref="L944:M944"/>
    <mergeCell ref="N944:O944"/>
    <mergeCell ref="N945:O945"/>
    <mergeCell ref="L956:M956"/>
    <mergeCell ref="L957:M957"/>
    <mergeCell ref="N957:O957"/>
    <mergeCell ref="L958:M958"/>
    <mergeCell ref="N959:O959"/>
    <mergeCell ref="L960:M960"/>
    <mergeCell ref="L896:M896"/>
    <mergeCell ref="N896:O896"/>
    <mergeCell ref="L897:M897"/>
    <mergeCell ref="N897:O897"/>
    <mergeCell ref="C888:D888"/>
    <mergeCell ref="G888:O888"/>
    <mergeCell ref="C889:K897"/>
    <mergeCell ref="L862:M862"/>
    <mergeCell ref="L863:M863"/>
    <mergeCell ref="C856:K864"/>
    <mergeCell ref="L856:M856"/>
    <mergeCell ref="L857:M857"/>
    <mergeCell ref="L858:M858"/>
    <mergeCell ref="L859:M859"/>
    <mergeCell ref="L860:M860"/>
    <mergeCell ref="L861:M861"/>
    <mergeCell ref="N862:O862"/>
    <mergeCell ref="N863:O863"/>
    <mergeCell ref="L864:M864"/>
    <mergeCell ref="N864:O864"/>
    <mergeCell ref="C866:D866"/>
    <mergeCell ref="G866:O866"/>
    <mergeCell ref="C867:K875"/>
    <mergeCell ref="L867:M867"/>
    <mergeCell ref="L868:M868"/>
    <mergeCell ref="N867:O867"/>
    <mergeCell ref="N868:O868"/>
    <mergeCell ref="L869:M869"/>
    <mergeCell ref="N869:O869"/>
    <mergeCell ref="L870:M870"/>
    <mergeCell ref="N870:O870"/>
    <mergeCell ref="L871:M871"/>
    <mergeCell ref="N871:O871"/>
    <mergeCell ref="L872:M872"/>
    <mergeCell ref="N872:O872"/>
    <mergeCell ref="L873:M873"/>
    <mergeCell ref="N873:O873"/>
    <mergeCell ref="L874:M874"/>
    <mergeCell ref="N874:O874"/>
    <mergeCell ref="L845:M845"/>
    <mergeCell ref="L846:M846"/>
    <mergeCell ref="L847:M847"/>
    <mergeCell ref="L848:M848"/>
    <mergeCell ref="L849:M849"/>
    <mergeCell ref="L850:M850"/>
    <mergeCell ref="L853:M853"/>
    <mergeCell ref="N851:O851"/>
    <mergeCell ref="N852:O852"/>
    <mergeCell ref="C855:D855"/>
    <mergeCell ref="G855:O855"/>
    <mergeCell ref="N856:O856"/>
    <mergeCell ref="N857:O857"/>
    <mergeCell ref="N858:O858"/>
    <mergeCell ref="N859:O859"/>
    <mergeCell ref="N860:O860"/>
    <mergeCell ref="N861:O861"/>
    <mergeCell ref="L835:M835"/>
    <mergeCell ref="L836:M836"/>
    <mergeCell ref="N836:O836"/>
    <mergeCell ref="L837:M837"/>
    <mergeCell ref="N837:O837"/>
    <mergeCell ref="L838:M838"/>
    <mergeCell ref="N838:O838"/>
    <mergeCell ref="L839:M839"/>
    <mergeCell ref="N839:O839"/>
    <mergeCell ref="L840:M840"/>
    <mergeCell ref="N840:O840"/>
    <mergeCell ref="L841:M841"/>
    <mergeCell ref="N841:O841"/>
    <mergeCell ref="L842:M842"/>
    <mergeCell ref="N853:O853"/>
    <mergeCell ref="C833:D833"/>
    <mergeCell ref="G833:O833"/>
    <mergeCell ref="C834:K842"/>
    <mergeCell ref="L834:M834"/>
    <mergeCell ref="N834:O834"/>
    <mergeCell ref="N835:O835"/>
    <mergeCell ref="C844:D844"/>
    <mergeCell ref="G844:O844"/>
    <mergeCell ref="N845:O845"/>
    <mergeCell ref="N846:O846"/>
    <mergeCell ref="N847:O847"/>
    <mergeCell ref="N848:O848"/>
    <mergeCell ref="N849:O849"/>
    <mergeCell ref="N850:O850"/>
    <mergeCell ref="L851:M851"/>
    <mergeCell ref="L852:M852"/>
    <mergeCell ref="C845:K853"/>
    <mergeCell ref="L828:M828"/>
    <mergeCell ref="C524:O524"/>
    <mergeCell ref="C535:O535"/>
    <mergeCell ref="C205:O205"/>
    <mergeCell ref="C216:O216"/>
    <mergeCell ref="G206:O206"/>
    <mergeCell ref="C207:K215"/>
    <mergeCell ref="C227:O227"/>
    <mergeCell ref="C238:O238"/>
    <mergeCell ref="C249:O249"/>
    <mergeCell ref="C260:O260"/>
    <mergeCell ref="N262:O262"/>
    <mergeCell ref="L263:M263"/>
    <mergeCell ref="N263:O263"/>
    <mergeCell ref="L264:M264"/>
    <mergeCell ref="N264:O264"/>
    <mergeCell ref="C283:D283"/>
    <mergeCell ref="G283:O283"/>
    <mergeCell ref="L300:M300"/>
    <mergeCell ref="N300:O300"/>
    <mergeCell ref="L301:M301"/>
    <mergeCell ref="C305:D305"/>
    <mergeCell ref="G305:O305"/>
    <mergeCell ref="L265:M265"/>
    <mergeCell ref="N265:O265"/>
    <mergeCell ref="L266:M266"/>
    <mergeCell ref="N266:O266"/>
    <mergeCell ref="L267:M267"/>
    <mergeCell ref="N267:O267"/>
    <mergeCell ref="L268:M268"/>
    <mergeCell ref="N373:O373"/>
    <mergeCell ref="N374:O374"/>
    <mergeCell ref="N375:O375"/>
    <mergeCell ref="N376:O376"/>
    <mergeCell ref="N377:O377"/>
    <mergeCell ref="L378:M378"/>
    <mergeCell ref="L276:M276"/>
    <mergeCell ref="L277:M277"/>
    <mergeCell ref="L278:M278"/>
    <mergeCell ref="N277:O277"/>
    <mergeCell ref="N278:O278"/>
    <mergeCell ref="N284:O284"/>
    <mergeCell ref="L285:M285"/>
    <mergeCell ref="N285:O285"/>
    <mergeCell ref="N286:O286"/>
    <mergeCell ref="L286:M286"/>
    <mergeCell ref="L287:M287"/>
    <mergeCell ref="N287:O287"/>
    <mergeCell ref="N288:O288"/>
    <mergeCell ref="L288:M288"/>
    <mergeCell ref="C304:O304"/>
    <mergeCell ref="N290:O290"/>
    <mergeCell ref="N291:O291"/>
    <mergeCell ref="N292:O292"/>
    <mergeCell ref="C284:K292"/>
    <mergeCell ref="C295:K303"/>
    <mergeCell ref="N302:O302"/>
    <mergeCell ref="G382:O382"/>
    <mergeCell ref="C272:D272"/>
    <mergeCell ref="G272:O272"/>
    <mergeCell ref="C271:O271"/>
    <mergeCell ref="C282:O282"/>
    <mergeCell ref="N279:O279"/>
    <mergeCell ref="L280:M280"/>
    <mergeCell ref="N280:O280"/>
    <mergeCell ref="L281:M281"/>
    <mergeCell ref="N281:O281"/>
    <mergeCell ref="L279:M279"/>
    <mergeCell ref="L175:M175"/>
    <mergeCell ref="L176:M176"/>
    <mergeCell ref="N176:O176"/>
    <mergeCell ref="L177:M177"/>
    <mergeCell ref="N177:O177"/>
    <mergeCell ref="L178:M178"/>
    <mergeCell ref="L181:M181"/>
    <mergeCell ref="L179:M179"/>
    <mergeCell ref="C184:D184"/>
    <mergeCell ref="G184:O184"/>
    <mergeCell ref="N179:O179"/>
    <mergeCell ref="L180:M180"/>
    <mergeCell ref="C273:K281"/>
    <mergeCell ref="L273:M273"/>
    <mergeCell ref="L274:M274"/>
    <mergeCell ref="L275:M275"/>
    <mergeCell ref="L376:M376"/>
    <mergeCell ref="L377:M377"/>
    <mergeCell ref="C381:O381"/>
    <mergeCell ref="N372:O372"/>
    <mergeCell ref="L373:M373"/>
    <mergeCell ref="C294:D294"/>
    <mergeCell ref="G294:O294"/>
    <mergeCell ref="L292:M292"/>
    <mergeCell ref="L295:M295"/>
    <mergeCell ref="N295:O295"/>
    <mergeCell ref="L296:M296"/>
    <mergeCell ref="N296:O296"/>
    <mergeCell ref="L297:M297"/>
    <mergeCell ref="N297:O297"/>
    <mergeCell ref="L298:M298"/>
    <mergeCell ref="N298:O298"/>
    <mergeCell ref="L299:M299"/>
    <mergeCell ref="N299:O299"/>
    <mergeCell ref="C372:K380"/>
    <mergeCell ref="N213:O213"/>
    <mergeCell ref="N214:O214"/>
    <mergeCell ref="N273:O273"/>
    <mergeCell ref="N274:O274"/>
    <mergeCell ref="N275:O275"/>
    <mergeCell ref="N276:O276"/>
    <mergeCell ref="L289:M289"/>
    <mergeCell ref="N289:O289"/>
    <mergeCell ref="N301:O301"/>
    <mergeCell ref="L290:M290"/>
    <mergeCell ref="L302:M302"/>
    <mergeCell ref="L291:M291"/>
    <mergeCell ref="L284:M284"/>
    <mergeCell ref="C293:O293"/>
    <mergeCell ref="N322:O322"/>
    <mergeCell ref="L317:M317"/>
    <mergeCell ref="L374:M374"/>
    <mergeCell ref="L375:M375"/>
    <mergeCell ref="L334:M334"/>
    <mergeCell ref="L335:M335"/>
    <mergeCell ref="N335:O335"/>
    <mergeCell ref="L336:M336"/>
    <mergeCell ref="N336:O336"/>
    <mergeCell ref="L330:M330"/>
    <mergeCell ref="N330:O330"/>
    <mergeCell ref="C349:D349"/>
    <mergeCell ref="G349:O349"/>
    <mergeCell ref="L341:M341"/>
    <mergeCell ref="N341:O341"/>
    <mergeCell ref="L342:M342"/>
    <mergeCell ref="N342:O342"/>
    <mergeCell ref="N343:O343"/>
    <mergeCell ref="N344:O344"/>
    <mergeCell ref="N345:O345"/>
    <mergeCell ref="L303:M303"/>
    <mergeCell ref="N303:O303"/>
    <mergeCell ref="N554:O554"/>
    <mergeCell ref="N556:O556"/>
    <mergeCell ref="L555:M555"/>
    <mergeCell ref="N555:O555"/>
    <mergeCell ref="C546:O546"/>
    <mergeCell ref="C547:D547"/>
    <mergeCell ref="G547:O547"/>
    <mergeCell ref="L556:M556"/>
    <mergeCell ref="L548:M548"/>
    <mergeCell ref="L549:M549"/>
    <mergeCell ref="L550:M550"/>
    <mergeCell ref="L551:M551"/>
    <mergeCell ref="N548:O548"/>
    <mergeCell ref="N549:O549"/>
    <mergeCell ref="N550:O550"/>
    <mergeCell ref="N551:O551"/>
    <mergeCell ref="G371:O371"/>
    <mergeCell ref="L372:M372"/>
    <mergeCell ref="N378:O378"/>
    <mergeCell ref="L379:M379"/>
    <mergeCell ref="N379:O379"/>
    <mergeCell ref="L380:M380"/>
    <mergeCell ref="N380:O380"/>
    <mergeCell ref="C371:D371"/>
    <mergeCell ref="N391:O391"/>
    <mergeCell ref="L552:M552"/>
    <mergeCell ref="N552:O552"/>
    <mergeCell ref="N389:O389"/>
    <mergeCell ref="N390:O390"/>
    <mergeCell ref="L390:M390"/>
    <mergeCell ref="L391:M391"/>
    <mergeCell ref="C382:D382"/>
    <mergeCell ref="L53:M53"/>
    <mergeCell ref="N53:O53"/>
    <mergeCell ref="C64:K72"/>
    <mergeCell ref="L64:M64"/>
    <mergeCell ref="N64:O64"/>
    <mergeCell ref="L65:M65"/>
    <mergeCell ref="N65:O65"/>
    <mergeCell ref="L15:M15"/>
    <mergeCell ref="L16:M16"/>
    <mergeCell ref="N55:O55"/>
    <mergeCell ref="L56:M56"/>
    <mergeCell ref="N56:O56"/>
    <mergeCell ref="N57:O57"/>
    <mergeCell ref="N58:O58"/>
    <mergeCell ref="L57:M57"/>
    <mergeCell ref="L58:M58"/>
    <mergeCell ref="L68:M68"/>
    <mergeCell ref="N68:O68"/>
    <mergeCell ref="L69:M69"/>
    <mergeCell ref="N69:O69"/>
    <mergeCell ref="L70:M70"/>
    <mergeCell ref="C51:O51"/>
    <mergeCell ref="C52:D52"/>
    <mergeCell ref="G52:O52"/>
    <mergeCell ref="C40:O40"/>
    <mergeCell ref="N49:O49"/>
    <mergeCell ref="L50:M50"/>
    <mergeCell ref="N50:O50"/>
    <mergeCell ref="C41:D41"/>
    <mergeCell ref="N46:O46"/>
    <mergeCell ref="L66:M66"/>
    <mergeCell ref="N66:O66"/>
    <mergeCell ref="L82:M82"/>
    <mergeCell ref="N82:O82"/>
    <mergeCell ref="N83:O83"/>
    <mergeCell ref="C86:K94"/>
    <mergeCell ref="L77:M77"/>
    <mergeCell ref="N77:O77"/>
    <mergeCell ref="C74:D74"/>
    <mergeCell ref="G74:O74"/>
    <mergeCell ref="C75:K83"/>
    <mergeCell ref="L75:M75"/>
    <mergeCell ref="N75:O75"/>
    <mergeCell ref="L76:M76"/>
    <mergeCell ref="N76:O76"/>
    <mergeCell ref="C85:D85"/>
    <mergeCell ref="G85:O85"/>
    <mergeCell ref="N87:O87"/>
    <mergeCell ref="L88:M88"/>
    <mergeCell ref="N88:O88"/>
    <mergeCell ref="L89:M89"/>
    <mergeCell ref="N89:O89"/>
    <mergeCell ref="L90:M90"/>
    <mergeCell ref="N90:O90"/>
    <mergeCell ref="L67:M67"/>
    <mergeCell ref="N67:O67"/>
    <mergeCell ref="L86:M86"/>
    <mergeCell ref="N97:O97"/>
    <mergeCell ref="L98:M98"/>
    <mergeCell ref="N98:O98"/>
    <mergeCell ref="L99:M99"/>
    <mergeCell ref="N99:O99"/>
    <mergeCell ref="L100:M100"/>
    <mergeCell ref="N100:O100"/>
    <mergeCell ref="L101:M101"/>
    <mergeCell ref="N101:O101"/>
    <mergeCell ref="L102:M102"/>
    <mergeCell ref="N102:O102"/>
    <mergeCell ref="L103:M103"/>
    <mergeCell ref="C108:K116"/>
    <mergeCell ref="L91:M91"/>
    <mergeCell ref="N91:O91"/>
    <mergeCell ref="C84:O84"/>
    <mergeCell ref="C95:O95"/>
    <mergeCell ref="N92:O92"/>
    <mergeCell ref="L93:M93"/>
    <mergeCell ref="N93:O93"/>
    <mergeCell ref="L94:M94"/>
    <mergeCell ref="N94:O94"/>
    <mergeCell ref="L92:M92"/>
    <mergeCell ref="N86:O86"/>
    <mergeCell ref="L87:M87"/>
    <mergeCell ref="G107:O107"/>
    <mergeCell ref="N108:O108"/>
    <mergeCell ref="L114:M114"/>
    <mergeCell ref="N81:O81"/>
    <mergeCell ref="N138:O138"/>
    <mergeCell ref="G118:O118"/>
    <mergeCell ref="C63:D63"/>
    <mergeCell ref="G63:O63"/>
    <mergeCell ref="C62:O62"/>
    <mergeCell ref="C73:O73"/>
    <mergeCell ref="N70:O70"/>
    <mergeCell ref="L71:M71"/>
    <mergeCell ref="N71:O71"/>
    <mergeCell ref="L72:M72"/>
    <mergeCell ref="N72:O72"/>
    <mergeCell ref="L108:M108"/>
    <mergeCell ref="L109:M109"/>
    <mergeCell ref="N109:O109"/>
    <mergeCell ref="L110:M110"/>
    <mergeCell ref="N110:O110"/>
    <mergeCell ref="L111:M111"/>
    <mergeCell ref="N111:O111"/>
    <mergeCell ref="L112:M112"/>
    <mergeCell ref="N112:O112"/>
    <mergeCell ref="L104:M104"/>
    <mergeCell ref="L97:M97"/>
    <mergeCell ref="C106:O106"/>
    <mergeCell ref="C117:O117"/>
    <mergeCell ref="N103:O103"/>
    <mergeCell ref="N104:O104"/>
    <mergeCell ref="L105:M105"/>
    <mergeCell ref="N105:O105"/>
    <mergeCell ref="C97:K105"/>
    <mergeCell ref="L83:M83"/>
    <mergeCell ref="N114:O114"/>
    <mergeCell ref="L115:M115"/>
    <mergeCell ref="L160:M160"/>
    <mergeCell ref="N160:O160"/>
    <mergeCell ref="C151:D151"/>
    <mergeCell ref="G151:O151"/>
    <mergeCell ref="N132:O132"/>
    <mergeCell ref="L133:M133"/>
    <mergeCell ref="N133:O133"/>
    <mergeCell ref="L134:M134"/>
    <mergeCell ref="N134:O134"/>
    <mergeCell ref="L135:M135"/>
    <mergeCell ref="N135:O135"/>
    <mergeCell ref="C128:O128"/>
    <mergeCell ref="C139:O139"/>
    <mergeCell ref="N120:O120"/>
    <mergeCell ref="L121:M121"/>
    <mergeCell ref="N121:O121"/>
    <mergeCell ref="L122:M122"/>
    <mergeCell ref="N122:O122"/>
    <mergeCell ref="L136:M136"/>
    <mergeCell ref="L131:M131"/>
    <mergeCell ref="L132:M132"/>
    <mergeCell ref="L125:M125"/>
    <mergeCell ref="C129:D129"/>
    <mergeCell ref="G129:O129"/>
    <mergeCell ref="C130:K138"/>
    <mergeCell ref="L130:M130"/>
    <mergeCell ref="N130:O130"/>
    <mergeCell ref="N131:O131"/>
    <mergeCell ref="N136:O136"/>
    <mergeCell ref="L137:M137"/>
    <mergeCell ref="N137:O137"/>
    <mergeCell ref="L138:M138"/>
    <mergeCell ref="N164:O164"/>
    <mergeCell ref="L165:M165"/>
    <mergeCell ref="N165:O165"/>
    <mergeCell ref="L166:M166"/>
    <mergeCell ref="N166:O166"/>
    <mergeCell ref="L168:M168"/>
    <mergeCell ref="N168:O168"/>
    <mergeCell ref="N180:O180"/>
    <mergeCell ref="N181:O181"/>
    <mergeCell ref="L182:M182"/>
    <mergeCell ref="N182:O182"/>
    <mergeCell ref="N178:O178"/>
    <mergeCell ref="L169:M169"/>
    <mergeCell ref="L145:M145"/>
    <mergeCell ref="N145:O145"/>
    <mergeCell ref="N141:O141"/>
    <mergeCell ref="L142:M142"/>
    <mergeCell ref="N142:O142"/>
    <mergeCell ref="L143:M143"/>
    <mergeCell ref="N143:O143"/>
    <mergeCell ref="L144:M144"/>
    <mergeCell ref="N144:O144"/>
    <mergeCell ref="N149:O149"/>
    <mergeCell ref="N158:O158"/>
    <mergeCell ref="N152:O152"/>
    <mergeCell ref="N153:O153"/>
    <mergeCell ref="N154:O154"/>
    <mergeCell ref="N155:O155"/>
    <mergeCell ref="C150:O150"/>
    <mergeCell ref="C161:O161"/>
    <mergeCell ref="N147:O147"/>
    <mergeCell ref="N148:O148"/>
    <mergeCell ref="N3:O3"/>
    <mergeCell ref="G6:H6"/>
    <mergeCell ref="G4:H4"/>
    <mergeCell ref="C5:E5"/>
    <mergeCell ref="F5:L5"/>
    <mergeCell ref="K6:L6"/>
    <mergeCell ref="C6:E6"/>
    <mergeCell ref="I6:J6"/>
    <mergeCell ref="K4:L4"/>
    <mergeCell ref="I4:J4"/>
    <mergeCell ref="L14:M14"/>
    <mergeCell ref="N17:O17"/>
    <mergeCell ref="C20:K28"/>
    <mergeCell ref="L20:M20"/>
    <mergeCell ref="N12:O12"/>
    <mergeCell ref="N9:O9"/>
    <mergeCell ref="C3:E3"/>
    <mergeCell ref="C4:E4"/>
    <mergeCell ref="N20:O20"/>
    <mergeCell ref="L21:M21"/>
    <mergeCell ref="N21:O21"/>
    <mergeCell ref="L22:M22"/>
    <mergeCell ref="L17:M17"/>
    <mergeCell ref="N13:O13"/>
    <mergeCell ref="N14:O14"/>
    <mergeCell ref="N15:O15"/>
    <mergeCell ref="N16:O16"/>
    <mergeCell ref="L9:M9"/>
    <mergeCell ref="G8:O8"/>
    <mergeCell ref="C19:D19"/>
    <mergeCell ref="L54:M54"/>
    <mergeCell ref="N54:O54"/>
    <mergeCell ref="L49:M49"/>
    <mergeCell ref="L47:M47"/>
    <mergeCell ref="L60:M60"/>
    <mergeCell ref="N60:O60"/>
    <mergeCell ref="L61:M61"/>
    <mergeCell ref="N61:O61"/>
    <mergeCell ref="C53:K61"/>
    <mergeCell ref="L113:M113"/>
    <mergeCell ref="L119:M119"/>
    <mergeCell ref="N113:O113"/>
    <mergeCell ref="N125:O125"/>
    <mergeCell ref="L126:M126"/>
    <mergeCell ref="N126:O126"/>
    <mergeCell ref="L127:M127"/>
    <mergeCell ref="N127:O127"/>
    <mergeCell ref="C119:K127"/>
    <mergeCell ref="L55:M55"/>
    <mergeCell ref="L48:M48"/>
    <mergeCell ref="N48:O48"/>
    <mergeCell ref="N47:O47"/>
    <mergeCell ref="C42:K50"/>
    <mergeCell ref="N119:O119"/>
    <mergeCell ref="L120:M120"/>
    <mergeCell ref="L124:M124"/>
    <mergeCell ref="N124:O124"/>
    <mergeCell ref="C118:D118"/>
    <mergeCell ref="N115:O115"/>
    <mergeCell ref="L116:M116"/>
    <mergeCell ref="N116:O116"/>
    <mergeCell ref="C107:D107"/>
    <mergeCell ref="L59:M59"/>
    <mergeCell ref="N59:O59"/>
    <mergeCell ref="L80:M80"/>
    <mergeCell ref="L81:M81"/>
    <mergeCell ref="L78:M78"/>
    <mergeCell ref="N78:O78"/>
    <mergeCell ref="L79:M79"/>
    <mergeCell ref="N79:O79"/>
    <mergeCell ref="N80:O80"/>
    <mergeCell ref="C96:D96"/>
    <mergeCell ref="G96:O96"/>
    <mergeCell ref="L123:M123"/>
    <mergeCell ref="N123:O123"/>
    <mergeCell ref="N156:O156"/>
    <mergeCell ref="L157:M157"/>
    <mergeCell ref="N157:O157"/>
    <mergeCell ref="L158:M158"/>
    <mergeCell ref="L149:M149"/>
    <mergeCell ref="L152:M152"/>
    <mergeCell ref="L153:M153"/>
    <mergeCell ref="L154:M154"/>
    <mergeCell ref="L155:M155"/>
    <mergeCell ref="L156:M156"/>
    <mergeCell ref="C141:K149"/>
    <mergeCell ref="N146:O146"/>
    <mergeCell ref="C152:K160"/>
    <mergeCell ref="L148:M148"/>
    <mergeCell ref="L141:M141"/>
    <mergeCell ref="L146:M146"/>
    <mergeCell ref="L147:M147"/>
    <mergeCell ref="L159:M159"/>
    <mergeCell ref="N159:O159"/>
    <mergeCell ref="N317:O317"/>
    <mergeCell ref="C327:D327"/>
    <mergeCell ref="G327:O327"/>
    <mergeCell ref="C328:K336"/>
    <mergeCell ref="L328:M328"/>
    <mergeCell ref="N328:O328"/>
    <mergeCell ref="L325:M325"/>
    <mergeCell ref="C316:D316"/>
    <mergeCell ref="G316:O316"/>
    <mergeCell ref="C317:K325"/>
    <mergeCell ref="L323:M323"/>
    <mergeCell ref="C206:D206"/>
    <mergeCell ref="L207:M207"/>
    <mergeCell ref="C196:K204"/>
    <mergeCell ref="L201:M201"/>
    <mergeCell ref="N201:O201"/>
    <mergeCell ref="L202:M202"/>
    <mergeCell ref="L329:M329"/>
    <mergeCell ref="N329:O329"/>
    <mergeCell ref="L215:M215"/>
    <mergeCell ref="L218:M218"/>
    <mergeCell ref="N218:O218"/>
    <mergeCell ref="L219:M219"/>
    <mergeCell ref="N219:O219"/>
    <mergeCell ref="L220:M220"/>
    <mergeCell ref="N220:O220"/>
    <mergeCell ref="L221:M221"/>
    <mergeCell ref="N221:O221"/>
    <mergeCell ref="L222:M222"/>
    <mergeCell ref="N222:O222"/>
    <mergeCell ref="N207:O207"/>
    <mergeCell ref="N202:O202"/>
    <mergeCell ref="C195:D195"/>
    <mergeCell ref="G195:O195"/>
    <mergeCell ref="C140:D140"/>
    <mergeCell ref="G140:O140"/>
    <mergeCell ref="C162:D162"/>
    <mergeCell ref="G162:O162"/>
    <mergeCell ref="C173:D173"/>
    <mergeCell ref="G173:O173"/>
    <mergeCell ref="C174:K182"/>
    <mergeCell ref="L174:M174"/>
    <mergeCell ref="N174:O174"/>
    <mergeCell ref="N175:O175"/>
    <mergeCell ref="L185:M185"/>
    <mergeCell ref="L186:M186"/>
    <mergeCell ref="N191:O191"/>
    <mergeCell ref="L192:M192"/>
    <mergeCell ref="N192:O192"/>
    <mergeCell ref="C185:K193"/>
    <mergeCell ref="N185:O185"/>
    <mergeCell ref="L170:M170"/>
    <mergeCell ref="L163:M163"/>
    <mergeCell ref="C172:O172"/>
    <mergeCell ref="C183:O183"/>
    <mergeCell ref="N169:O169"/>
    <mergeCell ref="N170:O170"/>
    <mergeCell ref="L171:M171"/>
    <mergeCell ref="N171:O171"/>
    <mergeCell ref="C163:K171"/>
    <mergeCell ref="L167:M167"/>
    <mergeCell ref="N167:O167"/>
    <mergeCell ref="N163:O163"/>
    <mergeCell ref="L164:M164"/>
    <mergeCell ref="L346:M346"/>
    <mergeCell ref="N346:O346"/>
    <mergeCell ref="L347:M347"/>
    <mergeCell ref="N347:O347"/>
    <mergeCell ref="C338:D338"/>
    <mergeCell ref="G338:O338"/>
    <mergeCell ref="N339:O339"/>
    <mergeCell ref="N340:O340"/>
    <mergeCell ref="L318:M318"/>
    <mergeCell ref="N318:O318"/>
    <mergeCell ref="L356:M356"/>
    <mergeCell ref="N361:O361"/>
    <mergeCell ref="L362:M362"/>
    <mergeCell ref="N362:O362"/>
    <mergeCell ref="L363:M363"/>
    <mergeCell ref="N363:O363"/>
    <mergeCell ref="L364:M364"/>
    <mergeCell ref="N364:O364"/>
    <mergeCell ref="L324:M324"/>
    <mergeCell ref="C339:K347"/>
    <mergeCell ref="L339:M339"/>
    <mergeCell ref="L340:M340"/>
    <mergeCell ref="C337:O337"/>
    <mergeCell ref="C348:O348"/>
    <mergeCell ref="N325:O325"/>
    <mergeCell ref="N334:O334"/>
    <mergeCell ref="N331:O331"/>
    <mergeCell ref="N332:O332"/>
    <mergeCell ref="N333:O333"/>
    <mergeCell ref="L331:M331"/>
    <mergeCell ref="L332:M332"/>
    <mergeCell ref="L333:M333"/>
    <mergeCell ref="L365:M365"/>
    <mergeCell ref="N365:O365"/>
    <mergeCell ref="L210:M210"/>
    <mergeCell ref="L229:M229"/>
    <mergeCell ref="L230:M230"/>
    <mergeCell ref="N246:O246"/>
    <mergeCell ref="L247:M247"/>
    <mergeCell ref="N247:O247"/>
    <mergeCell ref="L248:M248"/>
    <mergeCell ref="N248:O248"/>
    <mergeCell ref="L343:M343"/>
    <mergeCell ref="L344:M344"/>
    <mergeCell ref="L345:M345"/>
    <mergeCell ref="N210:O210"/>
    <mergeCell ref="L211:M211"/>
    <mergeCell ref="N211:O211"/>
    <mergeCell ref="L212:M212"/>
    <mergeCell ref="L319:M319"/>
    <mergeCell ref="N319:O319"/>
    <mergeCell ref="L320:M320"/>
    <mergeCell ref="N320:O320"/>
    <mergeCell ref="L321:M321"/>
    <mergeCell ref="N321:O321"/>
    <mergeCell ref="L322:M322"/>
    <mergeCell ref="L233:M233"/>
    <mergeCell ref="N233:O233"/>
    <mergeCell ref="L231:M231"/>
    <mergeCell ref="N231:O231"/>
    <mergeCell ref="L232:M232"/>
    <mergeCell ref="N232:O232"/>
    <mergeCell ref="L242:M242"/>
    <mergeCell ref="N242:O242"/>
    <mergeCell ref="L366:M366"/>
    <mergeCell ref="N366:O366"/>
    <mergeCell ref="C359:O359"/>
    <mergeCell ref="C370:O370"/>
    <mergeCell ref="N356:O356"/>
    <mergeCell ref="N357:O357"/>
    <mergeCell ref="N358:O358"/>
    <mergeCell ref="C350:K358"/>
    <mergeCell ref="C361:K369"/>
    <mergeCell ref="L367:M367"/>
    <mergeCell ref="N350:O350"/>
    <mergeCell ref="N351:O351"/>
    <mergeCell ref="N352:O352"/>
    <mergeCell ref="N353:O353"/>
    <mergeCell ref="N354:O354"/>
    <mergeCell ref="N355:O355"/>
    <mergeCell ref="N367:O367"/>
    <mergeCell ref="L368:M368"/>
    <mergeCell ref="N368:O368"/>
    <mergeCell ref="L369:M369"/>
    <mergeCell ref="N369:O369"/>
    <mergeCell ref="C360:D360"/>
    <mergeCell ref="G360:O360"/>
    <mergeCell ref="L358:M358"/>
    <mergeCell ref="L361:M361"/>
    <mergeCell ref="L357:M357"/>
    <mergeCell ref="L350:M350"/>
    <mergeCell ref="L351:M351"/>
    <mergeCell ref="L352:M352"/>
    <mergeCell ref="L353:M353"/>
    <mergeCell ref="L354:M354"/>
    <mergeCell ref="L355:M355"/>
    <mergeCell ref="N203:O203"/>
    <mergeCell ref="N204:O204"/>
    <mergeCell ref="L208:M208"/>
    <mergeCell ref="N208:O208"/>
    <mergeCell ref="N186:O186"/>
    <mergeCell ref="L187:M187"/>
    <mergeCell ref="N187:O187"/>
    <mergeCell ref="N188:O188"/>
    <mergeCell ref="L191:M191"/>
    <mergeCell ref="N189:O189"/>
    <mergeCell ref="L190:M190"/>
    <mergeCell ref="N190:O190"/>
    <mergeCell ref="L203:M203"/>
    <mergeCell ref="L204:M204"/>
    <mergeCell ref="L196:M196"/>
    <mergeCell ref="N196:O196"/>
    <mergeCell ref="L197:M197"/>
    <mergeCell ref="N197:O197"/>
    <mergeCell ref="L198:M198"/>
    <mergeCell ref="N198:O198"/>
    <mergeCell ref="L199:M199"/>
    <mergeCell ref="N199:O199"/>
    <mergeCell ref="L200:M200"/>
    <mergeCell ref="N200:O200"/>
    <mergeCell ref="L188:M188"/>
    <mergeCell ref="L189:M189"/>
    <mergeCell ref="C194:O194"/>
    <mergeCell ref="L209:M209"/>
    <mergeCell ref="N209:O209"/>
    <mergeCell ref="L193:M193"/>
    <mergeCell ref="N193:O193"/>
    <mergeCell ref="N212:O212"/>
    <mergeCell ref="N235:O235"/>
    <mergeCell ref="L236:M236"/>
    <mergeCell ref="N236:O236"/>
    <mergeCell ref="L237:M237"/>
    <mergeCell ref="N237:O237"/>
    <mergeCell ref="N230:O230"/>
    <mergeCell ref="L235:M235"/>
    <mergeCell ref="L234:M234"/>
    <mergeCell ref="N234:O234"/>
    <mergeCell ref="C217:D217"/>
    <mergeCell ref="G217:O217"/>
    <mergeCell ref="C218:K226"/>
    <mergeCell ref="C228:D228"/>
    <mergeCell ref="G228:O228"/>
    <mergeCell ref="C229:K237"/>
    <mergeCell ref="N229:O229"/>
    <mergeCell ref="L223:M223"/>
    <mergeCell ref="N223:O223"/>
    <mergeCell ref="L214:M214"/>
    <mergeCell ref="N215:O215"/>
    <mergeCell ref="L213:M213"/>
    <mergeCell ref="N224:O224"/>
    <mergeCell ref="L225:M225"/>
    <mergeCell ref="N225:O225"/>
    <mergeCell ref="L226:M226"/>
    <mergeCell ref="N226:O226"/>
    <mergeCell ref="L224:M224"/>
    <mergeCell ref="L243:M243"/>
    <mergeCell ref="N243:O243"/>
    <mergeCell ref="L244:M244"/>
    <mergeCell ref="N244:O244"/>
    <mergeCell ref="L245:M245"/>
    <mergeCell ref="N245:O245"/>
    <mergeCell ref="C239:D239"/>
    <mergeCell ref="G239:O239"/>
    <mergeCell ref="C240:K248"/>
    <mergeCell ref="L240:M240"/>
    <mergeCell ref="N240:O240"/>
    <mergeCell ref="L241:M241"/>
    <mergeCell ref="N241:O241"/>
    <mergeCell ref="L246:M246"/>
    <mergeCell ref="G250:O250"/>
    <mergeCell ref="C250:D250"/>
    <mergeCell ref="L251:M251"/>
    <mergeCell ref="N251:O251"/>
    <mergeCell ref="L252:M252"/>
    <mergeCell ref="N252:O252"/>
    <mergeCell ref="L253:M253"/>
    <mergeCell ref="N253:O253"/>
    <mergeCell ref="L254:M254"/>
    <mergeCell ref="N254:O254"/>
    <mergeCell ref="L255:M255"/>
    <mergeCell ref="N255:O255"/>
    <mergeCell ref="L256:M256"/>
    <mergeCell ref="N256:O256"/>
    <mergeCell ref="N257:O257"/>
    <mergeCell ref="L258:M258"/>
    <mergeCell ref="N258:O258"/>
    <mergeCell ref="L259:M259"/>
    <mergeCell ref="N259:O259"/>
    <mergeCell ref="C251:K259"/>
    <mergeCell ref="L257:M257"/>
    <mergeCell ref="G261:O261"/>
    <mergeCell ref="L262:M262"/>
    <mergeCell ref="N268:O268"/>
    <mergeCell ref="L269:M269"/>
    <mergeCell ref="N269:O269"/>
    <mergeCell ref="L270:M270"/>
    <mergeCell ref="N270:O270"/>
    <mergeCell ref="C261:D261"/>
    <mergeCell ref="C262:K270"/>
    <mergeCell ref="L313:M313"/>
    <mergeCell ref="L306:M306"/>
    <mergeCell ref="C315:O315"/>
    <mergeCell ref="C326:O326"/>
    <mergeCell ref="N312:O312"/>
    <mergeCell ref="N313:O313"/>
    <mergeCell ref="L314:M314"/>
    <mergeCell ref="N314:O314"/>
    <mergeCell ref="C306:K314"/>
    <mergeCell ref="N306:O306"/>
    <mergeCell ref="N307:O307"/>
    <mergeCell ref="L307:M307"/>
    <mergeCell ref="L308:M308"/>
    <mergeCell ref="N308:O308"/>
    <mergeCell ref="N309:O309"/>
    <mergeCell ref="L309:M309"/>
    <mergeCell ref="L310:M310"/>
    <mergeCell ref="N310:O310"/>
    <mergeCell ref="N311:O311"/>
    <mergeCell ref="L311:M311"/>
    <mergeCell ref="L312:M312"/>
    <mergeCell ref="N323:O323"/>
    <mergeCell ref="N324:O324"/>
    <mergeCell ref="C1076:K1084"/>
    <mergeCell ref="L1076:M1076"/>
    <mergeCell ref="L1024:M1024"/>
    <mergeCell ref="N1024:O1024"/>
    <mergeCell ref="L1025:M1025"/>
    <mergeCell ref="N1025:O1025"/>
    <mergeCell ref="L1026:M1026"/>
    <mergeCell ref="N1026:O1026"/>
    <mergeCell ref="L1027:M1027"/>
    <mergeCell ref="N1027:O1027"/>
    <mergeCell ref="L1028:M1028"/>
    <mergeCell ref="N1028:O1028"/>
    <mergeCell ref="L1029:M1029"/>
    <mergeCell ref="N1029:O1029"/>
    <mergeCell ref="C1086:D1086"/>
    <mergeCell ref="G1086:O1086"/>
    <mergeCell ref="C1019:O1019"/>
    <mergeCell ref="C1030:O1030"/>
    <mergeCell ref="C1041:O1041"/>
    <mergeCell ref="C1052:O1052"/>
    <mergeCell ref="C1063:O1063"/>
    <mergeCell ref="C1085:O1085"/>
    <mergeCell ref="L1072:M1072"/>
    <mergeCell ref="N1072:O1072"/>
    <mergeCell ref="L1073:M1073"/>
    <mergeCell ref="N1073:O1073"/>
    <mergeCell ref="C1053:D1053"/>
    <mergeCell ref="G1053:O1053"/>
    <mergeCell ref="C1054:K1062"/>
    <mergeCell ref="L1054:M1054"/>
    <mergeCell ref="L1055:M1055"/>
    <mergeCell ref="L1056:M1056"/>
    <mergeCell ref="L769:M769"/>
    <mergeCell ref="N769:O769"/>
    <mergeCell ref="N752:O752"/>
    <mergeCell ref="N753:O753"/>
    <mergeCell ref="N754:O754"/>
    <mergeCell ref="C766:O766"/>
    <mergeCell ref="C744:O744"/>
    <mergeCell ref="C755:O755"/>
    <mergeCell ref="L882:M882"/>
    <mergeCell ref="N882:O882"/>
    <mergeCell ref="C877:D877"/>
    <mergeCell ref="G877:O877"/>
    <mergeCell ref="C878:K886"/>
    <mergeCell ref="L878:M878"/>
    <mergeCell ref="N878:O878"/>
    <mergeCell ref="L879:M879"/>
    <mergeCell ref="N879:O879"/>
    <mergeCell ref="L770:M770"/>
    <mergeCell ref="N770:O770"/>
    <mergeCell ref="C790:K798"/>
    <mergeCell ref="L790:M790"/>
    <mergeCell ref="C767:D767"/>
    <mergeCell ref="G767:O767"/>
    <mergeCell ref="C768:K776"/>
    <mergeCell ref="L768:M768"/>
    <mergeCell ref="N768:O768"/>
    <mergeCell ref="L830:M830"/>
    <mergeCell ref="N830:O830"/>
    <mergeCell ref="L831:M831"/>
    <mergeCell ref="C799:O799"/>
    <mergeCell ref="C811:D811"/>
    <mergeCell ref="G811:O811"/>
    <mergeCell ref="C689:O689"/>
    <mergeCell ref="C700:O700"/>
    <mergeCell ref="C711:O711"/>
    <mergeCell ref="C722:O722"/>
    <mergeCell ref="C724:K732"/>
    <mergeCell ref="L724:M724"/>
    <mergeCell ref="N724:O724"/>
    <mergeCell ref="L662:M662"/>
    <mergeCell ref="N662:O662"/>
    <mergeCell ref="L663:M663"/>
    <mergeCell ref="N663:O663"/>
    <mergeCell ref="L664:M664"/>
    <mergeCell ref="N664:O664"/>
    <mergeCell ref="N665:O665"/>
    <mergeCell ref="L598:M598"/>
    <mergeCell ref="L599:M599"/>
    <mergeCell ref="N599:O599"/>
    <mergeCell ref="L600:M600"/>
    <mergeCell ref="N600:O600"/>
    <mergeCell ref="L665:M665"/>
    <mergeCell ref="L666:M666"/>
    <mergeCell ref="L725:M725"/>
    <mergeCell ref="N725:O725"/>
    <mergeCell ref="L726:M726"/>
    <mergeCell ref="N726:O726"/>
    <mergeCell ref="L727:M727"/>
    <mergeCell ref="N727:O727"/>
    <mergeCell ref="L728:M728"/>
    <mergeCell ref="N728:O728"/>
    <mergeCell ref="L729:M729"/>
    <mergeCell ref="C623:O623"/>
    <mergeCell ref="N729:O729"/>
    <mergeCell ref="C447:O447"/>
    <mergeCell ref="C458:O458"/>
    <mergeCell ref="C469:O469"/>
    <mergeCell ref="C480:O480"/>
    <mergeCell ref="C491:O491"/>
    <mergeCell ref="C502:O502"/>
    <mergeCell ref="C513:O513"/>
    <mergeCell ref="L582:M582"/>
    <mergeCell ref="N582:O582"/>
    <mergeCell ref="L583:M583"/>
    <mergeCell ref="N583:O583"/>
    <mergeCell ref="L572:M572"/>
    <mergeCell ref="N572:O572"/>
    <mergeCell ref="L573:M573"/>
    <mergeCell ref="N573:O573"/>
    <mergeCell ref="L574:M574"/>
    <mergeCell ref="N574:O574"/>
    <mergeCell ref="L575:M575"/>
    <mergeCell ref="N575:O575"/>
    <mergeCell ref="L576:M576"/>
    <mergeCell ref="N576:O576"/>
    <mergeCell ref="L577:M577"/>
    <mergeCell ref="N577:O577"/>
    <mergeCell ref="L578:M578"/>
    <mergeCell ref="L553:M553"/>
    <mergeCell ref="N553:O553"/>
    <mergeCell ref="N562:O562"/>
    <mergeCell ref="N537:O537"/>
    <mergeCell ref="N538:O538"/>
    <mergeCell ref="L560:M560"/>
    <mergeCell ref="C548:K556"/>
    <mergeCell ref="L554:M554"/>
    <mergeCell ref="L399:M399"/>
    <mergeCell ref="L400:M400"/>
    <mergeCell ref="N394:O394"/>
    <mergeCell ref="N395:O395"/>
    <mergeCell ref="N396:O396"/>
    <mergeCell ref="N397:O397"/>
    <mergeCell ref="N398:O398"/>
    <mergeCell ref="N399:O399"/>
    <mergeCell ref="L413:M413"/>
    <mergeCell ref="N413:O413"/>
    <mergeCell ref="L423:M423"/>
    <mergeCell ref="L416:M416"/>
    <mergeCell ref="L417:M417"/>
    <mergeCell ref="L418:M418"/>
    <mergeCell ref="L419:M419"/>
    <mergeCell ref="L420:M420"/>
    <mergeCell ref="L421:M421"/>
    <mergeCell ref="L422:M422"/>
    <mergeCell ref="C414:O414"/>
    <mergeCell ref="N416:O416"/>
    <mergeCell ref="N417:O417"/>
    <mergeCell ref="N418:O418"/>
    <mergeCell ref="N419:O419"/>
    <mergeCell ref="N420:O420"/>
    <mergeCell ref="N421:O421"/>
    <mergeCell ref="C404:D404"/>
    <mergeCell ref="G404:O404"/>
    <mergeCell ref="N422:O422"/>
    <mergeCell ref="N423:O423"/>
    <mergeCell ref="C415:D415"/>
    <mergeCell ref="G415:O415"/>
    <mergeCell ref="C392:O392"/>
    <mergeCell ref="C403:O403"/>
    <mergeCell ref="N400:O400"/>
    <mergeCell ref="N401:O401"/>
    <mergeCell ref="L402:M402"/>
    <mergeCell ref="N402:O402"/>
    <mergeCell ref="C394:K402"/>
    <mergeCell ref="L412:M412"/>
    <mergeCell ref="L405:M405"/>
    <mergeCell ref="L406:M406"/>
    <mergeCell ref="L407:M407"/>
    <mergeCell ref="L408:M408"/>
    <mergeCell ref="L409:M409"/>
    <mergeCell ref="L410:M410"/>
    <mergeCell ref="L411:M411"/>
    <mergeCell ref="N405:O405"/>
    <mergeCell ref="N406:O406"/>
    <mergeCell ref="N407:O407"/>
    <mergeCell ref="N408:O408"/>
    <mergeCell ref="N409:O409"/>
    <mergeCell ref="N410:O410"/>
    <mergeCell ref="C393:D393"/>
    <mergeCell ref="G393:O393"/>
    <mergeCell ref="N411:O411"/>
    <mergeCell ref="N412:O412"/>
    <mergeCell ref="C405:K413"/>
    <mergeCell ref="L401:M401"/>
    <mergeCell ref="L394:M394"/>
    <mergeCell ref="L395:M395"/>
    <mergeCell ref="L396:M396"/>
    <mergeCell ref="L397:M397"/>
    <mergeCell ref="L398:M398"/>
    <mergeCell ref="L424:M424"/>
    <mergeCell ref="N424:O424"/>
    <mergeCell ref="C416:K424"/>
    <mergeCell ref="L434:M434"/>
    <mergeCell ref="L427:M427"/>
    <mergeCell ref="L428:M428"/>
    <mergeCell ref="L429:M429"/>
    <mergeCell ref="L430:M430"/>
    <mergeCell ref="L431:M431"/>
    <mergeCell ref="L432:M432"/>
    <mergeCell ref="L433:M433"/>
    <mergeCell ref="N427:O427"/>
    <mergeCell ref="N428:O428"/>
    <mergeCell ref="N429:O429"/>
    <mergeCell ref="N430:O430"/>
    <mergeCell ref="N431:O431"/>
    <mergeCell ref="N432:O432"/>
    <mergeCell ref="N433:O433"/>
    <mergeCell ref="N434:O434"/>
    <mergeCell ref="C426:D426"/>
    <mergeCell ref="C425:O425"/>
    <mergeCell ref="L435:M435"/>
    <mergeCell ref="N435:O435"/>
    <mergeCell ref="C427:K435"/>
    <mergeCell ref="L445:M445"/>
    <mergeCell ref="L438:M438"/>
    <mergeCell ref="L439:M439"/>
    <mergeCell ref="L440:M440"/>
    <mergeCell ref="L441:M441"/>
    <mergeCell ref="L442:M442"/>
    <mergeCell ref="L443:M443"/>
    <mergeCell ref="L444:M444"/>
    <mergeCell ref="N438:O438"/>
    <mergeCell ref="N439:O439"/>
    <mergeCell ref="N440:O440"/>
    <mergeCell ref="N441:O441"/>
    <mergeCell ref="N442:O442"/>
    <mergeCell ref="N443:O443"/>
    <mergeCell ref="C436:O436"/>
    <mergeCell ref="N457:O457"/>
    <mergeCell ref="C449:K457"/>
    <mergeCell ref="N828:O828"/>
    <mergeCell ref="L829:M829"/>
    <mergeCell ref="N829:O829"/>
    <mergeCell ref="L749:M749"/>
    <mergeCell ref="L757:M757"/>
    <mergeCell ref="L752:M752"/>
    <mergeCell ref="L753:M753"/>
    <mergeCell ref="L754:M754"/>
    <mergeCell ref="L763:M763"/>
    <mergeCell ref="N763:O763"/>
    <mergeCell ref="L764:M764"/>
    <mergeCell ref="N764:O764"/>
    <mergeCell ref="L765:M765"/>
    <mergeCell ref="N765:O765"/>
    <mergeCell ref="C746:K754"/>
    <mergeCell ref="L746:M746"/>
    <mergeCell ref="N746:O746"/>
    <mergeCell ref="N578:O578"/>
    <mergeCell ref="N563:O563"/>
    <mergeCell ref="L564:M564"/>
    <mergeCell ref="L559:M559"/>
    <mergeCell ref="N559:O559"/>
    <mergeCell ref="C570:K578"/>
    <mergeCell ref="L570:M570"/>
    <mergeCell ref="N570:O570"/>
    <mergeCell ref="L596:M596"/>
    <mergeCell ref="N596:O596"/>
    <mergeCell ref="L597:M597"/>
    <mergeCell ref="N597:O597"/>
    <mergeCell ref="N598:O598"/>
    <mergeCell ref="N815:O815"/>
    <mergeCell ref="C779:K787"/>
    <mergeCell ref="L779:M779"/>
    <mergeCell ref="L780:M780"/>
    <mergeCell ref="L781:M781"/>
    <mergeCell ref="L782:M782"/>
    <mergeCell ref="L783:M783"/>
    <mergeCell ref="L784:M784"/>
    <mergeCell ref="L787:M787"/>
    <mergeCell ref="N785:O785"/>
    <mergeCell ref="N786:O786"/>
    <mergeCell ref="L824:M824"/>
    <mergeCell ref="L825:M825"/>
    <mergeCell ref="N825:O825"/>
    <mergeCell ref="L826:M826"/>
    <mergeCell ref="N826:O826"/>
    <mergeCell ref="L827:M827"/>
    <mergeCell ref="N827:O827"/>
    <mergeCell ref="N796:O796"/>
    <mergeCell ref="L797:M797"/>
    <mergeCell ref="N797:O797"/>
    <mergeCell ref="C812:K820"/>
    <mergeCell ref="L812:M812"/>
    <mergeCell ref="L813:M813"/>
    <mergeCell ref="L814:M814"/>
    <mergeCell ref="L815:M815"/>
    <mergeCell ref="N812:O812"/>
    <mergeCell ref="N813:O813"/>
    <mergeCell ref="N814:O814"/>
    <mergeCell ref="C1107:O1107"/>
    <mergeCell ref="C777:O777"/>
    <mergeCell ref="C788:O788"/>
    <mergeCell ref="N1090:O1090"/>
    <mergeCell ref="N1082:O1082"/>
    <mergeCell ref="N831:O831"/>
    <mergeCell ref="N787:O787"/>
    <mergeCell ref="N842:O842"/>
    <mergeCell ref="C822:D822"/>
    <mergeCell ref="G822:O822"/>
    <mergeCell ref="C823:K831"/>
    <mergeCell ref="L823:M823"/>
    <mergeCell ref="N823:O823"/>
    <mergeCell ref="N824:O824"/>
    <mergeCell ref="L798:M798"/>
    <mergeCell ref="N798:O798"/>
    <mergeCell ref="C778:D778"/>
    <mergeCell ref="G778:O778"/>
    <mergeCell ref="N779:O779"/>
    <mergeCell ref="N780:O780"/>
    <mergeCell ref="N781:O781"/>
    <mergeCell ref="N782:O782"/>
    <mergeCell ref="N783:O783"/>
    <mergeCell ref="N784:O784"/>
    <mergeCell ref="L785:M785"/>
    <mergeCell ref="L786:M786"/>
    <mergeCell ref="L1079:M1079"/>
    <mergeCell ref="N1079:O1079"/>
    <mergeCell ref="L1080:M1080"/>
    <mergeCell ref="N1080:O1080"/>
    <mergeCell ref="L1081:M1081"/>
    <mergeCell ref="N1081:O1081"/>
    <mergeCell ref="C757:K765"/>
    <mergeCell ref="G734:O734"/>
    <mergeCell ref="L735:M735"/>
    <mergeCell ref="N735:O735"/>
    <mergeCell ref="C756:D756"/>
    <mergeCell ref="G756:O756"/>
    <mergeCell ref="N757:O757"/>
    <mergeCell ref="L758:M758"/>
    <mergeCell ref="N758:O758"/>
    <mergeCell ref="L759:M759"/>
    <mergeCell ref="N759:O759"/>
    <mergeCell ref="L760:M760"/>
    <mergeCell ref="N760:O760"/>
    <mergeCell ref="L761:M761"/>
    <mergeCell ref="N761:O761"/>
    <mergeCell ref="L762:M762"/>
    <mergeCell ref="N762:O762"/>
    <mergeCell ref="L741:M741"/>
    <mergeCell ref="N741:O741"/>
    <mergeCell ref="L742:M742"/>
    <mergeCell ref="N742:O742"/>
    <mergeCell ref="L743:M743"/>
    <mergeCell ref="N743:O743"/>
    <mergeCell ref="L747:M747"/>
    <mergeCell ref="N747:O747"/>
    <mergeCell ref="L748:M748"/>
    <mergeCell ref="N748:O748"/>
    <mergeCell ref="C745:D745"/>
    <mergeCell ref="G745:O745"/>
    <mergeCell ref="L730:M730"/>
    <mergeCell ref="N730:O730"/>
    <mergeCell ref="L731:M731"/>
    <mergeCell ref="N731:O731"/>
    <mergeCell ref="C723:D723"/>
    <mergeCell ref="G723:O723"/>
    <mergeCell ref="L736:M736"/>
    <mergeCell ref="N736:O736"/>
    <mergeCell ref="C712:D712"/>
    <mergeCell ref="G712:O712"/>
    <mergeCell ref="C713:K721"/>
    <mergeCell ref="L713:M713"/>
    <mergeCell ref="N713:O713"/>
    <mergeCell ref="L715:M715"/>
    <mergeCell ref="N715:O715"/>
    <mergeCell ref="L716:M716"/>
    <mergeCell ref="N716:O716"/>
    <mergeCell ref="L717:M717"/>
    <mergeCell ref="N717:O717"/>
    <mergeCell ref="L718:M718"/>
    <mergeCell ref="N718:O718"/>
    <mergeCell ref="L719:M719"/>
    <mergeCell ref="N719:O719"/>
    <mergeCell ref="L720:M720"/>
    <mergeCell ref="N720:O720"/>
    <mergeCell ref="L721:M721"/>
    <mergeCell ref="N721:O721"/>
    <mergeCell ref="C733:O733"/>
    <mergeCell ref="L732:M732"/>
    <mergeCell ref="N732:O732"/>
    <mergeCell ref="C734:D734"/>
    <mergeCell ref="C735:K743"/>
    <mergeCell ref="L704:M704"/>
    <mergeCell ref="N704:O704"/>
    <mergeCell ref="L705:M705"/>
    <mergeCell ref="N705:O705"/>
    <mergeCell ref="L706:M706"/>
    <mergeCell ref="N706:O706"/>
    <mergeCell ref="L707:M707"/>
    <mergeCell ref="N707:O707"/>
    <mergeCell ref="L708:M708"/>
    <mergeCell ref="N708:O708"/>
    <mergeCell ref="L709:M709"/>
    <mergeCell ref="N709:O709"/>
    <mergeCell ref="L710:M710"/>
    <mergeCell ref="N710:O710"/>
    <mergeCell ref="L714:M714"/>
    <mergeCell ref="N714:O714"/>
    <mergeCell ref="C701:D701"/>
    <mergeCell ref="G701:O701"/>
    <mergeCell ref="C702:K710"/>
    <mergeCell ref="L702:M702"/>
    <mergeCell ref="N702:O702"/>
    <mergeCell ref="L693:M693"/>
    <mergeCell ref="N693:O693"/>
    <mergeCell ref="L694:M694"/>
    <mergeCell ref="N694:O694"/>
    <mergeCell ref="L695:M695"/>
    <mergeCell ref="N695:O695"/>
    <mergeCell ref="L696:M696"/>
    <mergeCell ref="N696:O696"/>
    <mergeCell ref="L697:M697"/>
    <mergeCell ref="N697:O697"/>
    <mergeCell ref="L698:M698"/>
    <mergeCell ref="N698:O698"/>
    <mergeCell ref="L699:M699"/>
    <mergeCell ref="N699:O699"/>
    <mergeCell ref="C690:D690"/>
    <mergeCell ref="G690:O690"/>
    <mergeCell ref="C691:K699"/>
    <mergeCell ref="L691:M691"/>
    <mergeCell ref="N691:O691"/>
    <mergeCell ref="L692:M692"/>
    <mergeCell ref="N692:O692"/>
    <mergeCell ref="L683:M683"/>
    <mergeCell ref="N683:O683"/>
    <mergeCell ref="L684:M684"/>
    <mergeCell ref="N684:O684"/>
    <mergeCell ref="L685:M685"/>
    <mergeCell ref="N685:O685"/>
    <mergeCell ref="L686:M686"/>
    <mergeCell ref="N686:O686"/>
    <mergeCell ref="L687:M687"/>
    <mergeCell ref="N687:O687"/>
    <mergeCell ref="L688:M688"/>
    <mergeCell ref="N688:O688"/>
    <mergeCell ref="C679:D679"/>
    <mergeCell ref="G679:O679"/>
    <mergeCell ref="C680:K688"/>
    <mergeCell ref="L680:M680"/>
    <mergeCell ref="N680:O680"/>
    <mergeCell ref="L681:M681"/>
    <mergeCell ref="N681:O681"/>
    <mergeCell ref="C601:O601"/>
    <mergeCell ref="C612:O612"/>
    <mergeCell ref="C634:O634"/>
    <mergeCell ref="C645:O645"/>
    <mergeCell ref="C667:O667"/>
    <mergeCell ref="C678:O678"/>
    <mergeCell ref="N677:O677"/>
    <mergeCell ref="N790:O790"/>
    <mergeCell ref="L791:M791"/>
    <mergeCell ref="N791:O791"/>
    <mergeCell ref="N751:O751"/>
    <mergeCell ref="N907:O907"/>
    <mergeCell ref="L908:M908"/>
    <mergeCell ref="N908:O908"/>
    <mergeCell ref="L889:M889"/>
    <mergeCell ref="N889:O889"/>
    <mergeCell ref="N890:O890"/>
    <mergeCell ref="L771:M771"/>
    <mergeCell ref="N771:O771"/>
    <mergeCell ref="L772:M772"/>
    <mergeCell ref="N772:O772"/>
    <mergeCell ref="L773:M773"/>
    <mergeCell ref="N773:O773"/>
    <mergeCell ref="L774:M774"/>
    <mergeCell ref="N774:O774"/>
    <mergeCell ref="L775:M775"/>
    <mergeCell ref="N775:O775"/>
    <mergeCell ref="L776:M776"/>
    <mergeCell ref="N776:O776"/>
    <mergeCell ref="N658:O658"/>
    <mergeCell ref="L682:M682"/>
    <mergeCell ref="N682:O682"/>
    <mergeCell ref="L659:M659"/>
    <mergeCell ref="N659:O659"/>
    <mergeCell ref="L660:M660"/>
    <mergeCell ref="N660:O660"/>
    <mergeCell ref="L661:M661"/>
    <mergeCell ref="N661:O661"/>
    <mergeCell ref="N669:O669"/>
    <mergeCell ref="N670:O670"/>
    <mergeCell ref="N671:O671"/>
    <mergeCell ref="N672:O672"/>
    <mergeCell ref="N673:O673"/>
    <mergeCell ref="N674:O674"/>
    <mergeCell ref="L675:M675"/>
    <mergeCell ref="L676:M676"/>
    <mergeCell ref="C669:K677"/>
    <mergeCell ref="L669:M669"/>
    <mergeCell ref="L670:M670"/>
    <mergeCell ref="L671:M671"/>
    <mergeCell ref="L672:M672"/>
    <mergeCell ref="L673:M673"/>
    <mergeCell ref="L674:M674"/>
    <mergeCell ref="L677:M677"/>
    <mergeCell ref="N675:O675"/>
    <mergeCell ref="N676:O676"/>
    <mergeCell ref="C668:D668"/>
    <mergeCell ref="G668:O668"/>
    <mergeCell ref="N666:O666"/>
    <mergeCell ref="C658:K666"/>
    <mergeCell ref="L658:M658"/>
    <mergeCell ref="C656:O656"/>
    <mergeCell ref="C657:D657"/>
    <mergeCell ref="G657:O657"/>
    <mergeCell ref="N648:O648"/>
    <mergeCell ref="L649:M649"/>
    <mergeCell ref="N649:O649"/>
    <mergeCell ref="L650:M650"/>
    <mergeCell ref="N650:O650"/>
    <mergeCell ref="L651:M651"/>
    <mergeCell ref="N651:O651"/>
    <mergeCell ref="L652:M652"/>
    <mergeCell ref="N652:O652"/>
    <mergeCell ref="L653:M653"/>
    <mergeCell ref="N653:O653"/>
    <mergeCell ref="L654:M654"/>
    <mergeCell ref="N654:O654"/>
    <mergeCell ref="L655:M655"/>
    <mergeCell ref="N655:O655"/>
    <mergeCell ref="C646:D646"/>
    <mergeCell ref="G646:O646"/>
    <mergeCell ref="C647:K655"/>
    <mergeCell ref="N647:O647"/>
    <mergeCell ref="L638:M638"/>
    <mergeCell ref="N638:O638"/>
    <mergeCell ref="L639:M639"/>
    <mergeCell ref="N639:O639"/>
    <mergeCell ref="L640:M640"/>
    <mergeCell ref="N640:O640"/>
    <mergeCell ref="L641:M641"/>
    <mergeCell ref="N641:O641"/>
    <mergeCell ref="L642:M642"/>
    <mergeCell ref="N642:O642"/>
    <mergeCell ref="L643:M643"/>
    <mergeCell ref="N643:O643"/>
    <mergeCell ref="L644:M644"/>
    <mergeCell ref="N644:O644"/>
    <mergeCell ref="L647:M647"/>
    <mergeCell ref="L648:M648"/>
    <mergeCell ref="C635:D635"/>
    <mergeCell ref="G635:O635"/>
    <mergeCell ref="C636:K644"/>
    <mergeCell ref="L636:M636"/>
    <mergeCell ref="N636:O636"/>
    <mergeCell ref="L627:M627"/>
    <mergeCell ref="N627:O627"/>
    <mergeCell ref="L628:M628"/>
    <mergeCell ref="N628:O628"/>
    <mergeCell ref="L629:M629"/>
    <mergeCell ref="N629:O629"/>
    <mergeCell ref="L630:M630"/>
    <mergeCell ref="N630:O630"/>
    <mergeCell ref="L631:M631"/>
    <mergeCell ref="N631:O631"/>
    <mergeCell ref="L632:M632"/>
    <mergeCell ref="N632:O632"/>
    <mergeCell ref="L633:M633"/>
    <mergeCell ref="N633:O633"/>
    <mergeCell ref="L637:M637"/>
    <mergeCell ref="N637:O637"/>
    <mergeCell ref="C624:D624"/>
    <mergeCell ref="G624:O624"/>
    <mergeCell ref="C625:K633"/>
    <mergeCell ref="L625:M625"/>
    <mergeCell ref="N625:O625"/>
    <mergeCell ref="L616:M616"/>
    <mergeCell ref="N616:O616"/>
    <mergeCell ref="L617:M617"/>
    <mergeCell ref="N617:O617"/>
    <mergeCell ref="L618:M618"/>
    <mergeCell ref="N618:O618"/>
    <mergeCell ref="L619:M619"/>
    <mergeCell ref="N619:O619"/>
    <mergeCell ref="L620:M620"/>
    <mergeCell ref="N620:O620"/>
    <mergeCell ref="L621:M621"/>
    <mergeCell ref="N621:O621"/>
    <mergeCell ref="L622:M622"/>
    <mergeCell ref="N622:O622"/>
    <mergeCell ref="L626:M626"/>
    <mergeCell ref="N626:O626"/>
    <mergeCell ref="G613:O613"/>
    <mergeCell ref="C614:K622"/>
    <mergeCell ref="L614:M614"/>
    <mergeCell ref="N614:O614"/>
    <mergeCell ref="L605:M605"/>
    <mergeCell ref="N605:O605"/>
    <mergeCell ref="L606:M606"/>
    <mergeCell ref="N606:O606"/>
    <mergeCell ref="L607:M607"/>
    <mergeCell ref="N607:O607"/>
    <mergeCell ref="L608:M608"/>
    <mergeCell ref="N608:O608"/>
    <mergeCell ref="L609:M609"/>
    <mergeCell ref="N609:O609"/>
    <mergeCell ref="L610:M610"/>
    <mergeCell ref="N610:O610"/>
    <mergeCell ref="L611:M611"/>
    <mergeCell ref="N611:O611"/>
    <mergeCell ref="N560:O560"/>
    <mergeCell ref="C557:O557"/>
    <mergeCell ref="C558:D558"/>
    <mergeCell ref="G558:O558"/>
    <mergeCell ref="L561:M561"/>
    <mergeCell ref="C559:K567"/>
    <mergeCell ref="C580:D580"/>
    <mergeCell ref="G580:O580"/>
    <mergeCell ref="C581:K589"/>
    <mergeCell ref="L581:M581"/>
    <mergeCell ref="N581:O581"/>
    <mergeCell ref="L584:M584"/>
    <mergeCell ref="N584:O584"/>
    <mergeCell ref="L585:M585"/>
    <mergeCell ref="N585:O585"/>
    <mergeCell ref="L586:M586"/>
    <mergeCell ref="N586:O586"/>
    <mergeCell ref="L587:M587"/>
    <mergeCell ref="N587:O587"/>
    <mergeCell ref="L588:M588"/>
    <mergeCell ref="N588:O588"/>
    <mergeCell ref="L589:M589"/>
    <mergeCell ref="N589:O589"/>
    <mergeCell ref="C568:O568"/>
    <mergeCell ref="C569:D569"/>
    <mergeCell ref="G569:O569"/>
    <mergeCell ref="C579:O579"/>
    <mergeCell ref="N561:O561"/>
    <mergeCell ref="C602:D602"/>
    <mergeCell ref="G602:O602"/>
    <mergeCell ref="C603:K611"/>
    <mergeCell ref="L603:M603"/>
    <mergeCell ref="N603:O603"/>
    <mergeCell ref="L737:M737"/>
    <mergeCell ref="N737:O737"/>
    <mergeCell ref="N749:O749"/>
    <mergeCell ref="L750:M750"/>
    <mergeCell ref="L703:M703"/>
    <mergeCell ref="N703:O703"/>
    <mergeCell ref="L615:M615"/>
    <mergeCell ref="N615:O615"/>
    <mergeCell ref="L594:M594"/>
    <mergeCell ref="N594:O594"/>
    <mergeCell ref="L571:M571"/>
    <mergeCell ref="N571:O571"/>
    <mergeCell ref="L740:M740"/>
    <mergeCell ref="N740:O740"/>
    <mergeCell ref="L595:M595"/>
    <mergeCell ref="N595:O595"/>
    <mergeCell ref="L604:M604"/>
    <mergeCell ref="N604:O604"/>
    <mergeCell ref="C592:K600"/>
    <mergeCell ref="L592:M592"/>
    <mergeCell ref="N592:O592"/>
    <mergeCell ref="L593:M593"/>
    <mergeCell ref="N593:O593"/>
    <mergeCell ref="C591:D591"/>
    <mergeCell ref="G591:O591"/>
    <mergeCell ref="C590:O590"/>
    <mergeCell ref="C613:D613"/>
    <mergeCell ref="C448:D448"/>
    <mergeCell ref="G448:O448"/>
    <mergeCell ref="C789:D789"/>
    <mergeCell ref="G789:O789"/>
    <mergeCell ref="L739:M739"/>
    <mergeCell ref="N739:O739"/>
    <mergeCell ref="C800:D800"/>
    <mergeCell ref="G800:O800"/>
    <mergeCell ref="C801:K809"/>
    <mergeCell ref="L801:M801"/>
    <mergeCell ref="N801:O801"/>
    <mergeCell ref="L386:M386"/>
    <mergeCell ref="N386:O386"/>
    <mergeCell ref="L387:M387"/>
    <mergeCell ref="N387:O387"/>
    <mergeCell ref="C383:K391"/>
    <mergeCell ref="L383:M383"/>
    <mergeCell ref="N383:O383"/>
    <mergeCell ref="L384:M384"/>
    <mergeCell ref="N384:O384"/>
    <mergeCell ref="L385:M385"/>
    <mergeCell ref="N385:O385"/>
    <mergeCell ref="L389:M389"/>
    <mergeCell ref="C459:D459"/>
    <mergeCell ref="G459:O459"/>
    <mergeCell ref="L545:M545"/>
    <mergeCell ref="N545:O545"/>
    <mergeCell ref="L541:M541"/>
    <mergeCell ref="L542:M542"/>
    <mergeCell ref="N542:O542"/>
    <mergeCell ref="L543:M543"/>
    <mergeCell ref="N543:O543"/>
    <mergeCell ref="L544:M544"/>
    <mergeCell ref="N544:O544"/>
    <mergeCell ref="N532:O532"/>
    <mergeCell ref="L533:M533"/>
    <mergeCell ref="N533:O533"/>
    <mergeCell ref="L532:M532"/>
    <mergeCell ref="L534:M534"/>
    <mergeCell ref="N534:O534"/>
    <mergeCell ref="C525:D525"/>
    <mergeCell ref="G525:O525"/>
    <mergeCell ref="N526:O526"/>
    <mergeCell ref="N527:O527"/>
    <mergeCell ref="N528:O528"/>
    <mergeCell ref="N529:O529"/>
    <mergeCell ref="N530:O530"/>
    <mergeCell ref="N531:O531"/>
    <mergeCell ref="C536:D536"/>
    <mergeCell ref="G536:O536"/>
    <mergeCell ref="L538:M538"/>
    <mergeCell ref="C537:K545"/>
    <mergeCell ref="L537:M537"/>
    <mergeCell ref="L388:M388"/>
    <mergeCell ref="N388:O388"/>
    <mergeCell ref="N449:O449"/>
    <mergeCell ref="L450:M450"/>
    <mergeCell ref="N450:O450"/>
    <mergeCell ref="L451:M451"/>
    <mergeCell ref="N451:O451"/>
    <mergeCell ref="L452:M452"/>
    <mergeCell ref="N452:O452"/>
    <mergeCell ref="L453:M453"/>
    <mergeCell ref="N453:O453"/>
    <mergeCell ref="L454:M454"/>
    <mergeCell ref="N454:O454"/>
    <mergeCell ref="L455:M455"/>
    <mergeCell ref="L460:M460"/>
    <mergeCell ref="L461:M461"/>
    <mergeCell ref="N462:O462"/>
    <mergeCell ref="N461:O461"/>
    <mergeCell ref="L462:M462"/>
    <mergeCell ref="G426:O426"/>
    <mergeCell ref="N444:O444"/>
    <mergeCell ref="N445:O445"/>
    <mergeCell ref="L446:M446"/>
    <mergeCell ref="N446:O446"/>
    <mergeCell ref="C438:K446"/>
    <mergeCell ref="L456:M456"/>
    <mergeCell ref="L449:M449"/>
    <mergeCell ref="C437:D437"/>
    <mergeCell ref="G437:O437"/>
    <mergeCell ref="N455:O455"/>
    <mergeCell ref="N456:O456"/>
    <mergeCell ref="L457:M457"/>
    <mergeCell ref="L463:M463"/>
    <mergeCell ref="N463:O463"/>
    <mergeCell ref="L464:M464"/>
    <mergeCell ref="N464:O464"/>
    <mergeCell ref="L466:M466"/>
    <mergeCell ref="L471:M471"/>
    <mergeCell ref="N471:O471"/>
    <mergeCell ref="L472:M472"/>
    <mergeCell ref="N472:O472"/>
    <mergeCell ref="L473:M473"/>
    <mergeCell ref="N473:O473"/>
    <mergeCell ref="L474:M474"/>
    <mergeCell ref="N474:O474"/>
    <mergeCell ref="L475:M475"/>
    <mergeCell ref="N475:O475"/>
    <mergeCell ref="L476:M476"/>
    <mergeCell ref="N476:O476"/>
    <mergeCell ref="L465:M465"/>
    <mergeCell ref="N465:O465"/>
    <mergeCell ref="N466:O466"/>
    <mergeCell ref="L467:M467"/>
    <mergeCell ref="N467:O467"/>
    <mergeCell ref="L468:M468"/>
    <mergeCell ref="N468:O468"/>
    <mergeCell ref="N477:O477"/>
    <mergeCell ref="L478:M478"/>
    <mergeCell ref="N478:O478"/>
    <mergeCell ref="L479:M479"/>
    <mergeCell ref="N479:O479"/>
    <mergeCell ref="L477:M477"/>
    <mergeCell ref="N482:O482"/>
    <mergeCell ref="N483:O483"/>
    <mergeCell ref="N484:O484"/>
    <mergeCell ref="N485:O485"/>
    <mergeCell ref="N486:O486"/>
    <mergeCell ref="N487:O487"/>
    <mergeCell ref="C470:D470"/>
    <mergeCell ref="G470:O470"/>
    <mergeCell ref="N488:O488"/>
    <mergeCell ref="L489:M489"/>
    <mergeCell ref="N489:O489"/>
    <mergeCell ref="C471:K479"/>
    <mergeCell ref="N490:O490"/>
    <mergeCell ref="G481:O481"/>
    <mergeCell ref="L487:M487"/>
    <mergeCell ref="L488:M488"/>
    <mergeCell ref="L490:M490"/>
    <mergeCell ref="C482:K490"/>
    <mergeCell ref="L482:M482"/>
    <mergeCell ref="L483:M483"/>
    <mergeCell ref="L484:M484"/>
    <mergeCell ref="L485:M485"/>
    <mergeCell ref="L486:M486"/>
    <mergeCell ref="L500:M500"/>
    <mergeCell ref="L493:M493"/>
    <mergeCell ref="L494:M494"/>
    <mergeCell ref="L495:M495"/>
    <mergeCell ref="L496:M496"/>
    <mergeCell ref="L497:M497"/>
    <mergeCell ref="L498:M498"/>
    <mergeCell ref="L499:M499"/>
    <mergeCell ref="N493:O493"/>
    <mergeCell ref="N494:O494"/>
    <mergeCell ref="N495:O495"/>
    <mergeCell ref="N496:O496"/>
    <mergeCell ref="N497:O497"/>
    <mergeCell ref="N498:O498"/>
    <mergeCell ref="C481:D481"/>
    <mergeCell ref="N499:O499"/>
    <mergeCell ref="N500:O500"/>
    <mergeCell ref="C492:D492"/>
    <mergeCell ref="G492:O492"/>
    <mergeCell ref="L501:M501"/>
    <mergeCell ref="N501:O501"/>
    <mergeCell ref="C493:K501"/>
    <mergeCell ref="L511:M511"/>
    <mergeCell ref="L504:M504"/>
    <mergeCell ref="L505:M505"/>
    <mergeCell ref="L506:M506"/>
    <mergeCell ref="L507:M507"/>
    <mergeCell ref="L508:M508"/>
    <mergeCell ref="L509:M509"/>
    <mergeCell ref="L510:M510"/>
    <mergeCell ref="N504:O504"/>
    <mergeCell ref="N505:O505"/>
    <mergeCell ref="N506:O506"/>
    <mergeCell ref="N507:O507"/>
    <mergeCell ref="N508:O508"/>
    <mergeCell ref="N509:O509"/>
    <mergeCell ref="N510:O510"/>
    <mergeCell ref="N511:O511"/>
    <mergeCell ref="C503:D503"/>
    <mergeCell ref="G503:O503"/>
    <mergeCell ref="L529:M529"/>
    <mergeCell ref="L530:M530"/>
    <mergeCell ref="L531:M531"/>
    <mergeCell ref="C514:D514"/>
    <mergeCell ref="G514:O514"/>
    <mergeCell ref="L539:M539"/>
    <mergeCell ref="N539:O539"/>
    <mergeCell ref="L540:M540"/>
    <mergeCell ref="N540:O540"/>
    <mergeCell ref="N541:O541"/>
    <mergeCell ref="L512:M512"/>
    <mergeCell ref="N512:O512"/>
    <mergeCell ref="C504:K512"/>
    <mergeCell ref="L522:M522"/>
    <mergeCell ref="L515:M515"/>
    <mergeCell ref="L516:M516"/>
    <mergeCell ref="L517:M517"/>
    <mergeCell ref="L518:M518"/>
    <mergeCell ref="L519:M519"/>
    <mergeCell ref="L520:M520"/>
    <mergeCell ref="L521:M521"/>
    <mergeCell ref="N515:O515"/>
    <mergeCell ref="N516:O516"/>
    <mergeCell ref="N517:O517"/>
    <mergeCell ref="N518:O518"/>
    <mergeCell ref="N519:O519"/>
    <mergeCell ref="N520:O520"/>
    <mergeCell ref="N521:O521"/>
    <mergeCell ref="N522:O522"/>
    <mergeCell ref="C1098:K1106"/>
    <mergeCell ref="L1103:M1103"/>
    <mergeCell ref="L1104:M1104"/>
    <mergeCell ref="L1105:M1105"/>
    <mergeCell ref="L1106:M1106"/>
    <mergeCell ref="N1103:O1103"/>
    <mergeCell ref="N1104:O1104"/>
    <mergeCell ref="N1105:O1105"/>
    <mergeCell ref="N1106:O1106"/>
    <mergeCell ref="L1090:M1090"/>
    <mergeCell ref="L1091:M1091"/>
    <mergeCell ref="L1095:M1095"/>
    <mergeCell ref="N1095:O1095"/>
    <mergeCell ref="L1098:M1098"/>
    <mergeCell ref="N1098:O1098"/>
    <mergeCell ref="N1091:O1091"/>
    <mergeCell ref="L1092:M1092"/>
    <mergeCell ref="N1092:O1092"/>
    <mergeCell ref="L1093:M1093"/>
    <mergeCell ref="N1093:O1093"/>
    <mergeCell ref="L1099:M1099"/>
    <mergeCell ref="N1099:O1099"/>
    <mergeCell ref="L1100:M1100"/>
    <mergeCell ref="N1100:O1100"/>
    <mergeCell ref="L1101:M1101"/>
    <mergeCell ref="N1101:O1101"/>
    <mergeCell ref="L1102:M1102"/>
    <mergeCell ref="N1102:O1102"/>
    <mergeCell ref="C1097:D1097"/>
    <mergeCell ref="G1097:O1097"/>
    <mergeCell ref="C1087:K1095"/>
    <mergeCell ref="L1087:M1087"/>
    <mergeCell ref="L1089:M1089"/>
    <mergeCell ref="N1089:O1089"/>
    <mergeCell ref="C1096:O1096"/>
    <mergeCell ref="N1076:O1076"/>
    <mergeCell ref="L1077:M1077"/>
    <mergeCell ref="N1077:O1077"/>
    <mergeCell ref="L1078:M1078"/>
    <mergeCell ref="N1078:O1078"/>
    <mergeCell ref="L1094:M1094"/>
    <mergeCell ref="N1094:O1094"/>
    <mergeCell ref="L1082:M1082"/>
    <mergeCell ref="L1083:M1083"/>
    <mergeCell ref="N1083:O1083"/>
    <mergeCell ref="L1084:M1084"/>
    <mergeCell ref="N1084:O1084"/>
    <mergeCell ref="C1064:D1064"/>
    <mergeCell ref="G1064:O1064"/>
    <mergeCell ref="C1065:K1073"/>
    <mergeCell ref="L1065:M1065"/>
    <mergeCell ref="L1066:M1066"/>
    <mergeCell ref="L1067:M1067"/>
    <mergeCell ref="L1068:M1068"/>
    <mergeCell ref="L1069:M1069"/>
    <mergeCell ref="L1070:M1070"/>
    <mergeCell ref="N1065:O1065"/>
    <mergeCell ref="N1066:O1066"/>
    <mergeCell ref="N1067:O1067"/>
    <mergeCell ref="N1068:O1068"/>
    <mergeCell ref="N1069:O1069"/>
    <mergeCell ref="N1070:O1070"/>
    <mergeCell ref="L1071:M1071"/>
    <mergeCell ref="N1071:O1071"/>
    <mergeCell ref="L1057:M1057"/>
    <mergeCell ref="N1054:O1054"/>
    <mergeCell ref="N1055:O1055"/>
    <mergeCell ref="N1056:O1056"/>
    <mergeCell ref="N1057:O1057"/>
    <mergeCell ref="L1058:M1058"/>
    <mergeCell ref="N1058:O1058"/>
    <mergeCell ref="L1059:M1059"/>
    <mergeCell ref="N1059:O1059"/>
    <mergeCell ref="L1060:M1060"/>
    <mergeCell ref="N1060:O1060"/>
    <mergeCell ref="L1061:M1061"/>
    <mergeCell ref="N1061:O1061"/>
    <mergeCell ref="L1062:M1062"/>
    <mergeCell ref="N1062:O1062"/>
    <mergeCell ref="C1042:D1042"/>
    <mergeCell ref="G1042:O1042"/>
    <mergeCell ref="C1043:K1051"/>
    <mergeCell ref="L1043:M1043"/>
    <mergeCell ref="L1051:M1051"/>
    <mergeCell ref="N1051:O1051"/>
    <mergeCell ref="N1043:O1043"/>
    <mergeCell ref="L1044:M1044"/>
    <mergeCell ref="N1044:O1044"/>
    <mergeCell ref="L1045:M1045"/>
    <mergeCell ref="N1045:O1045"/>
    <mergeCell ref="L1046:M1046"/>
    <mergeCell ref="N1046:O1046"/>
    <mergeCell ref="L1047:M1047"/>
    <mergeCell ref="N1047:O1047"/>
    <mergeCell ref="L1048:M1048"/>
    <mergeCell ref="N1048:O1048"/>
    <mergeCell ref="L1049:M1049"/>
    <mergeCell ref="N1049:O1049"/>
    <mergeCell ref="L1050:M1050"/>
    <mergeCell ref="N1050:O1050"/>
    <mergeCell ref="C1031:D1031"/>
    <mergeCell ref="G1031:O1031"/>
    <mergeCell ref="N1032:O1032"/>
    <mergeCell ref="N1033:O1033"/>
    <mergeCell ref="N1034:O1034"/>
    <mergeCell ref="N1035:O1035"/>
    <mergeCell ref="N1036:O1036"/>
    <mergeCell ref="N1037:O1037"/>
    <mergeCell ref="L1038:M1038"/>
    <mergeCell ref="L1039:M1039"/>
    <mergeCell ref="C1032:K1040"/>
    <mergeCell ref="L1032:M1032"/>
    <mergeCell ref="L1033:M1033"/>
    <mergeCell ref="L1034:M1034"/>
    <mergeCell ref="L1035:M1035"/>
    <mergeCell ref="L1036:M1036"/>
    <mergeCell ref="L1037:M1037"/>
    <mergeCell ref="N1038:O1038"/>
    <mergeCell ref="N1039:O1039"/>
    <mergeCell ref="L1015:M1015"/>
    <mergeCell ref="N1015:O1015"/>
    <mergeCell ref="L1016:M1016"/>
    <mergeCell ref="N1016:O1016"/>
    <mergeCell ref="L1017:M1017"/>
    <mergeCell ref="N1017:O1017"/>
    <mergeCell ref="L1018:M1018"/>
    <mergeCell ref="N1018:O1018"/>
    <mergeCell ref="L1000:M1000"/>
    <mergeCell ref="N1000:O1000"/>
    <mergeCell ref="L1001:M1001"/>
    <mergeCell ref="N1001:O1001"/>
    <mergeCell ref="L1002:M1002"/>
    <mergeCell ref="N1002:O1002"/>
    <mergeCell ref="L1003:M1003"/>
    <mergeCell ref="N1003:O1003"/>
    <mergeCell ref="L1004:M1004"/>
    <mergeCell ref="N1004:O1004"/>
    <mergeCell ref="L1005:M1005"/>
    <mergeCell ref="N1005:O1005"/>
    <mergeCell ref="L1006:M1006"/>
    <mergeCell ref="N1006:O1006"/>
    <mergeCell ref="L1007:M1007"/>
    <mergeCell ref="N1007:O1007"/>
    <mergeCell ref="N1011:O1011"/>
    <mergeCell ref="L1012:M1012"/>
    <mergeCell ref="L1010:M1010"/>
    <mergeCell ref="L1011:M1011"/>
    <mergeCell ref="N992:O992"/>
    <mergeCell ref="N993:O993"/>
    <mergeCell ref="L994:M994"/>
    <mergeCell ref="L995:M995"/>
    <mergeCell ref="C988:K996"/>
    <mergeCell ref="L988:M988"/>
    <mergeCell ref="L989:M989"/>
    <mergeCell ref="L990:M990"/>
    <mergeCell ref="L991:M991"/>
    <mergeCell ref="L992:M992"/>
    <mergeCell ref="L993:M993"/>
    <mergeCell ref="N994:O994"/>
    <mergeCell ref="N995:O995"/>
    <mergeCell ref="N1012:O1012"/>
    <mergeCell ref="L1013:M1013"/>
    <mergeCell ref="N1013:O1013"/>
    <mergeCell ref="L1014:M1014"/>
    <mergeCell ref="N1014:O1014"/>
    <mergeCell ref="C965:D965"/>
    <mergeCell ref="G965:O965"/>
    <mergeCell ref="C966:K974"/>
    <mergeCell ref="L966:M966"/>
    <mergeCell ref="N966:O966"/>
    <mergeCell ref="N967:O967"/>
    <mergeCell ref="C997:O997"/>
    <mergeCell ref="C1008:O1008"/>
    <mergeCell ref="C998:D998"/>
    <mergeCell ref="G998:O998"/>
    <mergeCell ref="C999:K1007"/>
    <mergeCell ref="L999:M999"/>
    <mergeCell ref="N999:O999"/>
    <mergeCell ref="L996:M996"/>
    <mergeCell ref="N996:O996"/>
    <mergeCell ref="C976:D976"/>
    <mergeCell ref="G976:O976"/>
    <mergeCell ref="N977:O977"/>
    <mergeCell ref="N978:O978"/>
    <mergeCell ref="N979:O979"/>
    <mergeCell ref="N980:O980"/>
    <mergeCell ref="N981:O981"/>
    <mergeCell ref="N982:O982"/>
    <mergeCell ref="L983:M983"/>
    <mergeCell ref="L984:M984"/>
    <mergeCell ref="C977:K985"/>
    <mergeCell ref="L977:M977"/>
    <mergeCell ref="L978:M978"/>
    <mergeCell ref="L979:M979"/>
    <mergeCell ref="L980:M980"/>
    <mergeCell ref="L981:M981"/>
    <mergeCell ref="L982:M982"/>
    <mergeCell ref="N1023:O1023"/>
    <mergeCell ref="C975:O975"/>
    <mergeCell ref="C986:O986"/>
    <mergeCell ref="C1020:D1020"/>
    <mergeCell ref="G1020:O1020"/>
    <mergeCell ref="C1021:K1029"/>
    <mergeCell ref="L1021:M1021"/>
    <mergeCell ref="N1021:O1021"/>
    <mergeCell ref="L967:M967"/>
    <mergeCell ref="L968:M968"/>
    <mergeCell ref="N968:O968"/>
    <mergeCell ref="L969:M969"/>
    <mergeCell ref="N969:O969"/>
    <mergeCell ref="L970:M970"/>
    <mergeCell ref="N970:O970"/>
    <mergeCell ref="L971:M971"/>
    <mergeCell ref="N971:O971"/>
    <mergeCell ref="L972:M972"/>
    <mergeCell ref="N972:O972"/>
    <mergeCell ref="L973:M973"/>
    <mergeCell ref="N973:O973"/>
    <mergeCell ref="L974:M974"/>
    <mergeCell ref="N985:O985"/>
    <mergeCell ref="L985:M985"/>
    <mergeCell ref="N983:O983"/>
    <mergeCell ref="N984:O984"/>
    <mergeCell ref="C987:D987"/>
    <mergeCell ref="G987:O987"/>
    <mergeCell ref="N988:O988"/>
    <mergeCell ref="N989:O989"/>
    <mergeCell ref="N990:O990"/>
    <mergeCell ref="N991:O991"/>
    <mergeCell ref="N1087:O1087"/>
    <mergeCell ref="L1088:M1088"/>
    <mergeCell ref="N1088:O1088"/>
    <mergeCell ref="L1040:M1040"/>
    <mergeCell ref="N1040:O1040"/>
    <mergeCell ref="C964:O964"/>
    <mergeCell ref="N948:O948"/>
    <mergeCell ref="L949:M949"/>
    <mergeCell ref="N949:O949"/>
    <mergeCell ref="L950:M950"/>
    <mergeCell ref="N950:O950"/>
    <mergeCell ref="C921:D921"/>
    <mergeCell ref="G921:O921"/>
    <mergeCell ref="C920:O920"/>
    <mergeCell ref="C931:O931"/>
    <mergeCell ref="N935:O935"/>
    <mergeCell ref="L936:M936"/>
    <mergeCell ref="L1022:M1022"/>
    <mergeCell ref="N1022:O1022"/>
    <mergeCell ref="L951:M951"/>
    <mergeCell ref="N951:O951"/>
    <mergeCell ref="L938:M938"/>
    <mergeCell ref="L939:M939"/>
    <mergeCell ref="N939:O939"/>
    <mergeCell ref="C1074:O1074"/>
    <mergeCell ref="C1075:D1075"/>
    <mergeCell ref="G1075:O1075"/>
    <mergeCell ref="C1009:D1009"/>
    <mergeCell ref="G1009:O1009"/>
    <mergeCell ref="C1010:K1018"/>
    <mergeCell ref="N1010:O1010"/>
    <mergeCell ref="L1023:M1023"/>
    <mergeCell ref="L941:M941"/>
    <mergeCell ref="N941:O941"/>
    <mergeCell ref="L802:M802"/>
    <mergeCell ref="N802:O802"/>
    <mergeCell ref="L803:M803"/>
    <mergeCell ref="N803:O803"/>
    <mergeCell ref="L804:M804"/>
    <mergeCell ref="N804:O804"/>
    <mergeCell ref="L805:M805"/>
    <mergeCell ref="N805:O805"/>
    <mergeCell ref="L806:M806"/>
    <mergeCell ref="N806:O806"/>
    <mergeCell ref="L807:M807"/>
    <mergeCell ref="N807:O807"/>
    <mergeCell ref="L808:M808"/>
    <mergeCell ref="N808:O808"/>
    <mergeCell ref="L809:M809"/>
    <mergeCell ref="N809:O809"/>
    <mergeCell ref="N925:O925"/>
    <mergeCell ref="N926:O926"/>
    <mergeCell ref="N927:O927"/>
    <mergeCell ref="L928:M928"/>
    <mergeCell ref="L929:M929"/>
    <mergeCell ref="N928:O928"/>
    <mergeCell ref="N929:O929"/>
    <mergeCell ref="C909:O909"/>
    <mergeCell ref="C910:D910"/>
    <mergeCell ref="N913:O913"/>
    <mergeCell ref="L914:M914"/>
    <mergeCell ref="L933:M933"/>
    <mergeCell ref="L894:M894"/>
    <mergeCell ref="N894:O894"/>
    <mergeCell ref="L952:M952"/>
    <mergeCell ref="N952:O952"/>
    <mergeCell ref="C953:O953"/>
    <mergeCell ref="L565:M565"/>
    <mergeCell ref="N565:O565"/>
    <mergeCell ref="L566:M566"/>
    <mergeCell ref="N566:O566"/>
    <mergeCell ref="L567:M567"/>
    <mergeCell ref="N567:O567"/>
    <mergeCell ref="L562:M562"/>
    <mergeCell ref="L563:M563"/>
    <mergeCell ref="N750:O750"/>
    <mergeCell ref="L751:M751"/>
    <mergeCell ref="L738:M738"/>
    <mergeCell ref="N738:O738"/>
    <mergeCell ref="N564:O564"/>
    <mergeCell ref="L890:M890"/>
    <mergeCell ref="L891:M891"/>
    <mergeCell ref="L893:M893"/>
    <mergeCell ref="N893:O893"/>
    <mergeCell ref="N891:O891"/>
    <mergeCell ref="L892:M892"/>
    <mergeCell ref="N892:O892"/>
    <mergeCell ref="L792:M792"/>
    <mergeCell ref="N792:O792"/>
    <mergeCell ref="L793:M793"/>
    <mergeCell ref="N793:O793"/>
    <mergeCell ref="L794:M794"/>
    <mergeCell ref="N794:O794"/>
    <mergeCell ref="L795:M795"/>
    <mergeCell ref="N795:O795"/>
    <mergeCell ref="L796:M796"/>
    <mergeCell ref="N10:O10"/>
    <mergeCell ref="N11:O11"/>
    <mergeCell ref="C8:D8"/>
    <mergeCell ref="C9:K17"/>
    <mergeCell ref="L13:M13"/>
    <mergeCell ref="L38:M38"/>
    <mergeCell ref="N38:O38"/>
    <mergeCell ref="L39:M39"/>
    <mergeCell ref="N39:O39"/>
    <mergeCell ref="B1:P1"/>
    <mergeCell ref="G41:O41"/>
    <mergeCell ref="C2:L2"/>
    <mergeCell ref="F3:L3"/>
    <mergeCell ref="N6:O6"/>
    <mergeCell ref="C7:O7"/>
    <mergeCell ref="C31:K39"/>
    <mergeCell ref="L10:M10"/>
    <mergeCell ref="L11:M11"/>
    <mergeCell ref="L12:M12"/>
    <mergeCell ref="G19:O19"/>
    <mergeCell ref="C18:O18"/>
    <mergeCell ref="L37:M37"/>
    <mergeCell ref="L26:M26"/>
    <mergeCell ref="L31:M31"/>
    <mergeCell ref="L35:M35"/>
    <mergeCell ref="L34:M34"/>
    <mergeCell ref="N34:O34"/>
    <mergeCell ref="L36:M36"/>
    <mergeCell ref="N36:O36"/>
    <mergeCell ref="N31:O31"/>
    <mergeCell ref="N2:O2"/>
    <mergeCell ref="N5:O5"/>
    <mergeCell ref="N26:O26"/>
    <mergeCell ref="L27:M27"/>
    <mergeCell ref="N27:O27"/>
    <mergeCell ref="L28:M28"/>
    <mergeCell ref="N28:O28"/>
    <mergeCell ref="N22:O22"/>
    <mergeCell ref="L23:M23"/>
    <mergeCell ref="N23:O23"/>
    <mergeCell ref="L24:M24"/>
    <mergeCell ref="N24:O24"/>
    <mergeCell ref="L25:M25"/>
    <mergeCell ref="N25:O25"/>
    <mergeCell ref="C29:O29"/>
    <mergeCell ref="C30:D30"/>
    <mergeCell ref="G30:O30"/>
    <mergeCell ref="N37:O37"/>
    <mergeCell ref="L32:M32"/>
    <mergeCell ref="N32:O32"/>
    <mergeCell ref="L33:M33"/>
    <mergeCell ref="N33:O33"/>
    <mergeCell ref="N35:O35"/>
    <mergeCell ref="C460:K468"/>
    <mergeCell ref="N460:O460"/>
    <mergeCell ref="N938:O938"/>
    <mergeCell ref="N914:O914"/>
    <mergeCell ref="L915:M915"/>
    <mergeCell ref="N915:O915"/>
    <mergeCell ref="L916:M916"/>
    <mergeCell ref="N916:O916"/>
    <mergeCell ref="N917:O917"/>
    <mergeCell ref="C898:O898"/>
    <mergeCell ref="L45:M45"/>
    <mergeCell ref="N45:O45"/>
    <mergeCell ref="L46:M46"/>
    <mergeCell ref="L42:M42"/>
    <mergeCell ref="N42:O42"/>
    <mergeCell ref="L43:M43"/>
    <mergeCell ref="N43:O43"/>
    <mergeCell ref="L44:M44"/>
    <mergeCell ref="N44:O44"/>
    <mergeCell ref="L895:M895"/>
    <mergeCell ref="N895:O895"/>
    <mergeCell ref="L880:M880"/>
    <mergeCell ref="N880:O880"/>
    <mergeCell ref="L881:M881"/>
    <mergeCell ref="N881:O881"/>
    <mergeCell ref="L523:M523"/>
    <mergeCell ref="N523:O523"/>
    <mergeCell ref="C515:K523"/>
    <mergeCell ref="C526:K534"/>
    <mergeCell ref="L526:M526"/>
    <mergeCell ref="L527:M527"/>
    <mergeCell ref="L528:M528"/>
    <mergeCell ref="C942:O942"/>
    <mergeCell ref="C932:D932"/>
    <mergeCell ref="G932:O932"/>
    <mergeCell ref="C933:K941"/>
    <mergeCell ref="N933:O933"/>
    <mergeCell ref="N930:O930"/>
    <mergeCell ref="N906:O906"/>
    <mergeCell ref="C900:K908"/>
    <mergeCell ref="L900:M900"/>
    <mergeCell ref="L901:M901"/>
    <mergeCell ref="L902:M902"/>
    <mergeCell ref="L903:M903"/>
    <mergeCell ref="L904:M904"/>
    <mergeCell ref="L905:M905"/>
    <mergeCell ref="N936:O936"/>
    <mergeCell ref="L937:M937"/>
    <mergeCell ref="N937:O937"/>
    <mergeCell ref="N934:O934"/>
    <mergeCell ref="L935:M935"/>
    <mergeCell ref="N922:O922"/>
    <mergeCell ref="N923:O923"/>
    <mergeCell ref="N924:O924"/>
    <mergeCell ref="L934:M934"/>
    <mergeCell ref="G910:O910"/>
    <mergeCell ref="C911:K919"/>
    <mergeCell ref="L911:M911"/>
    <mergeCell ref="N911:O911"/>
    <mergeCell ref="N912:O912"/>
    <mergeCell ref="L917:M917"/>
    <mergeCell ref="L918:M918"/>
    <mergeCell ref="L940:M940"/>
    <mergeCell ref="N940:O940"/>
  </mergeCells>
  <dataValidations count="1">
    <dataValidation type="list" allowBlank="1" showErrorMessage="1" sqref="N12 N23 N34 N45 N56 N67 N78 N89 N100 N111 N122 N133 N144 N155 N166 N177 N188 N199 N210 N221 N232 N243 N254 N265 N276 N287 N298 N309 N320 N331 N342 N353 N364 N375 N386 N397 N408 N419 N430 N441 N452 N463 N474 N485 N496 N507 N518 N529 N540 N551 N562 N573 N584 N595 N606 N617 N628 N639 N650 N661 N672 N683 N694 N705 N716 N727 N738 N749 N760 N771 N782 N793 N804 N815 N826 N837 N848 N859 N870 N881 N892 N903 N914 N925 N936 N947 N958 N969 N980 N991 N1002 N1013 N1024 N1035 N1046 N1057 N1068 N1079 N1090 N1101" xr:uid="{00000000-0002-0000-0900-000000000000}">
      <formula1>$P$2:$P$3</formula1>
    </dataValidation>
  </dataValidations>
  <printOptions horizontalCentered="1"/>
  <pageMargins left="0.70866141732283472" right="0.70866141732283472" top="0.98425196850393704" bottom="0.74803149606299213" header="0" footer="0"/>
  <pageSetup paperSize="9" scale="56" orientation="portrait" r:id="rId1"/>
  <headerFooter>
    <oddFooter>&amp;R&amp;P of</oddFooter>
  </headerFooter>
  <rowBreaks count="24" manualBreakCount="24">
    <brk id="51" min="2" max="14" man="1"/>
    <brk id="95" min="2" max="14" man="1"/>
    <brk id="139" min="2" max="14" man="1"/>
    <brk id="183" min="2" max="14" man="1"/>
    <brk id="227" min="2" max="14" man="1"/>
    <brk id="271" min="2" max="14" man="1"/>
    <brk id="315" min="2" max="14" man="1"/>
    <brk id="359" min="2" max="14" man="1"/>
    <brk id="403" min="2" max="14" man="1"/>
    <brk id="447" min="2" max="14" man="1"/>
    <brk id="491" min="2" max="14" man="1"/>
    <brk id="535" min="2" max="14" man="1"/>
    <brk id="579" min="2" max="14" man="1"/>
    <brk id="623" min="2" max="14" man="1"/>
    <brk id="667" min="2" max="14" man="1"/>
    <brk id="711" min="2" max="14" man="1"/>
    <brk id="755" min="2" max="14" man="1"/>
    <brk id="799" min="2" max="14" man="1"/>
    <brk id="843" min="2" max="14" man="1"/>
    <brk id="887" min="2" max="14" man="1"/>
    <brk id="931" min="2" max="14" man="1"/>
    <brk id="975" min="2" max="14" man="1"/>
    <brk id="1019" min="2" max="14" man="1"/>
    <brk id="1063" min="2" max="14" man="1"/>
  </rowBreaks>
  <colBreaks count="1" manualBreakCount="1">
    <brk id="15"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T100"/>
  <sheetViews>
    <sheetView workbookViewId="0"/>
  </sheetViews>
  <sheetFormatPr defaultColWidth="16.7109375" defaultRowHeight="15" customHeight="1"/>
  <cols>
    <col min="1" max="1" width="8.7109375" customWidth="1"/>
    <col min="2" max="2" width="21.7109375" customWidth="1"/>
    <col min="3" max="3" width="10.28515625" customWidth="1"/>
    <col min="4" max="4" width="8.7109375" customWidth="1"/>
    <col min="5" max="5" width="11.28515625" customWidth="1"/>
    <col min="6" max="6" width="11.42578125" customWidth="1"/>
    <col min="7" max="7" width="8.7109375" customWidth="1"/>
    <col min="8" max="8" width="11.28515625" customWidth="1"/>
    <col min="9" max="9" width="8.7109375" customWidth="1"/>
    <col min="10" max="11" width="10.28515625" customWidth="1"/>
    <col min="12" max="12" width="7.7109375" customWidth="1"/>
    <col min="13" max="13" width="10.7109375" customWidth="1"/>
    <col min="14" max="14" width="11.28515625" customWidth="1"/>
    <col min="15" max="15" width="8.7109375" customWidth="1"/>
    <col min="16" max="17" width="10.28515625" customWidth="1"/>
    <col min="18" max="18" width="7.7109375" customWidth="1"/>
    <col min="19" max="19" width="10.7109375" customWidth="1"/>
    <col min="20" max="20" width="11.28515625" customWidth="1"/>
  </cols>
  <sheetData>
    <row r="1" spans="2:20" ht="12.75" customHeight="1"/>
    <row r="2" spans="2:20" ht="12.75" customHeight="1"/>
    <row r="3" spans="2:20" ht="12.75" customHeight="1"/>
    <row r="4" spans="2:20" ht="12.75" customHeight="1"/>
    <row r="5" spans="2:20" ht="12.75" customHeight="1"/>
    <row r="6" spans="2:20" ht="12.75" customHeight="1"/>
    <row r="7" spans="2:20" ht="12.75" customHeight="1"/>
    <row r="8" spans="2:20" ht="12.75" customHeight="1"/>
    <row r="9" spans="2:20" ht="15" customHeight="1">
      <c r="B9" s="459" t="str">
        <f>CONCATENATE(C10,"+",C11,"+",C12,"+",C13,"+",C14)</f>
        <v>8mm CTG+28MM+10MM CTG++</v>
      </c>
      <c r="C9" s="285"/>
      <c r="D9" s="285"/>
      <c r="E9" s="285"/>
      <c r="F9" s="283"/>
      <c r="G9" t="s">
        <v>381</v>
      </c>
      <c r="H9" s="260">
        <f>E24</f>
        <v>4250.4134400000003</v>
      </c>
      <c r="J9" s="459" t="str">
        <f>CONCATENATE(K10,"+",K11,"+",K12,"+",K13,"+",K14)</f>
        <v>8mm CTG+28MM+10MM CTG++</v>
      </c>
      <c r="K9" s="285"/>
      <c r="L9" s="285"/>
      <c r="M9" s="285"/>
      <c r="N9" s="283"/>
      <c r="P9" s="459" t="str">
        <f>CONCATENATE(Q10,"+",Q11,"+",Q12,"+",Q13,"+",Q14)</f>
        <v>8mm CTG+12MM+8MM CTG++</v>
      </c>
      <c r="Q9" s="285"/>
      <c r="R9" s="285"/>
      <c r="S9" s="285"/>
      <c r="T9" s="283"/>
    </row>
    <row r="10" spans="2:20" ht="12.75" customHeight="1">
      <c r="B10" s="261" t="s">
        <v>382</v>
      </c>
      <c r="C10" s="261" t="s">
        <v>383</v>
      </c>
      <c r="D10" s="261" t="s">
        <v>384</v>
      </c>
      <c r="E10" s="261">
        <v>990</v>
      </c>
      <c r="F10" s="261"/>
      <c r="G10" s="262" t="s">
        <v>385</v>
      </c>
      <c r="H10" s="260">
        <f>E43</f>
        <v>3341.52</v>
      </c>
      <c r="J10" s="261" t="s">
        <v>382</v>
      </c>
      <c r="K10" s="261" t="s">
        <v>383</v>
      </c>
      <c r="L10" s="261" t="s">
        <v>384</v>
      </c>
      <c r="M10" s="261">
        <v>990</v>
      </c>
      <c r="N10" s="261"/>
      <c r="P10" s="261" t="s">
        <v>382</v>
      </c>
      <c r="Q10" s="261" t="s">
        <v>383</v>
      </c>
      <c r="R10" s="261" t="s">
        <v>384</v>
      </c>
      <c r="S10" s="261">
        <v>990</v>
      </c>
      <c r="T10" s="261"/>
    </row>
    <row r="11" spans="2:20" ht="12.75" customHeight="1">
      <c r="B11" s="261" t="s">
        <v>382</v>
      </c>
      <c r="C11" s="261" t="s">
        <v>386</v>
      </c>
      <c r="D11" s="263"/>
      <c r="E11" s="261">
        <v>1000</v>
      </c>
      <c r="F11" s="261"/>
      <c r="G11" t="s">
        <v>387</v>
      </c>
      <c r="H11" s="260">
        <f>E61</f>
        <v>3274.6895999999997</v>
      </c>
      <c r="J11" s="261" t="s">
        <v>382</v>
      </c>
      <c r="K11" s="261" t="s">
        <v>386</v>
      </c>
      <c r="L11" s="263"/>
      <c r="M11" s="261">
        <v>1000</v>
      </c>
      <c r="N11" s="261"/>
      <c r="P11" s="261" t="s">
        <v>382</v>
      </c>
      <c r="Q11" s="261" t="s">
        <v>388</v>
      </c>
      <c r="R11" s="263"/>
      <c r="S11" s="261">
        <v>1000</v>
      </c>
      <c r="T11" s="261"/>
    </row>
    <row r="12" spans="2:20" ht="12.75" customHeight="1">
      <c r="B12" s="261" t="s">
        <v>382</v>
      </c>
      <c r="C12" s="261" t="s">
        <v>389</v>
      </c>
      <c r="D12" s="261" t="s">
        <v>390</v>
      </c>
      <c r="E12" s="261">
        <v>1190</v>
      </c>
      <c r="F12" s="261"/>
      <c r="G12" s="262" t="s">
        <v>391</v>
      </c>
      <c r="H12" s="260">
        <f>M43</f>
        <v>4343.9760000000006</v>
      </c>
      <c r="J12" s="261" t="s">
        <v>382</v>
      </c>
      <c r="K12" s="261" t="s">
        <v>389</v>
      </c>
      <c r="L12" s="261" t="s">
        <v>390</v>
      </c>
      <c r="M12" s="261">
        <v>1190</v>
      </c>
      <c r="N12" s="261"/>
      <c r="P12" s="261" t="s">
        <v>382</v>
      </c>
      <c r="Q12" s="261" t="s">
        <v>392</v>
      </c>
      <c r="R12" s="261" t="s">
        <v>390</v>
      </c>
      <c r="S12" s="261">
        <v>990</v>
      </c>
      <c r="T12" s="261"/>
    </row>
    <row r="13" spans="2:20" ht="12.75" customHeight="1">
      <c r="B13" s="261" t="s">
        <v>382</v>
      </c>
      <c r="C13" s="261"/>
      <c r="D13" s="261"/>
      <c r="E13" s="261"/>
      <c r="F13" s="261"/>
      <c r="G13" s="264" t="s">
        <v>393</v>
      </c>
      <c r="H13" s="260">
        <f>M61</f>
        <v>4277.1455999999998</v>
      </c>
      <c r="J13" s="261" t="s">
        <v>382</v>
      </c>
      <c r="K13" s="261"/>
      <c r="L13" s="261"/>
      <c r="M13" s="261"/>
      <c r="N13" s="261"/>
      <c r="P13" s="261" t="s">
        <v>382</v>
      </c>
      <c r="Q13" s="261"/>
      <c r="R13" s="261"/>
      <c r="S13" s="261"/>
      <c r="T13" s="261"/>
    </row>
    <row r="14" spans="2:20" ht="12.75" customHeight="1">
      <c r="B14" s="261" t="s">
        <v>382</v>
      </c>
      <c r="C14" s="261"/>
      <c r="D14" s="261" t="s">
        <v>394</v>
      </c>
      <c r="E14" s="261"/>
      <c r="F14" s="261"/>
      <c r="G14" s="265" t="s">
        <v>395</v>
      </c>
      <c r="H14" s="260">
        <f>S24</f>
        <v>3983.09184</v>
      </c>
      <c r="J14" s="261" t="s">
        <v>382</v>
      </c>
      <c r="K14" s="261"/>
      <c r="L14" s="261" t="s">
        <v>394</v>
      </c>
      <c r="M14" s="261"/>
      <c r="N14" s="261"/>
      <c r="P14" s="261" t="s">
        <v>382</v>
      </c>
      <c r="Q14" s="261"/>
      <c r="R14" s="261" t="s">
        <v>394</v>
      </c>
      <c r="S14" s="261"/>
      <c r="T14" s="261"/>
    </row>
    <row r="15" spans="2:20" ht="12.75" customHeight="1">
      <c r="B15" s="261" t="s">
        <v>396</v>
      </c>
      <c r="C15" s="261"/>
      <c r="D15" s="261"/>
      <c r="E15" s="261"/>
      <c r="F15" s="261"/>
      <c r="G15" s="264" t="s">
        <v>397</v>
      </c>
      <c r="H15" s="260">
        <f>S43</f>
        <v>5319.6998400000002</v>
      </c>
      <c r="J15" s="261" t="s">
        <v>396</v>
      </c>
      <c r="K15" s="261"/>
      <c r="L15" s="261"/>
      <c r="M15" s="261"/>
      <c r="N15" s="261"/>
      <c r="P15" s="261" t="s">
        <v>396</v>
      </c>
      <c r="Q15" s="261"/>
      <c r="R15" s="261"/>
      <c r="S15" s="261"/>
      <c r="T15" s="261"/>
    </row>
    <row r="16" spans="2:20" ht="12.75" customHeight="1">
      <c r="B16" s="261" t="s">
        <v>5</v>
      </c>
      <c r="C16" s="261"/>
      <c r="D16" s="263">
        <v>0.05</v>
      </c>
      <c r="E16" s="261">
        <f>SUM(E10:E15)*D16</f>
        <v>159</v>
      </c>
      <c r="F16" s="261"/>
      <c r="J16" s="261" t="s">
        <v>5</v>
      </c>
      <c r="K16" s="261"/>
      <c r="L16" s="263">
        <v>0.05</v>
      </c>
      <c r="M16" s="261">
        <f>SUM(M10:M15)*L16</f>
        <v>159</v>
      </c>
      <c r="N16" s="261"/>
      <c r="P16" s="261" t="s">
        <v>5</v>
      </c>
      <c r="Q16" s="261"/>
      <c r="R16" s="263">
        <v>0.05</v>
      </c>
      <c r="S16" s="261">
        <f>SUM(S10:S15)*R16</f>
        <v>149</v>
      </c>
      <c r="T16" s="261"/>
    </row>
    <row r="17" spans="2:20" ht="12.75" customHeight="1">
      <c r="B17" s="261" t="s">
        <v>398</v>
      </c>
      <c r="C17" s="261"/>
      <c r="D17" s="261"/>
      <c r="E17" s="261"/>
      <c r="F17" s="261"/>
      <c r="J17" s="261" t="s">
        <v>398</v>
      </c>
      <c r="K17" s="261"/>
      <c r="L17" s="261"/>
      <c r="M17" s="261"/>
      <c r="N17" s="261"/>
      <c r="P17" s="261" t="s">
        <v>398</v>
      </c>
      <c r="Q17" s="261"/>
      <c r="R17" s="261"/>
      <c r="S17" s="261"/>
      <c r="T17" s="261"/>
    </row>
    <row r="18" spans="2:20" ht="12.75" customHeight="1">
      <c r="B18" s="261" t="s">
        <v>399</v>
      </c>
      <c r="C18" s="261"/>
      <c r="D18" s="261"/>
      <c r="E18" s="261"/>
      <c r="F18" s="261"/>
      <c r="J18" s="261" t="s">
        <v>399</v>
      </c>
      <c r="K18" s="261"/>
      <c r="L18" s="261"/>
      <c r="M18" s="261"/>
      <c r="N18" s="261"/>
      <c r="P18" s="261" t="s">
        <v>399</v>
      </c>
      <c r="Q18" s="261"/>
      <c r="R18" s="261"/>
      <c r="S18" s="261"/>
      <c r="T18" s="261"/>
    </row>
    <row r="19" spans="2:20" ht="12.75" customHeight="1">
      <c r="B19" s="460" t="s">
        <v>400</v>
      </c>
      <c r="C19" s="285"/>
      <c r="D19" s="283"/>
      <c r="E19" s="266">
        <f>SUM(E10:E18)</f>
        <v>3339</v>
      </c>
      <c r="F19" s="266"/>
      <c r="J19" s="460" t="s">
        <v>400</v>
      </c>
      <c r="K19" s="285"/>
      <c r="L19" s="283"/>
      <c r="M19" s="266">
        <f>SUM(M10:M18)</f>
        <v>3339</v>
      </c>
      <c r="N19" s="266"/>
      <c r="P19" s="460" t="s">
        <v>400</v>
      </c>
      <c r="Q19" s="285"/>
      <c r="R19" s="283"/>
      <c r="S19" s="266">
        <f>SUM(S10:S18)</f>
        <v>3129</v>
      </c>
      <c r="T19" s="266"/>
    </row>
    <row r="20" spans="2:20" ht="12.75" customHeight="1">
      <c r="B20" s="457" t="s">
        <v>211</v>
      </c>
      <c r="C20" s="283"/>
      <c r="D20" s="263">
        <v>0.02</v>
      </c>
      <c r="E20" s="261">
        <f>E19*D20</f>
        <v>66.78</v>
      </c>
      <c r="F20" s="261"/>
      <c r="J20" s="457" t="s">
        <v>211</v>
      </c>
      <c r="K20" s="283"/>
      <c r="L20" s="263">
        <v>0.02</v>
      </c>
      <c r="M20" s="261">
        <f>M19*L20</f>
        <v>66.78</v>
      </c>
      <c r="N20" s="261"/>
      <c r="P20" s="457" t="s">
        <v>211</v>
      </c>
      <c r="Q20" s="283"/>
      <c r="R20" s="263">
        <v>0.02</v>
      </c>
      <c r="S20" s="261">
        <f>S19*R20</f>
        <v>62.58</v>
      </c>
      <c r="T20" s="261"/>
    </row>
    <row r="21" spans="2:20" ht="12.75" customHeight="1">
      <c r="B21" s="457" t="s">
        <v>401</v>
      </c>
      <c r="C21" s="283"/>
      <c r="D21" s="263">
        <v>0.04</v>
      </c>
      <c r="E21" s="261">
        <f>SUM(E19:E20)*D21</f>
        <v>136.2312</v>
      </c>
      <c r="F21" s="261"/>
      <c r="J21" s="457" t="s">
        <v>401</v>
      </c>
      <c r="K21" s="283"/>
      <c r="L21" s="263">
        <v>0.04</v>
      </c>
      <c r="M21" s="261">
        <f>SUM(M19:M20)*L21</f>
        <v>136.2312</v>
      </c>
      <c r="N21" s="261"/>
      <c r="P21" s="457" t="s">
        <v>401</v>
      </c>
      <c r="Q21" s="283"/>
      <c r="R21" s="263">
        <v>0.04</v>
      </c>
      <c r="S21" s="261">
        <f>SUM(S19:S20)*R21</f>
        <v>127.6632</v>
      </c>
      <c r="T21" s="261"/>
    </row>
    <row r="22" spans="2:20" ht="12.75" customHeight="1">
      <c r="B22" s="457" t="s">
        <v>17</v>
      </c>
      <c r="C22" s="283"/>
      <c r="D22" s="263">
        <v>0.2</v>
      </c>
      <c r="E22" s="261">
        <f>SUM(E19:E21)*D22</f>
        <v>708.40224000000012</v>
      </c>
      <c r="F22" s="261"/>
      <c r="J22" s="457" t="s">
        <v>17</v>
      </c>
      <c r="K22" s="283"/>
      <c r="L22" s="263">
        <v>0.2</v>
      </c>
      <c r="M22" s="261">
        <f>SUM(M19:M21)*L22</f>
        <v>708.40224000000012</v>
      </c>
      <c r="N22" s="261"/>
      <c r="P22" s="457" t="s">
        <v>17</v>
      </c>
      <c r="Q22" s="283"/>
      <c r="R22" s="263">
        <v>0.2</v>
      </c>
      <c r="S22" s="261">
        <f>SUM(S19:S21)*R22</f>
        <v>663.84864000000005</v>
      </c>
      <c r="T22" s="261"/>
    </row>
    <row r="23" spans="2:20" ht="12.75" customHeight="1">
      <c r="B23" s="457" t="s">
        <v>106</v>
      </c>
      <c r="C23" s="283"/>
      <c r="D23" s="263">
        <v>0</v>
      </c>
      <c r="E23" s="261">
        <f>SUM(E19:E22)*D23</f>
        <v>0</v>
      </c>
      <c r="F23" s="261"/>
      <c r="J23" s="457" t="s">
        <v>106</v>
      </c>
      <c r="K23" s="283"/>
      <c r="L23" s="263">
        <v>0</v>
      </c>
      <c r="M23" s="261">
        <f>SUM(M19:M22)*L23</f>
        <v>0</v>
      </c>
      <c r="N23" s="261"/>
      <c r="P23" s="457" t="s">
        <v>106</v>
      </c>
      <c r="Q23" s="283"/>
      <c r="R23" s="263">
        <v>0</v>
      </c>
      <c r="S23" s="261">
        <f>SUM(S19:S22)*R23</f>
        <v>0</v>
      </c>
      <c r="T23" s="261"/>
    </row>
    <row r="24" spans="2:20" ht="12.75" customHeight="1">
      <c r="B24" s="458" t="s">
        <v>402</v>
      </c>
      <c r="C24" s="285"/>
      <c r="D24" s="283"/>
      <c r="E24" s="267">
        <f>SUM(E19:E23)</f>
        <v>4250.4134400000003</v>
      </c>
      <c r="F24" s="268" t="s">
        <v>403</v>
      </c>
      <c r="J24" s="458" t="s">
        <v>402</v>
      </c>
      <c r="K24" s="285"/>
      <c r="L24" s="283"/>
      <c r="M24" s="267">
        <f>SUM(M19:M23)</f>
        <v>4250.4134400000003</v>
      </c>
      <c r="N24" s="268" t="s">
        <v>403</v>
      </c>
      <c r="P24" s="458" t="s">
        <v>402</v>
      </c>
      <c r="Q24" s="285"/>
      <c r="R24" s="283"/>
      <c r="S24" s="267">
        <f>SUM(S19:S23)</f>
        <v>3983.09184</v>
      </c>
      <c r="T24" s="268" t="s">
        <v>403</v>
      </c>
    </row>
    <row r="25" spans="2:20" ht="12.75" customHeight="1">
      <c r="B25" s="457"/>
      <c r="C25" s="283"/>
      <c r="D25" s="261"/>
      <c r="E25" s="269">
        <f>E24/10.764</f>
        <v>394.87304347826091</v>
      </c>
      <c r="F25" s="270" t="s">
        <v>404</v>
      </c>
      <c r="J25" s="457"/>
      <c r="K25" s="283"/>
      <c r="L25" s="261"/>
      <c r="M25" s="269">
        <f>M24/10.764</f>
        <v>394.87304347826091</v>
      </c>
      <c r="N25" s="270" t="s">
        <v>404</v>
      </c>
      <c r="P25" s="457"/>
      <c r="Q25" s="283"/>
      <c r="R25" s="261"/>
      <c r="S25" s="269">
        <f>S24/10.764</f>
        <v>370.03826086956525</v>
      </c>
      <c r="T25" s="270" t="s">
        <v>404</v>
      </c>
    </row>
    <row r="26" spans="2:20" ht="12.75" customHeight="1"/>
    <row r="27" spans="2:20" ht="12.75" customHeight="1"/>
    <row r="28" spans="2:20" ht="12.75" customHeight="1">
      <c r="B28" s="459" t="str">
        <f>CONCATENATE(C29,"+",C30,"+",C31,"+",C32,"+",C33)</f>
        <v>6mm CTG+12MM+6mm CTG++</v>
      </c>
      <c r="C28" s="285"/>
      <c r="D28" s="285"/>
      <c r="E28" s="285"/>
      <c r="F28" s="283"/>
      <c r="J28" s="459" t="str">
        <f>CONCATENATE(K29,"+",K30,"+",K31,"+",K32,"+",K33)</f>
        <v>6mm CTG+12MM+6mm CTG++</v>
      </c>
      <c r="K28" s="285"/>
      <c r="L28" s="285"/>
      <c r="M28" s="285"/>
      <c r="N28" s="283"/>
      <c r="P28" s="459" t="str">
        <f>CONCATENATE(Q29,"+",Q30,"+",Q31,"+",Q32,"+",Q33)</f>
        <v>8mm CTG+1.52mm pvb+8MM CTG++</v>
      </c>
      <c r="Q28" s="285"/>
      <c r="R28" s="285"/>
      <c r="S28" s="285"/>
      <c r="T28" s="283"/>
    </row>
    <row r="29" spans="2:20" ht="12.75" customHeight="1">
      <c r="B29" s="261" t="s">
        <v>382</v>
      </c>
      <c r="C29" s="261" t="s">
        <v>405</v>
      </c>
      <c r="D29" s="261" t="s">
        <v>384</v>
      </c>
      <c r="E29" s="261">
        <v>750</v>
      </c>
      <c r="F29" s="261"/>
      <c r="J29" s="261" t="s">
        <v>382</v>
      </c>
      <c r="K29" s="261" t="s">
        <v>405</v>
      </c>
      <c r="L29" s="261" t="s">
        <v>384</v>
      </c>
      <c r="M29" s="261">
        <v>750</v>
      </c>
      <c r="N29" s="261"/>
      <c r="P29" s="261" t="s">
        <v>382</v>
      </c>
      <c r="Q29" s="261" t="s">
        <v>383</v>
      </c>
      <c r="R29" s="261" t="s">
        <v>384</v>
      </c>
      <c r="S29" s="261">
        <v>990</v>
      </c>
      <c r="T29" s="261"/>
    </row>
    <row r="30" spans="2:20" ht="12.75" customHeight="1">
      <c r="B30" s="261" t="s">
        <v>382</v>
      </c>
      <c r="C30" s="261" t="s">
        <v>388</v>
      </c>
      <c r="D30" s="263"/>
      <c r="E30" s="261">
        <v>1000</v>
      </c>
      <c r="F30" s="261"/>
      <c r="J30" s="261" t="s">
        <v>382</v>
      </c>
      <c r="K30" s="261" t="s">
        <v>388</v>
      </c>
      <c r="L30" s="263"/>
      <c r="M30" s="261">
        <v>1000</v>
      </c>
      <c r="N30" s="261"/>
      <c r="P30" s="261" t="s">
        <v>382</v>
      </c>
      <c r="Q30" s="261" t="s">
        <v>406</v>
      </c>
      <c r="R30" s="263"/>
      <c r="S30" s="261">
        <v>2000</v>
      </c>
      <c r="T30" s="261"/>
    </row>
    <row r="31" spans="2:20" ht="12.75" customHeight="1">
      <c r="B31" s="261" t="s">
        <v>382</v>
      </c>
      <c r="C31" s="261" t="s">
        <v>405</v>
      </c>
      <c r="D31" s="261" t="s">
        <v>390</v>
      </c>
      <c r="E31" s="261">
        <v>750</v>
      </c>
      <c r="F31" s="261"/>
      <c r="J31" s="261" t="s">
        <v>382</v>
      </c>
      <c r="K31" s="261" t="s">
        <v>405</v>
      </c>
      <c r="L31" s="261" t="s">
        <v>390</v>
      </c>
      <c r="M31" s="261">
        <v>750</v>
      </c>
      <c r="N31" s="261"/>
      <c r="P31" s="261" t="s">
        <v>382</v>
      </c>
      <c r="Q31" s="261" t="s">
        <v>392</v>
      </c>
      <c r="R31" s="261" t="s">
        <v>390</v>
      </c>
      <c r="S31" s="261">
        <v>990</v>
      </c>
      <c r="T31" s="261"/>
    </row>
    <row r="32" spans="2:20" ht="12.75" customHeight="1">
      <c r="B32" s="261" t="s">
        <v>382</v>
      </c>
      <c r="C32" s="261"/>
      <c r="D32" s="261"/>
      <c r="E32" s="261"/>
      <c r="F32" s="261"/>
      <c r="J32" s="261" t="s">
        <v>382</v>
      </c>
      <c r="K32" s="261"/>
      <c r="L32" s="261"/>
      <c r="M32" s="261"/>
      <c r="N32" s="261"/>
      <c r="P32" s="261" t="s">
        <v>382</v>
      </c>
      <c r="Q32" s="261"/>
      <c r="R32" s="261"/>
      <c r="S32" s="261"/>
      <c r="T32" s="261"/>
    </row>
    <row r="33" spans="2:20" ht="12.75" customHeight="1">
      <c r="B33" s="261" t="s">
        <v>382</v>
      </c>
      <c r="C33" s="261"/>
      <c r="D33" s="261" t="s">
        <v>394</v>
      </c>
      <c r="E33" s="261"/>
      <c r="F33" s="261"/>
      <c r="J33" s="261" t="s">
        <v>382</v>
      </c>
      <c r="K33" s="261"/>
      <c r="L33" s="261" t="s">
        <v>394</v>
      </c>
      <c r="M33" s="261"/>
      <c r="N33" s="261"/>
      <c r="P33" s="261" t="s">
        <v>382</v>
      </c>
      <c r="Q33" s="261"/>
      <c r="R33" s="261" t="s">
        <v>394</v>
      </c>
      <c r="S33" s="261"/>
      <c r="T33" s="261"/>
    </row>
    <row r="34" spans="2:20" ht="12.75" customHeight="1">
      <c r="B34" s="261" t="s">
        <v>396</v>
      </c>
      <c r="C34" s="261"/>
      <c r="D34" s="261"/>
      <c r="E34" s="261"/>
      <c r="F34" s="261"/>
      <c r="J34" s="261" t="s">
        <v>407</v>
      </c>
      <c r="K34" s="261"/>
      <c r="L34" s="261"/>
      <c r="M34" s="261">
        <v>750</v>
      </c>
      <c r="N34" s="261"/>
      <c r="P34" s="261" t="s">
        <v>396</v>
      </c>
      <c r="Q34" s="261"/>
      <c r="R34" s="261"/>
      <c r="S34" s="261"/>
      <c r="T34" s="261"/>
    </row>
    <row r="35" spans="2:20" ht="12.75" customHeight="1">
      <c r="B35" s="261" t="s">
        <v>5</v>
      </c>
      <c r="C35" s="261"/>
      <c r="D35" s="263">
        <v>0.05</v>
      </c>
      <c r="E35" s="261">
        <f>SUM(E29:E34)*D35</f>
        <v>125</v>
      </c>
      <c r="F35" s="261"/>
      <c r="J35" s="261" t="s">
        <v>5</v>
      </c>
      <c r="K35" s="261"/>
      <c r="L35" s="263">
        <v>0.05</v>
      </c>
      <c r="M35" s="261">
        <f>SUM(M29:M34)*L35</f>
        <v>162.5</v>
      </c>
      <c r="N35" s="261"/>
      <c r="P35" s="261" t="s">
        <v>5</v>
      </c>
      <c r="Q35" s="261"/>
      <c r="R35" s="263">
        <v>0.05</v>
      </c>
      <c r="S35" s="261">
        <f>SUM(S29:S34)*R35</f>
        <v>199</v>
      </c>
      <c r="T35" s="261"/>
    </row>
    <row r="36" spans="2:20" ht="12.75" customHeight="1">
      <c r="B36" s="261" t="s">
        <v>398</v>
      </c>
      <c r="C36" s="261"/>
      <c r="D36" s="261"/>
      <c r="E36" s="261"/>
      <c r="F36" s="261"/>
      <c r="J36" s="261" t="s">
        <v>398</v>
      </c>
      <c r="K36" s="261"/>
      <c r="L36" s="261"/>
      <c r="M36" s="261"/>
      <c r="N36" s="261"/>
      <c r="P36" s="261" t="s">
        <v>398</v>
      </c>
      <c r="Q36" s="261"/>
      <c r="R36" s="261"/>
      <c r="S36" s="261"/>
      <c r="T36" s="261"/>
    </row>
    <row r="37" spans="2:20" ht="12.75" customHeight="1">
      <c r="B37" s="261" t="s">
        <v>399</v>
      </c>
      <c r="C37" s="261"/>
      <c r="D37" s="261"/>
      <c r="E37" s="261"/>
      <c r="F37" s="261"/>
      <c r="J37" s="261" t="s">
        <v>399</v>
      </c>
      <c r="K37" s="261"/>
      <c r="L37" s="261"/>
      <c r="M37" s="261"/>
      <c r="N37" s="261"/>
      <c r="P37" s="261" t="s">
        <v>399</v>
      </c>
      <c r="Q37" s="261"/>
      <c r="R37" s="261"/>
      <c r="S37" s="261"/>
      <c r="T37" s="261"/>
    </row>
    <row r="38" spans="2:20" ht="12.75" customHeight="1">
      <c r="B38" s="460" t="s">
        <v>400</v>
      </c>
      <c r="C38" s="285"/>
      <c r="D38" s="283"/>
      <c r="E38" s="266">
        <f>SUM(E29:E37)</f>
        <v>2625</v>
      </c>
      <c r="F38" s="266"/>
      <c r="J38" s="460" t="s">
        <v>400</v>
      </c>
      <c r="K38" s="285"/>
      <c r="L38" s="283"/>
      <c r="M38" s="266">
        <f>SUM(M29:M37)</f>
        <v>3412.5</v>
      </c>
      <c r="N38" s="266"/>
      <c r="P38" s="460" t="s">
        <v>400</v>
      </c>
      <c r="Q38" s="285"/>
      <c r="R38" s="283"/>
      <c r="S38" s="266">
        <f>SUM(S29:S37)</f>
        <v>4179</v>
      </c>
      <c r="T38" s="266"/>
    </row>
    <row r="39" spans="2:20" ht="12.75" customHeight="1">
      <c r="B39" s="457" t="s">
        <v>211</v>
      </c>
      <c r="C39" s="283"/>
      <c r="D39" s="263">
        <v>0.02</v>
      </c>
      <c r="E39" s="261">
        <f>E38*D39</f>
        <v>52.5</v>
      </c>
      <c r="F39" s="261"/>
      <c r="J39" s="457" t="s">
        <v>211</v>
      </c>
      <c r="K39" s="283"/>
      <c r="L39" s="263">
        <v>0.02</v>
      </c>
      <c r="M39" s="261">
        <f>M38*L39</f>
        <v>68.25</v>
      </c>
      <c r="N39" s="261"/>
      <c r="P39" s="457" t="s">
        <v>211</v>
      </c>
      <c r="Q39" s="283"/>
      <c r="R39" s="263">
        <v>0.02</v>
      </c>
      <c r="S39" s="261">
        <f>S38*R39</f>
        <v>83.58</v>
      </c>
      <c r="T39" s="261"/>
    </row>
    <row r="40" spans="2:20" ht="12.75" customHeight="1">
      <c r="B40" s="457" t="s">
        <v>401</v>
      </c>
      <c r="C40" s="283"/>
      <c r="D40" s="263">
        <v>0.04</v>
      </c>
      <c r="E40" s="261">
        <f>SUM(E38:E39)*D40</f>
        <v>107.10000000000001</v>
      </c>
      <c r="F40" s="261"/>
      <c r="J40" s="457" t="s">
        <v>401</v>
      </c>
      <c r="K40" s="283"/>
      <c r="L40" s="263">
        <v>0.04</v>
      </c>
      <c r="M40" s="261">
        <f>SUM(M38:M39)*L40</f>
        <v>139.22999999999999</v>
      </c>
      <c r="N40" s="261"/>
      <c r="P40" s="457" t="s">
        <v>401</v>
      </c>
      <c r="Q40" s="283"/>
      <c r="R40" s="263">
        <v>0.04</v>
      </c>
      <c r="S40" s="261">
        <f>SUM(S38:S39)*R40</f>
        <v>170.50319999999999</v>
      </c>
      <c r="T40" s="261"/>
    </row>
    <row r="41" spans="2:20" ht="12.75" customHeight="1">
      <c r="B41" s="457" t="s">
        <v>17</v>
      </c>
      <c r="C41" s="283"/>
      <c r="D41" s="263">
        <v>0.2</v>
      </c>
      <c r="E41" s="261">
        <f>SUM(E38:E40)*D41</f>
        <v>556.91999999999996</v>
      </c>
      <c r="F41" s="261"/>
      <c r="J41" s="457" t="s">
        <v>17</v>
      </c>
      <c r="K41" s="283"/>
      <c r="L41" s="263">
        <v>0.2</v>
      </c>
      <c r="M41" s="261">
        <f>SUM(M38:M40)*L41</f>
        <v>723.99600000000009</v>
      </c>
      <c r="N41" s="261"/>
      <c r="P41" s="457" t="s">
        <v>17</v>
      </c>
      <c r="Q41" s="283"/>
      <c r="R41" s="263">
        <v>0.2</v>
      </c>
      <c r="S41" s="261">
        <f>SUM(S38:S40)*R41</f>
        <v>886.61664000000007</v>
      </c>
      <c r="T41" s="261"/>
    </row>
    <row r="42" spans="2:20" ht="12.75" customHeight="1">
      <c r="B42" s="457" t="s">
        <v>106</v>
      </c>
      <c r="C42" s="283"/>
      <c r="D42" s="263">
        <v>0</v>
      </c>
      <c r="E42" s="261">
        <f>SUM(E38:E41)*D42</f>
        <v>0</v>
      </c>
      <c r="F42" s="261"/>
      <c r="J42" s="457" t="s">
        <v>106</v>
      </c>
      <c r="K42" s="283"/>
      <c r="L42" s="263">
        <v>0</v>
      </c>
      <c r="M42" s="261">
        <f>SUM(M38:M41)*L42</f>
        <v>0</v>
      </c>
      <c r="N42" s="261"/>
      <c r="P42" s="457" t="s">
        <v>106</v>
      </c>
      <c r="Q42" s="283"/>
      <c r="R42" s="263">
        <v>0</v>
      </c>
      <c r="S42" s="261">
        <f>SUM(S38:S41)*R42</f>
        <v>0</v>
      </c>
      <c r="T42" s="261"/>
    </row>
    <row r="43" spans="2:20" ht="12.75" customHeight="1">
      <c r="B43" s="458" t="s">
        <v>402</v>
      </c>
      <c r="C43" s="285"/>
      <c r="D43" s="283"/>
      <c r="E43" s="267">
        <f>SUM(E38:E42)</f>
        <v>3341.52</v>
      </c>
      <c r="F43" s="268" t="s">
        <v>403</v>
      </c>
      <c r="J43" s="458" t="s">
        <v>402</v>
      </c>
      <c r="K43" s="285"/>
      <c r="L43" s="283"/>
      <c r="M43" s="267">
        <f>SUM(M38:M42)</f>
        <v>4343.9760000000006</v>
      </c>
      <c r="N43" s="268" t="s">
        <v>403</v>
      </c>
      <c r="P43" s="458" t="s">
        <v>402</v>
      </c>
      <c r="Q43" s="285"/>
      <c r="R43" s="283"/>
      <c r="S43" s="267">
        <f>SUM(S38:S42)</f>
        <v>5319.6998400000002</v>
      </c>
      <c r="T43" s="268" t="s">
        <v>403</v>
      </c>
    </row>
    <row r="44" spans="2:20" ht="12.75" customHeight="1">
      <c r="B44" s="457"/>
      <c r="C44" s="283"/>
      <c r="D44" s="261"/>
      <c r="E44" s="269">
        <f>E43/10.764</f>
        <v>310.43478260869568</v>
      </c>
      <c r="F44" s="270" t="s">
        <v>404</v>
      </c>
      <c r="J44" s="457"/>
      <c r="K44" s="283"/>
      <c r="L44" s="261"/>
      <c r="M44" s="269">
        <f>M43/10.764</f>
        <v>403.56521739130443</v>
      </c>
      <c r="N44" s="270" t="s">
        <v>404</v>
      </c>
      <c r="P44" s="457"/>
      <c r="Q44" s="283"/>
      <c r="R44" s="261"/>
      <c r="S44" s="269">
        <f>S43/10.764</f>
        <v>494.21217391304356</v>
      </c>
      <c r="T44" s="270" t="s">
        <v>404</v>
      </c>
    </row>
    <row r="45" spans="2:20" ht="12.75" customHeight="1"/>
    <row r="46" spans="2:20" ht="12.75" customHeight="1">
      <c r="B46" s="459" t="str">
        <f>CONCATENATE(C47,"+",C48,"+",C49,"+",C50,"+",C51)</f>
        <v>6mm CTG+10MM+5mm CTG++</v>
      </c>
      <c r="C46" s="285"/>
      <c r="D46" s="285"/>
      <c r="E46" s="285"/>
      <c r="F46" s="283"/>
      <c r="J46" s="459" t="str">
        <f>CONCATENATE(K47,"+",K48,"+",K49,"+",K50,"+",K51)</f>
        <v>6mm CTG+10MM+5mm CTG++</v>
      </c>
      <c r="K46" s="285"/>
      <c r="L46" s="285"/>
      <c r="M46" s="285"/>
      <c r="N46" s="283"/>
    </row>
    <row r="47" spans="2:20" ht="12.75" customHeight="1">
      <c r="B47" s="261" t="s">
        <v>382</v>
      </c>
      <c r="C47" s="261" t="s">
        <v>405</v>
      </c>
      <c r="D47" s="261" t="s">
        <v>384</v>
      </c>
      <c r="E47" s="261">
        <v>750</v>
      </c>
      <c r="F47" s="261"/>
      <c r="J47" s="261" t="s">
        <v>382</v>
      </c>
      <c r="K47" s="261" t="s">
        <v>405</v>
      </c>
      <c r="L47" s="261" t="s">
        <v>384</v>
      </c>
      <c r="M47" s="261">
        <v>750</v>
      </c>
      <c r="N47" s="261"/>
    </row>
    <row r="48" spans="2:20" ht="12.75" customHeight="1">
      <c r="B48" s="261" t="s">
        <v>382</v>
      </c>
      <c r="C48" s="261" t="s">
        <v>408</v>
      </c>
      <c r="D48" s="263"/>
      <c r="E48" s="261">
        <v>1000</v>
      </c>
      <c r="F48" s="261"/>
      <c r="J48" s="261" t="s">
        <v>382</v>
      </c>
      <c r="K48" s="261" t="s">
        <v>408</v>
      </c>
      <c r="L48" s="263"/>
      <c r="M48" s="261">
        <v>1000</v>
      </c>
      <c r="N48" s="261"/>
    </row>
    <row r="49" spans="2:14" ht="12.75" customHeight="1">
      <c r="B49" s="261" t="s">
        <v>382</v>
      </c>
      <c r="C49" s="261" t="s">
        <v>409</v>
      </c>
      <c r="D49" s="261" t="s">
        <v>390</v>
      </c>
      <c r="E49" s="261">
        <v>700</v>
      </c>
      <c r="F49" s="261"/>
      <c r="J49" s="261" t="s">
        <v>382</v>
      </c>
      <c r="K49" s="261" t="s">
        <v>409</v>
      </c>
      <c r="L49" s="261" t="s">
        <v>390</v>
      </c>
      <c r="M49" s="261">
        <v>700</v>
      </c>
      <c r="N49" s="261"/>
    </row>
    <row r="50" spans="2:14" ht="12.75" customHeight="1">
      <c r="B50" s="261" t="s">
        <v>382</v>
      </c>
      <c r="C50" s="261"/>
      <c r="D50" s="261"/>
      <c r="E50" s="261"/>
      <c r="F50" s="261"/>
      <c r="J50" s="261" t="s">
        <v>382</v>
      </c>
      <c r="K50" s="261"/>
      <c r="L50" s="261"/>
      <c r="M50" s="261"/>
      <c r="N50" s="261"/>
    </row>
    <row r="51" spans="2:14" ht="12.75" customHeight="1">
      <c r="B51" s="261" t="s">
        <v>382</v>
      </c>
      <c r="C51" s="261"/>
      <c r="D51" s="261" t="s">
        <v>394</v>
      </c>
      <c r="E51" s="261"/>
      <c r="F51" s="261"/>
      <c r="J51" s="261" t="s">
        <v>382</v>
      </c>
      <c r="K51" s="261"/>
      <c r="L51" s="261" t="s">
        <v>394</v>
      </c>
      <c r="M51" s="261"/>
      <c r="N51" s="261"/>
    </row>
    <row r="52" spans="2:14" ht="12.75" customHeight="1">
      <c r="B52" s="261" t="s">
        <v>396</v>
      </c>
      <c r="C52" s="261"/>
      <c r="D52" s="261"/>
      <c r="E52" s="261"/>
      <c r="F52" s="261"/>
      <c r="J52" s="261" t="s">
        <v>407</v>
      </c>
      <c r="K52" s="261"/>
      <c r="L52" s="261"/>
      <c r="M52" s="261">
        <v>750</v>
      </c>
      <c r="N52" s="261"/>
    </row>
    <row r="53" spans="2:14" ht="12.75" customHeight="1">
      <c r="B53" s="261" t="s">
        <v>5</v>
      </c>
      <c r="C53" s="261"/>
      <c r="D53" s="263">
        <v>0.05</v>
      </c>
      <c r="E53" s="261">
        <f>SUM(E47:E52)*D53</f>
        <v>122.5</v>
      </c>
      <c r="F53" s="261"/>
      <c r="J53" s="261" t="s">
        <v>5</v>
      </c>
      <c r="K53" s="261"/>
      <c r="L53" s="263">
        <v>0.05</v>
      </c>
      <c r="M53" s="261">
        <f>SUM(M47:M52)*L53</f>
        <v>160</v>
      </c>
      <c r="N53" s="261"/>
    </row>
    <row r="54" spans="2:14" ht="12.75" customHeight="1">
      <c r="B54" s="261" t="s">
        <v>398</v>
      </c>
      <c r="C54" s="261"/>
      <c r="D54" s="261"/>
      <c r="E54" s="261"/>
      <c r="F54" s="261"/>
      <c r="J54" s="261" t="s">
        <v>398</v>
      </c>
      <c r="K54" s="261"/>
      <c r="L54" s="261"/>
      <c r="M54" s="261"/>
      <c r="N54" s="261"/>
    </row>
    <row r="55" spans="2:14" ht="12.75" customHeight="1">
      <c r="B55" s="261" t="s">
        <v>399</v>
      </c>
      <c r="C55" s="261"/>
      <c r="D55" s="261"/>
      <c r="E55" s="261"/>
      <c r="F55" s="261"/>
      <c r="J55" s="261" t="s">
        <v>399</v>
      </c>
      <c r="K55" s="261"/>
      <c r="L55" s="261"/>
      <c r="M55" s="261"/>
      <c r="N55" s="261"/>
    </row>
    <row r="56" spans="2:14" ht="12.75" customHeight="1">
      <c r="B56" s="460" t="s">
        <v>400</v>
      </c>
      <c r="C56" s="285"/>
      <c r="D56" s="283"/>
      <c r="E56" s="266">
        <f>SUM(E47:E55)</f>
        <v>2572.5</v>
      </c>
      <c r="F56" s="266"/>
      <c r="J56" s="460" t="s">
        <v>400</v>
      </c>
      <c r="K56" s="285"/>
      <c r="L56" s="283"/>
      <c r="M56" s="266">
        <f>SUM(M47:M55)</f>
        <v>3360</v>
      </c>
      <c r="N56" s="266"/>
    </row>
    <row r="57" spans="2:14" ht="12.75" customHeight="1">
      <c r="B57" s="457" t="s">
        <v>211</v>
      </c>
      <c r="C57" s="283"/>
      <c r="D57" s="263">
        <v>0.02</v>
      </c>
      <c r="E57" s="261">
        <f>E56*D57</f>
        <v>51.45</v>
      </c>
      <c r="F57" s="261"/>
      <c r="J57" s="457" t="s">
        <v>211</v>
      </c>
      <c r="K57" s="283"/>
      <c r="L57" s="263">
        <v>0.02</v>
      </c>
      <c r="M57" s="261">
        <f>M56*L57</f>
        <v>67.2</v>
      </c>
      <c r="N57" s="261"/>
    </row>
    <row r="58" spans="2:14" ht="12.75" customHeight="1">
      <c r="B58" s="457" t="s">
        <v>401</v>
      </c>
      <c r="C58" s="283"/>
      <c r="D58" s="263">
        <v>0.04</v>
      </c>
      <c r="E58" s="261">
        <f>SUM(E56:E57)*D58</f>
        <v>104.958</v>
      </c>
      <c r="F58" s="261"/>
      <c r="J58" s="457" t="s">
        <v>401</v>
      </c>
      <c r="K58" s="283"/>
      <c r="L58" s="263">
        <v>0.04</v>
      </c>
      <c r="M58" s="261">
        <f>SUM(M56:M57)*L58</f>
        <v>137.08799999999999</v>
      </c>
      <c r="N58" s="261"/>
    </row>
    <row r="59" spans="2:14" ht="12.75" customHeight="1">
      <c r="B59" s="457" t="s">
        <v>17</v>
      </c>
      <c r="C59" s="283"/>
      <c r="D59" s="263">
        <v>0.2</v>
      </c>
      <c r="E59" s="261">
        <f>SUM(E56:E58)*D59</f>
        <v>545.78160000000003</v>
      </c>
      <c r="F59" s="261"/>
      <c r="J59" s="457" t="s">
        <v>17</v>
      </c>
      <c r="K59" s="283"/>
      <c r="L59" s="263">
        <v>0.2</v>
      </c>
      <c r="M59" s="261">
        <f>SUM(M56:M58)*L59</f>
        <v>712.85760000000005</v>
      </c>
      <c r="N59" s="261"/>
    </row>
    <row r="60" spans="2:14" ht="12.75" customHeight="1">
      <c r="B60" s="457" t="s">
        <v>106</v>
      </c>
      <c r="C60" s="283"/>
      <c r="D60" s="263">
        <v>0</v>
      </c>
      <c r="E60" s="261">
        <f>SUM(E56:E59)*D60</f>
        <v>0</v>
      </c>
      <c r="F60" s="261"/>
      <c r="J60" s="457" t="s">
        <v>106</v>
      </c>
      <c r="K60" s="283"/>
      <c r="L60" s="263">
        <v>0</v>
      </c>
      <c r="M60" s="261">
        <f>SUM(M56:M59)*L60</f>
        <v>0</v>
      </c>
      <c r="N60" s="261"/>
    </row>
    <row r="61" spans="2:14" ht="12.75" customHeight="1">
      <c r="B61" s="458" t="s">
        <v>402</v>
      </c>
      <c r="C61" s="285"/>
      <c r="D61" s="283"/>
      <c r="E61" s="267">
        <f>SUM(E56:E60)</f>
        <v>3274.6895999999997</v>
      </c>
      <c r="F61" s="268" t="s">
        <v>403</v>
      </c>
      <c r="J61" s="458" t="s">
        <v>402</v>
      </c>
      <c r="K61" s="285"/>
      <c r="L61" s="283"/>
      <c r="M61" s="267">
        <f>SUM(M56:M60)</f>
        <v>4277.1455999999998</v>
      </c>
      <c r="N61" s="268" t="s">
        <v>403</v>
      </c>
    </row>
    <row r="62" spans="2:14" ht="12.75" customHeight="1">
      <c r="B62" s="457"/>
      <c r="C62" s="283"/>
      <c r="D62" s="261"/>
      <c r="E62" s="269">
        <f>E61/10.764</f>
        <v>304.22608695652173</v>
      </c>
      <c r="F62" s="270" t="s">
        <v>404</v>
      </c>
      <c r="J62" s="457"/>
      <c r="K62" s="283"/>
      <c r="L62" s="261"/>
      <c r="M62" s="269">
        <f>M61/10.764</f>
        <v>397.35652173913047</v>
      </c>
      <c r="N62" s="270" t="s">
        <v>404</v>
      </c>
    </row>
    <row r="63" spans="2:14" ht="12.75" customHeight="1"/>
    <row r="64" spans="2:1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mergeCells count="64">
    <mergeCell ref="B22:C22"/>
    <mergeCell ref="P22:Q22"/>
    <mergeCell ref="J9:N9"/>
    <mergeCell ref="B9:F9"/>
    <mergeCell ref="P9:T9"/>
    <mergeCell ref="P20:Q20"/>
    <mergeCell ref="P21:Q21"/>
    <mergeCell ref="J20:K20"/>
    <mergeCell ref="J21:K21"/>
    <mergeCell ref="B21:C21"/>
    <mergeCell ref="P19:R19"/>
    <mergeCell ref="J19:L19"/>
    <mergeCell ref="B19:D19"/>
    <mergeCell ref="B20:C20"/>
    <mergeCell ref="P23:Q23"/>
    <mergeCell ref="P24:R24"/>
    <mergeCell ref="J22:K22"/>
    <mergeCell ref="B60:C60"/>
    <mergeCell ref="B61:D61"/>
    <mergeCell ref="J57:K57"/>
    <mergeCell ref="J58:K58"/>
    <mergeCell ref="J60:K60"/>
    <mergeCell ref="J61:L61"/>
    <mergeCell ref="J46:N46"/>
    <mergeCell ref="J56:L56"/>
    <mergeCell ref="J43:L43"/>
    <mergeCell ref="J39:K39"/>
    <mergeCell ref="J38:L38"/>
    <mergeCell ref="B38:D38"/>
    <mergeCell ref="B39:C39"/>
    <mergeCell ref="J62:K62"/>
    <mergeCell ref="B62:C62"/>
    <mergeCell ref="B57:C57"/>
    <mergeCell ref="P25:Q25"/>
    <mergeCell ref="P28:T28"/>
    <mergeCell ref="J28:N28"/>
    <mergeCell ref="B28:F28"/>
    <mergeCell ref="B25:C25"/>
    <mergeCell ref="P38:R38"/>
    <mergeCell ref="P39:Q39"/>
    <mergeCell ref="P40:Q40"/>
    <mergeCell ref="P41:Q41"/>
    <mergeCell ref="P42:Q42"/>
    <mergeCell ref="P43:R43"/>
    <mergeCell ref="P44:Q44"/>
    <mergeCell ref="J59:K59"/>
    <mergeCell ref="J44:K44"/>
    <mergeCell ref="J40:K40"/>
    <mergeCell ref="J41:K41"/>
    <mergeCell ref="J42:K42"/>
    <mergeCell ref="J23:K23"/>
    <mergeCell ref="J24:L24"/>
    <mergeCell ref="J25:K25"/>
    <mergeCell ref="B23:C23"/>
    <mergeCell ref="B24:D24"/>
    <mergeCell ref="B40:C40"/>
    <mergeCell ref="B41:C41"/>
    <mergeCell ref="B58:C58"/>
    <mergeCell ref="B59:C59"/>
    <mergeCell ref="B42:C42"/>
    <mergeCell ref="B43:D43"/>
    <mergeCell ref="B44:C44"/>
    <mergeCell ref="B46:F46"/>
    <mergeCell ref="B56:D56"/>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E100"/>
  <sheetViews>
    <sheetView workbookViewId="0"/>
  </sheetViews>
  <sheetFormatPr defaultColWidth="16.7109375" defaultRowHeight="15" customHeight="1"/>
  <cols>
    <col min="1" max="2" width="8.7109375" customWidth="1"/>
    <col min="3" max="3" width="22" customWidth="1"/>
    <col min="4" max="4" width="5.28515625" customWidth="1"/>
    <col min="5" max="5" width="12.42578125" customWidth="1"/>
    <col min="6" max="6" width="10" customWidth="1"/>
    <col min="7" max="11" width="8.7109375" customWidth="1"/>
  </cols>
  <sheetData>
    <row r="1" spans="3:5" ht="12.75" customHeight="1"/>
    <row r="2" spans="3:5" ht="12.75" customHeight="1"/>
    <row r="3" spans="3:5" ht="12.75" customHeight="1"/>
    <row r="4" spans="3:5" ht="12.75" customHeight="1">
      <c r="C4" t="s">
        <v>94</v>
      </c>
      <c r="D4" t="s">
        <v>410</v>
      </c>
      <c r="E4" s="271">
        <f>ROUND(Pricing!T104,0.1)</f>
        <v>73</v>
      </c>
    </row>
    <row r="5" spans="3:5" ht="12.75" customHeight="1">
      <c r="C5" s="264" t="s">
        <v>95</v>
      </c>
      <c r="D5" s="264" t="s">
        <v>411</v>
      </c>
      <c r="E5" s="271">
        <f>ROUND(Pricing!U104,0.1)/40</f>
        <v>2.1749999999999998</v>
      </c>
    </row>
    <row r="6" spans="3:5" ht="12.75" customHeight="1">
      <c r="C6" s="264" t="s">
        <v>10</v>
      </c>
      <c r="D6" s="264" t="s">
        <v>412</v>
      </c>
      <c r="E6" s="271">
        <f>ROUND(Pricing!V104,0.1)</f>
        <v>5</v>
      </c>
    </row>
    <row r="7" spans="3:5" ht="12.75" customHeight="1">
      <c r="C7" s="264" t="s">
        <v>413</v>
      </c>
      <c r="D7" s="264" t="s">
        <v>410</v>
      </c>
      <c r="E7" s="271">
        <f>ROUND(Pricing!W104,0.1)</f>
        <v>73</v>
      </c>
    </row>
    <row r="8" spans="3:5" ht="12.75" customHeight="1">
      <c r="C8" s="264" t="s">
        <v>97</v>
      </c>
      <c r="D8" s="264" t="s">
        <v>410</v>
      </c>
      <c r="E8" s="271">
        <f>ROUND(Pricing!X104,0.1)</f>
        <v>145</v>
      </c>
    </row>
    <row r="9" spans="3:5" ht="12.75" customHeight="1">
      <c r="C9" t="s">
        <v>12</v>
      </c>
      <c r="D9" s="264" t="s">
        <v>414</v>
      </c>
      <c r="E9" s="271">
        <f>ROUND(Pricing!Y104,0.1)</f>
        <v>44</v>
      </c>
    </row>
    <row r="10" spans="3:5" ht="12.75" customHeight="1"/>
    <row r="11" spans="3:5" ht="12.75" customHeight="1"/>
    <row r="12" spans="3:5" ht="12.75" customHeight="1"/>
    <row r="13" spans="3:5" ht="12.75" customHeight="1"/>
    <row r="14" spans="3:5" ht="12.75" customHeight="1"/>
    <row r="15" spans="3:5" ht="12.75" customHeight="1"/>
    <row r="16" spans="3: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U100"/>
  <sheetViews>
    <sheetView tabSelected="1" workbookViewId="0">
      <selection activeCell="U3" sqref="U3"/>
    </sheetView>
  </sheetViews>
  <sheetFormatPr defaultColWidth="16.7109375" defaultRowHeight="15" customHeight="1"/>
  <cols>
    <col min="1" max="1" width="21.28515625" customWidth="1"/>
    <col min="2" max="2" width="19" customWidth="1"/>
    <col min="3" max="3" width="24.7109375" customWidth="1"/>
    <col min="4" max="4" width="13.7109375" customWidth="1"/>
    <col min="5" max="5" width="14.42578125" customWidth="1"/>
    <col min="6" max="6" width="11.7109375" customWidth="1"/>
    <col min="7" max="7" width="12.28515625" customWidth="1"/>
    <col min="8" max="8" width="14.7109375" customWidth="1"/>
    <col min="9" max="11" width="9.28515625" customWidth="1"/>
    <col min="12" max="12" width="15.28515625" customWidth="1"/>
    <col min="13" max="13" width="17.7109375" customWidth="1"/>
    <col min="14" max="14" width="19.28515625" customWidth="1"/>
    <col min="15" max="15" width="19.42578125" customWidth="1"/>
    <col min="16" max="16" width="18.7109375" customWidth="1"/>
    <col min="17" max="17" width="22.7109375" customWidth="1"/>
    <col min="18" max="18" width="20.28515625" customWidth="1"/>
    <col min="19" max="19" width="15" customWidth="1"/>
    <col min="20" max="20" width="16.42578125" customWidth="1"/>
    <col min="21" max="21" width="22.42578125" customWidth="1"/>
  </cols>
  <sheetData>
    <row r="1" spans="1:21" ht="33.75" customHeight="1">
      <c r="A1" s="272" t="s">
        <v>415</v>
      </c>
      <c r="B1" s="272" t="s">
        <v>41</v>
      </c>
      <c r="C1" s="272" t="s">
        <v>198</v>
      </c>
      <c r="D1" s="272" t="s">
        <v>83</v>
      </c>
      <c r="E1" s="272" t="s">
        <v>45</v>
      </c>
      <c r="F1" s="272" t="s">
        <v>416</v>
      </c>
      <c r="G1" s="272" t="s">
        <v>417</v>
      </c>
      <c r="H1" s="272" t="s">
        <v>418</v>
      </c>
      <c r="I1" s="272" t="s">
        <v>8</v>
      </c>
      <c r="J1" s="272" t="s">
        <v>419</v>
      </c>
      <c r="K1" s="272" t="s">
        <v>47</v>
      </c>
      <c r="L1" s="273" t="s">
        <v>80</v>
      </c>
      <c r="M1" s="272" t="s">
        <v>84</v>
      </c>
      <c r="N1" s="272" t="s">
        <v>420</v>
      </c>
      <c r="O1" s="272" t="s">
        <v>421</v>
      </c>
      <c r="P1" s="272" t="s">
        <v>88</v>
      </c>
      <c r="Q1" s="272" t="s">
        <v>422</v>
      </c>
      <c r="R1" s="272" t="s">
        <v>423</v>
      </c>
      <c r="S1" s="272" t="s">
        <v>424</v>
      </c>
      <c r="T1" s="272" t="s">
        <v>85</v>
      </c>
      <c r="U1" s="272" t="s">
        <v>425</v>
      </c>
    </row>
    <row r="2" spans="1:21" ht="14.25" customHeight="1">
      <c r="A2" s="40" t="str">
        <f>'BD Team'!B9</f>
        <v>W2</v>
      </c>
      <c r="B2" s="40" t="str">
        <f>'BD Team'!C9</f>
        <v>M900</v>
      </c>
      <c r="C2" s="40" t="str">
        <f>'BD Team'!D9</f>
        <v>3 TRACK 2 GLASS SHUTTER SLIDING WINDOW</v>
      </c>
      <c r="D2" s="40" t="str">
        <f>'BD Team'!E9</f>
        <v>8MM</v>
      </c>
      <c r="E2" s="40" t="str">
        <f>'BD Team'!G9</f>
        <v>-</v>
      </c>
      <c r="F2" s="40" t="str">
        <f>'BD Team'!F9</f>
        <v>SS</v>
      </c>
      <c r="G2" s="58"/>
      <c r="H2" s="58"/>
      <c r="I2" s="40">
        <f>'BD Team'!H9</f>
        <v>1950</v>
      </c>
      <c r="J2" s="40">
        <f>'BD Team'!I9</f>
        <v>2020</v>
      </c>
      <c r="K2" s="40">
        <f>'BD Team'!J9</f>
        <v>1</v>
      </c>
      <c r="L2" s="94">
        <f>'BD Team'!K9</f>
        <v>250</v>
      </c>
      <c r="M2" s="40">
        <f>Pricing!O4</f>
        <v>2872</v>
      </c>
      <c r="N2" s="40">
        <f>Pricing!Q4</f>
        <v>538</v>
      </c>
      <c r="O2" s="40">
        <f>Pricing!R4</f>
        <v>0</v>
      </c>
      <c r="P2" s="40">
        <f>Pricing!S4</f>
        <v>0</v>
      </c>
      <c r="Q2" s="94">
        <f>'Cost Calculation'!L8</f>
        <v>0</v>
      </c>
      <c r="R2" s="94">
        <f>'Cost Calculation'!M8</f>
        <v>0</v>
      </c>
      <c r="S2" s="94">
        <f>'Cost Calculation'!N8</f>
        <v>0</v>
      </c>
      <c r="T2" s="40">
        <f>Pricing!P4</f>
        <v>0</v>
      </c>
      <c r="U2" s="94">
        <v>0</v>
      </c>
    </row>
    <row r="3" spans="1:21" ht="14.25" customHeight="1">
      <c r="A3" s="40" t="str">
        <f>'BD Team'!B10</f>
        <v>W3</v>
      </c>
      <c r="B3" s="40" t="str">
        <f>'BD Team'!C10</f>
        <v>M14600</v>
      </c>
      <c r="C3" s="40" t="str">
        <f>'BD Team'!D10</f>
        <v>2 TRACK 4 GLASS SHUTTER SLIDING DOOR</v>
      </c>
      <c r="D3" s="40" t="str">
        <f>'BD Team'!E10</f>
        <v>24MM</v>
      </c>
      <c r="E3" s="40" t="str">
        <f>'BD Team'!G10</f>
        <v>-</v>
      </c>
      <c r="F3" s="40" t="str">
        <f>'BD Team'!F10</f>
        <v>NO</v>
      </c>
      <c r="G3" s="58"/>
      <c r="H3" s="58"/>
      <c r="I3" s="40">
        <f>'BD Team'!H10</f>
        <v>4280</v>
      </c>
      <c r="J3" s="40">
        <f>'BD Team'!I10</f>
        <v>2650</v>
      </c>
      <c r="K3" s="40">
        <f>'BD Team'!J10</f>
        <v>1</v>
      </c>
      <c r="L3" s="94">
        <f>'BD Team'!K10</f>
        <v>850</v>
      </c>
      <c r="M3" s="40">
        <f>Pricing!O5</f>
        <v>3205</v>
      </c>
      <c r="N3" s="40">
        <f>Pricing!Q5</f>
        <v>0</v>
      </c>
      <c r="O3" s="40">
        <f>Pricing!R5</f>
        <v>0</v>
      </c>
      <c r="P3" s="40">
        <f>Pricing!S5</f>
        <v>0</v>
      </c>
      <c r="Q3" s="94">
        <f>'Cost Calculation'!L9</f>
        <v>0</v>
      </c>
      <c r="R3" s="94">
        <f>'Cost Calculation'!M9</f>
        <v>0</v>
      </c>
      <c r="S3" s="94">
        <f>'Cost Calculation'!N9</f>
        <v>0</v>
      </c>
      <c r="T3" s="40">
        <f>Pricing!P5</f>
        <v>0</v>
      </c>
      <c r="U3" s="94">
        <v>0</v>
      </c>
    </row>
    <row r="4" spans="1:21" ht="14.25" customHeight="1">
      <c r="A4" s="40"/>
      <c r="B4" s="40"/>
      <c r="C4" s="40"/>
      <c r="D4" s="40"/>
      <c r="E4" s="40"/>
      <c r="F4" s="40"/>
      <c r="G4" s="58"/>
      <c r="H4" s="58"/>
      <c r="I4" s="40"/>
      <c r="J4" s="40"/>
      <c r="K4" s="40"/>
      <c r="L4" s="94"/>
      <c r="M4" s="40"/>
      <c r="N4" s="40"/>
      <c r="O4" s="40"/>
      <c r="P4" s="40"/>
      <c r="Q4" s="94"/>
      <c r="R4" s="94"/>
      <c r="S4" s="94"/>
      <c r="T4" s="40"/>
      <c r="U4" s="9"/>
    </row>
    <row r="5" spans="1:21" ht="14.25" customHeight="1">
      <c r="A5" s="40"/>
      <c r="B5" s="40"/>
      <c r="C5" s="40"/>
      <c r="D5" s="40"/>
      <c r="E5" s="40"/>
      <c r="F5" s="40"/>
      <c r="G5" s="58"/>
      <c r="H5" s="58"/>
      <c r="I5" s="40"/>
      <c r="J5" s="40"/>
      <c r="K5" s="40"/>
      <c r="L5" s="94"/>
      <c r="M5" s="40"/>
      <c r="N5" s="40"/>
      <c r="O5" s="40"/>
      <c r="P5" s="40"/>
      <c r="Q5" s="94"/>
      <c r="R5" s="94"/>
      <c r="S5" s="94"/>
      <c r="T5" s="40"/>
      <c r="U5" s="9"/>
    </row>
    <row r="6" spans="1:21" ht="14.25" customHeight="1">
      <c r="A6" s="40"/>
      <c r="B6" s="40"/>
      <c r="C6" s="40"/>
      <c r="D6" s="40"/>
      <c r="E6" s="40"/>
      <c r="F6" s="40"/>
      <c r="G6" s="58"/>
      <c r="H6" s="58"/>
      <c r="I6" s="40"/>
      <c r="J6" s="40"/>
      <c r="K6" s="40"/>
      <c r="L6" s="94"/>
      <c r="M6" s="40"/>
      <c r="N6" s="40"/>
      <c r="O6" s="40"/>
      <c r="P6" s="40"/>
      <c r="Q6" s="94"/>
      <c r="R6" s="94"/>
      <c r="S6" s="94"/>
      <c r="T6" s="40"/>
      <c r="U6" s="9"/>
    </row>
    <row r="7" spans="1:21" ht="14.25" customHeight="1">
      <c r="A7" s="40"/>
      <c r="B7" s="40"/>
      <c r="C7" s="40"/>
      <c r="D7" s="40"/>
      <c r="E7" s="40"/>
      <c r="F7" s="40"/>
      <c r="G7" s="58"/>
      <c r="H7" s="58"/>
      <c r="I7" s="40"/>
      <c r="J7" s="40"/>
      <c r="K7" s="40"/>
      <c r="L7" s="94"/>
      <c r="M7" s="40"/>
      <c r="N7" s="40"/>
      <c r="O7" s="40"/>
      <c r="P7" s="40"/>
      <c r="Q7" s="94"/>
      <c r="R7" s="94"/>
      <c r="S7" s="94"/>
      <c r="T7" s="40"/>
      <c r="U7" s="9"/>
    </row>
    <row r="8" spans="1:21" ht="14.25" customHeight="1">
      <c r="A8" s="40"/>
      <c r="B8" s="40"/>
      <c r="C8" s="40"/>
      <c r="D8" s="40"/>
      <c r="E8" s="40"/>
      <c r="F8" s="40"/>
      <c r="G8" s="58"/>
      <c r="H8" s="58"/>
      <c r="I8" s="40"/>
      <c r="J8" s="40"/>
      <c r="K8" s="40"/>
      <c r="L8" s="94"/>
      <c r="M8" s="40"/>
      <c r="N8" s="40"/>
      <c r="O8" s="40"/>
      <c r="P8" s="40"/>
      <c r="Q8" s="94"/>
      <c r="R8" s="94"/>
      <c r="S8" s="94"/>
      <c r="T8" s="40"/>
      <c r="U8" s="9"/>
    </row>
    <row r="9" spans="1:21" ht="14.25" customHeight="1">
      <c r="A9" s="40"/>
      <c r="B9" s="40"/>
      <c r="C9" s="40"/>
      <c r="D9" s="40"/>
      <c r="E9" s="40"/>
      <c r="F9" s="40"/>
      <c r="G9" s="58"/>
      <c r="H9" s="58"/>
      <c r="I9" s="40"/>
      <c r="J9" s="40"/>
      <c r="K9" s="40"/>
      <c r="L9" s="94"/>
      <c r="M9" s="40"/>
      <c r="N9" s="40"/>
      <c r="O9" s="40"/>
      <c r="P9" s="40"/>
      <c r="Q9" s="94"/>
      <c r="R9" s="94"/>
      <c r="S9" s="94"/>
      <c r="T9" s="40"/>
      <c r="U9" s="9"/>
    </row>
    <row r="10" spans="1:21" ht="14.25" customHeight="1">
      <c r="A10" s="40"/>
      <c r="B10" s="40"/>
      <c r="C10" s="40"/>
      <c r="D10" s="40"/>
      <c r="E10" s="40"/>
      <c r="F10" s="40"/>
      <c r="G10" s="58"/>
      <c r="H10" s="58"/>
      <c r="I10" s="40"/>
      <c r="J10" s="40"/>
      <c r="K10" s="40"/>
      <c r="L10" s="94"/>
      <c r="M10" s="40"/>
      <c r="N10" s="40"/>
      <c r="O10" s="40"/>
      <c r="P10" s="40"/>
      <c r="Q10" s="94"/>
      <c r="R10" s="94"/>
      <c r="S10" s="94"/>
      <c r="T10" s="40"/>
      <c r="U10" s="9"/>
    </row>
    <row r="11" spans="1:21" ht="14.25" customHeight="1">
      <c r="A11" s="40"/>
      <c r="B11" s="40"/>
      <c r="C11" s="40"/>
      <c r="D11" s="40"/>
      <c r="E11" s="40"/>
      <c r="F11" s="40"/>
      <c r="G11" s="58"/>
      <c r="H11" s="58"/>
      <c r="I11" s="40"/>
      <c r="J11" s="40"/>
      <c r="K11" s="40"/>
      <c r="L11" s="94"/>
      <c r="M11" s="40"/>
      <c r="N11" s="40"/>
      <c r="O11" s="40"/>
      <c r="P11" s="40"/>
      <c r="Q11" s="94"/>
      <c r="R11" s="94"/>
      <c r="S11" s="94"/>
      <c r="T11" s="40"/>
      <c r="U11" s="9"/>
    </row>
    <row r="12" spans="1:21" ht="14.25" customHeight="1">
      <c r="A12" s="40"/>
      <c r="B12" s="40"/>
      <c r="C12" s="40"/>
      <c r="D12" s="40"/>
      <c r="E12" s="40"/>
      <c r="F12" s="40"/>
      <c r="G12" s="58"/>
      <c r="H12" s="58"/>
      <c r="I12" s="40"/>
      <c r="J12" s="40"/>
      <c r="K12" s="40"/>
      <c r="L12" s="94"/>
      <c r="M12" s="40"/>
      <c r="N12" s="40"/>
      <c r="O12" s="40"/>
      <c r="P12" s="40"/>
      <c r="Q12" s="94"/>
      <c r="R12" s="94"/>
      <c r="S12" s="94"/>
      <c r="T12" s="40"/>
      <c r="U12" s="9"/>
    </row>
    <row r="13" spans="1:21" ht="14.25" customHeight="1">
      <c r="A13" s="40"/>
      <c r="B13" s="40"/>
      <c r="C13" s="40"/>
      <c r="D13" s="40"/>
      <c r="E13" s="40"/>
      <c r="F13" s="40"/>
      <c r="G13" s="58"/>
      <c r="H13" s="58"/>
      <c r="I13" s="40"/>
      <c r="J13" s="40"/>
      <c r="K13" s="40"/>
      <c r="L13" s="94"/>
      <c r="M13" s="40"/>
      <c r="N13" s="40"/>
      <c r="O13" s="40"/>
      <c r="P13" s="40"/>
      <c r="Q13" s="94"/>
      <c r="R13" s="94"/>
      <c r="S13" s="94"/>
      <c r="T13" s="40"/>
      <c r="U13" s="9"/>
    </row>
    <row r="14" spans="1:21" ht="14.25" customHeight="1">
      <c r="A14" s="40"/>
      <c r="B14" s="40"/>
      <c r="C14" s="40"/>
      <c r="D14" s="40"/>
      <c r="E14" s="40"/>
      <c r="F14" s="40"/>
      <c r="G14" s="58"/>
      <c r="H14" s="58"/>
      <c r="I14" s="40"/>
      <c r="J14" s="40"/>
      <c r="K14" s="40"/>
      <c r="L14" s="94"/>
      <c r="M14" s="40"/>
      <c r="N14" s="40"/>
      <c r="O14" s="40"/>
      <c r="P14" s="40"/>
      <c r="Q14" s="94"/>
      <c r="R14" s="94"/>
      <c r="S14" s="94"/>
      <c r="T14" s="40"/>
      <c r="U14" s="9"/>
    </row>
    <row r="15" spans="1:21" ht="14.25" customHeight="1">
      <c r="A15" s="40"/>
      <c r="B15" s="40"/>
      <c r="C15" s="40"/>
      <c r="D15" s="40"/>
      <c r="E15" s="40"/>
      <c r="F15" s="40"/>
      <c r="G15" s="58"/>
      <c r="H15" s="58"/>
      <c r="I15" s="40"/>
      <c r="J15" s="40"/>
      <c r="K15" s="40"/>
      <c r="L15" s="94"/>
      <c r="M15" s="40"/>
      <c r="N15" s="40"/>
      <c r="O15" s="40"/>
      <c r="P15" s="40"/>
      <c r="Q15" s="94"/>
      <c r="R15" s="94"/>
      <c r="S15" s="94"/>
      <c r="T15" s="40"/>
      <c r="U15" s="9"/>
    </row>
    <row r="16" spans="1:21" ht="14.25" customHeight="1">
      <c r="A16" s="40"/>
      <c r="B16" s="40"/>
      <c r="C16" s="40"/>
      <c r="D16" s="40"/>
      <c r="E16" s="40"/>
      <c r="F16" s="40"/>
      <c r="G16" s="58"/>
      <c r="H16" s="58"/>
      <c r="I16" s="40"/>
      <c r="J16" s="40"/>
      <c r="K16" s="40"/>
      <c r="L16" s="94"/>
      <c r="M16" s="40"/>
      <c r="N16" s="40"/>
      <c r="O16" s="40"/>
      <c r="P16" s="40"/>
      <c r="Q16" s="94"/>
      <c r="R16" s="94"/>
      <c r="S16" s="94"/>
      <c r="T16" s="40"/>
      <c r="U16" s="9"/>
    </row>
    <row r="17" spans="1:21" ht="14.25" customHeight="1">
      <c r="A17" s="40"/>
      <c r="B17" s="40"/>
      <c r="C17" s="40"/>
      <c r="D17" s="40"/>
      <c r="E17" s="40"/>
      <c r="F17" s="40"/>
      <c r="G17" s="58"/>
      <c r="H17" s="58"/>
      <c r="I17" s="40"/>
      <c r="J17" s="40"/>
      <c r="K17" s="40"/>
      <c r="L17" s="94"/>
      <c r="M17" s="40"/>
      <c r="N17" s="40"/>
      <c r="O17" s="40"/>
      <c r="P17" s="40"/>
      <c r="Q17" s="94"/>
      <c r="R17" s="94"/>
      <c r="S17" s="94"/>
      <c r="T17" s="40"/>
      <c r="U17" s="9"/>
    </row>
    <row r="18" spans="1:21" ht="14.25" customHeight="1">
      <c r="A18" s="40"/>
      <c r="B18" s="40"/>
      <c r="C18" s="40"/>
      <c r="D18" s="40"/>
      <c r="E18" s="40"/>
      <c r="F18" s="40"/>
      <c r="G18" s="58"/>
      <c r="H18" s="58"/>
      <c r="I18" s="40"/>
      <c r="J18" s="40"/>
      <c r="K18" s="40"/>
      <c r="L18" s="94"/>
      <c r="M18" s="40"/>
      <c r="N18" s="40"/>
      <c r="O18" s="40"/>
      <c r="P18" s="40"/>
      <c r="Q18" s="94"/>
      <c r="R18" s="94"/>
      <c r="S18" s="94"/>
      <c r="T18" s="40"/>
      <c r="U18" s="9"/>
    </row>
    <row r="19" spans="1:21" ht="14.25" customHeight="1">
      <c r="A19" s="40"/>
      <c r="B19" s="40"/>
      <c r="C19" s="40"/>
      <c r="D19" s="40"/>
      <c r="E19" s="40"/>
      <c r="F19" s="40"/>
      <c r="G19" s="58"/>
      <c r="H19" s="58"/>
      <c r="I19" s="40"/>
      <c r="J19" s="40"/>
      <c r="K19" s="40"/>
      <c r="L19" s="94"/>
      <c r="M19" s="40"/>
      <c r="N19" s="40"/>
      <c r="O19" s="40"/>
      <c r="P19" s="40"/>
      <c r="Q19" s="94"/>
      <c r="R19" s="94"/>
      <c r="S19" s="94"/>
      <c r="T19" s="40"/>
      <c r="U19" s="9"/>
    </row>
    <row r="20" spans="1:21" ht="14.25" customHeight="1">
      <c r="A20" s="40"/>
      <c r="B20" s="40"/>
      <c r="C20" s="40"/>
      <c r="D20" s="40"/>
      <c r="E20" s="40"/>
      <c r="F20" s="40"/>
      <c r="G20" s="58"/>
      <c r="H20" s="58"/>
      <c r="I20" s="40"/>
      <c r="J20" s="40"/>
      <c r="K20" s="40"/>
      <c r="L20" s="94"/>
      <c r="M20" s="40"/>
      <c r="N20" s="40"/>
      <c r="O20" s="40"/>
      <c r="P20" s="40"/>
      <c r="Q20" s="94"/>
      <c r="R20" s="94"/>
      <c r="S20" s="94"/>
      <c r="T20" s="40"/>
      <c r="U20" s="9"/>
    </row>
    <row r="21" spans="1:21" ht="14.25" customHeight="1">
      <c r="A21" s="40"/>
      <c r="B21" s="40"/>
      <c r="C21" s="40"/>
      <c r="D21" s="40"/>
      <c r="E21" s="40"/>
      <c r="F21" s="40"/>
      <c r="G21" s="58"/>
      <c r="H21" s="58"/>
      <c r="I21" s="40"/>
      <c r="J21" s="40"/>
      <c r="K21" s="40"/>
      <c r="L21" s="94"/>
      <c r="M21" s="40"/>
      <c r="N21" s="40"/>
      <c r="O21" s="40"/>
      <c r="P21" s="40"/>
      <c r="Q21" s="94"/>
      <c r="R21" s="94"/>
      <c r="S21" s="94"/>
      <c r="T21" s="40"/>
      <c r="U21" s="9"/>
    </row>
    <row r="22" spans="1:21" ht="14.25" customHeight="1">
      <c r="A22" s="40"/>
      <c r="B22" s="40"/>
      <c r="C22" s="40"/>
      <c r="D22" s="40"/>
      <c r="E22" s="40"/>
      <c r="F22" s="40"/>
      <c r="G22" s="58"/>
      <c r="H22" s="58"/>
      <c r="I22" s="40"/>
      <c r="J22" s="40"/>
      <c r="K22" s="40"/>
      <c r="L22" s="94"/>
      <c r="M22" s="40"/>
      <c r="N22" s="40"/>
      <c r="O22" s="40"/>
      <c r="P22" s="40"/>
      <c r="Q22" s="94"/>
      <c r="R22" s="94"/>
      <c r="S22" s="94"/>
      <c r="T22" s="40"/>
      <c r="U22" s="9"/>
    </row>
    <row r="23" spans="1:21" ht="14.25" customHeight="1">
      <c r="A23" s="40"/>
      <c r="B23" s="40"/>
      <c r="C23" s="40"/>
      <c r="D23" s="40"/>
      <c r="E23" s="40"/>
      <c r="F23" s="40"/>
      <c r="G23" s="58"/>
      <c r="H23" s="58"/>
      <c r="I23" s="40"/>
      <c r="J23" s="40"/>
      <c r="K23" s="40"/>
      <c r="L23" s="94"/>
      <c r="M23" s="40"/>
      <c r="N23" s="40"/>
      <c r="O23" s="40"/>
      <c r="P23" s="40"/>
      <c r="Q23" s="94"/>
      <c r="R23" s="94"/>
      <c r="S23" s="94"/>
      <c r="T23" s="40"/>
      <c r="U23" s="9"/>
    </row>
    <row r="24" spans="1:21" ht="14.25" customHeight="1">
      <c r="A24" s="40"/>
      <c r="B24" s="40"/>
      <c r="C24" s="40"/>
      <c r="D24" s="40"/>
      <c r="E24" s="40"/>
      <c r="F24" s="40"/>
      <c r="G24" s="58"/>
      <c r="H24" s="58"/>
      <c r="I24" s="40"/>
      <c r="J24" s="40"/>
      <c r="K24" s="40"/>
      <c r="L24" s="94"/>
      <c r="M24" s="40"/>
      <c r="N24" s="40"/>
      <c r="O24" s="40"/>
      <c r="P24" s="40"/>
      <c r="Q24" s="94"/>
      <c r="R24" s="94"/>
      <c r="S24" s="94"/>
      <c r="T24" s="40"/>
      <c r="U24" s="9"/>
    </row>
    <row r="25" spans="1:21" ht="14.25" customHeight="1">
      <c r="A25" s="40"/>
      <c r="B25" s="40"/>
      <c r="C25" s="40"/>
      <c r="D25" s="40"/>
      <c r="E25" s="40"/>
      <c r="F25" s="40"/>
      <c r="G25" s="58"/>
      <c r="H25" s="58"/>
      <c r="I25" s="40"/>
      <c r="J25" s="40"/>
      <c r="K25" s="40"/>
      <c r="L25" s="94"/>
      <c r="M25" s="40"/>
      <c r="N25" s="40"/>
      <c r="O25" s="40"/>
      <c r="P25" s="40"/>
      <c r="Q25" s="94"/>
      <c r="R25" s="94"/>
      <c r="S25" s="94"/>
      <c r="T25" s="40"/>
      <c r="U25" s="9"/>
    </row>
    <row r="26" spans="1:21" ht="14.25" customHeight="1">
      <c r="A26" s="40"/>
      <c r="B26" s="40"/>
      <c r="C26" s="40"/>
      <c r="D26" s="40"/>
      <c r="E26" s="40"/>
      <c r="F26" s="40"/>
      <c r="G26" s="58"/>
      <c r="H26" s="58"/>
      <c r="I26" s="40"/>
      <c r="J26" s="40"/>
      <c r="K26" s="40"/>
      <c r="L26" s="94"/>
      <c r="M26" s="40"/>
      <c r="N26" s="40"/>
      <c r="O26" s="40"/>
      <c r="P26" s="40"/>
      <c r="Q26" s="94"/>
      <c r="R26" s="94"/>
      <c r="S26" s="94"/>
      <c r="T26" s="40"/>
      <c r="U26" s="9"/>
    </row>
    <row r="27" spans="1:21" ht="14.25" customHeight="1">
      <c r="A27" s="40"/>
      <c r="B27" s="40"/>
      <c r="C27" s="40"/>
      <c r="D27" s="40"/>
      <c r="E27" s="40"/>
      <c r="F27" s="40"/>
      <c r="G27" s="58"/>
      <c r="H27" s="58"/>
      <c r="I27" s="40"/>
      <c r="J27" s="40"/>
      <c r="K27" s="40"/>
      <c r="L27" s="94"/>
      <c r="M27" s="40"/>
      <c r="N27" s="40"/>
      <c r="O27" s="40"/>
      <c r="P27" s="40"/>
      <c r="Q27" s="94"/>
      <c r="R27" s="94"/>
      <c r="S27" s="94"/>
      <c r="T27" s="40"/>
      <c r="U27" s="9"/>
    </row>
    <row r="28" spans="1:21" ht="14.25" customHeight="1">
      <c r="A28" s="40"/>
      <c r="B28" s="40"/>
      <c r="C28" s="40"/>
      <c r="D28" s="40"/>
      <c r="E28" s="40"/>
      <c r="F28" s="40"/>
      <c r="G28" s="58"/>
      <c r="H28" s="58"/>
      <c r="I28" s="40"/>
      <c r="J28" s="40"/>
      <c r="K28" s="40"/>
      <c r="L28" s="94"/>
      <c r="M28" s="40"/>
      <c r="N28" s="40"/>
      <c r="O28" s="40"/>
      <c r="P28" s="40"/>
      <c r="Q28" s="94"/>
      <c r="R28" s="94"/>
      <c r="S28" s="94"/>
      <c r="T28" s="40"/>
      <c r="U28" s="9"/>
    </row>
    <row r="29" spans="1:21" ht="14.25" customHeight="1">
      <c r="A29" s="40"/>
      <c r="B29" s="40"/>
      <c r="C29" s="40"/>
      <c r="D29" s="40"/>
      <c r="E29" s="40"/>
      <c r="F29" s="40"/>
      <c r="G29" s="58"/>
      <c r="H29" s="58"/>
      <c r="I29" s="40"/>
      <c r="J29" s="40"/>
      <c r="K29" s="40"/>
      <c r="L29" s="94"/>
      <c r="M29" s="40"/>
      <c r="N29" s="40"/>
      <c r="O29" s="40"/>
      <c r="P29" s="40"/>
      <c r="Q29" s="94"/>
      <c r="R29" s="94"/>
      <c r="S29" s="94"/>
      <c r="T29" s="40"/>
      <c r="U29" s="9"/>
    </row>
    <row r="30" spans="1:21" ht="14.25" customHeight="1">
      <c r="A30" s="40"/>
      <c r="B30" s="40"/>
      <c r="C30" s="40"/>
      <c r="D30" s="40"/>
      <c r="E30" s="40"/>
      <c r="F30" s="40"/>
      <c r="G30" s="58"/>
      <c r="H30" s="58"/>
      <c r="I30" s="40"/>
      <c r="J30" s="40"/>
      <c r="K30" s="40"/>
      <c r="L30" s="94"/>
      <c r="M30" s="40"/>
      <c r="N30" s="40"/>
      <c r="O30" s="40"/>
      <c r="P30" s="40"/>
      <c r="Q30" s="94"/>
      <c r="R30" s="94"/>
      <c r="S30" s="94"/>
      <c r="T30" s="40"/>
      <c r="U30" s="9"/>
    </row>
    <row r="31" spans="1:21" ht="14.25" customHeight="1">
      <c r="A31" s="40"/>
      <c r="B31" s="40"/>
      <c r="C31" s="40"/>
      <c r="D31" s="40"/>
      <c r="E31" s="40"/>
      <c r="F31" s="40"/>
      <c r="G31" s="58"/>
      <c r="H31" s="58"/>
      <c r="I31" s="40"/>
      <c r="J31" s="40"/>
      <c r="K31" s="40"/>
      <c r="L31" s="94"/>
      <c r="M31" s="40"/>
      <c r="N31" s="40"/>
      <c r="O31" s="40"/>
      <c r="P31" s="40"/>
      <c r="Q31" s="94"/>
      <c r="R31" s="94"/>
      <c r="S31" s="94"/>
      <c r="T31" s="40"/>
      <c r="U31" s="9"/>
    </row>
    <row r="32" spans="1:21" ht="14.25" customHeight="1">
      <c r="A32" s="40"/>
      <c r="B32" s="40"/>
      <c r="C32" s="40"/>
      <c r="D32" s="40"/>
      <c r="E32" s="40"/>
      <c r="F32" s="40"/>
      <c r="G32" s="58"/>
      <c r="H32" s="58"/>
      <c r="I32" s="40"/>
      <c r="J32" s="40"/>
      <c r="K32" s="40"/>
      <c r="L32" s="94"/>
      <c r="M32" s="40"/>
      <c r="N32" s="40"/>
      <c r="O32" s="40"/>
      <c r="P32" s="40"/>
      <c r="Q32" s="94"/>
      <c r="R32" s="94"/>
      <c r="S32" s="94"/>
      <c r="T32" s="40"/>
      <c r="U32" s="9"/>
    </row>
    <row r="33" spans="1:21" ht="14.25" customHeight="1">
      <c r="A33" s="40"/>
      <c r="B33" s="40"/>
      <c r="C33" s="40"/>
      <c r="D33" s="40"/>
      <c r="E33" s="40"/>
      <c r="F33" s="40"/>
      <c r="G33" s="58"/>
      <c r="H33" s="58"/>
      <c r="I33" s="40"/>
      <c r="J33" s="40"/>
      <c r="K33" s="40"/>
      <c r="L33" s="94"/>
      <c r="M33" s="40"/>
      <c r="N33" s="40"/>
      <c r="O33" s="40"/>
      <c r="P33" s="40"/>
      <c r="Q33" s="94"/>
      <c r="R33" s="94"/>
      <c r="S33" s="94"/>
      <c r="T33" s="40"/>
      <c r="U33" s="9"/>
    </row>
    <row r="34" spans="1:21" ht="14.25" customHeight="1">
      <c r="A34" s="40"/>
      <c r="B34" s="40"/>
      <c r="C34" s="40"/>
      <c r="D34" s="40"/>
      <c r="E34" s="40"/>
      <c r="F34" s="40"/>
      <c r="G34" s="58"/>
      <c r="H34" s="58"/>
      <c r="I34" s="40"/>
      <c r="J34" s="40"/>
      <c r="K34" s="40"/>
      <c r="L34" s="94"/>
      <c r="M34" s="40"/>
      <c r="N34" s="40"/>
      <c r="O34" s="40"/>
      <c r="P34" s="40"/>
      <c r="Q34" s="94"/>
      <c r="R34" s="94"/>
      <c r="S34" s="94"/>
      <c r="T34" s="40"/>
      <c r="U34" s="9"/>
    </row>
    <row r="35" spans="1:21" ht="14.25" customHeight="1">
      <c r="A35" s="40"/>
      <c r="B35" s="40"/>
      <c r="C35" s="40"/>
      <c r="D35" s="40"/>
      <c r="E35" s="40"/>
      <c r="F35" s="40"/>
      <c r="G35" s="58"/>
      <c r="H35" s="58"/>
      <c r="I35" s="40"/>
      <c r="J35" s="40"/>
      <c r="K35" s="40"/>
      <c r="L35" s="94"/>
      <c r="M35" s="40"/>
      <c r="N35" s="40"/>
      <c r="O35" s="40"/>
      <c r="P35" s="40"/>
      <c r="Q35" s="94"/>
      <c r="R35" s="94"/>
      <c r="S35" s="94"/>
      <c r="T35" s="40"/>
      <c r="U35" s="9"/>
    </row>
    <row r="36" spans="1:21" ht="14.25" customHeight="1">
      <c r="A36" s="40"/>
      <c r="B36" s="40"/>
      <c r="C36" s="40"/>
      <c r="D36" s="40"/>
      <c r="E36" s="40"/>
      <c r="F36" s="40"/>
      <c r="G36" s="58"/>
      <c r="H36" s="58"/>
      <c r="I36" s="40"/>
      <c r="J36" s="40"/>
      <c r="K36" s="40"/>
      <c r="L36" s="94"/>
      <c r="M36" s="40"/>
      <c r="N36" s="40"/>
      <c r="O36" s="40"/>
      <c r="P36" s="40"/>
      <c r="Q36" s="94"/>
      <c r="R36" s="94"/>
      <c r="S36" s="94"/>
      <c r="T36" s="40"/>
      <c r="U36" s="9"/>
    </row>
    <row r="37" spans="1:21" ht="14.25" customHeight="1">
      <c r="A37" s="40"/>
      <c r="B37" s="40"/>
      <c r="C37" s="40"/>
      <c r="D37" s="40"/>
      <c r="E37" s="40"/>
      <c r="F37" s="40"/>
      <c r="G37" s="58"/>
      <c r="H37" s="58"/>
      <c r="I37" s="40"/>
      <c r="J37" s="40"/>
      <c r="K37" s="40"/>
      <c r="L37" s="94"/>
      <c r="M37" s="40"/>
      <c r="N37" s="40"/>
      <c r="O37" s="40"/>
      <c r="P37" s="40"/>
      <c r="Q37" s="94"/>
      <c r="R37" s="94"/>
      <c r="S37" s="94"/>
      <c r="T37" s="40"/>
      <c r="U37" s="9"/>
    </row>
    <row r="38" spans="1:21" ht="14.25" customHeight="1">
      <c r="A38" s="40"/>
      <c r="B38" s="40"/>
      <c r="C38" s="40"/>
      <c r="D38" s="40"/>
      <c r="E38" s="40"/>
      <c r="F38" s="40"/>
      <c r="G38" s="58"/>
      <c r="H38" s="58"/>
      <c r="I38" s="40"/>
      <c r="J38" s="40"/>
      <c r="K38" s="40"/>
      <c r="L38" s="94"/>
      <c r="M38" s="40"/>
      <c r="N38" s="40"/>
      <c r="O38" s="40"/>
      <c r="P38" s="40"/>
      <c r="Q38" s="94"/>
      <c r="R38" s="94"/>
      <c r="S38" s="94"/>
      <c r="T38" s="40"/>
      <c r="U38" s="9"/>
    </row>
    <row r="39" spans="1:21" ht="14.25" customHeight="1">
      <c r="A39" s="58"/>
      <c r="B39" s="58"/>
      <c r="C39" s="58"/>
      <c r="D39" s="58"/>
      <c r="E39" s="58"/>
      <c r="F39" s="58"/>
      <c r="G39" s="58"/>
      <c r="H39" s="58"/>
      <c r="I39" s="58"/>
      <c r="J39" s="58"/>
      <c r="K39" s="58"/>
      <c r="L39" s="58"/>
      <c r="M39" s="58"/>
      <c r="N39" s="58"/>
      <c r="O39" s="58"/>
      <c r="P39" s="58"/>
      <c r="Q39" s="58"/>
      <c r="R39" s="58"/>
      <c r="S39" s="58"/>
      <c r="T39" s="58"/>
      <c r="U39" s="58"/>
    </row>
    <row r="40" spans="1:21" ht="14.25" customHeight="1">
      <c r="A40" s="58"/>
      <c r="B40" s="58"/>
      <c r="C40" s="58"/>
      <c r="D40" s="58"/>
      <c r="E40" s="58"/>
      <c r="F40" s="58"/>
      <c r="G40" s="58"/>
      <c r="H40" s="58"/>
      <c r="I40" s="58"/>
      <c r="J40" s="58"/>
      <c r="K40" s="58"/>
      <c r="L40" s="58"/>
      <c r="M40" s="58"/>
      <c r="N40" s="58"/>
      <c r="O40" s="58"/>
      <c r="P40" s="58"/>
      <c r="Q40" s="58"/>
      <c r="R40" s="58"/>
      <c r="S40" s="58"/>
      <c r="T40" s="58"/>
      <c r="U40" s="58"/>
    </row>
    <row r="41" spans="1:21" ht="14.25" customHeight="1">
      <c r="A41" s="58"/>
      <c r="B41" s="58"/>
      <c r="C41" s="58"/>
      <c r="D41" s="58"/>
      <c r="E41" s="58"/>
      <c r="F41" s="58"/>
      <c r="G41" s="58"/>
      <c r="H41" s="58"/>
      <c r="I41" s="58"/>
      <c r="J41" s="58"/>
      <c r="K41" s="58"/>
      <c r="L41" s="58"/>
      <c r="M41" s="58"/>
      <c r="N41" s="58"/>
      <c r="O41" s="58"/>
      <c r="P41" s="58"/>
      <c r="Q41" s="58"/>
      <c r="R41" s="58"/>
      <c r="S41" s="58"/>
      <c r="T41" s="58"/>
      <c r="U41" s="58"/>
    </row>
    <row r="42" spans="1:21" ht="14.25" customHeight="1">
      <c r="A42" s="58"/>
      <c r="B42" s="58"/>
      <c r="C42" s="58"/>
      <c r="D42" s="58"/>
      <c r="E42" s="58"/>
      <c r="F42" s="58"/>
      <c r="G42" s="58"/>
      <c r="H42" s="58"/>
      <c r="I42" s="58"/>
      <c r="J42" s="58"/>
      <c r="K42" s="58"/>
      <c r="L42" s="58"/>
      <c r="M42" s="58"/>
      <c r="N42" s="58"/>
      <c r="O42" s="58"/>
      <c r="P42" s="58"/>
      <c r="Q42" s="58"/>
      <c r="R42" s="58"/>
      <c r="S42" s="58"/>
      <c r="T42" s="58"/>
      <c r="U42" s="58"/>
    </row>
    <row r="43" spans="1:21" ht="14.25" customHeight="1">
      <c r="A43" s="58"/>
      <c r="B43" s="58"/>
      <c r="C43" s="58"/>
      <c r="D43" s="58"/>
      <c r="E43" s="58"/>
      <c r="F43" s="58"/>
      <c r="G43" s="58"/>
      <c r="H43" s="58"/>
      <c r="I43" s="58"/>
      <c r="J43" s="58"/>
      <c r="K43" s="58"/>
      <c r="L43" s="58"/>
      <c r="M43" s="58"/>
      <c r="N43" s="58"/>
      <c r="O43" s="58"/>
      <c r="P43" s="58"/>
      <c r="Q43" s="58"/>
      <c r="R43" s="58"/>
      <c r="S43" s="58"/>
      <c r="T43" s="58"/>
      <c r="U43" s="58"/>
    </row>
    <row r="44" spans="1:21" ht="14.25" customHeight="1">
      <c r="A44" s="58"/>
      <c r="B44" s="58"/>
      <c r="C44" s="58"/>
      <c r="D44" s="58"/>
      <c r="E44" s="58"/>
      <c r="F44" s="58"/>
      <c r="G44" s="58"/>
      <c r="H44" s="58"/>
      <c r="I44" s="58"/>
      <c r="J44" s="58"/>
      <c r="K44" s="58"/>
      <c r="L44" s="58"/>
      <c r="M44" s="58"/>
      <c r="N44" s="58"/>
      <c r="O44" s="58"/>
      <c r="P44" s="58"/>
      <c r="Q44" s="58"/>
      <c r="R44" s="58"/>
      <c r="S44" s="58"/>
      <c r="T44" s="58"/>
      <c r="U44" s="58"/>
    </row>
    <row r="45" spans="1:21" ht="14.25" customHeight="1">
      <c r="A45" s="58"/>
      <c r="B45" s="58"/>
      <c r="C45" s="58"/>
      <c r="D45" s="58"/>
      <c r="E45" s="58"/>
      <c r="F45" s="58"/>
      <c r="G45" s="58"/>
      <c r="H45" s="58"/>
      <c r="I45" s="58"/>
      <c r="J45" s="58"/>
      <c r="K45" s="58"/>
      <c r="L45" s="58"/>
      <c r="M45" s="58"/>
      <c r="N45" s="58"/>
      <c r="O45" s="58"/>
      <c r="P45" s="58"/>
      <c r="Q45" s="58"/>
      <c r="R45" s="58"/>
      <c r="S45" s="58"/>
      <c r="T45" s="58"/>
      <c r="U45" s="58"/>
    </row>
    <row r="46" spans="1:21" ht="14.25" customHeight="1">
      <c r="A46" s="58"/>
      <c r="B46" s="58"/>
      <c r="C46" s="58"/>
      <c r="D46" s="58"/>
      <c r="E46" s="58"/>
      <c r="F46" s="58"/>
      <c r="G46" s="58"/>
      <c r="H46" s="58"/>
      <c r="I46" s="58"/>
      <c r="J46" s="58"/>
      <c r="K46" s="58"/>
      <c r="L46" s="58"/>
      <c r="M46" s="58"/>
      <c r="N46" s="58"/>
      <c r="O46" s="58"/>
      <c r="P46" s="58"/>
      <c r="Q46" s="58"/>
      <c r="R46" s="58"/>
      <c r="S46" s="58"/>
      <c r="T46" s="58"/>
      <c r="U46" s="58"/>
    </row>
    <row r="47" spans="1:21" ht="14.25" customHeight="1">
      <c r="A47" s="58"/>
      <c r="B47" s="58"/>
      <c r="C47" s="58"/>
      <c r="D47" s="58"/>
      <c r="E47" s="58"/>
      <c r="F47" s="58"/>
      <c r="G47" s="58"/>
      <c r="H47" s="58"/>
      <c r="I47" s="58"/>
      <c r="J47" s="58"/>
      <c r="K47" s="58"/>
      <c r="L47" s="58"/>
      <c r="M47" s="58"/>
      <c r="N47" s="58"/>
      <c r="O47" s="58"/>
      <c r="P47" s="58"/>
      <c r="Q47" s="58"/>
      <c r="R47" s="58"/>
      <c r="S47" s="58"/>
      <c r="T47" s="58"/>
      <c r="U47" s="58"/>
    </row>
    <row r="48" spans="1:21" ht="14.25" customHeight="1">
      <c r="A48" s="58"/>
      <c r="B48" s="58"/>
      <c r="C48" s="58"/>
      <c r="D48" s="58"/>
      <c r="E48" s="58"/>
      <c r="F48" s="58"/>
      <c r="G48" s="58"/>
      <c r="H48" s="58"/>
      <c r="I48" s="58"/>
      <c r="J48" s="58"/>
      <c r="K48" s="58"/>
      <c r="L48" s="58"/>
      <c r="M48" s="58"/>
      <c r="N48" s="58"/>
      <c r="O48" s="58"/>
      <c r="P48" s="58"/>
      <c r="Q48" s="58"/>
      <c r="R48" s="58"/>
      <c r="S48" s="58"/>
      <c r="T48" s="58"/>
      <c r="U48" s="58"/>
    </row>
    <row r="49" spans="1:21" ht="14.25" customHeight="1">
      <c r="A49" s="58"/>
      <c r="B49" s="58"/>
      <c r="C49" s="58"/>
      <c r="D49" s="58"/>
      <c r="E49" s="58"/>
      <c r="F49" s="58"/>
      <c r="G49" s="58"/>
      <c r="H49" s="58"/>
      <c r="I49" s="58"/>
      <c r="J49" s="58"/>
      <c r="K49" s="58"/>
      <c r="L49" s="58"/>
      <c r="M49" s="58"/>
      <c r="N49" s="58"/>
      <c r="O49" s="58"/>
      <c r="P49" s="58"/>
      <c r="Q49" s="58"/>
      <c r="R49" s="58"/>
      <c r="S49" s="58"/>
      <c r="T49" s="58"/>
      <c r="U49" s="58"/>
    </row>
    <row r="50" spans="1:21" ht="14.25" customHeight="1">
      <c r="A50" s="58"/>
      <c r="B50" s="58"/>
      <c r="C50" s="58"/>
      <c r="D50" s="58"/>
      <c r="E50" s="58"/>
      <c r="F50" s="58"/>
      <c r="G50" s="58"/>
      <c r="H50" s="58"/>
      <c r="I50" s="58"/>
      <c r="J50" s="58"/>
      <c r="K50" s="58"/>
      <c r="L50" s="58"/>
      <c r="M50" s="58"/>
      <c r="N50" s="58"/>
      <c r="O50" s="58"/>
      <c r="P50" s="58"/>
      <c r="Q50" s="58"/>
      <c r="R50" s="58"/>
      <c r="S50" s="58"/>
      <c r="T50" s="58"/>
      <c r="U50" s="58"/>
    </row>
    <row r="51" spans="1:21" ht="14.25" customHeight="1">
      <c r="A51" s="58"/>
      <c r="B51" s="58"/>
      <c r="C51" s="58"/>
      <c r="D51" s="58"/>
      <c r="E51" s="58"/>
      <c r="F51" s="58"/>
      <c r="G51" s="58"/>
      <c r="H51" s="58"/>
      <c r="I51" s="58"/>
      <c r="J51" s="58"/>
      <c r="K51" s="58"/>
      <c r="L51" s="58"/>
      <c r="M51" s="58"/>
      <c r="N51" s="58"/>
      <c r="O51" s="58"/>
      <c r="P51" s="58"/>
      <c r="Q51" s="58"/>
      <c r="R51" s="58"/>
      <c r="S51" s="58"/>
      <c r="T51" s="58"/>
      <c r="U51" s="58"/>
    </row>
    <row r="52" spans="1:21" ht="14.25" customHeight="1">
      <c r="A52" s="58"/>
      <c r="B52" s="58"/>
      <c r="C52" s="58"/>
      <c r="D52" s="58"/>
      <c r="E52" s="58"/>
      <c r="F52" s="58"/>
      <c r="G52" s="58"/>
      <c r="H52" s="58"/>
      <c r="I52" s="58"/>
      <c r="J52" s="58"/>
      <c r="K52" s="58"/>
      <c r="L52" s="58"/>
      <c r="M52" s="58"/>
      <c r="N52" s="58"/>
      <c r="O52" s="58"/>
      <c r="P52" s="58"/>
      <c r="Q52" s="58"/>
      <c r="R52" s="58"/>
      <c r="S52" s="58"/>
      <c r="T52" s="58"/>
      <c r="U52" s="58"/>
    </row>
    <row r="53" spans="1:21" ht="14.25" customHeight="1">
      <c r="A53" s="58"/>
      <c r="B53" s="58"/>
      <c r="C53" s="58"/>
      <c r="D53" s="58"/>
      <c r="E53" s="58"/>
      <c r="F53" s="58"/>
      <c r="G53" s="58"/>
      <c r="H53" s="58"/>
      <c r="I53" s="58"/>
      <c r="J53" s="58"/>
      <c r="K53" s="58"/>
      <c r="L53" s="58"/>
      <c r="M53" s="58"/>
      <c r="N53" s="58"/>
      <c r="O53" s="58"/>
      <c r="P53" s="58"/>
      <c r="Q53" s="58"/>
      <c r="R53" s="58"/>
      <c r="S53" s="58"/>
      <c r="T53" s="58"/>
      <c r="U53" s="58"/>
    </row>
    <row r="54" spans="1:21" ht="14.25" customHeight="1">
      <c r="A54" s="58"/>
      <c r="B54" s="58"/>
      <c r="C54" s="58"/>
      <c r="D54" s="58"/>
      <c r="E54" s="58"/>
      <c r="F54" s="58"/>
      <c r="G54" s="58"/>
      <c r="H54" s="58"/>
      <c r="I54" s="58"/>
      <c r="J54" s="58"/>
      <c r="K54" s="58"/>
      <c r="L54" s="58"/>
      <c r="M54" s="58"/>
      <c r="N54" s="58"/>
      <c r="O54" s="58"/>
      <c r="P54" s="58"/>
      <c r="Q54" s="58"/>
      <c r="R54" s="58"/>
      <c r="S54" s="58"/>
      <c r="T54" s="58"/>
      <c r="U54" s="58"/>
    </row>
    <row r="55" spans="1:21" ht="14.25" customHeight="1">
      <c r="A55" s="58"/>
      <c r="B55" s="58"/>
      <c r="C55" s="58"/>
      <c r="D55" s="58"/>
      <c r="E55" s="58"/>
      <c r="F55" s="58"/>
      <c r="G55" s="58"/>
      <c r="H55" s="58"/>
      <c r="I55" s="58"/>
      <c r="J55" s="58"/>
      <c r="K55" s="58"/>
      <c r="L55" s="58"/>
      <c r="M55" s="58"/>
      <c r="N55" s="58"/>
      <c r="O55" s="58"/>
      <c r="P55" s="58"/>
      <c r="Q55" s="58"/>
      <c r="R55" s="58"/>
      <c r="S55" s="58"/>
      <c r="T55" s="58"/>
      <c r="U55" s="58"/>
    </row>
    <row r="56" spans="1:21" ht="14.25" customHeight="1">
      <c r="A56" s="58"/>
      <c r="B56" s="58"/>
      <c r="C56" s="58"/>
      <c r="D56" s="58"/>
      <c r="E56" s="58"/>
      <c r="F56" s="58"/>
      <c r="G56" s="58"/>
      <c r="H56" s="58"/>
      <c r="I56" s="58"/>
      <c r="J56" s="58"/>
      <c r="K56" s="58"/>
      <c r="L56" s="58"/>
      <c r="M56" s="58"/>
      <c r="N56" s="58"/>
      <c r="O56" s="58"/>
      <c r="P56" s="58"/>
      <c r="Q56" s="58"/>
      <c r="R56" s="58"/>
      <c r="S56" s="58"/>
      <c r="T56" s="58"/>
      <c r="U56" s="58"/>
    </row>
    <row r="57" spans="1:21" ht="14.25" customHeight="1">
      <c r="A57" s="58"/>
      <c r="B57" s="58"/>
      <c r="C57" s="58"/>
      <c r="D57" s="58"/>
      <c r="E57" s="58"/>
      <c r="F57" s="58"/>
      <c r="G57" s="58"/>
      <c r="H57" s="58"/>
      <c r="I57" s="58"/>
      <c r="J57" s="58"/>
      <c r="K57" s="58"/>
      <c r="L57" s="58"/>
      <c r="M57" s="58"/>
      <c r="N57" s="58"/>
      <c r="O57" s="58"/>
      <c r="P57" s="58"/>
      <c r="Q57" s="58"/>
      <c r="R57" s="58"/>
      <c r="S57" s="58"/>
      <c r="T57" s="58"/>
      <c r="U57" s="58"/>
    </row>
    <row r="58" spans="1:21" ht="14.25" customHeight="1">
      <c r="A58" s="58"/>
      <c r="B58" s="58"/>
      <c r="C58" s="58"/>
      <c r="D58" s="58"/>
      <c r="E58" s="58"/>
      <c r="F58" s="58"/>
      <c r="G58" s="58"/>
      <c r="H58" s="58"/>
      <c r="I58" s="58"/>
      <c r="J58" s="58"/>
      <c r="K58" s="58"/>
      <c r="L58" s="58"/>
      <c r="M58" s="58"/>
      <c r="N58" s="58"/>
      <c r="O58" s="58"/>
      <c r="P58" s="58"/>
      <c r="Q58" s="58"/>
      <c r="R58" s="58"/>
      <c r="S58" s="58"/>
      <c r="T58" s="58"/>
      <c r="U58" s="58"/>
    </row>
    <row r="59" spans="1:21" ht="14.25" customHeight="1">
      <c r="A59" s="58"/>
      <c r="B59" s="58"/>
      <c r="C59" s="58"/>
      <c r="D59" s="58"/>
      <c r="E59" s="58"/>
      <c r="F59" s="58"/>
      <c r="G59" s="58"/>
      <c r="H59" s="58"/>
      <c r="I59" s="58"/>
      <c r="J59" s="58"/>
      <c r="K59" s="58"/>
      <c r="L59" s="58"/>
      <c r="M59" s="58"/>
      <c r="N59" s="58"/>
      <c r="O59" s="58"/>
      <c r="P59" s="58"/>
      <c r="Q59" s="58"/>
      <c r="R59" s="58"/>
      <c r="S59" s="58"/>
      <c r="T59" s="58"/>
      <c r="U59" s="58"/>
    </row>
    <row r="60" spans="1:21" ht="14.25" customHeight="1">
      <c r="A60" s="58"/>
      <c r="B60" s="58"/>
      <c r="C60" s="58"/>
      <c r="D60" s="58"/>
      <c r="E60" s="58"/>
      <c r="F60" s="58"/>
      <c r="G60" s="58"/>
      <c r="H60" s="58"/>
      <c r="I60" s="58"/>
      <c r="J60" s="58"/>
      <c r="K60" s="58"/>
      <c r="L60" s="58"/>
      <c r="M60" s="58"/>
      <c r="N60" s="58"/>
      <c r="O60" s="58"/>
      <c r="P60" s="58"/>
      <c r="Q60" s="58"/>
      <c r="R60" s="58"/>
      <c r="S60" s="58"/>
      <c r="T60" s="58"/>
      <c r="U60" s="58"/>
    </row>
    <row r="61" spans="1:21" ht="14.25" customHeight="1">
      <c r="A61" s="58"/>
      <c r="B61" s="58"/>
      <c r="C61" s="58"/>
      <c r="D61" s="58"/>
      <c r="E61" s="58"/>
      <c r="F61" s="58"/>
      <c r="G61" s="58"/>
      <c r="H61" s="58"/>
      <c r="I61" s="58"/>
      <c r="J61" s="58"/>
      <c r="K61" s="58"/>
      <c r="L61" s="58"/>
      <c r="M61" s="58"/>
      <c r="N61" s="58"/>
      <c r="O61" s="58"/>
      <c r="P61" s="58"/>
      <c r="Q61" s="58"/>
      <c r="R61" s="58"/>
      <c r="S61" s="58"/>
      <c r="T61" s="58"/>
      <c r="U61" s="58"/>
    </row>
    <row r="62" spans="1:21" ht="14.25" customHeight="1">
      <c r="A62" s="58"/>
      <c r="B62" s="58"/>
      <c r="C62" s="58"/>
      <c r="D62" s="58"/>
      <c r="E62" s="58"/>
      <c r="F62" s="58"/>
      <c r="G62" s="58"/>
      <c r="H62" s="58"/>
      <c r="I62" s="58"/>
      <c r="J62" s="58"/>
      <c r="K62" s="58"/>
      <c r="L62" s="58"/>
      <c r="M62" s="58"/>
      <c r="N62" s="58"/>
      <c r="O62" s="58"/>
      <c r="P62" s="58"/>
      <c r="Q62" s="58"/>
      <c r="R62" s="58"/>
      <c r="S62" s="58"/>
      <c r="T62" s="58"/>
      <c r="U62" s="58"/>
    </row>
    <row r="63" spans="1:21" ht="14.25" customHeight="1">
      <c r="A63" s="58"/>
      <c r="B63" s="58"/>
      <c r="C63" s="58"/>
      <c r="D63" s="58"/>
      <c r="E63" s="58"/>
      <c r="F63" s="58"/>
      <c r="G63" s="58"/>
      <c r="H63" s="58"/>
      <c r="I63" s="58"/>
      <c r="J63" s="58"/>
      <c r="K63" s="58"/>
      <c r="L63" s="58"/>
      <c r="M63" s="58"/>
      <c r="N63" s="58"/>
      <c r="O63" s="58"/>
      <c r="P63" s="58"/>
      <c r="Q63" s="58"/>
      <c r="R63" s="58"/>
      <c r="S63" s="58"/>
      <c r="T63" s="58"/>
      <c r="U63" s="58"/>
    </row>
    <row r="64" spans="1:21" ht="14.25" customHeight="1">
      <c r="A64" s="58"/>
      <c r="B64" s="58"/>
      <c r="C64" s="58"/>
      <c r="D64" s="58"/>
      <c r="E64" s="58"/>
      <c r="F64" s="58"/>
      <c r="G64" s="58"/>
      <c r="H64" s="58"/>
      <c r="I64" s="58"/>
      <c r="J64" s="58"/>
      <c r="K64" s="58"/>
      <c r="L64" s="58"/>
      <c r="M64" s="58"/>
      <c r="N64" s="58"/>
      <c r="O64" s="58"/>
      <c r="P64" s="58"/>
      <c r="Q64" s="58"/>
      <c r="R64" s="58"/>
      <c r="S64" s="58"/>
      <c r="T64" s="58"/>
      <c r="U64" s="58"/>
    </row>
    <row r="65" spans="1:21" ht="14.25" customHeight="1">
      <c r="A65" s="58"/>
      <c r="B65" s="58"/>
      <c r="C65" s="58"/>
      <c r="D65" s="58"/>
      <c r="E65" s="58"/>
      <c r="F65" s="58"/>
      <c r="G65" s="58"/>
      <c r="H65" s="58"/>
      <c r="I65" s="58"/>
      <c r="J65" s="58"/>
      <c r="K65" s="58"/>
      <c r="L65" s="58"/>
      <c r="M65" s="58"/>
      <c r="N65" s="58"/>
      <c r="O65" s="58"/>
      <c r="P65" s="58"/>
      <c r="Q65" s="58"/>
      <c r="R65" s="58"/>
      <c r="S65" s="58"/>
      <c r="T65" s="58"/>
      <c r="U65" s="58"/>
    </row>
    <row r="66" spans="1:21" ht="14.25" customHeight="1">
      <c r="A66" s="58"/>
      <c r="B66" s="58"/>
      <c r="C66" s="58"/>
      <c r="D66" s="58"/>
      <c r="E66" s="58"/>
      <c r="F66" s="58"/>
      <c r="G66" s="58"/>
      <c r="H66" s="58"/>
      <c r="I66" s="58"/>
      <c r="J66" s="58"/>
      <c r="K66" s="58"/>
      <c r="L66" s="58"/>
      <c r="M66" s="58"/>
      <c r="N66" s="58"/>
      <c r="O66" s="58"/>
      <c r="P66" s="58"/>
      <c r="Q66" s="58"/>
      <c r="R66" s="58"/>
      <c r="S66" s="58"/>
      <c r="T66" s="58"/>
      <c r="U66" s="58"/>
    </row>
    <row r="67" spans="1:21" ht="14.25" customHeight="1">
      <c r="A67" s="58"/>
      <c r="B67" s="58"/>
      <c r="C67" s="58"/>
      <c r="D67" s="58"/>
      <c r="E67" s="58"/>
      <c r="F67" s="58"/>
      <c r="G67" s="58"/>
      <c r="H67" s="58"/>
      <c r="I67" s="58"/>
      <c r="J67" s="58"/>
      <c r="K67" s="58"/>
      <c r="L67" s="58"/>
      <c r="M67" s="58"/>
      <c r="N67" s="58"/>
      <c r="O67" s="58"/>
      <c r="P67" s="58"/>
      <c r="Q67" s="58"/>
      <c r="R67" s="58"/>
      <c r="S67" s="58"/>
      <c r="T67" s="58"/>
      <c r="U67" s="58"/>
    </row>
    <row r="68" spans="1:21" ht="14.25" customHeight="1">
      <c r="A68" s="58"/>
      <c r="B68" s="58"/>
      <c r="C68" s="58"/>
      <c r="D68" s="58"/>
      <c r="E68" s="58"/>
      <c r="F68" s="58"/>
      <c r="G68" s="58"/>
      <c r="H68" s="58"/>
      <c r="I68" s="58"/>
      <c r="J68" s="58"/>
      <c r="K68" s="58"/>
      <c r="L68" s="58"/>
      <c r="M68" s="58"/>
      <c r="N68" s="58"/>
      <c r="O68" s="58"/>
      <c r="P68" s="58"/>
      <c r="Q68" s="58"/>
      <c r="R68" s="58"/>
      <c r="S68" s="58"/>
      <c r="T68" s="58"/>
      <c r="U68" s="58"/>
    </row>
    <row r="69" spans="1:21" ht="14.25" customHeight="1">
      <c r="A69" s="58"/>
      <c r="B69" s="58"/>
      <c r="C69" s="58"/>
      <c r="D69" s="58"/>
      <c r="E69" s="58"/>
      <c r="F69" s="58"/>
      <c r="G69" s="58"/>
      <c r="H69" s="58"/>
      <c r="I69" s="58"/>
      <c r="J69" s="58"/>
      <c r="K69" s="58"/>
      <c r="L69" s="58"/>
      <c r="M69" s="58"/>
      <c r="N69" s="58"/>
      <c r="O69" s="58"/>
      <c r="P69" s="58"/>
      <c r="Q69" s="58"/>
      <c r="R69" s="58"/>
      <c r="S69" s="58"/>
      <c r="T69" s="58"/>
      <c r="U69" s="58"/>
    </row>
    <row r="70" spans="1:21" ht="14.25" customHeight="1">
      <c r="A70" s="58"/>
      <c r="B70" s="58"/>
      <c r="C70" s="58"/>
      <c r="D70" s="58"/>
      <c r="E70" s="58"/>
      <c r="F70" s="58"/>
      <c r="G70" s="58"/>
      <c r="H70" s="58"/>
      <c r="I70" s="58"/>
      <c r="J70" s="58"/>
      <c r="K70" s="58"/>
      <c r="L70" s="58"/>
      <c r="M70" s="58"/>
      <c r="N70" s="58"/>
      <c r="O70" s="58"/>
      <c r="P70" s="58"/>
      <c r="Q70" s="58"/>
      <c r="R70" s="58"/>
      <c r="S70" s="58"/>
      <c r="T70" s="58"/>
      <c r="U70" s="58"/>
    </row>
    <row r="71" spans="1:21" ht="14.25" customHeight="1">
      <c r="A71" s="58"/>
      <c r="B71" s="58"/>
      <c r="C71" s="58"/>
      <c r="D71" s="58"/>
      <c r="E71" s="58"/>
      <c r="F71" s="58"/>
      <c r="G71" s="58"/>
      <c r="H71" s="58"/>
      <c r="I71" s="58"/>
      <c r="J71" s="58"/>
      <c r="K71" s="58"/>
      <c r="L71" s="58"/>
      <c r="M71" s="58"/>
      <c r="N71" s="58"/>
      <c r="O71" s="58"/>
      <c r="P71" s="58"/>
      <c r="Q71" s="58"/>
      <c r="R71" s="58"/>
      <c r="S71" s="58"/>
      <c r="T71" s="58"/>
      <c r="U71" s="58"/>
    </row>
    <row r="72" spans="1:21" ht="14.25" customHeight="1">
      <c r="A72" s="58"/>
      <c r="B72" s="58"/>
      <c r="C72" s="58"/>
      <c r="D72" s="58"/>
      <c r="E72" s="58"/>
      <c r="F72" s="58"/>
      <c r="G72" s="58"/>
      <c r="H72" s="58"/>
      <c r="I72" s="58"/>
      <c r="J72" s="58"/>
      <c r="K72" s="58"/>
      <c r="L72" s="58"/>
      <c r="M72" s="58"/>
      <c r="N72" s="58"/>
      <c r="O72" s="58"/>
      <c r="P72" s="58"/>
      <c r="Q72" s="58"/>
      <c r="R72" s="58"/>
      <c r="S72" s="58"/>
      <c r="T72" s="58"/>
      <c r="U72" s="58"/>
    </row>
    <row r="73" spans="1:21" ht="14.25" customHeight="1">
      <c r="A73" s="58"/>
      <c r="B73" s="58"/>
      <c r="C73" s="58"/>
      <c r="D73" s="58"/>
      <c r="E73" s="58"/>
      <c r="F73" s="58"/>
      <c r="G73" s="58"/>
      <c r="H73" s="58"/>
      <c r="I73" s="58"/>
      <c r="J73" s="58"/>
      <c r="K73" s="58"/>
      <c r="L73" s="58"/>
      <c r="M73" s="58"/>
      <c r="N73" s="58"/>
      <c r="O73" s="58"/>
      <c r="P73" s="58"/>
      <c r="Q73" s="58"/>
      <c r="R73" s="58"/>
      <c r="S73" s="58"/>
      <c r="T73" s="58"/>
      <c r="U73" s="58"/>
    </row>
    <row r="74" spans="1:21" ht="14.25" customHeight="1">
      <c r="A74" s="58"/>
      <c r="B74" s="58"/>
      <c r="C74" s="58"/>
      <c r="D74" s="58"/>
      <c r="E74" s="58"/>
      <c r="F74" s="58"/>
      <c r="G74" s="58"/>
      <c r="H74" s="58"/>
      <c r="I74" s="58"/>
      <c r="J74" s="58"/>
      <c r="K74" s="58"/>
      <c r="L74" s="58"/>
      <c r="M74" s="58"/>
      <c r="N74" s="58"/>
      <c r="O74" s="58"/>
      <c r="P74" s="58"/>
      <c r="Q74" s="58"/>
      <c r="R74" s="58"/>
      <c r="S74" s="58"/>
      <c r="T74" s="58"/>
      <c r="U74" s="58"/>
    </row>
    <row r="75" spans="1:21" ht="14.25" customHeight="1">
      <c r="A75" s="58"/>
      <c r="B75" s="58"/>
      <c r="C75" s="58"/>
      <c r="D75" s="58"/>
      <c r="E75" s="58"/>
      <c r="F75" s="58"/>
      <c r="G75" s="58"/>
      <c r="H75" s="58"/>
      <c r="I75" s="58"/>
      <c r="J75" s="58"/>
      <c r="K75" s="58"/>
      <c r="L75" s="58"/>
      <c r="M75" s="58"/>
      <c r="N75" s="58"/>
      <c r="O75" s="58"/>
      <c r="P75" s="58"/>
      <c r="Q75" s="58"/>
      <c r="R75" s="58"/>
      <c r="S75" s="58"/>
      <c r="T75" s="58"/>
      <c r="U75" s="58"/>
    </row>
    <row r="76" spans="1:21" ht="14.25" customHeight="1">
      <c r="A76" s="58"/>
      <c r="B76" s="58"/>
      <c r="C76" s="58"/>
      <c r="D76" s="58"/>
      <c r="E76" s="58"/>
      <c r="F76" s="58"/>
      <c r="G76" s="58"/>
      <c r="H76" s="58"/>
      <c r="I76" s="58"/>
      <c r="J76" s="58"/>
      <c r="K76" s="58"/>
      <c r="L76" s="58"/>
      <c r="M76" s="58"/>
      <c r="N76" s="58"/>
      <c r="O76" s="58"/>
      <c r="P76" s="58"/>
      <c r="Q76" s="58"/>
      <c r="R76" s="58"/>
      <c r="S76" s="58"/>
      <c r="T76" s="58"/>
      <c r="U76" s="58"/>
    </row>
    <row r="77" spans="1:21" ht="14.25" customHeight="1">
      <c r="A77" s="58"/>
      <c r="B77" s="58"/>
      <c r="C77" s="58"/>
      <c r="D77" s="58"/>
      <c r="E77" s="58"/>
      <c r="F77" s="58"/>
      <c r="G77" s="58"/>
      <c r="H77" s="58"/>
      <c r="I77" s="58"/>
      <c r="J77" s="58"/>
      <c r="K77" s="58"/>
      <c r="L77" s="58"/>
      <c r="M77" s="58"/>
      <c r="N77" s="58"/>
      <c r="O77" s="58"/>
      <c r="P77" s="58"/>
      <c r="Q77" s="58"/>
      <c r="R77" s="58"/>
      <c r="S77" s="58"/>
      <c r="T77" s="58"/>
      <c r="U77" s="58"/>
    </row>
    <row r="78" spans="1:21" ht="14.25" customHeight="1">
      <c r="A78" s="58"/>
      <c r="B78" s="58"/>
      <c r="C78" s="58"/>
      <c r="D78" s="58"/>
      <c r="E78" s="58"/>
      <c r="F78" s="58"/>
      <c r="G78" s="58"/>
      <c r="H78" s="58"/>
      <c r="I78" s="58"/>
      <c r="J78" s="58"/>
      <c r="K78" s="58"/>
      <c r="L78" s="58"/>
      <c r="M78" s="58"/>
      <c r="N78" s="58"/>
      <c r="O78" s="58"/>
      <c r="P78" s="58"/>
      <c r="Q78" s="58"/>
      <c r="R78" s="58"/>
      <c r="S78" s="58"/>
      <c r="T78" s="58"/>
      <c r="U78" s="58"/>
    </row>
    <row r="79" spans="1:21" ht="14.25" customHeight="1">
      <c r="A79" s="58"/>
      <c r="B79" s="58"/>
      <c r="C79" s="58"/>
      <c r="D79" s="58"/>
      <c r="E79" s="58"/>
      <c r="F79" s="58"/>
      <c r="G79" s="58"/>
      <c r="H79" s="58"/>
      <c r="I79" s="58"/>
      <c r="J79" s="58"/>
      <c r="K79" s="58"/>
      <c r="L79" s="58"/>
      <c r="M79" s="58"/>
      <c r="N79" s="58"/>
      <c r="O79" s="58"/>
      <c r="P79" s="58"/>
      <c r="Q79" s="58"/>
      <c r="R79" s="58"/>
      <c r="S79" s="58"/>
      <c r="T79" s="58"/>
      <c r="U79" s="58"/>
    </row>
    <row r="80" spans="1:21" ht="14.25" customHeight="1">
      <c r="A80" s="58"/>
      <c r="B80" s="58"/>
      <c r="C80" s="58"/>
      <c r="D80" s="58"/>
      <c r="E80" s="58"/>
      <c r="F80" s="58"/>
      <c r="G80" s="58"/>
      <c r="H80" s="58"/>
      <c r="I80" s="58"/>
      <c r="J80" s="58"/>
      <c r="K80" s="58"/>
      <c r="L80" s="58"/>
      <c r="M80" s="58"/>
      <c r="N80" s="58"/>
      <c r="O80" s="58"/>
      <c r="P80" s="58"/>
      <c r="Q80" s="58"/>
      <c r="R80" s="58"/>
      <c r="S80" s="58"/>
      <c r="T80" s="58"/>
      <c r="U80" s="58"/>
    </row>
    <row r="81" spans="1:21" ht="14.25" customHeight="1">
      <c r="A81" s="58"/>
      <c r="B81" s="58"/>
      <c r="C81" s="58"/>
      <c r="D81" s="58"/>
      <c r="E81" s="58"/>
      <c r="F81" s="58"/>
      <c r="G81" s="58"/>
      <c r="H81" s="58"/>
      <c r="I81" s="58"/>
      <c r="J81" s="58"/>
      <c r="K81" s="58"/>
      <c r="L81" s="58"/>
      <c r="M81" s="58"/>
      <c r="N81" s="58"/>
      <c r="O81" s="58"/>
      <c r="P81" s="58"/>
      <c r="Q81" s="58"/>
      <c r="R81" s="58"/>
      <c r="S81" s="58"/>
      <c r="T81" s="58"/>
      <c r="U81" s="58"/>
    </row>
    <row r="82" spans="1:21" ht="14.25" customHeight="1">
      <c r="A82" s="58"/>
      <c r="B82" s="58"/>
      <c r="C82" s="58"/>
      <c r="D82" s="58"/>
      <c r="E82" s="58"/>
      <c r="F82" s="58"/>
      <c r="G82" s="58"/>
      <c r="H82" s="58"/>
      <c r="I82" s="58"/>
      <c r="J82" s="58"/>
      <c r="K82" s="58"/>
      <c r="L82" s="58"/>
      <c r="M82" s="58"/>
      <c r="N82" s="58"/>
      <c r="O82" s="58"/>
      <c r="P82" s="58"/>
      <c r="Q82" s="58"/>
      <c r="R82" s="58"/>
      <c r="S82" s="58"/>
      <c r="T82" s="58"/>
      <c r="U82" s="58"/>
    </row>
    <row r="83" spans="1:21" ht="14.25" customHeight="1">
      <c r="A83" s="58"/>
      <c r="B83" s="58"/>
      <c r="C83" s="58"/>
      <c r="D83" s="58"/>
      <c r="E83" s="58"/>
      <c r="F83" s="58"/>
      <c r="G83" s="58"/>
      <c r="H83" s="58"/>
      <c r="I83" s="58"/>
      <c r="J83" s="58"/>
      <c r="K83" s="58"/>
      <c r="L83" s="58"/>
      <c r="M83" s="58"/>
      <c r="N83" s="58"/>
      <c r="O83" s="58"/>
      <c r="P83" s="58"/>
      <c r="Q83" s="58"/>
      <c r="R83" s="58"/>
      <c r="S83" s="58"/>
      <c r="T83" s="58"/>
      <c r="U83" s="58"/>
    </row>
    <row r="84" spans="1:21" ht="14.25" customHeight="1">
      <c r="A84" s="58"/>
      <c r="B84" s="58"/>
      <c r="C84" s="58"/>
      <c r="D84" s="58"/>
      <c r="E84" s="58"/>
      <c r="F84" s="58"/>
      <c r="G84" s="58"/>
      <c r="H84" s="58"/>
      <c r="I84" s="58"/>
      <c r="J84" s="58"/>
      <c r="K84" s="58"/>
      <c r="L84" s="58"/>
      <c r="M84" s="58"/>
      <c r="N84" s="58"/>
      <c r="O84" s="58"/>
      <c r="P84" s="58"/>
      <c r="Q84" s="58"/>
      <c r="R84" s="58"/>
      <c r="S84" s="58"/>
      <c r="T84" s="58"/>
      <c r="U84" s="58"/>
    </row>
    <row r="85" spans="1:21" ht="14.25" customHeight="1">
      <c r="A85" s="58"/>
      <c r="B85" s="58"/>
      <c r="C85" s="58"/>
      <c r="D85" s="58"/>
      <c r="E85" s="58"/>
      <c r="F85" s="58"/>
      <c r="G85" s="58"/>
      <c r="H85" s="58"/>
      <c r="I85" s="58"/>
      <c r="J85" s="58"/>
      <c r="K85" s="58"/>
      <c r="L85" s="58"/>
      <c r="M85" s="58"/>
      <c r="N85" s="58"/>
      <c r="O85" s="58"/>
      <c r="P85" s="58"/>
      <c r="Q85" s="58"/>
      <c r="R85" s="58"/>
      <c r="S85" s="58"/>
      <c r="T85" s="58"/>
      <c r="U85" s="58"/>
    </row>
    <row r="86" spans="1:21" ht="14.25" customHeight="1">
      <c r="A86" s="58"/>
      <c r="B86" s="58"/>
      <c r="C86" s="58"/>
      <c r="D86" s="58"/>
      <c r="E86" s="58"/>
      <c r="F86" s="58"/>
      <c r="G86" s="58"/>
      <c r="H86" s="58"/>
      <c r="I86" s="58"/>
      <c r="J86" s="58"/>
      <c r="K86" s="58"/>
      <c r="L86" s="58"/>
      <c r="M86" s="58"/>
      <c r="N86" s="58"/>
      <c r="O86" s="58"/>
      <c r="P86" s="58"/>
      <c r="Q86" s="58"/>
      <c r="R86" s="58"/>
      <c r="S86" s="58"/>
      <c r="T86" s="58"/>
      <c r="U86" s="58"/>
    </row>
    <row r="87" spans="1:21" ht="14.25" customHeight="1">
      <c r="A87" s="58"/>
      <c r="B87" s="58"/>
      <c r="C87" s="58"/>
      <c r="D87" s="58"/>
      <c r="E87" s="58"/>
      <c r="F87" s="58"/>
      <c r="G87" s="58"/>
      <c r="H87" s="58"/>
      <c r="I87" s="58"/>
      <c r="J87" s="58"/>
      <c r="K87" s="58"/>
      <c r="L87" s="58"/>
      <c r="M87" s="58"/>
      <c r="N87" s="58"/>
      <c r="O87" s="58"/>
      <c r="P87" s="58"/>
      <c r="Q87" s="58"/>
      <c r="R87" s="58"/>
      <c r="S87" s="58"/>
      <c r="T87" s="58"/>
      <c r="U87" s="58"/>
    </row>
    <row r="88" spans="1:21" ht="14.25" customHeight="1">
      <c r="A88" s="58"/>
      <c r="B88" s="58"/>
      <c r="C88" s="58"/>
      <c r="D88" s="58"/>
      <c r="E88" s="58"/>
      <c r="F88" s="58"/>
      <c r="G88" s="58"/>
      <c r="H88" s="58"/>
      <c r="I88" s="58"/>
      <c r="J88" s="58"/>
      <c r="K88" s="58"/>
      <c r="L88" s="58"/>
      <c r="M88" s="58"/>
      <c r="N88" s="58"/>
      <c r="O88" s="58"/>
      <c r="P88" s="58"/>
      <c r="Q88" s="58"/>
      <c r="R88" s="58"/>
      <c r="S88" s="58"/>
      <c r="T88" s="58"/>
      <c r="U88" s="58"/>
    </row>
    <row r="89" spans="1:21" ht="14.25" customHeight="1">
      <c r="A89" s="58"/>
      <c r="B89" s="58"/>
      <c r="C89" s="58"/>
      <c r="D89" s="58"/>
      <c r="E89" s="58"/>
      <c r="F89" s="58"/>
      <c r="G89" s="58"/>
      <c r="H89" s="58"/>
      <c r="I89" s="58"/>
      <c r="J89" s="58"/>
      <c r="K89" s="58"/>
      <c r="L89" s="58"/>
      <c r="M89" s="58"/>
      <c r="N89" s="58"/>
      <c r="O89" s="58"/>
      <c r="P89" s="58"/>
      <c r="Q89" s="58"/>
      <c r="R89" s="58"/>
      <c r="S89" s="58"/>
      <c r="T89" s="58"/>
      <c r="U89" s="58"/>
    </row>
    <row r="90" spans="1:21" ht="14.25" customHeight="1">
      <c r="A90" s="58"/>
      <c r="B90" s="58"/>
      <c r="C90" s="58"/>
      <c r="D90" s="58"/>
      <c r="E90" s="58"/>
      <c r="F90" s="58"/>
      <c r="G90" s="58"/>
      <c r="H90" s="58"/>
      <c r="I90" s="58"/>
      <c r="J90" s="58"/>
      <c r="K90" s="58"/>
      <c r="L90" s="58"/>
      <c r="M90" s="58"/>
      <c r="N90" s="58"/>
      <c r="O90" s="58"/>
      <c r="P90" s="58"/>
      <c r="Q90" s="58"/>
      <c r="R90" s="58"/>
      <c r="S90" s="58"/>
      <c r="T90" s="58"/>
      <c r="U90" s="58"/>
    </row>
    <row r="91" spans="1:21" ht="14.25" customHeight="1">
      <c r="A91" s="58"/>
      <c r="B91" s="58"/>
      <c r="C91" s="58"/>
      <c r="D91" s="58"/>
      <c r="E91" s="58"/>
      <c r="F91" s="58"/>
      <c r="G91" s="58"/>
      <c r="H91" s="58"/>
      <c r="I91" s="58"/>
      <c r="J91" s="58"/>
      <c r="K91" s="58"/>
      <c r="L91" s="58"/>
      <c r="M91" s="58"/>
      <c r="N91" s="58"/>
      <c r="O91" s="58"/>
      <c r="P91" s="58"/>
      <c r="Q91" s="58"/>
      <c r="R91" s="58"/>
      <c r="S91" s="58"/>
      <c r="T91" s="58"/>
      <c r="U91" s="58"/>
    </row>
    <row r="92" spans="1:21" ht="14.25" customHeight="1">
      <c r="A92" s="58"/>
      <c r="B92" s="58"/>
      <c r="C92" s="58"/>
      <c r="D92" s="58"/>
      <c r="E92" s="58"/>
      <c r="F92" s="58"/>
      <c r="G92" s="58"/>
      <c r="H92" s="58"/>
      <c r="I92" s="58"/>
      <c r="J92" s="58"/>
      <c r="K92" s="58"/>
      <c r="L92" s="58"/>
      <c r="M92" s="58"/>
      <c r="N92" s="58"/>
      <c r="O92" s="58"/>
      <c r="P92" s="58"/>
      <c r="Q92" s="58"/>
      <c r="R92" s="58"/>
      <c r="S92" s="58"/>
      <c r="T92" s="58"/>
      <c r="U92" s="58"/>
    </row>
    <row r="93" spans="1:21" ht="14.25" customHeight="1">
      <c r="A93" s="58"/>
      <c r="B93" s="58"/>
      <c r="C93" s="58"/>
      <c r="D93" s="58"/>
      <c r="E93" s="58"/>
      <c r="F93" s="58"/>
      <c r="G93" s="58"/>
      <c r="H93" s="58"/>
      <c r="I93" s="58"/>
      <c r="J93" s="58"/>
      <c r="K93" s="58"/>
      <c r="L93" s="58"/>
      <c r="M93" s="58"/>
      <c r="N93" s="58"/>
      <c r="O93" s="58"/>
      <c r="P93" s="58"/>
      <c r="Q93" s="58"/>
      <c r="R93" s="58"/>
      <c r="S93" s="58"/>
      <c r="T93" s="58"/>
      <c r="U93" s="58"/>
    </row>
    <row r="94" spans="1:21" ht="14.25" customHeight="1">
      <c r="A94" s="58"/>
      <c r="B94" s="58"/>
      <c r="C94" s="58"/>
      <c r="D94" s="58"/>
      <c r="E94" s="58"/>
      <c r="F94" s="58"/>
      <c r="G94" s="58"/>
      <c r="H94" s="58"/>
      <c r="I94" s="58"/>
      <c r="J94" s="58"/>
      <c r="K94" s="58"/>
      <c r="L94" s="58"/>
      <c r="M94" s="58"/>
      <c r="N94" s="58"/>
      <c r="O94" s="58"/>
      <c r="P94" s="58"/>
      <c r="Q94" s="58"/>
      <c r="R94" s="58"/>
      <c r="S94" s="58"/>
      <c r="T94" s="58"/>
      <c r="U94" s="58"/>
    </row>
    <row r="95" spans="1:21" ht="14.25" customHeight="1">
      <c r="A95" s="58"/>
      <c r="B95" s="58"/>
      <c r="C95" s="58"/>
      <c r="D95" s="58"/>
      <c r="E95" s="58"/>
      <c r="F95" s="58"/>
      <c r="G95" s="58"/>
      <c r="H95" s="58"/>
      <c r="I95" s="58"/>
      <c r="J95" s="58"/>
      <c r="K95" s="58"/>
      <c r="L95" s="58"/>
      <c r="M95" s="58"/>
      <c r="N95" s="58"/>
      <c r="O95" s="58"/>
      <c r="P95" s="58"/>
      <c r="Q95" s="58"/>
      <c r="R95" s="58"/>
      <c r="S95" s="58"/>
      <c r="T95" s="58"/>
      <c r="U95" s="58"/>
    </row>
    <row r="96" spans="1:21" ht="14.25" customHeight="1">
      <c r="A96" s="58"/>
      <c r="B96" s="58"/>
      <c r="C96" s="58"/>
      <c r="D96" s="58"/>
      <c r="E96" s="58"/>
      <c r="F96" s="58"/>
      <c r="G96" s="58"/>
      <c r="H96" s="58"/>
      <c r="I96" s="58"/>
      <c r="J96" s="58"/>
      <c r="K96" s="58"/>
      <c r="L96" s="58"/>
      <c r="M96" s="58"/>
      <c r="N96" s="58"/>
      <c r="O96" s="58"/>
      <c r="P96" s="58"/>
      <c r="Q96" s="58"/>
      <c r="R96" s="58"/>
      <c r="S96" s="58"/>
      <c r="T96" s="58"/>
      <c r="U96" s="58"/>
    </row>
    <row r="97" spans="1:21" ht="14.25" customHeight="1">
      <c r="A97" s="58"/>
      <c r="B97" s="58"/>
      <c r="C97" s="58"/>
      <c r="D97" s="58"/>
      <c r="E97" s="58"/>
      <c r="F97" s="58"/>
      <c r="G97" s="58"/>
      <c r="H97" s="58"/>
      <c r="I97" s="58"/>
      <c r="J97" s="58"/>
      <c r="K97" s="58"/>
      <c r="L97" s="58"/>
      <c r="M97" s="58"/>
      <c r="N97" s="58"/>
      <c r="O97" s="58"/>
      <c r="P97" s="58"/>
      <c r="Q97" s="58"/>
      <c r="R97" s="58"/>
      <c r="S97" s="58"/>
      <c r="T97" s="58"/>
      <c r="U97" s="58"/>
    </row>
    <row r="98" spans="1:21" ht="14.25" customHeight="1">
      <c r="A98" s="58"/>
      <c r="B98" s="58"/>
      <c r="C98" s="58"/>
      <c r="D98" s="58"/>
      <c r="E98" s="58"/>
      <c r="F98" s="58"/>
      <c r="G98" s="58"/>
      <c r="H98" s="58"/>
      <c r="I98" s="58"/>
      <c r="J98" s="58"/>
      <c r="K98" s="58"/>
      <c r="L98" s="58"/>
      <c r="M98" s="58"/>
      <c r="N98" s="58"/>
      <c r="O98" s="58"/>
      <c r="P98" s="58"/>
      <c r="Q98" s="58"/>
      <c r="R98" s="58"/>
      <c r="S98" s="58"/>
      <c r="T98" s="58"/>
      <c r="U98" s="58"/>
    </row>
    <row r="99" spans="1:21" ht="14.25" customHeight="1">
      <c r="A99" s="58"/>
      <c r="B99" s="58"/>
      <c r="C99" s="58"/>
      <c r="D99" s="58"/>
      <c r="E99" s="58"/>
      <c r="F99" s="58"/>
      <c r="G99" s="58"/>
      <c r="H99" s="58"/>
      <c r="I99" s="58"/>
      <c r="J99" s="58"/>
      <c r="K99" s="58"/>
      <c r="L99" s="58"/>
      <c r="M99" s="58"/>
      <c r="N99" s="58"/>
      <c r="O99" s="58"/>
      <c r="P99" s="58"/>
      <c r="Q99" s="58"/>
      <c r="R99" s="58"/>
      <c r="S99" s="58"/>
      <c r="T99" s="58"/>
      <c r="U99" s="58"/>
    </row>
    <row r="100" spans="1:21" ht="14.25" customHeight="1">
      <c r="A100" s="58"/>
      <c r="B100" s="58"/>
      <c r="C100" s="58"/>
      <c r="D100" s="58"/>
      <c r="E100" s="58"/>
      <c r="F100" s="58"/>
      <c r="G100" s="58"/>
      <c r="H100" s="58"/>
      <c r="I100" s="58"/>
      <c r="J100" s="58"/>
      <c r="K100" s="58"/>
      <c r="L100" s="58"/>
      <c r="M100" s="58"/>
      <c r="N100" s="58"/>
      <c r="O100" s="58"/>
      <c r="P100" s="58"/>
      <c r="Q100" s="58"/>
      <c r="R100" s="58"/>
      <c r="S100" s="58"/>
      <c r="T100" s="58"/>
      <c r="U100" s="58"/>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08"/>
  <sheetViews>
    <sheetView showGridLines="0" topLeftCell="C1" workbookViewId="0">
      <selection activeCell="E10" sqref="E10"/>
    </sheetView>
  </sheetViews>
  <sheetFormatPr defaultColWidth="16.7109375" defaultRowHeight="15" customHeight="1"/>
  <cols>
    <col min="1" max="1" width="8.28515625" customWidth="1"/>
    <col min="2" max="2" width="19.42578125" customWidth="1"/>
    <col min="3" max="3" width="11.7109375" customWidth="1"/>
    <col min="4" max="4" width="46.28515625" customWidth="1"/>
    <col min="5" max="5" width="34.28515625" customWidth="1"/>
    <col min="6" max="6" width="26.28515625" customWidth="1"/>
    <col min="7" max="7" width="12.7109375" customWidth="1"/>
    <col min="8" max="8" width="13.7109375" customWidth="1"/>
    <col min="9" max="9" width="15.42578125" customWidth="1"/>
    <col min="10" max="10" width="14" customWidth="1"/>
    <col min="11" max="11" width="16.7109375" customWidth="1"/>
    <col min="12" max="12" width="32.7109375" customWidth="1"/>
    <col min="13" max="13" width="11.42578125" customWidth="1"/>
  </cols>
  <sheetData>
    <row r="1" spans="1:13" ht="14.25" customHeight="1">
      <c r="A1" s="6"/>
      <c r="B1" s="7"/>
      <c r="C1" s="7"/>
      <c r="D1" s="8"/>
      <c r="E1" s="7"/>
      <c r="F1" s="7"/>
      <c r="G1" s="7"/>
      <c r="H1" s="7"/>
      <c r="I1" s="6"/>
      <c r="J1" s="6"/>
      <c r="K1" s="7"/>
      <c r="L1" s="9"/>
      <c r="M1" s="9"/>
    </row>
    <row r="2" spans="1:13" ht="21.75" customHeight="1">
      <c r="A2" s="284" t="s">
        <v>18</v>
      </c>
      <c r="B2" s="285"/>
      <c r="C2" s="285"/>
      <c r="D2" s="283"/>
      <c r="E2" s="10" t="s">
        <v>427</v>
      </c>
      <c r="F2" s="11"/>
      <c r="G2" s="12"/>
      <c r="H2" s="287" t="s">
        <v>19</v>
      </c>
      <c r="I2" s="283"/>
      <c r="J2" s="13" t="s">
        <v>426</v>
      </c>
      <c r="K2" s="14"/>
      <c r="L2" s="9" t="s">
        <v>20</v>
      </c>
      <c r="M2" s="9" t="s">
        <v>21</v>
      </c>
    </row>
    <row r="3" spans="1:13" ht="14.25" customHeight="1">
      <c r="A3" s="284" t="s">
        <v>22</v>
      </c>
      <c r="B3" s="285"/>
      <c r="C3" s="285"/>
      <c r="D3" s="283"/>
      <c r="E3" s="10" t="s">
        <v>428</v>
      </c>
      <c r="F3" s="15" t="s">
        <v>23</v>
      </c>
      <c r="G3" s="10" t="s">
        <v>24</v>
      </c>
      <c r="H3" s="287" t="s">
        <v>25</v>
      </c>
      <c r="I3" s="283"/>
      <c r="J3" s="16">
        <v>44068</v>
      </c>
      <c r="K3" s="14"/>
      <c r="L3" s="9" t="s">
        <v>26</v>
      </c>
      <c r="M3" s="9" t="s">
        <v>27</v>
      </c>
    </row>
    <row r="4" spans="1:13" ht="14.25" customHeight="1">
      <c r="A4" s="284" t="s">
        <v>28</v>
      </c>
      <c r="B4" s="285"/>
      <c r="C4" s="285"/>
      <c r="D4" s="283"/>
      <c r="E4" s="10" t="s">
        <v>55</v>
      </c>
      <c r="F4" s="17"/>
      <c r="G4" s="18"/>
      <c r="H4" s="287" t="s">
        <v>29</v>
      </c>
      <c r="I4" s="283"/>
      <c r="J4" s="19" t="s">
        <v>27</v>
      </c>
      <c r="K4" s="14"/>
      <c r="L4" s="9" t="s">
        <v>30</v>
      </c>
      <c r="M4" s="9" t="s">
        <v>31</v>
      </c>
    </row>
    <row r="5" spans="1:13" ht="14.25" customHeight="1">
      <c r="A5" s="284" t="s">
        <v>32</v>
      </c>
      <c r="B5" s="285"/>
      <c r="C5" s="285"/>
      <c r="D5" s="283"/>
      <c r="E5" s="10" t="s">
        <v>429</v>
      </c>
      <c r="F5" s="15" t="s">
        <v>33</v>
      </c>
      <c r="G5" s="10" t="s">
        <v>20</v>
      </c>
      <c r="H5" s="287" t="s">
        <v>34</v>
      </c>
      <c r="I5" s="283"/>
      <c r="J5" s="19"/>
      <c r="K5" s="14"/>
      <c r="L5" s="9" t="s">
        <v>35</v>
      </c>
      <c r="M5" s="9" t="s">
        <v>36</v>
      </c>
    </row>
    <row r="6" spans="1:13" ht="14.25" customHeight="1">
      <c r="A6" s="284"/>
      <c r="B6" s="285"/>
      <c r="C6" s="285"/>
      <c r="D6" s="283"/>
      <c r="E6" s="20"/>
      <c r="F6" s="20"/>
      <c r="G6" s="286"/>
      <c r="H6" s="285"/>
      <c r="I6" s="285"/>
      <c r="J6" s="283"/>
      <c r="K6" s="21"/>
      <c r="L6" s="9" t="s">
        <v>37</v>
      </c>
      <c r="M6" s="9" t="s">
        <v>38</v>
      </c>
    </row>
    <row r="7" spans="1:13" ht="38.25" customHeight="1">
      <c r="A7" s="22" t="s">
        <v>39</v>
      </c>
      <c r="B7" s="23" t="s">
        <v>40</v>
      </c>
      <c r="C7" s="23" t="s">
        <v>41</v>
      </c>
      <c r="D7" s="23" t="s">
        <v>42</v>
      </c>
      <c r="E7" s="23" t="s">
        <v>43</v>
      </c>
      <c r="F7" s="23" t="s">
        <v>44</v>
      </c>
      <c r="G7" s="24" t="s">
        <v>45</v>
      </c>
      <c r="H7" s="25" t="s">
        <v>8</v>
      </c>
      <c r="I7" s="26" t="s">
        <v>46</v>
      </c>
      <c r="J7" s="27" t="s">
        <v>47</v>
      </c>
      <c r="K7" s="28" t="s">
        <v>0</v>
      </c>
      <c r="L7" s="9" t="s">
        <v>48</v>
      </c>
      <c r="M7" s="9" t="s">
        <v>49</v>
      </c>
    </row>
    <row r="8" spans="1:13" ht="14.25" customHeight="1">
      <c r="A8" s="29"/>
      <c r="B8" s="25"/>
      <c r="C8" s="25"/>
      <c r="D8" s="25"/>
      <c r="E8" s="25"/>
      <c r="F8" s="30"/>
      <c r="G8" s="31" t="s">
        <v>50</v>
      </c>
      <c r="H8" s="31" t="s">
        <v>51</v>
      </c>
      <c r="I8" s="32" t="s">
        <v>51</v>
      </c>
      <c r="J8" s="33" t="s">
        <v>52</v>
      </c>
      <c r="K8" s="34"/>
      <c r="L8" s="9"/>
      <c r="M8" s="9" t="s">
        <v>53</v>
      </c>
    </row>
    <row r="9" spans="1:13" ht="19.5" customHeight="1">
      <c r="A9" s="35">
        <v>1</v>
      </c>
      <c r="B9" s="35" t="s">
        <v>430</v>
      </c>
      <c r="C9" s="35" t="s">
        <v>432</v>
      </c>
      <c r="D9" s="35" t="s">
        <v>434</v>
      </c>
      <c r="E9" s="281" t="s">
        <v>443</v>
      </c>
      <c r="F9" s="35" t="s">
        <v>436</v>
      </c>
      <c r="G9" s="35" t="s">
        <v>438</v>
      </c>
      <c r="H9" s="35">
        <v>1950</v>
      </c>
      <c r="I9" s="35">
        <v>2020</v>
      </c>
      <c r="J9" s="35">
        <v>1</v>
      </c>
      <c r="K9" s="36">
        <v>250</v>
      </c>
      <c r="L9" s="9"/>
      <c r="M9" s="9" t="s">
        <v>54</v>
      </c>
    </row>
    <row r="10" spans="1:13" ht="19.5" customHeight="1">
      <c r="A10" s="35">
        <v>2</v>
      </c>
      <c r="B10" s="35" t="s">
        <v>431</v>
      </c>
      <c r="C10" s="35" t="s">
        <v>433</v>
      </c>
      <c r="D10" s="35" t="s">
        <v>435</v>
      </c>
      <c r="E10" s="35" t="s">
        <v>385</v>
      </c>
      <c r="F10" s="35" t="s">
        <v>437</v>
      </c>
      <c r="G10" s="35" t="s">
        <v>438</v>
      </c>
      <c r="H10" s="35">
        <v>4280</v>
      </c>
      <c r="I10" s="35">
        <v>2650</v>
      </c>
      <c r="J10" s="35">
        <v>1</v>
      </c>
      <c r="K10" s="36">
        <v>850</v>
      </c>
      <c r="L10" s="37" t="s">
        <v>55</v>
      </c>
      <c r="M10" s="37"/>
    </row>
    <row r="11" spans="1:13" ht="19.5" customHeight="1">
      <c r="A11" s="35">
        <v>3</v>
      </c>
      <c r="B11" s="35"/>
      <c r="C11" s="35"/>
      <c r="D11" s="35"/>
      <c r="E11" s="35"/>
      <c r="F11" s="35"/>
      <c r="G11" s="35"/>
      <c r="H11" s="35"/>
      <c r="I11" s="35"/>
      <c r="J11" s="35"/>
      <c r="K11" s="36"/>
      <c r="L11" s="37" t="s">
        <v>56</v>
      </c>
      <c r="M11" s="37"/>
    </row>
    <row r="12" spans="1:13" ht="19.5" customHeight="1">
      <c r="A12" s="35">
        <v>4</v>
      </c>
      <c r="B12" s="35"/>
      <c r="C12" s="35"/>
      <c r="D12" s="35"/>
      <c r="E12" s="35"/>
      <c r="F12" s="35"/>
      <c r="G12" s="35"/>
      <c r="H12" s="35"/>
      <c r="I12" s="35"/>
      <c r="J12" s="35"/>
      <c r="K12" s="36"/>
      <c r="L12" s="9" t="s">
        <v>57</v>
      </c>
      <c r="M12" s="9"/>
    </row>
    <row r="13" spans="1:13" ht="19.5" customHeight="1">
      <c r="A13" s="35">
        <v>5</v>
      </c>
      <c r="B13" s="35"/>
      <c r="C13" s="35"/>
      <c r="D13" s="35"/>
      <c r="E13" s="35"/>
      <c r="F13" s="35"/>
      <c r="G13" s="35"/>
      <c r="H13" s="35"/>
      <c r="I13" s="35"/>
      <c r="J13" s="35"/>
      <c r="K13" s="36"/>
      <c r="L13" s="9" t="s">
        <v>58</v>
      </c>
      <c r="M13" s="9"/>
    </row>
    <row r="14" spans="1:13" ht="14.25" customHeight="1">
      <c r="A14" s="35">
        <v>6</v>
      </c>
      <c r="B14" s="35"/>
      <c r="C14" s="35"/>
      <c r="D14" s="35"/>
      <c r="E14" s="35"/>
      <c r="F14" s="35"/>
      <c r="G14" s="35"/>
      <c r="H14" s="35"/>
      <c r="I14" s="35"/>
      <c r="J14" s="35"/>
      <c r="K14" s="36"/>
      <c r="L14" s="37" t="s">
        <v>59</v>
      </c>
      <c r="M14" s="37"/>
    </row>
    <row r="15" spans="1:13" ht="19.5" customHeight="1">
      <c r="A15" s="35">
        <v>7</v>
      </c>
      <c r="B15" s="35"/>
      <c r="C15" s="35"/>
      <c r="D15" s="35"/>
      <c r="E15" s="35"/>
      <c r="F15" s="35"/>
      <c r="G15" s="35"/>
      <c r="H15" s="35"/>
      <c r="I15" s="35"/>
      <c r="J15" s="35"/>
      <c r="K15" s="36"/>
      <c r="L15" s="37" t="s">
        <v>60</v>
      </c>
      <c r="M15" s="37"/>
    </row>
    <row r="16" spans="1:13" ht="19.5" customHeight="1">
      <c r="A16" s="35">
        <v>8</v>
      </c>
      <c r="B16" s="35"/>
      <c r="C16" s="35"/>
      <c r="D16" s="35"/>
      <c r="E16" s="35"/>
      <c r="F16" s="35"/>
      <c r="G16" s="35"/>
      <c r="H16" s="35"/>
      <c r="I16" s="35"/>
      <c r="J16" s="35"/>
      <c r="K16" s="36"/>
      <c r="L16" s="9" t="s">
        <v>61</v>
      </c>
      <c r="M16" s="9"/>
    </row>
    <row r="17" spans="1:13" ht="19.5" customHeight="1">
      <c r="A17" s="35">
        <v>9</v>
      </c>
      <c r="B17" s="35"/>
      <c r="C17" s="35"/>
      <c r="D17" s="35"/>
      <c r="E17" s="35"/>
      <c r="F17" s="35"/>
      <c r="G17" s="35"/>
      <c r="H17" s="35"/>
      <c r="I17" s="35"/>
      <c r="J17" s="35"/>
      <c r="K17" s="36"/>
      <c r="L17" s="37" t="s">
        <v>62</v>
      </c>
      <c r="M17" s="37"/>
    </row>
    <row r="18" spans="1:13" ht="19.5" customHeight="1">
      <c r="A18" s="35">
        <v>10</v>
      </c>
      <c r="B18" s="35"/>
      <c r="C18" s="35"/>
      <c r="D18" s="35"/>
      <c r="E18" s="35"/>
      <c r="F18" s="35"/>
      <c r="G18" s="35"/>
      <c r="H18" s="35"/>
      <c r="I18" s="35"/>
      <c r="J18" s="35"/>
      <c r="K18" s="36"/>
      <c r="L18" s="37" t="s">
        <v>63</v>
      </c>
      <c r="M18" s="37"/>
    </row>
    <row r="19" spans="1:13" ht="19.5" customHeight="1">
      <c r="A19" s="35">
        <v>11</v>
      </c>
      <c r="B19" s="35"/>
      <c r="C19" s="35"/>
      <c r="D19" s="35"/>
      <c r="E19" s="35"/>
      <c r="F19" s="35"/>
      <c r="G19" s="35"/>
      <c r="H19" s="35"/>
      <c r="I19" s="35"/>
      <c r="J19" s="35"/>
      <c r="K19" s="36"/>
      <c r="L19" s="9" t="s">
        <v>64</v>
      </c>
      <c r="M19" s="9"/>
    </row>
    <row r="20" spans="1:13" ht="14.25" customHeight="1">
      <c r="A20" s="35">
        <v>12</v>
      </c>
      <c r="B20" s="35"/>
      <c r="C20" s="35"/>
      <c r="D20" s="35"/>
      <c r="E20" s="35"/>
      <c r="F20" s="35"/>
      <c r="G20" s="35"/>
      <c r="H20" s="35"/>
      <c r="I20" s="35"/>
      <c r="J20" s="35"/>
      <c r="K20" s="36"/>
      <c r="L20" s="9" t="s">
        <v>65</v>
      </c>
      <c r="M20" s="9"/>
    </row>
    <row r="21" spans="1:13" ht="19.5" customHeight="1">
      <c r="A21" s="35">
        <v>13</v>
      </c>
      <c r="B21" s="35"/>
      <c r="C21" s="35"/>
      <c r="D21" s="35"/>
      <c r="E21" s="35"/>
      <c r="F21" s="35"/>
      <c r="G21" s="35"/>
      <c r="H21" s="35"/>
      <c r="I21" s="35"/>
      <c r="J21" s="35"/>
      <c r="K21" s="36"/>
      <c r="L21" s="9" t="s">
        <v>66</v>
      </c>
      <c r="M21" s="9"/>
    </row>
    <row r="22" spans="1:13" ht="19.5" customHeight="1">
      <c r="A22" s="35">
        <v>14</v>
      </c>
      <c r="B22" s="35"/>
      <c r="C22" s="35"/>
      <c r="D22" s="35"/>
      <c r="E22" s="35"/>
      <c r="F22" s="35"/>
      <c r="G22" s="35"/>
      <c r="H22" s="35"/>
      <c r="I22" s="35"/>
      <c r="J22" s="35"/>
      <c r="K22" s="36"/>
      <c r="L22" s="37" t="s">
        <v>67</v>
      </c>
      <c r="M22" s="37"/>
    </row>
    <row r="23" spans="1:13" ht="19.5" customHeight="1">
      <c r="A23" s="35">
        <v>15</v>
      </c>
      <c r="B23" s="35"/>
      <c r="C23" s="35"/>
      <c r="D23" s="35"/>
      <c r="E23" s="35"/>
      <c r="F23" s="35"/>
      <c r="G23" s="35"/>
      <c r="H23" s="35"/>
      <c r="I23" s="35"/>
      <c r="J23" s="35"/>
      <c r="K23" s="36"/>
      <c r="L23" s="37" t="s">
        <v>68</v>
      </c>
      <c r="M23" s="37"/>
    </row>
    <row r="24" spans="1:13" ht="19.5" customHeight="1">
      <c r="A24" s="35">
        <v>16</v>
      </c>
      <c r="B24" s="35"/>
      <c r="C24" s="35"/>
      <c r="D24" s="35"/>
      <c r="E24" s="35"/>
      <c r="F24" s="35"/>
      <c r="G24" s="35"/>
      <c r="H24" s="35"/>
      <c r="I24" s="35"/>
      <c r="J24" s="35"/>
      <c r="K24" s="36"/>
      <c r="L24" s="37" t="s">
        <v>69</v>
      </c>
      <c r="M24" s="37"/>
    </row>
    <row r="25" spans="1:13" ht="19.5" customHeight="1">
      <c r="A25" s="35">
        <v>17</v>
      </c>
      <c r="B25" s="35"/>
      <c r="C25" s="35"/>
      <c r="D25" s="35"/>
      <c r="E25" s="35"/>
      <c r="F25" s="35"/>
      <c r="G25" s="35"/>
      <c r="H25" s="35"/>
      <c r="I25" s="35"/>
      <c r="J25" s="35"/>
      <c r="K25" s="36"/>
      <c r="L25" s="37" t="s">
        <v>70</v>
      </c>
      <c r="M25" s="37"/>
    </row>
    <row r="26" spans="1:13" ht="14.25" customHeight="1">
      <c r="A26" s="35">
        <v>18</v>
      </c>
      <c r="B26" s="35"/>
      <c r="C26" s="35"/>
      <c r="D26" s="35"/>
      <c r="E26" s="35"/>
      <c r="F26" s="35"/>
      <c r="G26" s="35"/>
      <c r="H26" s="35"/>
      <c r="I26" s="35"/>
      <c r="J26" s="35"/>
      <c r="K26" s="36"/>
      <c r="L26" s="37" t="s">
        <v>71</v>
      </c>
      <c r="M26" s="37" t="s">
        <v>72</v>
      </c>
    </row>
    <row r="27" spans="1:13" ht="19.5" customHeight="1">
      <c r="A27" s="35">
        <v>19</v>
      </c>
      <c r="B27" s="35"/>
      <c r="C27" s="35"/>
      <c r="D27" s="35"/>
      <c r="E27" s="35"/>
      <c r="F27" s="35"/>
      <c r="G27" s="35"/>
      <c r="H27" s="35"/>
      <c r="I27" s="35"/>
      <c r="J27" s="35"/>
      <c r="K27" s="36"/>
      <c r="L27" s="37"/>
      <c r="M27" s="37"/>
    </row>
    <row r="28" spans="1:13" ht="19.5" customHeight="1">
      <c r="A28" s="35">
        <v>20</v>
      </c>
      <c r="B28" s="35"/>
      <c r="C28" s="35"/>
      <c r="D28" s="35"/>
      <c r="E28" s="35"/>
      <c r="F28" s="35"/>
      <c r="G28" s="35"/>
      <c r="H28" s="35"/>
      <c r="I28" s="35"/>
      <c r="J28" s="35"/>
      <c r="K28" s="36"/>
      <c r="L28" s="37"/>
      <c r="M28" s="37"/>
    </row>
    <row r="29" spans="1:13" ht="19.5" customHeight="1">
      <c r="A29" s="35">
        <v>21</v>
      </c>
      <c r="B29" s="35"/>
      <c r="C29" s="35"/>
      <c r="D29" s="35"/>
      <c r="E29" s="35"/>
      <c r="F29" s="35"/>
      <c r="G29" s="35"/>
      <c r="H29" s="35"/>
      <c r="I29" s="35"/>
      <c r="J29" s="35"/>
      <c r="K29" s="36"/>
      <c r="L29" s="9"/>
      <c r="M29" s="9"/>
    </row>
    <row r="30" spans="1:13" ht="19.5" customHeight="1">
      <c r="A30" s="35">
        <v>22</v>
      </c>
      <c r="B30" s="35"/>
      <c r="C30" s="35"/>
      <c r="D30" s="35"/>
      <c r="E30" s="35"/>
      <c r="F30" s="35"/>
      <c r="G30" s="35"/>
      <c r="H30" s="35"/>
      <c r="I30" s="35"/>
      <c r="J30" s="35"/>
      <c r="K30" s="36"/>
      <c r="L30" s="9"/>
      <c r="M30" s="9"/>
    </row>
    <row r="31" spans="1:13" ht="19.5" customHeight="1">
      <c r="A31" s="35">
        <v>23</v>
      </c>
      <c r="B31" s="35"/>
      <c r="C31" s="35"/>
      <c r="D31" s="35"/>
      <c r="E31" s="35"/>
      <c r="F31" s="35"/>
      <c r="G31" s="35"/>
      <c r="H31" s="35"/>
      <c r="I31" s="35"/>
      <c r="J31" s="35"/>
      <c r="K31" s="36"/>
      <c r="L31" s="9"/>
      <c r="M31" s="9"/>
    </row>
    <row r="32" spans="1:13" ht="14.25" customHeight="1">
      <c r="A32" s="35">
        <v>24</v>
      </c>
      <c r="B32" s="35"/>
      <c r="C32" s="35"/>
      <c r="D32" s="35"/>
      <c r="E32" s="35"/>
      <c r="F32" s="35"/>
      <c r="G32" s="35"/>
      <c r="H32" s="35"/>
      <c r="I32" s="35"/>
      <c r="J32" s="35"/>
      <c r="K32" s="36"/>
      <c r="L32" s="9"/>
      <c r="M32" s="9"/>
    </row>
    <row r="33" spans="1:13" ht="19.5" customHeight="1">
      <c r="A33" s="35">
        <v>25</v>
      </c>
      <c r="B33" s="35"/>
      <c r="C33" s="35"/>
      <c r="D33" s="35"/>
      <c r="E33" s="35"/>
      <c r="F33" s="35"/>
      <c r="G33" s="35"/>
      <c r="H33" s="35"/>
      <c r="I33" s="35"/>
      <c r="J33" s="35"/>
      <c r="K33" s="36"/>
      <c r="L33" s="9"/>
      <c r="M33" s="9"/>
    </row>
    <row r="34" spans="1:13" ht="19.5" customHeight="1">
      <c r="A34" s="35">
        <v>26</v>
      </c>
      <c r="B34" s="35"/>
      <c r="C34" s="35"/>
      <c r="D34" s="35"/>
      <c r="E34" s="35"/>
      <c r="F34" s="35"/>
      <c r="G34" s="35"/>
      <c r="H34" s="35"/>
      <c r="I34" s="35"/>
      <c r="J34" s="35"/>
      <c r="K34" s="36"/>
      <c r="L34" s="9"/>
      <c r="M34" s="9"/>
    </row>
    <row r="35" spans="1:13" ht="19.5" customHeight="1">
      <c r="A35" s="35">
        <v>27</v>
      </c>
      <c r="B35" s="35"/>
      <c r="C35" s="35"/>
      <c r="D35" s="35"/>
      <c r="E35" s="35"/>
      <c r="F35" s="35"/>
      <c r="G35" s="35"/>
      <c r="H35" s="35"/>
      <c r="I35" s="35"/>
      <c r="J35" s="35"/>
      <c r="K35" s="36"/>
      <c r="L35" s="9"/>
      <c r="M35" s="9"/>
    </row>
    <row r="36" spans="1:13" ht="19.5" customHeight="1">
      <c r="A36" s="35">
        <v>28</v>
      </c>
      <c r="B36" s="35"/>
      <c r="C36" s="35"/>
      <c r="D36" s="35"/>
      <c r="E36" s="35"/>
      <c r="F36" s="35"/>
      <c r="G36" s="35"/>
      <c r="H36" s="35"/>
      <c r="I36" s="35"/>
      <c r="J36" s="35"/>
      <c r="K36" s="36"/>
      <c r="L36" s="9"/>
      <c r="M36" s="9"/>
    </row>
    <row r="37" spans="1:13" ht="19.5" customHeight="1">
      <c r="A37" s="35">
        <v>29</v>
      </c>
      <c r="B37" s="35"/>
      <c r="C37" s="35"/>
      <c r="D37" s="35"/>
      <c r="E37" s="35"/>
      <c r="F37" s="35"/>
      <c r="G37" s="35"/>
      <c r="H37" s="35"/>
      <c r="I37" s="35"/>
      <c r="J37" s="35"/>
      <c r="K37" s="36"/>
      <c r="L37" s="9"/>
      <c r="M37" s="9"/>
    </row>
    <row r="38" spans="1:13" ht="14.25" customHeight="1">
      <c r="A38" s="35">
        <v>30</v>
      </c>
      <c r="B38" s="35"/>
      <c r="C38" s="35"/>
      <c r="D38" s="35"/>
      <c r="E38" s="35"/>
      <c r="F38" s="35"/>
      <c r="G38" s="35"/>
      <c r="H38" s="35"/>
      <c r="I38" s="35"/>
      <c r="J38" s="35"/>
      <c r="K38" s="36"/>
      <c r="L38" s="9"/>
      <c r="M38" s="9"/>
    </row>
    <row r="39" spans="1:13" ht="19.5" customHeight="1">
      <c r="A39" s="35">
        <v>31</v>
      </c>
      <c r="B39" s="35"/>
      <c r="C39" s="35"/>
      <c r="D39" s="35"/>
      <c r="E39" s="35"/>
      <c r="F39" s="35"/>
      <c r="G39" s="35"/>
      <c r="H39" s="35"/>
      <c r="I39" s="35"/>
      <c r="J39" s="35"/>
      <c r="K39" s="36"/>
      <c r="L39" s="9"/>
      <c r="M39" s="9"/>
    </row>
    <row r="40" spans="1:13" ht="19.5" customHeight="1">
      <c r="A40" s="35">
        <v>32</v>
      </c>
      <c r="B40" s="35"/>
      <c r="C40" s="35"/>
      <c r="D40" s="35"/>
      <c r="E40" s="35"/>
      <c r="F40" s="35"/>
      <c r="G40" s="35"/>
      <c r="H40" s="35"/>
      <c r="I40" s="35"/>
      <c r="J40" s="35"/>
      <c r="K40" s="36"/>
      <c r="L40" s="9"/>
      <c r="M40" s="9"/>
    </row>
    <row r="41" spans="1:13" ht="19.5" customHeight="1">
      <c r="A41" s="35">
        <v>33</v>
      </c>
      <c r="B41" s="35"/>
      <c r="C41" s="35"/>
      <c r="D41" s="35"/>
      <c r="E41" s="35"/>
      <c r="F41" s="35"/>
      <c r="G41" s="35"/>
      <c r="H41" s="35"/>
      <c r="I41" s="35"/>
      <c r="J41" s="35"/>
      <c r="K41" s="36"/>
      <c r="L41" s="9"/>
      <c r="M41" s="9"/>
    </row>
    <row r="42" spans="1:13" ht="14.25" customHeight="1">
      <c r="A42" s="35">
        <v>34</v>
      </c>
      <c r="B42" s="35"/>
      <c r="C42" s="35"/>
      <c r="D42" s="35"/>
      <c r="E42" s="35"/>
      <c r="F42" s="35"/>
      <c r="G42" s="35"/>
      <c r="H42" s="35"/>
      <c r="I42" s="35"/>
      <c r="J42" s="35"/>
      <c r="K42" s="36"/>
      <c r="L42" s="9"/>
      <c r="M42" s="9"/>
    </row>
    <row r="43" spans="1:13" ht="19.5" customHeight="1">
      <c r="A43" s="35">
        <v>35</v>
      </c>
      <c r="B43" s="35"/>
      <c r="C43" s="35"/>
      <c r="D43" s="35"/>
      <c r="E43" s="35"/>
      <c r="F43" s="35"/>
      <c r="G43" s="35"/>
      <c r="H43" s="35"/>
      <c r="I43" s="35"/>
      <c r="J43" s="35"/>
      <c r="K43" s="36"/>
      <c r="L43" s="9"/>
      <c r="M43" s="9"/>
    </row>
    <row r="44" spans="1:13" ht="19.5" customHeight="1">
      <c r="A44" s="35">
        <v>36</v>
      </c>
      <c r="B44" s="35"/>
      <c r="C44" s="35"/>
      <c r="D44" s="35"/>
      <c r="E44" s="35"/>
      <c r="F44" s="35"/>
      <c r="G44" s="35"/>
      <c r="H44" s="35"/>
      <c r="I44" s="35"/>
      <c r="J44" s="35"/>
      <c r="K44" s="36"/>
      <c r="L44" s="9"/>
      <c r="M44" s="9"/>
    </row>
    <row r="45" spans="1:13" ht="19.5" customHeight="1">
      <c r="A45" s="35">
        <v>37</v>
      </c>
      <c r="B45" s="35"/>
      <c r="C45" s="35"/>
      <c r="D45" s="35"/>
      <c r="E45" s="35"/>
      <c r="F45" s="35"/>
      <c r="G45" s="35"/>
      <c r="H45" s="35"/>
      <c r="I45" s="35"/>
      <c r="J45" s="35"/>
      <c r="K45" s="36"/>
      <c r="L45" s="9"/>
      <c r="M45" s="9"/>
    </row>
    <row r="46" spans="1:13" ht="19.5" customHeight="1">
      <c r="A46" s="35">
        <v>38</v>
      </c>
      <c r="B46" s="35"/>
      <c r="C46" s="35"/>
      <c r="D46" s="35"/>
      <c r="E46" s="35"/>
      <c r="F46" s="35"/>
      <c r="G46" s="35"/>
      <c r="H46" s="35"/>
      <c r="I46" s="35"/>
      <c r="J46" s="35"/>
      <c r="K46" s="36"/>
      <c r="L46" s="9"/>
      <c r="M46" s="9"/>
    </row>
    <row r="47" spans="1:13" ht="19.5" customHeight="1">
      <c r="A47" s="35">
        <v>39</v>
      </c>
      <c r="B47" s="35"/>
      <c r="C47" s="35"/>
      <c r="D47" s="35"/>
      <c r="E47" s="35"/>
      <c r="F47" s="35"/>
      <c r="G47" s="35"/>
      <c r="H47" s="35"/>
      <c r="I47" s="35"/>
      <c r="J47" s="35"/>
      <c r="K47" s="36"/>
      <c r="L47" s="9"/>
      <c r="M47" s="9"/>
    </row>
    <row r="48" spans="1:13" ht="14.25" customHeight="1">
      <c r="A48" s="35">
        <v>40</v>
      </c>
      <c r="B48" s="35"/>
      <c r="C48" s="35"/>
      <c r="D48" s="35"/>
      <c r="E48" s="35"/>
      <c r="F48" s="35"/>
      <c r="G48" s="35"/>
      <c r="H48" s="35"/>
      <c r="I48" s="35"/>
      <c r="J48" s="35"/>
      <c r="K48" s="36"/>
      <c r="L48" s="9"/>
      <c r="M48" s="9"/>
    </row>
    <row r="49" spans="1:13" ht="19.5" customHeight="1">
      <c r="A49" s="35">
        <v>41</v>
      </c>
      <c r="B49" s="35"/>
      <c r="C49" s="35"/>
      <c r="D49" s="35"/>
      <c r="E49" s="35"/>
      <c r="F49" s="35"/>
      <c r="G49" s="35"/>
      <c r="H49" s="35"/>
      <c r="I49" s="35"/>
      <c r="J49" s="35"/>
      <c r="K49" s="36"/>
      <c r="L49" s="9"/>
      <c r="M49" s="9"/>
    </row>
    <row r="50" spans="1:13" ht="19.5" customHeight="1">
      <c r="A50" s="35">
        <v>42</v>
      </c>
      <c r="B50" s="35"/>
      <c r="C50" s="35"/>
      <c r="D50" s="35"/>
      <c r="E50" s="35"/>
      <c r="F50" s="35"/>
      <c r="G50" s="35"/>
      <c r="H50" s="35"/>
      <c r="I50" s="35"/>
      <c r="J50" s="35"/>
      <c r="K50" s="36"/>
      <c r="L50" s="9"/>
      <c r="M50" s="9"/>
    </row>
    <row r="51" spans="1:13" ht="19.5" customHeight="1">
      <c r="A51" s="35">
        <v>43</v>
      </c>
      <c r="B51" s="35"/>
      <c r="C51" s="35"/>
      <c r="D51" s="35"/>
      <c r="E51" s="35"/>
      <c r="F51" s="35"/>
      <c r="G51" s="35"/>
      <c r="H51" s="35"/>
      <c r="I51" s="35"/>
      <c r="J51" s="35"/>
      <c r="K51" s="36"/>
      <c r="L51" s="9"/>
      <c r="M51" s="9"/>
    </row>
    <row r="52" spans="1:13" ht="19.5" customHeight="1">
      <c r="A52" s="35">
        <v>44</v>
      </c>
      <c r="B52" s="35"/>
      <c r="C52" s="35"/>
      <c r="D52" s="35"/>
      <c r="E52" s="35"/>
      <c r="F52" s="35"/>
      <c r="G52" s="35"/>
      <c r="H52" s="35"/>
      <c r="I52" s="35"/>
      <c r="J52" s="35"/>
      <c r="K52" s="36"/>
      <c r="L52" s="9"/>
      <c r="M52" s="9"/>
    </row>
    <row r="53" spans="1:13" ht="19.5" customHeight="1">
      <c r="A53" s="35">
        <v>45</v>
      </c>
      <c r="B53" s="35"/>
      <c r="C53" s="35"/>
      <c r="D53" s="35"/>
      <c r="E53" s="35"/>
      <c r="F53" s="35"/>
      <c r="G53" s="35"/>
      <c r="H53" s="35"/>
      <c r="I53" s="35"/>
      <c r="J53" s="35"/>
      <c r="K53" s="36"/>
      <c r="L53" s="9"/>
      <c r="M53" s="9"/>
    </row>
    <row r="54" spans="1:13" ht="14.25" customHeight="1">
      <c r="A54" s="35">
        <v>46</v>
      </c>
      <c r="B54" s="35"/>
      <c r="C54" s="35"/>
      <c r="D54" s="35"/>
      <c r="E54" s="35"/>
      <c r="F54" s="35"/>
      <c r="G54" s="35"/>
      <c r="H54" s="35"/>
      <c r="I54" s="35"/>
      <c r="J54" s="35"/>
      <c r="K54" s="36"/>
      <c r="L54" s="9"/>
      <c r="M54" s="9"/>
    </row>
    <row r="55" spans="1:13" ht="19.5" customHeight="1">
      <c r="A55" s="35">
        <v>47</v>
      </c>
      <c r="B55" s="35"/>
      <c r="C55" s="35"/>
      <c r="D55" s="35"/>
      <c r="E55" s="35"/>
      <c r="F55" s="35"/>
      <c r="G55" s="35"/>
      <c r="H55" s="35"/>
      <c r="I55" s="35"/>
      <c r="J55" s="35"/>
      <c r="K55" s="36"/>
      <c r="L55" s="9"/>
      <c r="M55" s="9"/>
    </row>
    <row r="56" spans="1:13" ht="19.5" customHeight="1">
      <c r="A56" s="35">
        <v>48</v>
      </c>
      <c r="B56" s="35"/>
      <c r="C56" s="35"/>
      <c r="D56" s="35"/>
      <c r="E56" s="35"/>
      <c r="F56" s="35"/>
      <c r="G56" s="35"/>
      <c r="H56" s="35"/>
      <c r="I56" s="35"/>
      <c r="J56" s="35"/>
      <c r="K56" s="36"/>
      <c r="L56" s="9"/>
      <c r="M56" s="9"/>
    </row>
    <row r="57" spans="1:13" ht="19.5" customHeight="1">
      <c r="A57" s="35">
        <v>49</v>
      </c>
      <c r="B57" s="35"/>
      <c r="C57" s="35"/>
      <c r="D57" s="35"/>
      <c r="E57" s="35"/>
      <c r="F57" s="35"/>
      <c r="G57" s="35"/>
      <c r="H57" s="35"/>
      <c r="I57" s="35"/>
      <c r="J57" s="35"/>
      <c r="K57" s="36"/>
      <c r="L57" s="9"/>
      <c r="M57" s="9"/>
    </row>
    <row r="58" spans="1:13" ht="19.5" customHeight="1">
      <c r="A58" s="35">
        <v>50</v>
      </c>
      <c r="B58" s="35"/>
      <c r="C58" s="35"/>
      <c r="D58" s="35"/>
      <c r="E58" s="35"/>
      <c r="F58" s="35"/>
      <c r="G58" s="35"/>
      <c r="H58" s="35"/>
      <c r="I58" s="35"/>
      <c r="J58" s="35"/>
      <c r="K58" s="36"/>
      <c r="L58" s="9"/>
      <c r="M58" s="9"/>
    </row>
    <row r="59" spans="1:13" ht="19.5" customHeight="1">
      <c r="A59" s="35">
        <v>51</v>
      </c>
      <c r="B59" s="35"/>
      <c r="C59" s="35"/>
      <c r="D59" s="35"/>
      <c r="E59" s="35"/>
      <c r="F59" s="35"/>
      <c r="G59" s="35"/>
      <c r="H59" s="35"/>
      <c r="I59" s="35"/>
      <c r="J59" s="35"/>
      <c r="K59" s="36"/>
      <c r="L59" s="9"/>
      <c r="M59" s="9"/>
    </row>
    <row r="60" spans="1:13" ht="19.5" customHeight="1">
      <c r="A60" s="35">
        <v>52</v>
      </c>
      <c r="B60" s="35"/>
      <c r="C60" s="35"/>
      <c r="D60" s="35"/>
      <c r="E60" s="35"/>
      <c r="F60" s="35"/>
      <c r="G60" s="35"/>
      <c r="H60" s="35"/>
      <c r="I60" s="35"/>
      <c r="J60" s="35"/>
      <c r="K60" s="36"/>
      <c r="L60" s="9"/>
      <c r="M60" s="9"/>
    </row>
    <row r="61" spans="1:13" ht="19.5" customHeight="1">
      <c r="A61" s="35">
        <v>53</v>
      </c>
      <c r="B61" s="35"/>
      <c r="C61" s="35"/>
      <c r="D61" s="35"/>
      <c r="E61" s="38"/>
      <c r="F61" s="35"/>
      <c r="G61" s="35"/>
      <c r="H61" s="35"/>
      <c r="I61" s="35"/>
      <c r="J61" s="35"/>
      <c r="K61" s="36"/>
      <c r="L61" s="9"/>
      <c r="M61" s="9"/>
    </row>
    <row r="62" spans="1:13" ht="19.5" customHeight="1">
      <c r="A62" s="35">
        <v>54</v>
      </c>
      <c r="B62" s="35"/>
      <c r="C62" s="35"/>
      <c r="D62" s="35"/>
      <c r="E62" s="35"/>
      <c r="F62" s="35"/>
      <c r="G62" s="35"/>
      <c r="H62" s="35"/>
      <c r="I62" s="35"/>
      <c r="J62" s="35"/>
      <c r="K62" s="36"/>
      <c r="L62" s="9"/>
      <c r="M62" s="9"/>
    </row>
    <row r="63" spans="1:13" ht="19.5" customHeight="1">
      <c r="A63" s="35">
        <v>55</v>
      </c>
      <c r="B63" s="35"/>
      <c r="C63" s="35"/>
      <c r="D63" s="35"/>
      <c r="E63" s="38"/>
      <c r="F63" s="35"/>
      <c r="G63" s="35"/>
      <c r="H63" s="35"/>
      <c r="I63" s="35"/>
      <c r="J63" s="35"/>
      <c r="K63" s="36"/>
      <c r="L63" s="9"/>
      <c r="M63" s="9"/>
    </row>
    <row r="64" spans="1:13" ht="14.25" customHeight="1">
      <c r="A64" s="35">
        <v>56</v>
      </c>
      <c r="B64" s="35"/>
      <c r="C64" s="35"/>
      <c r="D64" s="35"/>
      <c r="E64" s="35"/>
      <c r="F64" s="35"/>
      <c r="G64" s="35"/>
      <c r="H64" s="35"/>
      <c r="I64" s="35"/>
      <c r="J64" s="35"/>
      <c r="K64" s="36"/>
      <c r="L64" s="9"/>
      <c r="M64" s="9"/>
    </row>
    <row r="65" spans="1:13" ht="19.5" customHeight="1">
      <c r="A65" s="35">
        <v>57</v>
      </c>
      <c r="B65" s="35"/>
      <c r="C65" s="35"/>
      <c r="D65" s="35"/>
      <c r="E65" s="35"/>
      <c r="F65" s="35"/>
      <c r="G65" s="35"/>
      <c r="H65" s="35"/>
      <c r="I65" s="35"/>
      <c r="J65" s="35"/>
      <c r="K65" s="36"/>
      <c r="L65" s="9"/>
      <c r="M65" s="9"/>
    </row>
    <row r="66" spans="1:13" ht="19.5" customHeight="1">
      <c r="A66" s="35">
        <v>58</v>
      </c>
      <c r="B66" s="35"/>
      <c r="C66" s="35"/>
      <c r="D66" s="35"/>
      <c r="E66" s="35"/>
      <c r="F66" s="35"/>
      <c r="G66" s="35"/>
      <c r="H66" s="35"/>
      <c r="I66" s="35"/>
      <c r="J66" s="35"/>
      <c r="K66" s="36"/>
      <c r="L66" s="9"/>
      <c r="M66" s="9"/>
    </row>
    <row r="67" spans="1:13" ht="19.5" customHeight="1">
      <c r="A67" s="35">
        <v>59</v>
      </c>
      <c r="B67" s="35"/>
      <c r="C67" s="35"/>
      <c r="D67" s="35"/>
      <c r="E67" s="35"/>
      <c r="F67" s="35"/>
      <c r="G67" s="35"/>
      <c r="H67" s="35"/>
      <c r="I67" s="35"/>
      <c r="J67" s="35"/>
      <c r="K67" s="36"/>
      <c r="L67" s="9"/>
      <c r="M67" s="9"/>
    </row>
    <row r="68" spans="1:13" ht="19.5" customHeight="1">
      <c r="A68" s="35">
        <v>60</v>
      </c>
      <c r="B68" s="35"/>
      <c r="C68" s="35"/>
      <c r="D68" s="35"/>
      <c r="E68" s="38"/>
      <c r="F68" s="35"/>
      <c r="G68" s="35"/>
      <c r="H68" s="35"/>
      <c r="I68" s="35"/>
      <c r="J68" s="35"/>
      <c r="K68" s="36"/>
      <c r="L68" s="9"/>
      <c r="M68" s="9"/>
    </row>
    <row r="69" spans="1:13" ht="19.5" customHeight="1">
      <c r="A69" s="35">
        <v>61</v>
      </c>
      <c r="B69" s="35"/>
      <c r="C69" s="35"/>
      <c r="D69" s="35"/>
      <c r="E69" s="35"/>
      <c r="F69" s="35"/>
      <c r="G69" s="35"/>
      <c r="H69" s="35"/>
      <c r="I69" s="35"/>
      <c r="J69" s="35"/>
      <c r="K69" s="36"/>
      <c r="L69" s="9"/>
      <c r="M69" s="9"/>
    </row>
    <row r="70" spans="1:13" ht="19.5" customHeight="1">
      <c r="A70" s="35">
        <v>62</v>
      </c>
      <c r="B70" s="35"/>
      <c r="C70" s="35"/>
      <c r="D70" s="35"/>
      <c r="E70" s="35"/>
      <c r="F70" s="35"/>
      <c r="G70" s="35"/>
      <c r="H70" s="35"/>
      <c r="I70" s="35"/>
      <c r="J70" s="35"/>
      <c r="K70" s="36"/>
      <c r="L70" s="9"/>
      <c r="M70" s="9"/>
    </row>
    <row r="71" spans="1:13" ht="19.5" customHeight="1">
      <c r="A71" s="35">
        <v>63</v>
      </c>
      <c r="B71" s="35"/>
      <c r="C71" s="35"/>
      <c r="D71" s="35"/>
      <c r="E71" s="35"/>
      <c r="F71" s="35"/>
      <c r="G71" s="35"/>
      <c r="H71" s="35"/>
      <c r="I71" s="35"/>
      <c r="J71" s="35"/>
      <c r="K71" s="36"/>
      <c r="L71" s="9"/>
      <c r="M71" s="9"/>
    </row>
    <row r="72" spans="1:13" ht="19.5" customHeight="1">
      <c r="A72" s="35">
        <v>64</v>
      </c>
      <c r="B72" s="35"/>
      <c r="C72" s="35"/>
      <c r="D72" s="35"/>
      <c r="E72" s="35"/>
      <c r="F72" s="35"/>
      <c r="G72" s="35"/>
      <c r="H72" s="35"/>
      <c r="I72" s="35"/>
      <c r="J72" s="35"/>
      <c r="K72" s="36"/>
      <c r="L72" s="9"/>
      <c r="M72" s="9"/>
    </row>
    <row r="73" spans="1:13" ht="19.5" customHeight="1">
      <c r="A73" s="35">
        <v>65</v>
      </c>
      <c r="B73" s="35"/>
      <c r="C73" s="35"/>
      <c r="D73" s="35"/>
      <c r="E73" s="35"/>
      <c r="F73" s="35"/>
      <c r="G73" s="35"/>
      <c r="H73" s="35"/>
      <c r="I73" s="35"/>
      <c r="J73" s="35"/>
      <c r="K73" s="36"/>
      <c r="L73" s="9"/>
      <c r="M73" s="9"/>
    </row>
    <row r="74" spans="1:13" ht="14.25" customHeight="1">
      <c r="A74" s="35">
        <v>66</v>
      </c>
      <c r="B74" s="35"/>
      <c r="C74" s="35"/>
      <c r="D74" s="35"/>
      <c r="E74" s="38"/>
      <c r="F74" s="35"/>
      <c r="G74" s="35"/>
      <c r="H74" s="35"/>
      <c r="I74" s="35"/>
      <c r="J74" s="35"/>
      <c r="K74" s="36"/>
      <c r="L74" s="9"/>
      <c r="M74" s="9"/>
    </row>
    <row r="75" spans="1:13" ht="19.5" customHeight="1">
      <c r="A75" s="35">
        <v>67</v>
      </c>
      <c r="B75" s="35"/>
      <c r="C75" s="35"/>
      <c r="D75" s="35"/>
      <c r="E75" s="35"/>
      <c r="F75" s="35"/>
      <c r="G75" s="35"/>
      <c r="H75" s="35"/>
      <c r="I75" s="35"/>
      <c r="J75" s="35"/>
      <c r="K75" s="36"/>
      <c r="L75" s="9"/>
      <c r="M75" s="9"/>
    </row>
    <row r="76" spans="1:13" ht="19.5" customHeight="1">
      <c r="A76" s="35">
        <v>68</v>
      </c>
      <c r="B76" s="35"/>
      <c r="C76" s="35"/>
      <c r="D76" s="35"/>
      <c r="E76" s="35"/>
      <c r="F76" s="35"/>
      <c r="G76" s="35"/>
      <c r="H76" s="35"/>
      <c r="I76" s="35"/>
      <c r="J76" s="35"/>
      <c r="K76" s="36"/>
      <c r="L76" s="9"/>
      <c r="M76" s="9"/>
    </row>
    <row r="77" spans="1:13" ht="19.5" customHeight="1">
      <c r="A77" s="35">
        <v>69</v>
      </c>
      <c r="B77" s="35"/>
      <c r="C77" s="35"/>
      <c r="D77" s="35"/>
      <c r="E77" s="35"/>
      <c r="F77" s="35"/>
      <c r="G77" s="35"/>
      <c r="H77" s="35"/>
      <c r="I77" s="35"/>
      <c r="J77" s="35"/>
      <c r="K77" s="36"/>
      <c r="L77" s="9"/>
      <c r="M77" s="9"/>
    </row>
    <row r="78" spans="1:13" ht="19.5" customHeight="1">
      <c r="A78" s="35">
        <v>70</v>
      </c>
      <c r="B78" s="35"/>
      <c r="C78" s="35"/>
      <c r="D78" s="35"/>
      <c r="E78" s="35"/>
      <c r="F78" s="35"/>
      <c r="G78" s="35"/>
      <c r="H78" s="35"/>
      <c r="I78" s="35"/>
      <c r="J78" s="35"/>
      <c r="K78" s="36"/>
      <c r="L78" s="9"/>
      <c r="M78" s="9"/>
    </row>
    <row r="79" spans="1:13" ht="19.5" customHeight="1">
      <c r="A79" s="35">
        <v>71</v>
      </c>
      <c r="B79" s="35"/>
      <c r="C79" s="35"/>
      <c r="D79" s="35"/>
      <c r="E79" s="35"/>
      <c r="F79" s="35"/>
      <c r="G79" s="35"/>
      <c r="H79" s="35"/>
      <c r="I79" s="35"/>
      <c r="J79" s="35"/>
      <c r="K79" s="36"/>
      <c r="L79" s="9"/>
      <c r="M79" s="9"/>
    </row>
    <row r="80" spans="1:13" ht="19.5" customHeight="1">
      <c r="A80" s="35">
        <v>72</v>
      </c>
      <c r="B80" s="35"/>
      <c r="C80" s="35"/>
      <c r="D80" s="35"/>
      <c r="E80" s="35"/>
      <c r="F80" s="35"/>
      <c r="G80" s="35"/>
      <c r="H80" s="35"/>
      <c r="I80" s="35"/>
      <c r="J80" s="35"/>
      <c r="K80" s="36"/>
      <c r="L80" s="9"/>
      <c r="M80" s="9"/>
    </row>
    <row r="81" spans="1:13" ht="19.5" customHeight="1">
      <c r="A81" s="35">
        <v>73</v>
      </c>
      <c r="B81" s="35"/>
      <c r="C81" s="35"/>
      <c r="D81" s="35"/>
      <c r="E81" s="35"/>
      <c r="F81" s="35"/>
      <c r="G81" s="35"/>
      <c r="H81" s="35"/>
      <c r="I81" s="35"/>
      <c r="J81" s="35"/>
      <c r="K81" s="36"/>
      <c r="L81" s="9"/>
      <c r="M81" s="9"/>
    </row>
    <row r="82" spans="1:13" ht="19.5" customHeight="1">
      <c r="A82" s="35">
        <v>74</v>
      </c>
      <c r="B82" s="35"/>
      <c r="C82" s="35"/>
      <c r="D82" s="35"/>
      <c r="E82" s="35"/>
      <c r="F82" s="35"/>
      <c r="G82" s="35"/>
      <c r="H82" s="35"/>
      <c r="I82" s="35"/>
      <c r="J82" s="35"/>
      <c r="K82" s="36"/>
      <c r="L82" s="9"/>
      <c r="M82" s="9"/>
    </row>
    <row r="83" spans="1:13" ht="19.5" customHeight="1">
      <c r="A83" s="35">
        <v>75</v>
      </c>
      <c r="B83" s="35"/>
      <c r="C83" s="35"/>
      <c r="D83" s="35"/>
      <c r="E83" s="35"/>
      <c r="F83" s="35"/>
      <c r="G83" s="35"/>
      <c r="H83" s="35"/>
      <c r="I83" s="35"/>
      <c r="J83" s="35"/>
      <c r="K83" s="36"/>
      <c r="L83" s="9"/>
      <c r="M83" s="9"/>
    </row>
    <row r="84" spans="1:13" ht="14.25" customHeight="1">
      <c r="A84" s="35">
        <v>76</v>
      </c>
      <c r="B84" s="35"/>
      <c r="C84" s="35"/>
      <c r="D84" s="35"/>
      <c r="E84" s="35"/>
      <c r="F84" s="35"/>
      <c r="G84" s="35"/>
      <c r="H84" s="35"/>
      <c r="I84" s="35"/>
      <c r="J84" s="35"/>
      <c r="K84" s="36"/>
      <c r="L84" s="9"/>
      <c r="M84" s="9"/>
    </row>
    <row r="85" spans="1:13" ht="19.5" customHeight="1">
      <c r="A85" s="35">
        <v>77</v>
      </c>
      <c r="B85" s="35"/>
      <c r="C85" s="35"/>
      <c r="D85" s="35"/>
      <c r="E85" s="35"/>
      <c r="F85" s="35"/>
      <c r="G85" s="35"/>
      <c r="H85" s="35"/>
      <c r="I85" s="35"/>
      <c r="J85" s="35"/>
      <c r="K85" s="36"/>
      <c r="L85" s="9"/>
      <c r="M85" s="9"/>
    </row>
    <row r="86" spans="1:13" ht="19.5" customHeight="1">
      <c r="A86" s="35">
        <v>78</v>
      </c>
      <c r="B86" s="35"/>
      <c r="C86" s="35"/>
      <c r="D86" s="35"/>
      <c r="E86" s="35"/>
      <c r="F86" s="35"/>
      <c r="G86" s="35"/>
      <c r="H86" s="35"/>
      <c r="I86" s="35"/>
      <c r="J86" s="35"/>
      <c r="K86" s="36"/>
      <c r="L86" s="9"/>
      <c r="M86" s="9"/>
    </row>
    <row r="87" spans="1:13" ht="19.5" customHeight="1">
      <c r="A87" s="35">
        <v>79</v>
      </c>
      <c r="B87" s="35"/>
      <c r="C87" s="35"/>
      <c r="D87" s="35"/>
      <c r="E87" s="35"/>
      <c r="F87" s="35"/>
      <c r="G87" s="35"/>
      <c r="H87" s="35"/>
      <c r="I87" s="35"/>
      <c r="J87" s="35"/>
      <c r="K87" s="36"/>
      <c r="L87" s="9"/>
      <c r="M87" s="9"/>
    </row>
    <row r="88" spans="1:13" ht="19.5" customHeight="1">
      <c r="A88" s="35">
        <v>80</v>
      </c>
      <c r="B88" s="35"/>
      <c r="C88" s="35"/>
      <c r="D88" s="35"/>
      <c r="E88" s="38"/>
      <c r="F88" s="35"/>
      <c r="G88" s="38"/>
      <c r="H88" s="35"/>
      <c r="I88" s="35"/>
      <c r="J88" s="35"/>
      <c r="K88" s="36"/>
      <c r="L88" s="9"/>
      <c r="M88" s="9"/>
    </row>
    <row r="89" spans="1:13" ht="19.5" customHeight="1">
      <c r="A89" s="35">
        <v>81</v>
      </c>
      <c r="B89" s="35"/>
      <c r="C89" s="35"/>
      <c r="D89" s="35"/>
      <c r="E89" s="35"/>
      <c r="F89" s="35"/>
      <c r="G89" s="38"/>
      <c r="H89" s="35"/>
      <c r="I89" s="35"/>
      <c r="J89" s="35"/>
      <c r="K89" s="36"/>
      <c r="L89" s="9"/>
      <c r="M89" s="9"/>
    </row>
    <row r="90" spans="1:13" ht="19.5" customHeight="1">
      <c r="A90" s="35">
        <v>82</v>
      </c>
      <c r="B90" s="35"/>
      <c r="C90" s="35"/>
      <c r="D90" s="35"/>
      <c r="E90" s="35"/>
      <c r="F90" s="35"/>
      <c r="G90" s="35"/>
      <c r="H90" s="35"/>
      <c r="I90" s="35"/>
      <c r="J90" s="35"/>
      <c r="K90" s="36"/>
      <c r="L90" s="9"/>
      <c r="M90" s="9"/>
    </row>
    <row r="91" spans="1:13" ht="19.5" customHeight="1">
      <c r="A91" s="35">
        <v>83</v>
      </c>
      <c r="B91" s="35"/>
      <c r="C91" s="35"/>
      <c r="D91" s="35"/>
      <c r="E91" s="35"/>
      <c r="F91" s="35"/>
      <c r="G91" s="35"/>
      <c r="H91" s="35"/>
      <c r="I91" s="35"/>
      <c r="J91" s="35"/>
      <c r="K91" s="36"/>
      <c r="L91" s="9"/>
      <c r="M91" s="9"/>
    </row>
    <row r="92" spans="1:13" ht="19.5" customHeight="1">
      <c r="A92" s="35">
        <v>84</v>
      </c>
      <c r="B92" s="35"/>
      <c r="C92" s="35"/>
      <c r="D92" s="35"/>
      <c r="E92" s="35"/>
      <c r="F92" s="35"/>
      <c r="G92" s="35"/>
      <c r="H92" s="35"/>
      <c r="I92" s="35"/>
      <c r="J92" s="35"/>
      <c r="K92" s="36"/>
      <c r="L92" s="9"/>
      <c r="M92" s="9"/>
    </row>
    <row r="93" spans="1:13" ht="19.5" customHeight="1">
      <c r="A93" s="35">
        <v>85</v>
      </c>
      <c r="B93" s="35"/>
      <c r="C93" s="35"/>
      <c r="D93" s="35"/>
      <c r="E93" s="35"/>
      <c r="F93" s="35"/>
      <c r="G93" s="35"/>
      <c r="H93" s="35"/>
      <c r="I93" s="35"/>
      <c r="J93" s="35"/>
      <c r="K93" s="36"/>
      <c r="L93" s="9"/>
      <c r="M93" s="9"/>
    </row>
    <row r="94" spans="1:13" ht="14.25" customHeight="1">
      <c r="A94" s="35">
        <v>86</v>
      </c>
      <c r="B94" s="35"/>
      <c r="C94" s="35"/>
      <c r="D94" s="35"/>
      <c r="E94" s="35"/>
      <c r="F94" s="35"/>
      <c r="G94" s="35"/>
      <c r="H94" s="35"/>
      <c r="I94" s="35"/>
      <c r="J94" s="35"/>
      <c r="K94" s="36"/>
      <c r="L94" s="9"/>
      <c r="M94" s="9"/>
    </row>
    <row r="95" spans="1:13" ht="19.5" customHeight="1">
      <c r="A95" s="35">
        <v>87</v>
      </c>
      <c r="B95" s="35"/>
      <c r="C95" s="35"/>
      <c r="D95" s="35"/>
      <c r="E95" s="35"/>
      <c r="F95" s="35"/>
      <c r="G95" s="35"/>
      <c r="H95" s="35"/>
      <c r="I95" s="35"/>
      <c r="J95" s="35"/>
      <c r="K95" s="36"/>
      <c r="L95" s="9"/>
      <c r="M95" s="9"/>
    </row>
    <row r="96" spans="1:13" ht="19.5" customHeight="1">
      <c r="A96" s="35">
        <v>88</v>
      </c>
      <c r="B96" s="35"/>
      <c r="C96" s="35"/>
      <c r="D96" s="35"/>
      <c r="E96" s="35"/>
      <c r="F96" s="35"/>
      <c r="G96" s="35"/>
      <c r="H96" s="35"/>
      <c r="I96" s="35"/>
      <c r="J96" s="35"/>
      <c r="K96" s="36"/>
      <c r="L96" s="9"/>
      <c r="M96" s="9"/>
    </row>
    <row r="97" spans="1:13" ht="19.5" customHeight="1">
      <c r="A97" s="35">
        <v>89</v>
      </c>
      <c r="B97" s="35"/>
      <c r="C97" s="35"/>
      <c r="D97" s="35"/>
      <c r="E97" s="35"/>
      <c r="F97" s="35"/>
      <c r="G97" s="35"/>
      <c r="H97" s="35"/>
      <c r="I97" s="35"/>
      <c r="J97" s="35"/>
      <c r="K97" s="36"/>
      <c r="L97" s="9"/>
      <c r="M97" s="9"/>
    </row>
    <row r="98" spans="1:13" ht="19.5" customHeight="1">
      <c r="A98" s="35">
        <v>90</v>
      </c>
      <c r="B98" s="35"/>
      <c r="C98" s="35"/>
      <c r="D98" s="35"/>
      <c r="E98" s="35"/>
      <c r="F98" s="35"/>
      <c r="G98" s="35"/>
      <c r="H98" s="35"/>
      <c r="I98" s="35"/>
      <c r="J98" s="35"/>
      <c r="K98" s="36"/>
      <c r="L98" s="9"/>
      <c r="M98" s="9"/>
    </row>
    <row r="99" spans="1:13" ht="19.5" customHeight="1">
      <c r="A99" s="35">
        <v>91</v>
      </c>
      <c r="B99" s="35"/>
      <c r="C99" s="35"/>
      <c r="D99" s="35"/>
      <c r="E99" s="35"/>
      <c r="F99" s="35"/>
      <c r="G99" s="35"/>
      <c r="H99" s="35"/>
      <c r="I99" s="35"/>
      <c r="J99" s="35"/>
      <c r="K99" s="36"/>
      <c r="L99" s="9"/>
      <c r="M99" s="9"/>
    </row>
    <row r="100" spans="1:13" ht="19.5" customHeight="1">
      <c r="A100" s="35">
        <v>92</v>
      </c>
      <c r="B100" s="35"/>
      <c r="C100" s="35"/>
      <c r="D100" s="35"/>
      <c r="E100" s="35"/>
      <c r="F100" s="35"/>
      <c r="G100" s="35"/>
      <c r="H100" s="35"/>
      <c r="I100" s="35"/>
      <c r="J100" s="35"/>
      <c r="K100" s="36"/>
      <c r="L100" s="9"/>
      <c r="M100" s="9"/>
    </row>
    <row r="101" spans="1:13" ht="19.5" customHeight="1">
      <c r="A101" s="35">
        <v>93</v>
      </c>
      <c r="B101" s="35"/>
      <c r="C101" s="35"/>
      <c r="D101" s="35"/>
      <c r="E101" s="35"/>
      <c r="F101" s="35"/>
      <c r="G101" s="35"/>
      <c r="H101" s="35"/>
      <c r="I101" s="35"/>
      <c r="J101" s="35"/>
      <c r="K101" s="36"/>
      <c r="L101" s="9"/>
      <c r="M101" s="9"/>
    </row>
    <row r="102" spans="1:13" ht="19.5" customHeight="1">
      <c r="A102" s="35">
        <v>94</v>
      </c>
      <c r="B102" s="35"/>
      <c r="C102" s="35"/>
      <c r="D102" s="35"/>
      <c r="E102" s="35"/>
      <c r="F102" s="35"/>
      <c r="G102" s="35"/>
      <c r="H102" s="35"/>
      <c r="I102" s="35"/>
      <c r="J102" s="35"/>
      <c r="K102" s="36"/>
      <c r="L102" s="9"/>
      <c r="M102" s="9"/>
    </row>
    <row r="103" spans="1:13" ht="19.5" customHeight="1">
      <c r="A103" s="35">
        <v>95</v>
      </c>
      <c r="B103" s="35"/>
      <c r="C103" s="35"/>
      <c r="D103" s="35"/>
      <c r="E103" s="35"/>
      <c r="F103" s="35"/>
      <c r="G103" s="35"/>
      <c r="H103" s="35"/>
      <c r="I103" s="35"/>
      <c r="J103" s="35"/>
      <c r="K103" s="36"/>
      <c r="L103" s="9"/>
      <c r="M103" s="9"/>
    </row>
    <row r="104" spans="1:13" ht="14.25" customHeight="1">
      <c r="A104" s="35">
        <v>96</v>
      </c>
      <c r="B104" s="35"/>
      <c r="C104" s="35"/>
      <c r="D104" s="35"/>
      <c r="E104" s="35"/>
      <c r="F104" s="35"/>
      <c r="G104" s="35"/>
      <c r="H104" s="35"/>
      <c r="I104" s="35"/>
      <c r="J104" s="35"/>
      <c r="K104" s="36"/>
      <c r="L104" s="9"/>
      <c r="M104" s="9"/>
    </row>
    <row r="105" spans="1:13" ht="19.5" customHeight="1">
      <c r="A105" s="35">
        <v>97</v>
      </c>
      <c r="B105" s="35"/>
      <c r="C105" s="35"/>
      <c r="D105" s="35"/>
      <c r="E105" s="35"/>
      <c r="F105" s="35"/>
      <c r="G105" s="35"/>
      <c r="H105" s="35"/>
      <c r="I105" s="35"/>
      <c r="J105" s="35"/>
      <c r="K105" s="36"/>
      <c r="L105" s="9"/>
      <c r="M105" s="9"/>
    </row>
    <row r="106" spans="1:13" ht="19.5" customHeight="1">
      <c r="A106" s="35">
        <v>98</v>
      </c>
      <c r="B106" s="35"/>
      <c r="C106" s="35"/>
      <c r="D106" s="35"/>
      <c r="E106" s="35"/>
      <c r="F106" s="35"/>
      <c r="G106" s="35"/>
      <c r="H106" s="35"/>
      <c r="I106" s="35"/>
      <c r="J106" s="35"/>
      <c r="K106" s="36"/>
      <c r="L106" s="9"/>
      <c r="M106" s="9"/>
    </row>
    <row r="107" spans="1:13" ht="19.5" customHeight="1">
      <c r="A107" s="35">
        <v>99</v>
      </c>
      <c r="B107" s="35"/>
      <c r="C107" s="35"/>
      <c r="D107" s="35"/>
      <c r="E107" s="35"/>
      <c r="F107" s="35"/>
      <c r="G107" s="35"/>
      <c r="H107" s="35"/>
      <c r="I107" s="35"/>
      <c r="J107" s="35"/>
      <c r="K107" s="36"/>
      <c r="L107" s="9"/>
      <c r="M107" s="9"/>
    </row>
    <row r="108" spans="1:13" ht="19.5" customHeight="1">
      <c r="A108" s="35">
        <v>100</v>
      </c>
      <c r="B108" s="35"/>
      <c r="C108" s="35"/>
      <c r="D108" s="35"/>
      <c r="E108" s="35"/>
      <c r="F108" s="35"/>
      <c r="G108" s="35"/>
      <c r="H108" s="35"/>
      <c r="I108" s="35"/>
      <c r="J108" s="35"/>
      <c r="K108" s="36"/>
      <c r="L108" s="9"/>
      <c r="M108" s="9"/>
    </row>
  </sheetData>
  <autoFilter ref="A8:L108" xr:uid="{00000000-0009-0000-0000-000001000000}"/>
  <mergeCells count="10">
    <mergeCell ref="A2:D2"/>
    <mergeCell ref="A3:D3"/>
    <mergeCell ref="G6:J6"/>
    <mergeCell ref="A5:D5"/>
    <mergeCell ref="A6:D6"/>
    <mergeCell ref="H2:I2"/>
    <mergeCell ref="H3:I3"/>
    <mergeCell ref="H4:I4"/>
    <mergeCell ref="H5:I5"/>
    <mergeCell ref="A4:D4"/>
  </mergeCells>
  <dataValidations count="3">
    <dataValidation type="list" allowBlank="1" showErrorMessage="1" sqref="E4" xr:uid="{00000000-0002-0000-0100-000000000000}">
      <formula1>$L$10:$L$33</formula1>
    </dataValidation>
    <dataValidation type="list" allowBlank="1" showErrorMessage="1" sqref="J4" xr:uid="{00000000-0002-0000-0100-000001000000}">
      <formula1>$M$2:$M$14</formula1>
    </dataValidation>
    <dataValidation type="list" allowBlank="1" showErrorMessage="1" sqref="G5" xr:uid="{00000000-0002-0000-0100-000002000000}">
      <formula1>$L$2:$L$7</formula1>
    </dataValidation>
  </dataValidations>
  <printOptions horizontalCentered="1"/>
  <pageMargins left="0.39370078740157483" right="0.39370078740157483" top="0.59055118110236227" bottom="0.59055118110236227" header="0" footer="0"/>
  <pageSetup paperSize="9" orientation="portrait"/>
  <headerFooter>
    <oddFooter>&amp;L&amp;D&amp;CTeam Work Engineering Glass and Aluminiumwww.teamworkglass.com&amp;R&amp;P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4"/>
  <sheetViews>
    <sheetView showGridLines="0" workbookViewId="0">
      <pane xSplit="8" ySplit="3" topLeftCell="N4" activePane="bottomRight" state="frozen"/>
      <selection pane="topRight" activeCell="I1" sqref="I1"/>
      <selection pane="bottomLeft" activeCell="A4" sqref="A4"/>
      <selection pane="bottomRight" activeCell="T5" sqref="T5"/>
    </sheetView>
  </sheetViews>
  <sheetFormatPr defaultColWidth="16.7109375" defaultRowHeight="15" customHeight="1"/>
  <cols>
    <col min="1" max="1" width="7.42578125" customWidth="1"/>
    <col min="2" max="3" width="10.42578125" customWidth="1"/>
    <col min="4" max="4" width="46.42578125" hidden="1" customWidth="1"/>
    <col min="5" max="5" width="26.28515625" customWidth="1"/>
    <col min="6" max="6" width="10.7109375" customWidth="1"/>
    <col min="7" max="7" width="10" customWidth="1"/>
    <col min="8" max="8" width="8.28515625" customWidth="1"/>
    <col min="9" max="9" width="6.7109375" customWidth="1"/>
    <col min="10" max="10" width="14.42578125" customWidth="1"/>
    <col min="11" max="11" width="16.7109375" customWidth="1"/>
    <col min="12" max="12" width="17.7109375" customWidth="1"/>
    <col min="13" max="13" width="19" customWidth="1"/>
    <col min="14" max="14" width="16" customWidth="1"/>
    <col min="15" max="16" width="13.28515625" customWidth="1"/>
    <col min="17" max="18" width="21.7109375" customWidth="1"/>
    <col min="19" max="19" width="13.28515625" customWidth="1"/>
    <col min="20" max="20" width="9.28515625" customWidth="1"/>
    <col min="21" max="21" width="19.7109375" customWidth="1"/>
    <col min="22" max="22" width="16.28515625" customWidth="1"/>
    <col min="23" max="23" width="20.28515625" customWidth="1"/>
    <col min="24" max="24" width="20.42578125" customWidth="1"/>
    <col min="25" max="25" width="12.42578125" customWidth="1"/>
  </cols>
  <sheetData>
    <row r="1" spans="1:25" ht="14.25" customHeight="1">
      <c r="A1" s="288" t="s">
        <v>73</v>
      </c>
      <c r="B1" s="289"/>
      <c r="C1" s="289"/>
      <c r="D1" s="289"/>
      <c r="E1" s="289"/>
      <c r="F1" s="289"/>
      <c r="G1" s="289"/>
      <c r="H1" s="289"/>
      <c r="I1" s="289"/>
      <c r="J1" s="290"/>
      <c r="K1" s="39"/>
      <c r="L1" s="39"/>
      <c r="M1" s="39"/>
      <c r="N1" s="39"/>
      <c r="O1" s="39"/>
      <c r="P1" s="39"/>
      <c r="Q1" s="39"/>
      <c r="R1" s="39">
        <v>6000</v>
      </c>
      <c r="S1" s="39"/>
      <c r="T1" s="40"/>
      <c r="U1" s="40"/>
      <c r="V1" s="40"/>
      <c r="W1" s="40"/>
      <c r="X1" s="40"/>
      <c r="Y1" s="40"/>
    </row>
    <row r="2" spans="1:25" ht="38.25" customHeight="1">
      <c r="A2" s="41" t="s">
        <v>39</v>
      </c>
      <c r="B2" s="41" t="s">
        <v>74</v>
      </c>
      <c r="C2" s="41" t="s">
        <v>41</v>
      </c>
      <c r="D2" s="41" t="s">
        <v>75</v>
      </c>
      <c r="E2" s="41" t="s">
        <v>44</v>
      </c>
      <c r="F2" s="42" t="s">
        <v>45</v>
      </c>
      <c r="G2" s="41" t="s">
        <v>76</v>
      </c>
      <c r="H2" s="41" t="s">
        <v>77</v>
      </c>
      <c r="I2" s="33" t="s">
        <v>78</v>
      </c>
      <c r="J2" s="41" t="s">
        <v>79</v>
      </c>
      <c r="K2" s="43" t="s">
        <v>80</v>
      </c>
      <c r="L2" s="43" t="s">
        <v>81</v>
      </c>
      <c r="M2" s="44" t="s">
        <v>82</v>
      </c>
      <c r="N2" s="44" t="s">
        <v>83</v>
      </c>
      <c r="O2" s="44" t="s">
        <v>84</v>
      </c>
      <c r="P2" s="43" t="s">
        <v>85</v>
      </c>
      <c r="Q2" s="43" t="s">
        <v>86</v>
      </c>
      <c r="R2" s="43" t="s">
        <v>87</v>
      </c>
      <c r="S2" s="45" t="s">
        <v>88</v>
      </c>
      <c r="T2" s="291" t="s">
        <v>89</v>
      </c>
      <c r="U2" s="285"/>
      <c r="V2" s="285"/>
      <c r="W2" s="285"/>
      <c r="X2" s="285"/>
      <c r="Y2" s="283"/>
    </row>
    <row r="3" spans="1:25" ht="14.25" customHeight="1">
      <c r="A3" s="32"/>
      <c r="B3" s="32"/>
      <c r="C3" s="32"/>
      <c r="D3" s="32"/>
      <c r="E3" s="32"/>
      <c r="F3" s="41" t="s">
        <v>50</v>
      </c>
      <c r="G3" s="32" t="s">
        <v>51</v>
      </c>
      <c r="H3" s="32" t="s">
        <v>51</v>
      </c>
      <c r="I3" s="33" t="s">
        <v>90</v>
      </c>
      <c r="J3" s="41" t="s">
        <v>91</v>
      </c>
      <c r="K3" s="46"/>
      <c r="L3" s="46"/>
      <c r="M3" s="46"/>
      <c r="N3" s="46"/>
      <c r="O3" s="46" t="s">
        <v>14</v>
      </c>
      <c r="P3" s="46"/>
      <c r="Q3" s="46" t="s">
        <v>14</v>
      </c>
      <c r="R3" s="46" t="s">
        <v>92</v>
      </c>
      <c r="S3" s="47" t="s">
        <v>93</v>
      </c>
      <c r="T3" s="48" t="s">
        <v>94</v>
      </c>
      <c r="U3" s="48" t="s">
        <v>95</v>
      </c>
      <c r="V3" s="48" t="s">
        <v>96</v>
      </c>
      <c r="W3" s="48" t="s">
        <v>97</v>
      </c>
      <c r="X3" s="48" t="s">
        <v>98</v>
      </c>
      <c r="Y3" s="48" t="s">
        <v>12</v>
      </c>
    </row>
    <row r="4" spans="1:25" ht="14.25" customHeight="1">
      <c r="A4" s="49">
        <f>'BD Team'!A9</f>
        <v>1</v>
      </c>
      <c r="B4" s="49" t="str">
        <f>'BD Team'!B9</f>
        <v>W2</v>
      </c>
      <c r="C4" s="49" t="str">
        <f>'BD Team'!C9</f>
        <v>M900</v>
      </c>
      <c r="D4" s="49" t="str">
        <f>'BD Team'!D9</f>
        <v>3 TRACK 2 GLASS SHUTTER SLIDING WINDOW</v>
      </c>
      <c r="E4" s="49" t="str">
        <f>'BD Team'!F9</f>
        <v>SS</v>
      </c>
      <c r="F4" s="50" t="str">
        <f>'BD Team'!G9</f>
        <v>-</v>
      </c>
      <c r="G4" s="49">
        <f>'BD Team'!H9</f>
        <v>1950</v>
      </c>
      <c r="H4" s="49">
        <f>'BD Team'!I9</f>
        <v>2020</v>
      </c>
      <c r="I4" s="49">
        <f>'BD Team'!J9</f>
        <v>1</v>
      </c>
      <c r="J4" s="51">
        <f t="shared" ref="J4:J103" si="0">G4*H4*I4*10.764/1000000</f>
        <v>42.399396000000003</v>
      </c>
      <c r="K4" s="52">
        <f>'BD Team'!K9</f>
        <v>250</v>
      </c>
      <c r="L4" s="46">
        <f t="shared" ref="L4:L103" si="1">K4*I4</f>
        <v>250</v>
      </c>
      <c r="M4" s="44">
        <f>L4*'Changable Values'!$D$4</f>
        <v>22250</v>
      </c>
      <c r="N4" s="44" t="str">
        <f>'BD Team'!E9</f>
        <v>8MM</v>
      </c>
      <c r="O4" s="52">
        <v>2872</v>
      </c>
      <c r="P4" s="52"/>
      <c r="Q4" s="53">
        <v>538</v>
      </c>
      <c r="R4" s="54"/>
      <c r="S4" s="55"/>
      <c r="T4" s="48">
        <f t="shared" ref="T4:T103" si="2">(G4+H4)*I4*2/300</f>
        <v>26.466666666666665</v>
      </c>
      <c r="U4" s="48">
        <f t="shared" ref="U4:U103" si="3">SUM(G4:H4)*I4*2*4/1000</f>
        <v>31.76</v>
      </c>
      <c r="V4" s="48">
        <f t="shared" ref="V4:V103" si="4">SUM(G4:H4)*I4*5*5*4/(1000*240)</f>
        <v>1.6541666666666666</v>
      </c>
      <c r="W4" s="48">
        <f t="shared" ref="W4:W103" si="5">T4</f>
        <v>26.466666666666665</v>
      </c>
      <c r="X4" s="48">
        <f t="shared" ref="X4:X103" si="6">W4*2</f>
        <v>52.93333333333333</v>
      </c>
      <c r="Y4" s="48">
        <f t="shared" ref="Y4:Y103" si="7">SUM(G4:H4)*I4*4/1000</f>
        <v>15.88</v>
      </c>
    </row>
    <row r="5" spans="1:25" ht="14.25" customHeight="1">
      <c r="A5" s="49">
        <f>'BD Team'!A10</f>
        <v>2</v>
      </c>
      <c r="B5" s="49" t="str">
        <f>'BD Team'!B10</f>
        <v>W3</v>
      </c>
      <c r="C5" s="49" t="str">
        <f>'BD Team'!C10</f>
        <v>M14600</v>
      </c>
      <c r="D5" s="49" t="str">
        <f>'BD Team'!D10</f>
        <v>2 TRACK 4 GLASS SHUTTER SLIDING DOOR</v>
      </c>
      <c r="E5" s="49" t="str">
        <f>'BD Team'!F10</f>
        <v>NO</v>
      </c>
      <c r="F5" s="50" t="str">
        <f>'BD Team'!G10</f>
        <v>-</v>
      </c>
      <c r="G5" s="49">
        <f>'BD Team'!H10</f>
        <v>4280</v>
      </c>
      <c r="H5" s="49">
        <f>'BD Team'!I10</f>
        <v>2650</v>
      </c>
      <c r="I5" s="49">
        <f>'BD Team'!J10</f>
        <v>1</v>
      </c>
      <c r="J5" s="51">
        <f t="shared" si="0"/>
        <v>122.08528800000001</v>
      </c>
      <c r="K5" s="52">
        <f>'BD Team'!K10</f>
        <v>850</v>
      </c>
      <c r="L5" s="46">
        <f t="shared" si="1"/>
        <v>850</v>
      </c>
      <c r="M5" s="44">
        <f>L5*'Changable Values'!$D$4</f>
        <v>75650</v>
      </c>
      <c r="N5" s="44" t="str">
        <f>'BD Team'!E10</f>
        <v>24MM</v>
      </c>
      <c r="O5" s="52">
        <v>3205</v>
      </c>
      <c r="P5" s="52"/>
      <c r="Q5" s="53"/>
      <c r="R5" s="54"/>
      <c r="S5" s="55"/>
      <c r="T5" s="48">
        <f t="shared" si="2"/>
        <v>46.2</v>
      </c>
      <c r="U5" s="48">
        <f t="shared" si="3"/>
        <v>55.44</v>
      </c>
      <c r="V5" s="48">
        <f t="shared" si="4"/>
        <v>2.8875000000000002</v>
      </c>
      <c r="W5" s="48">
        <f t="shared" si="5"/>
        <v>46.2</v>
      </c>
      <c r="X5" s="48">
        <f t="shared" si="6"/>
        <v>92.4</v>
      </c>
      <c r="Y5" s="48">
        <f t="shared" si="7"/>
        <v>27.72</v>
      </c>
    </row>
    <row r="6" spans="1:25" ht="14.25" customHeight="1">
      <c r="A6" s="49">
        <f>'BD Team'!A11</f>
        <v>3</v>
      </c>
      <c r="B6" s="49">
        <f>'BD Team'!B11</f>
        <v>0</v>
      </c>
      <c r="C6" s="49">
        <f>'BD Team'!C11</f>
        <v>0</v>
      </c>
      <c r="D6" s="49">
        <f>'BD Team'!D11</f>
        <v>0</v>
      </c>
      <c r="E6" s="49">
        <f>'BD Team'!F11</f>
        <v>0</v>
      </c>
      <c r="F6" s="50">
        <f>'BD Team'!G11</f>
        <v>0</v>
      </c>
      <c r="G6" s="49">
        <f>'BD Team'!H11</f>
        <v>0</v>
      </c>
      <c r="H6" s="49">
        <f>'BD Team'!I11</f>
        <v>0</v>
      </c>
      <c r="I6" s="49">
        <f>'BD Team'!J11</f>
        <v>0</v>
      </c>
      <c r="J6" s="51">
        <f t="shared" si="0"/>
        <v>0</v>
      </c>
      <c r="K6" s="52">
        <f>'BD Team'!K11</f>
        <v>0</v>
      </c>
      <c r="L6" s="46">
        <f t="shared" si="1"/>
        <v>0</v>
      </c>
      <c r="M6" s="44">
        <f>L6*'Changable Values'!$D$4</f>
        <v>0</v>
      </c>
      <c r="N6" s="44">
        <f>'BD Team'!E11</f>
        <v>0</v>
      </c>
      <c r="O6" s="52"/>
      <c r="P6" s="52"/>
      <c r="Q6" s="53"/>
      <c r="R6" s="54"/>
      <c r="S6" s="55"/>
      <c r="T6" s="48">
        <f t="shared" si="2"/>
        <v>0</v>
      </c>
      <c r="U6" s="48">
        <f t="shared" si="3"/>
        <v>0</v>
      </c>
      <c r="V6" s="48">
        <f t="shared" si="4"/>
        <v>0</v>
      </c>
      <c r="W6" s="48">
        <f t="shared" si="5"/>
        <v>0</v>
      </c>
      <c r="X6" s="48">
        <f t="shared" si="6"/>
        <v>0</v>
      </c>
      <c r="Y6" s="48">
        <f t="shared" si="7"/>
        <v>0</v>
      </c>
    </row>
    <row r="7" spans="1:25" ht="14.25" customHeight="1">
      <c r="A7" s="49">
        <f>'BD Team'!A12</f>
        <v>4</v>
      </c>
      <c r="B7" s="49">
        <f>'BD Team'!B12</f>
        <v>0</v>
      </c>
      <c r="C7" s="49">
        <f>'BD Team'!C12</f>
        <v>0</v>
      </c>
      <c r="D7" s="49">
        <f>'BD Team'!D12</f>
        <v>0</v>
      </c>
      <c r="E7" s="49">
        <f>'BD Team'!F12</f>
        <v>0</v>
      </c>
      <c r="F7" s="50">
        <f>'BD Team'!G12</f>
        <v>0</v>
      </c>
      <c r="G7" s="49">
        <f>'BD Team'!H12</f>
        <v>0</v>
      </c>
      <c r="H7" s="49">
        <f>'BD Team'!I12</f>
        <v>0</v>
      </c>
      <c r="I7" s="49">
        <f>'BD Team'!J12</f>
        <v>0</v>
      </c>
      <c r="J7" s="51">
        <f t="shared" si="0"/>
        <v>0</v>
      </c>
      <c r="K7" s="52">
        <f>'BD Team'!K12</f>
        <v>0</v>
      </c>
      <c r="L7" s="46">
        <f t="shared" si="1"/>
        <v>0</v>
      </c>
      <c r="M7" s="44">
        <f>L7*'Changable Values'!$D$4</f>
        <v>0</v>
      </c>
      <c r="N7" s="44">
        <f>'BD Team'!E12</f>
        <v>0</v>
      </c>
      <c r="O7" s="52"/>
      <c r="P7" s="52"/>
      <c r="Q7" s="53"/>
      <c r="R7" s="54"/>
      <c r="S7" s="55"/>
      <c r="T7" s="48">
        <f t="shared" si="2"/>
        <v>0</v>
      </c>
      <c r="U7" s="48">
        <f t="shared" si="3"/>
        <v>0</v>
      </c>
      <c r="V7" s="48">
        <f t="shared" si="4"/>
        <v>0</v>
      </c>
      <c r="W7" s="48">
        <f t="shared" si="5"/>
        <v>0</v>
      </c>
      <c r="X7" s="48">
        <f t="shared" si="6"/>
        <v>0</v>
      </c>
      <c r="Y7" s="48">
        <f t="shared" si="7"/>
        <v>0</v>
      </c>
    </row>
    <row r="8" spans="1:25" ht="14.25" customHeight="1">
      <c r="A8" s="49">
        <f>'BD Team'!A13</f>
        <v>5</v>
      </c>
      <c r="B8" s="49">
        <f>'BD Team'!B13</f>
        <v>0</v>
      </c>
      <c r="C8" s="49">
        <f>'BD Team'!C13</f>
        <v>0</v>
      </c>
      <c r="D8" s="49">
        <f>'BD Team'!D13</f>
        <v>0</v>
      </c>
      <c r="E8" s="49">
        <f>'BD Team'!F13</f>
        <v>0</v>
      </c>
      <c r="F8" s="50">
        <f>'BD Team'!G13</f>
        <v>0</v>
      </c>
      <c r="G8" s="49">
        <f>'BD Team'!H13</f>
        <v>0</v>
      </c>
      <c r="H8" s="49">
        <f>'BD Team'!I13</f>
        <v>0</v>
      </c>
      <c r="I8" s="49">
        <f>'BD Team'!J13</f>
        <v>0</v>
      </c>
      <c r="J8" s="51">
        <f t="shared" si="0"/>
        <v>0</v>
      </c>
      <c r="K8" s="52">
        <f>'BD Team'!K13</f>
        <v>0</v>
      </c>
      <c r="L8" s="46">
        <f t="shared" si="1"/>
        <v>0</v>
      </c>
      <c r="M8" s="44">
        <f>L8*'Changable Values'!$D$4</f>
        <v>0</v>
      </c>
      <c r="N8" s="44">
        <f>'BD Team'!E13</f>
        <v>0</v>
      </c>
      <c r="O8" s="52"/>
      <c r="P8" s="52"/>
      <c r="Q8" s="53"/>
      <c r="R8" s="54"/>
      <c r="S8" s="55"/>
      <c r="T8" s="48">
        <f t="shared" si="2"/>
        <v>0</v>
      </c>
      <c r="U8" s="48">
        <f t="shared" si="3"/>
        <v>0</v>
      </c>
      <c r="V8" s="48">
        <f t="shared" si="4"/>
        <v>0</v>
      </c>
      <c r="W8" s="48">
        <f t="shared" si="5"/>
        <v>0</v>
      </c>
      <c r="X8" s="48">
        <f t="shared" si="6"/>
        <v>0</v>
      </c>
      <c r="Y8" s="48">
        <f t="shared" si="7"/>
        <v>0</v>
      </c>
    </row>
    <row r="9" spans="1:25" ht="14.25" customHeight="1">
      <c r="A9" s="49">
        <f>'BD Team'!A14</f>
        <v>6</v>
      </c>
      <c r="B9" s="49">
        <f>'BD Team'!B14</f>
        <v>0</v>
      </c>
      <c r="C9" s="49">
        <f>'BD Team'!C14</f>
        <v>0</v>
      </c>
      <c r="D9" s="49">
        <f>'BD Team'!D14</f>
        <v>0</v>
      </c>
      <c r="E9" s="49">
        <f>'BD Team'!F14</f>
        <v>0</v>
      </c>
      <c r="F9" s="50">
        <f>'BD Team'!G14</f>
        <v>0</v>
      </c>
      <c r="G9" s="49">
        <f>'BD Team'!H14</f>
        <v>0</v>
      </c>
      <c r="H9" s="49">
        <f>'BD Team'!I14</f>
        <v>0</v>
      </c>
      <c r="I9" s="49">
        <f>'BD Team'!J14</f>
        <v>0</v>
      </c>
      <c r="J9" s="51">
        <f t="shared" si="0"/>
        <v>0</v>
      </c>
      <c r="K9" s="52">
        <f>'BD Team'!K14</f>
        <v>0</v>
      </c>
      <c r="L9" s="46">
        <f t="shared" si="1"/>
        <v>0</v>
      </c>
      <c r="M9" s="44">
        <f>L9*'Changable Values'!$D$4</f>
        <v>0</v>
      </c>
      <c r="N9" s="44">
        <f>'BD Team'!E14</f>
        <v>0</v>
      </c>
      <c r="O9" s="52"/>
      <c r="P9" s="52"/>
      <c r="Q9" s="53"/>
      <c r="R9" s="54"/>
      <c r="S9" s="55"/>
      <c r="T9" s="48">
        <f t="shared" si="2"/>
        <v>0</v>
      </c>
      <c r="U9" s="48">
        <f t="shared" si="3"/>
        <v>0</v>
      </c>
      <c r="V9" s="48">
        <f t="shared" si="4"/>
        <v>0</v>
      </c>
      <c r="W9" s="48">
        <f t="shared" si="5"/>
        <v>0</v>
      </c>
      <c r="X9" s="48">
        <f t="shared" si="6"/>
        <v>0</v>
      </c>
      <c r="Y9" s="48">
        <f t="shared" si="7"/>
        <v>0</v>
      </c>
    </row>
    <row r="10" spans="1:25" ht="14.25" customHeight="1">
      <c r="A10" s="49">
        <f>'BD Team'!A15</f>
        <v>7</v>
      </c>
      <c r="B10" s="49">
        <f>'BD Team'!B15</f>
        <v>0</v>
      </c>
      <c r="C10" s="49">
        <f>'BD Team'!C15</f>
        <v>0</v>
      </c>
      <c r="D10" s="49">
        <f>'BD Team'!D15</f>
        <v>0</v>
      </c>
      <c r="E10" s="49">
        <f>'BD Team'!F15</f>
        <v>0</v>
      </c>
      <c r="F10" s="50">
        <f>'BD Team'!G15</f>
        <v>0</v>
      </c>
      <c r="G10" s="49">
        <f>'BD Team'!H15</f>
        <v>0</v>
      </c>
      <c r="H10" s="49">
        <f>'BD Team'!I15</f>
        <v>0</v>
      </c>
      <c r="I10" s="49">
        <f>'BD Team'!J15</f>
        <v>0</v>
      </c>
      <c r="J10" s="51">
        <f t="shared" si="0"/>
        <v>0</v>
      </c>
      <c r="K10" s="52">
        <f>'BD Team'!K15</f>
        <v>0</v>
      </c>
      <c r="L10" s="46">
        <f t="shared" si="1"/>
        <v>0</v>
      </c>
      <c r="M10" s="44">
        <f>L10*'Changable Values'!$D$4</f>
        <v>0</v>
      </c>
      <c r="N10" s="44">
        <f>'BD Team'!E15</f>
        <v>0</v>
      </c>
      <c r="O10" s="52"/>
      <c r="P10" s="52"/>
      <c r="Q10" s="53"/>
      <c r="R10" s="54"/>
      <c r="S10" s="55"/>
      <c r="T10" s="48">
        <f t="shared" si="2"/>
        <v>0</v>
      </c>
      <c r="U10" s="48">
        <f t="shared" si="3"/>
        <v>0</v>
      </c>
      <c r="V10" s="48">
        <f t="shared" si="4"/>
        <v>0</v>
      </c>
      <c r="W10" s="48">
        <f t="shared" si="5"/>
        <v>0</v>
      </c>
      <c r="X10" s="48">
        <f t="shared" si="6"/>
        <v>0</v>
      </c>
      <c r="Y10" s="48">
        <f t="shared" si="7"/>
        <v>0</v>
      </c>
    </row>
    <row r="11" spans="1:25" ht="14.25" customHeight="1">
      <c r="A11" s="49">
        <f>'BD Team'!A16</f>
        <v>8</v>
      </c>
      <c r="B11" s="49">
        <f>'BD Team'!B16</f>
        <v>0</v>
      </c>
      <c r="C11" s="49">
        <f>'BD Team'!C16</f>
        <v>0</v>
      </c>
      <c r="D11" s="49">
        <f>'BD Team'!D16</f>
        <v>0</v>
      </c>
      <c r="E11" s="49">
        <f>'BD Team'!F16</f>
        <v>0</v>
      </c>
      <c r="F11" s="50">
        <f>'BD Team'!G16</f>
        <v>0</v>
      </c>
      <c r="G11" s="49">
        <f>'BD Team'!H16</f>
        <v>0</v>
      </c>
      <c r="H11" s="49">
        <f>'BD Team'!I16</f>
        <v>0</v>
      </c>
      <c r="I11" s="49">
        <f>'BD Team'!J16</f>
        <v>0</v>
      </c>
      <c r="J11" s="51">
        <f t="shared" si="0"/>
        <v>0</v>
      </c>
      <c r="K11" s="52">
        <f>'BD Team'!K16</f>
        <v>0</v>
      </c>
      <c r="L11" s="46">
        <f t="shared" si="1"/>
        <v>0</v>
      </c>
      <c r="M11" s="44">
        <f>L11*'Changable Values'!$D$4</f>
        <v>0</v>
      </c>
      <c r="N11" s="44">
        <f>'BD Team'!E16</f>
        <v>0</v>
      </c>
      <c r="O11" s="52"/>
      <c r="P11" s="52"/>
      <c r="Q11" s="53"/>
      <c r="R11" s="54"/>
      <c r="S11" s="55"/>
      <c r="T11" s="48">
        <f t="shared" si="2"/>
        <v>0</v>
      </c>
      <c r="U11" s="48">
        <f t="shared" si="3"/>
        <v>0</v>
      </c>
      <c r="V11" s="48">
        <f t="shared" si="4"/>
        <v>0</v>
      </c>
      <c r="W11" s="48">
        <f t="shared" si="5"/>
        <v>0</v>
      </c>
      <c r="X11" s="48">
        <f t="shared" si="6"/>
        <v>0</v>
      </c>
      <c r="Y11" s="48">
        <f t="shared" si="7"/>
        <v>0</v>
      </c>
    </row>
    <row r="12" spans="1:25" ht="14.25" customHeight="1">
      <c r="A12" s="49">
        <f>'BD Team'!A17</f>
        <v>9</v>
      </c>
      <c r="B12" s="49">
        <f>'BD Team'!B17</f>
        <v>0</v>
      </c>
      <c r="C12" s="49">
        <f>'BD Team'!C17</f>
        <v>0</v>
      </c>
      <c r="D12" s="49">
        <f>'BD Team'!D17</f>
        <v>0</v>
      </c>
      <c r="E12" s="49">
        <f>'BD Team'!F17</f>
        <v>0</v>
      </c>
      <c r="F12" s="50">
        <f>'BD Team'!G17</f>
        <v>0</v>
      </c>
      <c r="G12" s="49">
        <f>'BD Team'!H17</f>
        <v>0</v>
      </c>
      <c r="H12" s="49">
        <f>'BD Team'!I17</f>
        <v>0</v>
      </c>
      <c r="I12" s="49">
        <f>'BD Team'!J17</f>
        <v>0</v>
      </c>
      <c r="J12" s="51">
        <f t="shared" si="0"/>
        <v>0</v>
      </c>
      <c r="K12" s="52">
        <f>'BD Team'!K17</f>
        <v>0</v>
      </c>
      <c r="L12" s="46">
        <f t="shared" si="1"/>
        <v>0</v>
      </c>
      <c r="M12" s="44">
        <f>L12*'Changable Values'!$D$4</f>
        <v>0</v>
      </c>
      <c r="N12" s="44">
        <f>'BD Team'!E17</f>
        <v>0</v>
      </c>
      <c r="O12" s="52"/>
      <c r="P12" s="52"/>
      <c r="Q12" s="53"/>
      <c r="R12" s="54"/>
      <c r="S12" s="55"/>
      <c r="T12" s="48">
        <f t="shared" si="2"/>
        <v>0</v>
      </c>
      <c r="U12" s="48">
        <f t="shared" si="3"/>
        <v>0</v>
      </c>
      <c r="V12" s="48">
        <f t="shared" si="4"/>
        <v>0</v>
      </c>
      <c r="W12" s="48">
        <f t="shared" si="5"/>
        <v>0</v>
      </c>
      <c r="X12" s="48">
        <f t="shared" si="6"/>
        <v>0</v>
      </c>
      <c r="Y12" s="48">
        <f t="shared" si="7"/>
        <v>0</v>
      </c>
    </row>
    <row r="13" spans="1:25" ht="14.25" customHeight="1">
      <c r="A13" s="49">
        <f>'BD Team'!A18</f>
        <v>10</v>
      </c>
      <c r="B13" s="49">
        <f>'BD Team'!B18</f>
        <v>0</v>
      </c>
      <c r="C13" s="49">
        <f>'BD Team'!C18</f>
        <v>0</v>
      </c>
      <c r="D13" s="49">
        <f>'BD Team'!D18</f>
        <v>0</v>
      </c>
      <c r="E13" s="49">
        <f>'BD Team'!F18</f>
        <v>0</v>
      </c>
      <c r="F13" s="50">
        <f>'BD Team'!G18</f>
        <v>0</v>
      </c>
      <c r="G13" s="49">
        <f>'BD Team'!H18</f>
        <v>0</v>
      </c>
      <c r="H13" s="49">
        <f>'BD Team'!I18</f>
        <v>0</v>
      </c>
      <c r="I13" s="49">
        <f>'BD Team'!J18</f>
        <v>0</v>
      </c>
      <c r="J13" s="51">
        <f t="shared" si="0"/>
        <v>0</v>
      </c>
      <c r="K13" s="52">
        <f>'BD Team'!K18</f>
        <v>0</v>
      </c>
      <c r="L13" s="46">
        <f t="shared" si="1"/>
        <v>0</v>
      </c>
      <c r="M13" s="44">
        <f>L13*'Changable Values'!$D$4</f>
        <v>0</v>
      </c>
      <c r="N13" s="44">
        <f>'BD Team'!E18</f>
        <v>0</v>
      </c>
      <c r="O13" s="52"/>
      <c r="P13" s="52"/>
      <c r="Q13" s="53"/>
      <c r="R13" s="54"/>
      <c r="S13" s="55"/>
      <c r="T13" s="48">
        <f t="shared" si="2"/>
        <v>0</v>
      </c>
      <c r="U13" s="48">
        <f t="shared" si="3"/>
        <v>0</v>
      </c>
      <c r="V13" s="48">
        <f t="shared" si="4"/>
        <v>0</v>
      </c>
      <c r="W13" s="48">
        <f t="shared" si="5"/>
        <v>0</v>
      </c>
      <c r="X13" s="48">
        <f t="shared" si="6"/>
        <v>0</v>
      </c>
      <c r="Y13" s="48">
        <f t="shared" si="7"/>
        <v>0</v>
      </c>
    </row>
    <row r="14" spans="1:25" ht="14.25" customHeight="1">
      <c r="A14" s="49">
        <f>'BD Team'!A19</f>
        <v>11</v>
      </c>
      <c r="B14" s="49">
        <f>'BD Team'!B19</f>
        <v>0</v>
      </c>
      <c r="C14" s="49">
        <f>'BD Team'!C19</f>
        <v>0</v>
      </c>
      <c r="D14" s="49">
        <f>'BD Team'!D19</f>
        <v>0</v>
      </c>
      <c r="E14" s="49">
        <f>'BD Team'!F19</f>
        <v>0</v>
      </c>
      <c r="F14" s="50">
        <f>'BD Team'!G19</f>
        <v>0</v>
      </c>
      <c r="G14" s="49">
        <f>'BD Team'!H19</f>
        <v>0</v>
      </c>
      <c r="H14" s="49">
        <f>'BD Team'!I19</f>
        <v>0</v>
      </c>
      <c r="I14" s="49">
        <f>'BD Team'!J19</f>
        <v>0</v>
      </c>
      <c r="J14" s="51">
        <f t="shared" si="0"/>
        <v>0</v>
      </c>
      <c r="K14" s="52">
        <f>'BD Team'!K19</f>
        <v>0</v>
      </c>
      <c r="L14" s="46">
        <f t="shared" si="1"/>
        <v>0</v>
      </c>
      <c r="M14" s="44">
        <f>L14*'Changable Values'!$D$4</f>
        <v>0</v>
      </c>
      <c r="N14" s="44">
        <f>'BD Team'!E19</f>
        <v>0</v>
      </c>
      <c r="O14" s="52"/>
      <c r="P14" s="52"/>
      <c r="Q14" s="53"/>
      <c r="R14" s="54"/>
      <c r="S14" s="55"/>
      <c r="T14" s="48">
        <f t="shared" si="2"/>
        <v>0</v>
      </c>
      <c r="U14" s="48">
        <f t="shared" si="3"/>
        <v>0</v>
      </c>
      <c r="V14" s="48">
        <f t="shared" si="4"/>
        <v>0</v>
      </c>
      <c r="W14" s="48">
        <f t="shared" si="5"/>
        <v>0</v>
      </c>
      <c r="X14" s="48">
        <f t="shared" si="6"/>
        <v>0</v>
      </c>
      <c r="Y14" s="48">
        <f t="shared" si="7"/>
        <v>0</v>
      </c>
    </row>
    <row r="15" spans="1:25" ht="14.25" customHeight="1">
      <c r="A15" s="49">
        <f>'BD Team'!A20</f>
        <v>12</v>
      </c>
      <c r="B15" s="49">
        <f>'BD Team'!B20</f>
        <v>0</v>
      </c>
      <c r="C15" s="49">
        <f>'BD Team'!C20</f>
        <v>0</v>
      </c>
      <c r="D15" s="49">
        <f>'BD Team'!D20</f>
        <v>0</v>
      </c>
      <c r="E15" s="49">
        <f>'BD Team'!F20</f>
        <v>0</v>
      </c>
      <c r="F15" s="50">
        <f>'BD Team'!G20</f>
        <v>0</v>
      </c>
      <c r="G15" s="49">
        <f>'BD Team'!H20</f>
        <v>0</v>
      </c>
      <c r="H15" s="49">
        <f>'BD Team'!I20</f>
        <v>0</v>
      </c>
      <c r="I15" s="49">
        <f>'BD Team'!J20</f>
        <v>0</v>
      </c>
      <c r="J15" s="51">
        <f t="shared" si="0"/>
        <v>0</v>
      </c>
      <c r="K15" s="52">
        <f>'BD Team'!K20</f>
        <v>0</v>
      </c>
      <c r="L15" s="46">
        <f t="shared" si="1"/>
        <v>0</v>
      </c>
      <c r="M15" s="44">
        <f>L15*'Changable Values'!$D$4</f>
        <v>0</v>
      </c>
      <c r="N15" s="44">
        <f>'BD Team'!E20</f>
        <v>0</v>
      </c>
      <c r="O15" s="52"/>
      <c r="P15" s="52"/>
      <c r="Q15" s="53"/>
      <c r="R15" s="54"/>
      <c r="S15" s="55"/>
      <c r="T15" s="48">
        <f t="shared" si="2"/>
        <v>0</v>
      </c>
      <c r="U15" s="48">
        <f t="shared" si="3"/>
        <v>0</v>
      </c>
      <c r="V15" s="48">
        <f t="shared" si="4"/>
        <v>0</v>
      </c>
      <c r="W15" s="48">
        <f t="shared" si="5"/>
        <v>0</v>
      </c>
      <c r="X15" s="48">
        <f t="shared" si="6"/>
        <v>0</v>
      </c>
      <c r="Y15" s="48">
        <f t="shared" si="7"/>
        <v>0</v>
      </c>
    </row>
    <row r="16" spans="1:25" ht="14.25" customHeight="1">
      <c r="A16" s="49">
        <f>'BD Team'!A21</f>
        <v>13</v>
      </c>
      <c r="B16" s="49">
        <f>'BD Team'!B21</f>
        <v>0</v>
      </c>
      <c r="C16" s="49">
        <f>'BD Team'!C21</f>
        <v>0</v>
      </c>
      <c r="D16" s="49">
        <f>'BD Team'!D21</f>
        <v>0</v>
      </c>
      <c r="E16" s="49">
        <f>'BD Team'!F21</f>
        <v>0</v>
      </c>
      <c r="F16" s="50">
        <f>'BD Team'!G21</f>
        <v>0</v>
      </c>
      <c r="G16" s="49">
        <f>'BD Team'!H21</f>
        <v>0</v>
      </c>
      <c r="H16" s="49">
        <f>'BD Team'!I21</f>
        <v>0</v>
      </c>
      <c r="I16" s="49">
        <f>'BD Team'!J21</f>
        <v>0</v>
      </c>
      <c r="J16" s="51">
        <f t="shared" si="0"/>
        <v>0</v>
      </c>
      <c r="K16" s="52">
        <f>'BD Team'!K21</f>
        <v>0</v>
      </c>
      <c r="L16" s="46">
        <f t="shared" si="1"/>
        <v>0</v>
      </c>
      <c r="M16" s="44">
        <f>L16*'Changable Values'!$D$4</f>
        <v>0</v>
      </c>
      <c r="N16" s="44">
        <f>'BD Team'!E21</f>
        <v>0</v>
      </c>
      <c r="O16" s="52"/>
      <c r="P16" s="52"/>
      <c r="Q16" s="53"/>
      <c r="R16" s="54"/>
      <c r="S16" s="55"/>
      <c r="T16" s="48">
        <f t="shared" si="2"/>
        <v>0</v>
      </c>
      <c r="U16" s="48">
        <f t="shared" si="3"/>
        <v>0</v>
      </c>
      <c r="V16" s="48">
        <f t="shared" si="4"/>
        <v>0</v>
      </c>
      <c r="W16" s="48">
        <f t="shared" si="5"/>
        <v>0</v>
      </c>
      <c r="X16" s="48">
        <f t="shared" si="6"/>
        <v>0</v>
      </c>
      <c r="Y16" s="48">
        <f t="shared" si="7"/>
        <v>0</v>
      </c>
    </row>
    <row r="17" spans="1:25" ht="14.25" customHeight="1">
      <c r="A17" s="49">
        <f>'BD Team'!A22</f>
        <v>14</v>
      </c>
      <c r="B17" s="49">
        <f>'BD Team'!B22</f>
        <v>0</v>
      </c>
      <c r="C17" s="49">
        <f>'BD Team'!C22</f>
        <v>0</v>
      </c>
      <c r="D17" s="49">
        <f>'BD Team'!D22</f>
        <v>0</v>
      </c>
      <c r="E17" s="49">
        <f>'BD Team'!F22</f>
        <v>0</v>
      </c>
      <c r="F17" s="50">
        <f>'BD Team'!G22</f>
        <v>0</v>
      </c>
      <c r="G17" s="49">
        <f>'BD Team'!H22</f>
        <v>0</v>
      </c>
      <c r="H17" s="49">
        <f>'BD Team'!I22</f>
        <v>0</v>
      </c>
      <c r="I17" s="49">
        <f>'BD Team'!J22</f>
        <v>0</v>
      </c>
      <c r="J17" s="51">
        <f t="shared" si="0"/>
        <v>0</v>
      </c>
      <c r="K17" s="52">
        <f>'BD Team'!K22</f>
        <v>0</v>
      </c>
      <c r="L17" s="46">
        <f t="shared" si="1"/>
        <v>0</v>
      </c>
      <c r="M17" s="44">
        <f>L17*'Changable Values'!$D$4</f>
        <v>0</v>
      </c>
      <c r="N17" s="44">
        <f>'BD Team'!E22</f>
        <v>0</v>
      </c>
      <c r="O17" s="52"/>
      <c r="P17" s="52"/>
      <c r="Q17" s="53"/>
      <c r="R17" s="54"/>
      <c r="S17" s="55"/>
      <c r="T17" s="48">
        <f t="shared" si="2"/>
        <v>0</v>
      </c>
      <c r="U17" s="48">
        <f t="shared" si="3"/>
        <v>0</v>
      </c>
      <c r="V17" s="48">
        <f t="shared" si="4"/>
        <v>0</v>
      </c>
      <c r="W17" s="48">
        <f t="shared" si="5"/>
        <v>0</v>
      </c>
      <c r="X17" s="48">
        <f t="shared" si="6"/>
        <v>0</v>
      </c>
      <c r="Y17" s="48">
        <f t="shared" si="7"/>
        <v>0</v>
      </c>
    </row>
    <row r="18" spans="1:25" ht="14.25" customHeight="1">
      <c r="A18" s="49">
        <f>'BD Team'!A23</f>
        <v>15</v>
      </c>
      <c r="B18" s="49">
        <f>'BD Team'!B23</f>
        <v>0</v>
      </c>
      <c r="C18" s="49">
        <f>'BD Team'!C23</f>
        <v>0</v>
      </c>
      <c r="D18" s="49">
        <f>'BD Team'!D23</f>
        <v>0</v>
      </c>
      <c r="E18" s="49">
        <f>'BD Team'!F23</f>
        <v>0</v>
      </c>
      <c r="F18" s="50">
        <f>'BD Team'!G23</f>
        <v>0</v>
      </c>
      <c r="G18" s="49">
        <f>'BD Team'!H23</f>
        <v>0</v>
      </c>
      <c r="H18" s="49">
        <f>'BD Team'!I23</f>
        <v>0</v>
      </c>
      <c r="I18" s="49">
        <f>'BD Team'!J23</f>
        <v>0</v>
      </c>
      <c r="J18" s="51">
        <f t="shared" si="0"/>
        <v>0</v>
      </c>
      <c r="K18" s="52">
        <f>'BD Team'!K23</f>
        <v>0</v>
      </c>
      <c r="L18" s="46">
        <f t="shared" si="1"/>
        <v>0</v>
      </c>
      <c r="M18" s="44">
        <f>L18*'Changable Values'!$D$4</f>
        <v>0</v>
      </c>
      <c r="N18" s="44">
        <f>'BD Team'!E23</f>
        <v>0</v>
      </c>
      <c r="O18" s="52"/>
      <c r="P18" s="52"/>
      <c r="Q18" s="53"/>
      <c r="R18" s="54"/>
      <c r="S18" s="55"/>
      <c r="T18" s="48">
        <f t="shared" si="2"/>
        <v>0</v>
      </c>
      <c r="U18" s="48">
        <f t="shared" si="3"/>
        <v>0</v>
      </c>
      <c r="V18" s="48">
        <f t="shared" si="4"/>
        <v>0</v>
      </c>
      <c r="W18" s="48">
        <f t="shared" si="5"/>
        <v>0</v>
      </c>
      <c r="X18" s="48">
        <f t="shared" si="6"/>
        <v>0</v>
      </c>
      <c r="Y18" s="48">
        <f t="shared" si="7"/>
        <v>0</v>
      </c>
    </row>
    <row r="19" spans="1:25" ht="14.25" customHeight="1">
      <c r="A19" s="49">
        <f>'BD Team'!A24</f>
        <v>16</v>
      </c>
      <c r="B19" s="49">
        <f>'BD Team'!B24</f>
        <v>0</v>
      </c>
      <c r="C19" s="49">
        <f>'BD Team'!C24</f>
        <v>0</v>
      </c>
      <c r="D19" s="49">
        <f>'BD Team'!D24</f>
        <v>0</v>
      </c>
      <c r="E19" s="49">
        <f>'BD Team'!F24</f>
        <v>0</v>
      </c>
      <c r="F19" s="50">
        <f>'BD Team'!G24</f>
        <v>0</v>
      </c>
      <c r="G19" s="49">
        <f>'BD Team'!H24</f>
        <v>0</v>
      </c>
      <c r="H19" s="49">
        <f>'BD Team'!I24</f>
        <v>0</v>
      </c>
      <c r="I19" s="49">
        <f>'BD Team'!J24</f>
        <v>0</v>
      </c>
      <c r="J19" s="51">
        <f t="shared" si="0"/>
        <v>0</v>
      </c>
      <c r="K19" s="52">
        <f>'BD Team'!K24</f>
        <v>0</v>
      </c>
      <c r="L19" s="46">
        <f t="shared" si="1"/>
        <v>0</v>
      </c>
      <c r="M19" s="44">
        <f>L19*'Changable Values'!$D$4</f>
        <v>0</v>
      </c>
      <c r="N19" s="44">
        <f>'BD Team'!E24</f>
        <v>0</v>
      </c>
      <c r="O19" s="52"/>
      <c r="P19" s="52"/>
      <c r="Q19" s="53"/>
      <c r="R19" s="54"/>
      <c r="S19" s="55"/>
      <c r="T19" s="48">
        <f t="shared" si="2"/>
        <v>0</v>
      </c>
      <c r="U19" s="48">
        <f t="shared" si="3"/>
        <v>0</v>
      </c>
      <c r="V19" s="48">
        <f t="shared" si="4"/>
        <v>0</v>
      </c>
      <c r="W19" s="48">
        <f t="shared" si="5"/>
        <v>0</v>
      </c>
      <c r="X19" s="48">
        <f t="shared" si="6"/>
        <v>0</v>
      </c>
      <c r="Y19" s="48">
        <f t="shared" si="7"/>
        <v>0</v>
      </c>
    </row>
    <row r="20" spans="1:25" ht="14.25" customHeight="1">
      <c r="A20" s="49">
        <f>'BD Team'!A25</f>
        <v>17</v>
      </c>
      <c r="B20" s="49">
        <f>'BD Team'!B25</f>
        <v>0</v>
      </c>
      <c r="C20" s="49">
        <f>'BD Team'!C25</f>
        <v>0</v>
      </c>
      <c r="D20" s="49">
        <f>'BD Team'!D25</f>
        <v>0</v>
      </c>
      <c r="E20" s="49">
        <f>'BD Team'!F25</f>
        <v>0</v>
      </c>
      <c r="F20" s="50">
        <f>'BD Team'!G25</f>
        <v>0</v>
      </c>
      <c r="G20" s="49">
        <f>'BD Team'!H25</f>
        <v>0</v>
      </c>
      <c r="H20" s="49">
        <f>'BD Team'!I25</f>
        <v>0</v>
      </c>
      <c r="I20" s="49">
        <f>'BD Team'!J25</f>
        <v>0</v>
      </c>
      <c r="J20" s="51">
        <f t="shared" si="0"/>
        <v>0</v>
      </c>
      <c r="K20" s="52">
        <f>'BD Team'!K25</f>
        <v>0</v>
      </c>
      <c r="L20" s="46">
        <f t="shared" si="1"/>
        <v>0</v>
      </c>
      <c r="M20" s="44">
        <f>L20*'Changable Values'!$D$4</f>
        <v>0</v>
      </c>
      <c r="N20" s="44">
        <f>'BD Team'!E25</f>
        <v>0</v>
      </c>
      <c r="O20" s="52"/>
      <c r="P20" s="52"/>
      <c r="Q20" s="53"/>
      <c r="R20" s="54"/>
      <c r="S20" s="55"/>
      <c r="T20" s="48">
        <f t="shared" si="2"/>
        <v>0</v>
      </c>
      <c r="U20" s="48">
        <f t="shared" si="3"/>
        <v>0</v>
      </c>
      <c r="V20" s="48">
        <f t="shared" si="4"/>
        <v>0</v>
      </c>
      <c r="W20" s="48">
        <f t="shared" si="5"/>
        <v>0</v>
      </c>
      <c r="X20" s="48">
        <f t="shared" si="6"/>
        <v>0</v>
      </c>
      <c r="Y20" s="48">
        <f t="shared" si="7"/>
        <v>0</v>
      </c>
    </row>
    <row r="21" spans="1:25" ht="14.25" customHeight="1">
      <c r="A21" s="49">
        <f>'BD Team'!A26</f>
        <v>18</v>
      </c>
      <c r="B21" s="49">
        <f>'BD Team'!B26</f>
        <v>0</v>
      </c>
      <c r="C21" s="49">
        <f>'BD Team'!C26</f>
        <v>0</v>
      </c>
      <c r="D21" s="49">
        <f>'BD Team'!D26</f>
        <v>0</v>
      </c>
      <c r="E21" s="49">
        <f>'BD Team'!F26</f>
        <v>0</v>
      </c>
      <c r="F21" s="50">
        <f>'BD Team'!G26</f>
        <v>0</v>
      </c>
      <c r="G21" s="49">
        <f>'BD Team'!H26</f>
        <v>0</v>
      </c>
      <c r="H21" s="49">
        <f>'BD Team'!I26</f>
        <v>0</v>
      </c>
      <c r="I21" s="49">
        <f>'BD Team'!J26</f>
        <v>0</v>
      </c>
      <c r="J21" s="51">
        <f t="shared" si="0"/>
        <v>0</v>
      </c>
      <c r="K21" s="52">
        <f>'BD Team'!K26</f>
        <v>0</v>
      </c>
      <c r="L21" s="46">
        <f t="shared" si="1"/>
        <v>0</v>
      </c>
      <c r="M21" s="44">
        <f>L21*'Changable Values'!$D$4</f>
        <v>0</v>
      </c>
      <c r="N21" s="44">
        <f>'BD Team'!E26</f>
        <v>0</v>
      </c>
      <c r="O21" s="52"/>
      <c r="P21" s="52"/>
      <c r="Q21" s="53"/>
      <c r="R21" s="54"/>
      <c r="S21" s="55"/>
      <c r="T21" s="48">
        <f t="shared" si="2"/>
        <v>0</v>
      </c>
      <c r="U21" s="48">
        <f t="shared" si="3"/>
        <v>0</v>
      </c>
      <c r="V21" s="48">
        <f t="shared" si="4"/>
        <v>0</v>
      </c>
      <c r="W21" s="48">
        <f t="shared" si="5"/>
        <v>0</v>
      </c>
      <c r="X21" s="48">
        <f t="shared" si="6"/>
        <v>0</v>
      </c>
      <c r="Y21" s="48">
        <f t="shared" si="7"/>
        <v>0</v>
      </c>
    </row>
    <row r="22" spans="1:25" ht="14.25" customHeight="1">
      <c r="A22" s="49">
        <f>'BD Team'!A27</f>
        <v>19</v>
      </c>
      <c r="B22" s="49">
        <f>'BD Team'!B27</f>
        <v>0</v>
      </c>
      <c r="C22" s="49">
        <f>'BD Team'!C27</f>
        <v>0</v>
      </c>
      <c r="D22" s="49">
        <f>'BD Team'!D27</f>
        <v>0</v>
      </c>
      <c r="E22" s="49">
        <f>'BD Team'!F27</f>
        <v>0</v>
      </c>
      <c r="F22" s="50">
        <f>'BD Team'!G27</f>
        <v>0</v>
      </c>
      <c r="G22" s="49">
        <f>'BD Team'!H27</f>
        <v>0</v>
      </c>
      <c r="H22" s="49">
        <f>'BD Team'!I27</f>
        <v>0</v>
      </c>
      <c r="I22" s="49">
        <f>'BD Team'!J27</f>
        <v>0</v>
      </c>
      <c r="J22" s="51">
        <f t="shared" si="0"/>
        <v>0</v>
      </c>
      <c r="K22" s="52">
        <f>'BD Team'!K27</f>
        <v>0</v>
      </c>
      <c r="L22" s="46">
        <f t="shared" si="1"/>
        <v>0</v>
      </c>
      <c r="M22" s="44">
        <f>L22*'Changable Values'!$D$4</f>
        <v>0</v>
      </c>
      <c r="N22" s="44">
        <f>'BD Team'!E27</f>
        <v>0</v>
      </c>
      <c r="O22" s="52"/>
      <c r="P22" s="52"/>
      <c r="Q22" s="53"/>
      <c r="R22" s="54"/>
      <c r="S22" s="55"/>
      <c r="T22" s="48">
        <f t="shared" si="2"/>
        <v>0</v>
      </c>
      <c r="U22" s="48">
        <f t="shared" si="3"/>
        <v>0</v>
      </c>
      <c r="V22" s="48">
        <f t="shared" si="4"/>
        <v>0</v>
      </c>
      <c r="W22" s="48">
        <f t="shared" si="5"/>
        <v>0</v>
      </c>
      <c r="X22" s="48">
        <f t="shared" si="6"/>
        <v>0</v>
      </c>
      <c r="Y22" s="48">
        <f t="shared" si="7"/>
        <v>0</v>
      </c>
    </row>
    <row r="23" spans="1:25" ht="14.25" customHeight="1">
      <c r="A23" s="49">
        <f>'BD Team'!A28</f>
        <v>20</v>
      </c>
      <c r="B23" s="49">
        <f>'BD Team'!B28</f>
        <v>0</v>
      </c>
      <c r="C23" s="49">
        <f>'BD Team'!C28</f>
        <v>0</v>
      </c>
      <c r="D23" s="49">
        <f>'BD Team'!D28</f>
        <v>0</v>
      </c>
      <c r="E23" s="49">
        <f>'BD Team'!F28</f>
        <v>0</v>
      </c>
      <c r="F23" s="50">
        <f>'BD Team'!G28</f>
        <v>0</v>
      </c>
      <c r="G23" s="49">
        <f>'BD Team'!H28</f>
        <v>0</v>
      </c>
      <c r="H23" s="49">
        <f>'BD Team'!I28</f>
        <v>0</v>
      </c>
      <c r="I23" s="49">
        <f>'BD Team'!J28</f>
        <v>0</v>
      </c>
      <c r="J23" s="51">
        <f t="shared" si="0"/>
        <v>0</v>
      </c>
      <c r="K23" s="52">
        <f>'BD Team'!K28</f>
        <v>0</v>
      </c>
      <c r="L23" s="46">
        <f t="shared" si="1"/>
        <v>0</v>
      </c>
      <c r="M23" s="44">
        <f>L23*'Changable Values'!$D$4</f>
        <v>0</v>
      </c>
      <c r="N23" s="44">
        <f>'BD Team'!E28</f>
        <v>0</v>
      </c>
      <c r="O23" s="52"/>
      <c r="P23" s="52"/>
      <c r="Q23" s="53"/>
      <c r="R23" s="54"/>
      <c r="S23" s="55"/>
      <c r="T23" s="48">
        <f t="shared" si="2"/>
        <v>0</v>
      </c>
      <c r="U23" s="48">
        <f t="shared" si="3"/>
        <v>0</v>
      </c>
      <c r="V23" s="48">
        <f t="shared" si="4"/>
        <v>0</v>
      </c>
      <c r="W23" s="48">
        <f t="shared" si="5"/>
        <v>0</v>
      </c>
      <c r="X23" s="48">
        <f t="shared" si="6"/>
        <v>0</v>
      </c>
      <c r="Y23" s="48">
        <f t="shared" si="7"/>
        <v>0</v>
      </c>
    </row>
    <row r="24" spans="1:25" ht="14.25" customHeight="1">
      <c r="A24" s="49">
        <f>'BD Team'!A29</f>
        <v>21</v>
      </c>
      <c r="B24" s="49">
        <f>'BD Team'!B29</f>
        <v>0</v>
      </c>
      <c r="C24" s="49">
        <f>'BD Team'!C29</f>
        <v>0</v>
      </c>
      <c r="D24" s="49">
        <f>'BD Team'!D29</f>
        <v>0</v>
      </c>
      <c r="E24" s="49">
        <f>'BD Team'!F29</f>
        <v>0</v>
      </c>
      <c r="F24" s="50">
        <f>'BD Team'!G29</f>
        <v>0</v>
      </c>
      <c r="G24" s="49">
        <f>'BD Team'!H29</f>
        <v>0</v>
      </c>
      <c r="H24" s="49">
        <f>'BD Team'!I29</f>
        <v>0</v>
      </c>
      <c r="I24" s="49">
        <f>'BD Team'!J29</f>
        <v>0</v>
      </c>
      <c r="J24" s="51">
        <f t="shared" si="0"/>
        <v>0</v>
      </c>
      <c r="K24" s="52">
        <f>'BD Team'!K29</f>
        <v>0</v>
      </c>
      <c r="L24" s="46">
        <f t="shared" si="1"/>
        <v>0</v>
      </c>
      <c r="M24" s="44">
        <f>L24*'Changable Values'!$D$4</f>
        <v>0</v>
      </c>
      <c r="N24" s="44">
        <f>'BD Team'!E29</f>
        <v>0</v>
      </c>
      <c r="O24" s="52"/>
      <c r="P24" s="52"/>
      <c r="Q24" s="53"/>
      <c r="R24" s="54"/>
      <c r="S24" s="55"/>
      <c r="T24" s="48">
        <f t="shared" si="2"/>
        <v>0</v>
      </c>
      <c r="U24" s="48">
        <f t="shared" si="3"/>
        <v>0</v>
      </c>
      <c r="V24" s="48">
        <f t="shared" si="4"/>
        <v>0</v>
      </c>
      <c r="W24" s="48">
        <f t="shared" si="5"/>
        <v>0</v>
      </c>
      <c r="X24" s="48">
        <f t="shared" si="6"/>
        <v>0</v>
      </c>
      <c r="Y24" s="48">
        <f t="shared" si="7"/>
        <v>0</v>
      </c>
    </row>
    <row r="25" spans="1:25" ht="14.25" customHeight="1">
      <c r="A25" s="49">
        <f>'BD Team'!A30</f>
        <v>22</v>
      </c>
      <c r="B25" s="49">
        <f>'BD Team'!B30</f>
        <v>0</v>
      </c>
      <c r="C25" s="49">
        <f>'BD Team'!C30</f>
        <v>0</v>
      </c>
      <c r="D25" s="49">
        <f>'BD Team'!D30</f>
        <v>0</v>
      </c>
      <c r="E25" s="49">
        <f>'BD Team'!F30</f>
        <v>0</v>
      </c>
      <c r="F25" s="50">
        <f>'BD Team'!G30</f>
        <v>0</v>
      </c>
      <c r="G25" s="49">
        <f>'BD Team'!H30</f>
        <v>0</v>
      </c>
      <c r="H25" s="49">
        <f>'BD Team'!I30</f>
        <v>0</v>
      </c>
      <c r="I25" s="49">
        <f>'BD Team'!J30</f>
        <v>0</v>
      </c>
      <c r="J25" s="51">
        <f t="shared" si="0"/>
        <v>0</v>
      </c>
      <c r="K25" s="52">
        <f>'BD Team'!K30</f>
        <v>0</v>
      </c>
      <c r="L25" s="46">
        <f t="shared" si="1"/>
        <v>0</v>
      </c>
      <c r="M25" s="44">
        <f>L25*'Changable Values'!$D$4</f>
        <v>0</v>
      </c>
      <c r="N25" s="44">
        <f>'BD Team'!E30</f>
        <v>0</v>
      </c>
      <c r="O25" s="52"/>
      <c r="P25" s="52"/>
      <c r="Q25" s="53"/>
      <c r="R25" s="54"/>
      <c r="S25" s="55"/>
      <c r="T25" s="48">
        <f t="shared" si="2"/>
        <v>0</v>
      </c>
      <c r="U25" s="48">
        <f t="shared" si="3"/>
        <v>0</v>
      </c>
      <c r="V25" s="48">
        <f t="shared" si="4"/>
        <v>0</v>
      </c>
      <c r="W25" s="48">
        <f t="shared" si="5"/>
        <v>0</v>
      </c>
      <c r="X25" s="48">
        <f t="shared" si="6"/>
        <v>0</v>
      </c>
      <c r="Y25" s="48">
        <f t="shared" si="7"/>
        <v>0</v>
      </c>
    </row>
    <row r="26" spans="1:25" ht="14.25" customHeight="1">
      <c r="A26" s="49">
        <f>'BD Team'!A31</f>
        <v>23</v>
      </c>
      <c r="B26" s="49">
        <f>'BD Team'!B31</f>
        <v>0</v>
      </c>
      <c r="C26" s="49">
        <f>'BD Team'!C31</f>
        <v>0</v>
      </c>
      <c r="D26" s="49">
        <f>'BD Team'!D31</f>
        <v>0</v>
      </c>
      <c r="E26" s="49">
        <f>'BD Team'!F31</f>
        <v>0</v>
      </c>
      <c r="F26" s="50">
        <f>'BD Team'!G31</f>
        <v>0</v>
      </c>
      <c r="G26" s="49">
        <f>'BD Team'!H31</f>
        <v>0</v>
      </c>
      <c r="H26" s="49">
        <f>'BD Team'!I31</f>
        <v>0</v>
      </c>
      <c r="I26" s="49">
        <f>'BD Team'!J31</f>
        <v>0</v>
      </c>
      <c r="J26" s="51">
        <f t="shared" si="0"/>
        <v>0</v>
      </c>
      <c r="K26" s="52">
        <f>'BD Team'!K31</f>
        <v>0</v>
      </c>
      <c r="L26" s="46">
        <f t="shared" si="1"/>
        <v>0</v>
      </c>
      <c r="M26" s="44">
        <f>L26*'Changable Values'!$D$4</f>
        <v>0</v>
      </c>
      <c r="N26" s="44">
        <f>'BD Team'!E31</f>
        <v>0</v>
      </c>
      <c r="O26" s="52"/>
      <c r="P26" s="52"/>
      <c r="Q26" s="53"/>
      <c r="R26" s="54"/>
      <c r="S26" s="55"/>
      <c r="T26" s="48">
        <f t="shared" si="2"/>
        <v>0</v>
      </c>
      <c r="U26" s="48">
        <f t="shared" si="3"/>
        <v>0</v>
      </c>
      <c r="V26" s="48">
        <f t="shared" si="4"/>
        <v>0</v>
      </c>
      <c r="W26" s="48">
        <f t="shared" si="5"/>
        <v>0</v>
      </c>
      <c r="X26" s="48">
        <f t="shared" si="6"/>
        <v>0</v>
      </c>
      <c r="Y26" s="48">
        <f t="shared" si="7"/>
        <v>0</v>
      </c>
    </row>
    <row r="27" spans="1:25" ht="14.25" customHeight="1">
      <c r="A27" s="49">
        <f>'BD Team'!A32</f>
        <v>24</v>
      </c>
      <c r="B27" s="49">
        <f>'BD Team'!B32</f>
        <v>0</v>
      </c>
      <c r="C27" s="49">
        <f>'BD Team'!C32</f>
        <v>0</v>
      </c>
      <c r="D27" s="49">
        <f>'BD Team'!D32</f>
        <v>0</v>
      </c>
      <c r="E27" s="49">
        <f>'BD Team'!F32</f>
        <v>0</v>
      </c>
      <c r="F27" s="50">
        <f>'BD Team'!G32</f>
        <v>0</v>
      </c>
      <c r="G27" s="49">
        <f>'BD Team'!H32</f>
        <v>0</v>
      </c>
      <c r="H27" s="49">
        <f>'BD Team'!I32</f>
        <v>0</v>
      </c>
      <c r="I27" s="49">
        <f>'BD Team'!J32</f>
        <v>0</v>
      </c>
      <c r="J27" s="51">
        <f t="shared" si="0"/>
        <v>0</v>
      </c>
      <c r="K27" s="52">
        <f>'BD Team'!K32</f>
        <v>0</v>
      </c>
      <c r="L27" s="46">
        <f t="shared" si="1"/>
        <v>0</v>
      </c>
      <c r="M27" s="44">
        <f>L27*'Changable Values'!$D$4</f>
        <v>0</v>
      </c>
      <c r="N27" s="44">
        <f>'BD Team'!E32</f>
        <v>0</v>
      </c>
      <c r="O27" s="52"/>
      <c r="P27" s="52"/>
      <c r="Q27" s="53"/>
      <c r="R27" s="54"/>
      <c r="S27" s="55"/>
      <c r="T27" s="48">
        <f t="shared" si="2"/>
        <v>0</v>
      </c>
      <c r="U27" s="48">
        <f t="shared" si="3"/>
        <v>0</v>
      </c>
      <c r="V27" s="48">
        <f t="shared" si="4"/>
        <v>0</v>
      </c>
      <c r="W27" s="48">
        <f t="shared" si="5"/>
        <v>0</v>
      </c>
      <c r="X27" s="48">
        <f t="shared" si="6"/>
        <v>0</v>
      </c>
      <c r="Y27" s="48">
        <f t="shared" si="7"/>
        <v>0</v>
      </c>
    </row>
    <row r="28" spans="1:25" ht="14.25" customHeight="1">
      <c r="A28" s="49">
        <f>'BD Team'!A33</f>
        <v>25</v>
      </c>
      <c r="B28" s="49">
        <f>'BD Team'!B33</f>
        <v>0</v>
      </c>
      <c r="C28" s="49">
        <f>'BD Team'!C33</f>
        <v>0</v>
      </c>
      <c r="D28" s="49">
        <f>'BD Team'!D33</f>
        <v>0</v>
      </c>
      <c r="E28" s="49">
        <f>'BD Team'!F33</f>
        <v>0</v>
      </c>
      <c r="F28" s="50">
        <f>'BD Team'!G33</f>
        <v>0</v>
      </c>
      <c r="G28" s="49">
        <f>'BD Team'!H33</f>
        <v>0</v>
      </c>
      <c r="H28" s="49">
        <f>'BD Team'!I33</f>
        <v>0</v>
      </c>
      <c r="I28" s="49">
        <f>'BD Team'!J33</f>
        <v>0</v>
      </c>
      <c r="J28" s="51">
        <f t="shared" si="0"/>
        <v>0</v>
      </c>
      <c r="K28" s="52">
        <f>'BD Team'!K33</f>
        <v>0</v>
      </c>
      <c r="L28" s="46">
        <f t="shared" si="1"/>
        <v>0</v>
      </c>
      <c r="M28" s="44">
        <f>L28*'Changable Values'!$D$4</f>
        <v>0</v>
      </c>
      <c r="N28" s="44">
        <f>'BD Team'!E33</f>
        <v>0</v>
      </c>
      <c r="O28" s="52"/>
      <c r="P28" s="52"/>
      <c r="Q28" s="53"/>
      <c r="R28" s="54"/>
      <c r="S28" s="55"/>
      <c r="T28" s="48">
        <f t="shared" si="2"/>
        <v>0</v>
      </c>
      <c r="U28" s="48">
        <f t="shared" si="3"/>
        <v>0</v>
      </c>
      <c r="V28" s="48">
        <f t="shared" si="4"/>
        <v>0</v>
      </c>
      <c r="W28" s="48">
        <f t="shared" si="5"/>
        <v>0</v>
      </c>
      <c r="X28" s="48">
        <f t="shared" si="6"/>
        <v>0</v>
      </c>
      <c r="Y28" s="48">
        <f t="shared" si="7"/>
        <v>0</v>
      </c>
    </row>
    <row r="29" spans="1:25" ht="14.25" customHeight="1">
      <c r="A29" s="49">
        <f>'BD Team'!A34</f>
        <v>26</v>
      </c>
      <c r="B29" s="49">
        <f>'BD Team'!B34</f>
        <v>0</v>
      </c>
      <c r="C29" s="49">
        <f>'BD Team'!C34</f>
        <v>0</v>
      </c>
      <c r="D29" s="49">
        <f>'BD Team'!D34</f>
        <v>0</v>
      </c>
      <c r="E29" s="49">
        <f>'BD Team'!F34</f>
        <v>0</v>
      </c>
      <c r="F29" s="50">
        <f>'BD Team'!G34</f>
        <v>0</v>
      </c>
      <c r="G29" s="49">
        <f>'BD Team'!H34</f>
        <v>0</v>
      </c>
      <c r="H29" s="49">
        <f>'BD Team'!I34</f>
        <v>0</v>
      </c>
      <c r="I29" s="49">
        <f>'BD Team'!J34</f>
        <v>0</v>
      </c>
      <c r="J29" s="51">
        <f t="shared" si="0"/>
        <v>0</v>
      </c>
      <c r="K29" s="52">
        <f>'BD Team'!K34</f>
        <v>0</v>
      </c>
      <c r="L29" s="46">
        <f t="shared" si="1"/>
        <v>0</v>
      </c>
      <c r="M29" s="44">
        <f>L29*'Changable Values'!$D$4</f>
        <v>0</v>
      </c>
      <c r="N29" s="44">
        <f>'BD Team'!E34</f>
        <v>0</v>
      </c>
      <c r="O29" s="52"/>
      <c r="P29" s="52"/>
      <c r="Q29" s="53"/>
      <c r="R29" s="54"/>
      <c r="S29" s="55"/>
      <c r="T29" s="48">
        <f t="shared" si="2"/>
        <v>0</v>
      </c>
      <c r="U29" s="48">
        <f t="shared" si="3"/>
        <v>0</v>
      </c>
      <c r="V29" s="48">
        <f t="shared" si="4"/>
        <v>0</v>
      </c>
      <c r="W29" s="48">
        <f t="shared" si="5"/>
        <v>0</v>
      </c>
      <c r="X29" s="48">
        <f t="shared" si="6"/>
        <v>0</v>
      </c>
      <c r="Y29" s="48">
        <f t="shared" si="7"/>
        <v>0</v>
      </c>
    </row>
    <row r="30" spans="1:25" ht="14.25" customHeight="1">
      <c r="A30" s="49">
        <f>'BD Team'!A35</f>
        <v>27</v>
      </c>
      <c r="B30" s="49">
        <f>'BD Team'!B35</f>
        <v>0</v>
      </c>
      <c r="C30" s="49">
        <f>'BD Team'!C35</f>
        <v>0</v>
      </c>
      <c r="D30" s="49">
        <f>'BD Team'!D35</f>
        <v>0</v>
      </c>
      <c r="E30" s="49">
        <f>'BD Team'!F35</f>
        <v>0</v>
      </c>
      <c r="F30" s="50">
        <f>'BD Team'!G35</f>
        <v>0</v>
      </c>
      <c r="G30" s="49">
        <f>'BD Team'!H35</f>
        <v>0</v>
      </c>
      <c r="H30" s="49">
        <f>'BD Team'!I35</f>
        <v>0</v>
      </c>
      <c r="I30" s="49">
        <f>'BD Team'!J35</f>
        <v>0</v>
      </c>
      <c r="J30" s="51">
        <f t="shared" si="0"/>
        <v>0</v>
      </c>
      <c r="K30" s="52">
        <f>'BD Team'!K35</f>
        <v>0</v>
      </c>
      <c r="L30" s="46">
        <f t="shared" si="1"/>
        <v>0</v>
      </c>
      <c r="M30" s="44">
        <f>L30*'Changable Values'!$D$4</f>
        <v>0</v>
      </c>
      <c r="N30" s="44">
        <f>'BD Team'!E35</f>
        <v>0</v>
      </c>
      <c r="O30" s="52"/>
      <c r="P30" s="52"/>
      <c r="Q30" s="53"/>
      <c r="R30" s="54"/>
      <c r="S30" s="55"/>
      <c r="T30" s="48">
        <f t="shared" si="2"/>
        <v>0</v>
      </c>
      <c r="U30" s="48">
        <f t="shared" si="3"/>
        <v>0</v>
      </c>
      <c r="V30" s="48">
        <f t="shared" si="4"/>
        <v>0</v>
      </c>
      <c r="W30" s="48">
        <f t="shared" si="5"/>
        <v>0</v>
      </c>
      <c r="X30" s="48">
        <f t="shared" si="6"/>
        <v>0</v>
      </c>
      <c r="Y30" s="48">
        <f t="shared" si="7"/>
        <v>0</v>
      </c>
    </row>
    <row r="31" spans="1:25" ht="14.25" customHeight="1">
      <c r="A31" s="49">
        <f>'BD Team'!A36</f>
        <v>28</v>
      </c>
      <c r="B31" s="49">
        <f>'BD Team'!B36</f>
        <v>0</v>
      </c>
      <c r="C31" s="49">
        <f>'BD Team'!C36</f>
        <v>0</v>
      </c>
      <c r="D31" s="49">
        <f>'BD Team'!D36</f>
        <v>0</v>
      </c>
      <c r="E31" s="49">
        <f>'BD Team'!F36</f>
        <v>0</v>
      </c>
      <c r="F31" s="50">
        <f>'BD Team'!G36</f>
        <v>0</v>
      </c>
      <c r="G31" s="49">
        <f>'BD Team'!H36</f>
        <v>0</v>
      </c>
      <c r="H31" s="49">
        <f>'BD Team'!I36</f>
        <v>0</v>
      </c>
      <c r="I31" s="49">
        <f>'BD Team'!J36</f>
        <v>0</v>
      </c>
      <c r="J31" s="51">
        <f t="shared" si="0"/>
        <v>0</v>
      </c>
      <c r="K31" s="52">
        <f>'BD Team'!K36</f>
        <v>0</v>
      </c>
      <c r="L31" s="46">
        <f t="shared" si="1"/>
        <v>0</v>
      </c>
      <c r="M31" s="44">
        <f>L31*'Changable Values'!$D$4</f>
        <v>0</v>
      </c>
      <c r="N31" s="44">
        <f>'BD Team'!E36</f>
        <v>0</v>
      </c>
      <c r="O31" s="52"/>
      <c r="P31" s="52"/>
      <c r="Q31" s="53"/>
      <c r="R31" s="54"/>
      <c r="S31" s="55"/>
      <c r="T31" s="48">
        <f t="shared" si="2"/>
        <v>0</v>
      </c>
      <c r="U31" s="48">
        <f t="shared" si="3"/>
        <v>0</v>
      </c>
      <c r="V31" s="48">
        <f t="shared" si="4"/>
        <v>0</v>
      </c>
      <c r="W31" s="48">
        <f t="shared" si="5"/>
        <v>0</v>
      </c>
      <c r="X31" s="48">
        <f t="shared" si="6"/>
        <v>0</v>
      </c>
      <c r="Y31" s="48">
        <f t="shared" si="7"/>
        <v>0</v>
      </c>
    </row>
    <row r="32" spans="1:25" ht="14.25" customHeight="1">
      <c r="A32" s="49">
        <f>'BD Team'!A37</f>
        <v>29</v>
      </c>
      <c r="B32" s="49">
        <f>'BD Team'!B37</f>
        <v>0</v>
      </c>
      <c r="C32" s="49">
        <f>'BD Team'!C37</f>
        <v>0</v>
      </c>
      <c r="D32" s="49">
        <f>'BD Team'!D37</f>
        <v>0</v>
      </c>
      <c r="E32" s="49">
        <f>'BD Team'!F37</f>
        <v>0</v>
      </c>
      <c r="F32" s="50">
        <f>'BD Team'!G37</f>
        <v>0</v>
      </c>
      <c r="G32" s="49">
        <f>'BD Team'!H37</f>
        <v>0</v>
      </c>
      <c r="H32" s="49">
        <f>'BD Team'!I37</f>
        <v>0</v>
      </c>
      <c r="I32" s="49">
        <f>'BD Team'!J37</f>
        <v>0</v>
      </c>
      <c r="J32" s="51">
        <f t="shared" si="0"/>
        <v>0</v>
      </c>
      <c r="K32" s="52">
        <f>'BD Team'!K37</f>
        <v>0</v>
      </c>
      <c r="L32" s="46">
        <f t="shared" si="1"/>
        <v>0</v>
      </c>
      <c r="M32" s="44">
        <f>L32*'Changable Values'!$D$4</f>
        <v>0</v>
      </c>
      <c r="N32" s="44">
        <f>'BD Team'!E37</f>
        <v>0</v>
      </c>
      <c r="O32" s="52"/>
      <c r="P32" s="52"/>
      <c r="Q32" s="53"/>
      <c r="R32" s="54"/>
      <c r="S32" s="55"/>
      <c r="T32" s="48">
        <f t="shared" si="2"/>
        <v>0</v>
      </c>
      <c r="U32" s="48">
        <f t="shared" si="3"/>
        <v>0</v>
      </c>
      <c r="V32" s="48">
        <f t="shared" si="4"/>
        <v>0</v>
      </c>
      <c r="W32" s="48">
        <f t="shared" si="5"/>
        <v>0</v>
      </c>
      <c r="X32" s="48">
        <f t="shared" si="6"/>
        <v>0</v>
      </c>
      <c r="Y32" s="48">
        <f t="shared" si="7"/>
        <v>0</v>
      </c>
    </row>
    <row r="33" spans="1:25" ht="14.25" customHeight="1">
      <c r="A33" s="49">
        <f>'BD Team'!A38</f>
        <v>30</v>
      </c>
      <c r="B33" s="49">
        <f>'BD Team'!B38</f>
        <v>0</v>
      </c>
      <c r="C33" s="49">
        <f>'BD Team'!C38</f>
        <v>0</v>
      </c>
      <c r="D33" s="49">
        <f>'BD Team'!D38</f>
        <v>0</v>
      </c>
      <c r="E33" s="49">
        <f>'BD Team'!F38</f>
        <v>0</v>
      </c>
      <c r="F33" s="50">
        <f>'BD Team'!G38</f>
        <v>0</v>
      </c>
      <c r="G33" s="49">
        <f>'BD Team'!H38</f>
        <v>0</v>
      </c>
      <c r="H33" s="49">
        <f>'BD Team'!I38</f>
        <v>0</v>
      </c>
      <c r="I33" s="49">
        <f>'BD Team'!J38</f>
        <v>0</v>
      </c>
      <c r="J33" s="51">
        <f t="shared" si="0"/>
        <v>0</v>
      </c>
      <c r="K33" s="52">
        <f>'BD Team'!K38</f>
        <v>0</v>
      </c>
      <c r="L33" s="46">
        <f t="shared" si="1"/>
        <v>0</v>
      </c>
      <c r="M33" s="44">
        <f>L33*'Changable Values'!$D$4</f>
        <v>0</v>
      </c>
      <c r="N33" s="44">
        <f>'BD Team'!E38</f>
        <v>0</v>
      </c>
      <c r="O33" s="52"/>
      <c r="P33" s="52"/>
      <c r="Q33" s="53"/>
      <c r="R33" s="54"/>
      <c r="S33" s="55"/>
      <c r="T33" s="48">
        <f t="shared" si="2"/>
        <v>0</v>
      </c>
      <c r="U33" s="48">
        <f t="shared" si="3"/>
        <v>0</v>
      </c>
      <c r="V33" s="48">
        <f t="shared" si="4"/>
        <v>0</v>
      </c>
      <c r="W33" s="48">
        <f t="shared" si="5"/>
        <v>0</v>
      </c>
      <c r="X33" s="48">
        <f t="shared" si="6"/>
        <v>0</v>
      </c>
      <c r="Y33" s="48">
        <f t="shared" si="7"/>
        <v>0</v>
      </c>
    </row>
    <row r="34" spans="1:25" ht="14.25" customHeight="1">
      <c r="A34" s="49">
        <f>'BD Team'!A39</f>
        <v>31</v>
      </c>
      <c r="B34" s="49">
        <f>'BD Team'!B39</f>
        <v>0</v>
      </c>
      <c r="C34" s="49">
        <f>'BD Team'!C39</f>
        <v>0</v>
      </c>
      <c r="D34" s="49">
        <f>'BD Team'!D39</f>
        <v>0</v>
      </c>
      <c r="E34" s="49">
        <f>'BD Team'!F39</f>
        <v>0</v>
      </c>
      <c r="F34" s="50">
        <f>'BD Team'!G39</f>
        <v>0</v>
      </c>
      <c r="G34" s="49">
        <f>'BD Team'!H39</f>
        <v>0</v>
      </c>
      <c r="H34" s="49">
        <f>'BD Team'!I39</f>
        <v>0</v>
      </c>
      <c r="I34" s="49">
        <f>'BD Team'!J39</f>
        <v>0</v>
      </c>
      <c r="J34" s="51">
        <f t="shared" si="0"/>
        <v>0</v>
      </c>
      <c r="K34" s="52">
        <f>'BD Team'!K39</f>
        <v>0</v>
      </c>
      <c r="L34" s="46">
        <f t="shared" si="1"/>
        <v>0</v>
      </c>
      <c r="M34" s="44">
        <f>L34*'Changable Values'!$D$4</f>
        <v>0</v>
      </c>
      <c r="N34" s="44">
        <f>'BD Team'!E39</f>
        <v>0</v>
      </c>
      <c r="O34" s="52"/>
      <c r="P34" s="52"/>
      <c r="Q34" s="53"/>
      <c r="R34" s="54"/>
      <c r="S34" s="55"/>
      <c r="T34" s="48">
        <f t="shared" si="2"/>
        <v>0</v>
      </c>
      <c r="U34" s="48">
        <f t="shared" si="3"/>
        <v>0</v>
      </c>
      <c r="V34" s="48">
        <f t="shared" si="4"/>
        <v>0</v>
      </c>
      <c r="W34" s="48">
        <f t="shared" si="5"/>
        <v>0</v>
      </c>
      <c r="X34" s="48">
        <f t="shared" si="6"/>
        <v>0</v>
      </c>
      <c r="Y34" s="48">
        <f t="shared" si="7"/>
        <v>0</v>
      </c>
    </row>
    <row r="35" spans="1:25" ht="14.25" customHeight="1">
      <c r="A35" s="49">
        <f>'BD Team'!A40</f>
        <v>32</v>
      </c>
      <c r="B35" s="49">
        <f>'BD Team'!B40</f>
        <v>0</v>
      </c>
      <c r="C35" s="49">
        <f>'BD Team'!C40</f>
        <v>0</v>
      </c>
      <c r="D35" s="49">
        <f>'BD Team'!D40</f>
        <v>0</v>
      </c>
      <c r="E35" s="49">
        <f>'BD Team'!F40</f>
        <v>0</v>
      </c>
      <c r="F35" s="50">
        <f>'BD Team'!G40</f>
        <v>0</v>
      </c>
      <c r="G35" s="49">
        <f>'BD Team'!H40</f>
        <v>0</v>
      </c>
      <c r="H35" s="49">
        <f>'BD Team'!I40</f>
        <v>0</v>
      </c>
      <c r="I35" s="49">
        <f>'BD Team'!J40</f>
        <v>0</v>
      </c>
      <c r="J35" s="51">
        <f t="shared" si="0"/>
        <v>0</v>
      </c>
      <c r="K35" s="52">
        <f>'BD Team'!K40</f>
        <v>0</v>
      </c>
      <c r="L35" s="46">
        <f t="shared" si="1"/>
        <v>0</v>
      </c>
      <c r="M35" s="44">
        <f>L35*'Changable Values'!$D$4</f>
        <v>0</v>
      </c>
      <c r="N35" s="44">
        <f>'BD Team'!E40</f>
        <v>0</v>
      </c>
      <c r="O35" s="52"/>
      <c r="P35" s="52"/>
      <c r="Q35" s="53"/>
      <c r="R35" s="54"/>
      <c r="S35" s="55"/>
      <c r="T35" s="48">
        <f t="shared" si="2"/>
        <v>0</v>
      </c>
      <c r="U35" s="48">
        <f t="shared" si="3"/>
        <v>0</v>
      </c>
      <c r="V35" s="48">
        <f t="shared" si="4"/>
        <v>0</v>
      </c>
      <c r="W35" s="48">
        <f t="shared" si="5"/>
        <v>0</v>
      </c>
      <c r="X35" s="48">
        <f t="shared" si="6"/>
        <v>0</v>
      </c>
      <c r="Y35" s="48">
        <f t="shared" si="7"/>
        <v>0</v>
      </c>
    </row>
    <row r="36" spans="1:25" ht="14.25" customHeight="1">
      <c r="A36" s="49">
        <f>'BD Team'!A41</f>
        <v>33</v>
      </c>
      <c r="B36" s="49">
        <f>'BD Team'!B41</f>
        <v>0</v>
      </c>
      <c r="C36" s="49">
        <f>'BD Team'!C41</f>
        <v>0</v>
      </c>
      <c r="D36" s="49">
        <f>'BD Team'!D41</f>
        <v>0</v>
      </c>
      <c r="E36" s="49">
        <f>'BD Team'!F41</f>
        <v>0</v>
      </c>
      <c r="F36" s="50">
        <f>'BD Team'!G41</f>
        <v>0</v>
      </c>
      <c r="G36" s="49">
        <f>'BD Team'!H41</f>
        <v>0</v>
      </c>
      <c r="H36" s="49">
        <f>'BD Team'!I41</f>
        <v>0</v>
      </c>
      <c r="I36" s="49">
        <f>'BD Team'!J41</f>
        <v>0</v>
      </c>
      <c r="J36" s="51">
        <f t="shared" si="0"/>
        <v>0</v>
      </c>
      <c r="K36" s="52">
        <f>'BD Team'!K41</f>
        <v>0</v>
      </c>
      <c r="L36" s="46">
        <f t="shared" si="1"/>
        <v>0</v>
      </c>
      <c r="M36" s="44">
        <f>L36*'Changable Values'!$D$4</f>
        <v>0</v>
      </c>
      <c r="N36" s="44">
        <f>'BD Team'!E41</f>
        <v>0</v>
      </c>
      <c r="O36" s="52"/>
      <c r="P36" s="52"/>
      <c r="Q36" s="53"/>
      <c r="R36" s="54"/>
      <c r="S36" s="55"/>
      <c r="T36" s="48">
        <f t="shared" si="2"/>
        <v>0</v>
      </c>
      <c r="U36" s="48">
        <f t="shared" si="3"/>
        <v>0</v>
      </c>
      <c r="V36" s="48">
        <f t="shared" si="4"/>
        <v>0</v>
      </c>
      <c r="W36" s="48">
        <f t="shared" si="5"/>
        <v>0</v>
      </c>
      <c r="X36" s="48">
        <f t="shared" si="6"/>
        <v>0</v>
      </c>
      <c r="Y36" s="48">
        <f t="shared" si="7"/>
        <v>0</v>
      </c>
    </row>
    <row r="37" spans="1:25" ht="14.25" customHeight="1">
      <c r="A37" s="49">
        <f>'BD Team'!A42</f>
        <v>34</v>
      </c>
      <c r="B37" s="49">
        <f>'BD Team'!B42</f>
        <v>0</v>
      </c>
      <c r="C37" s="49">
        <f>'BD Team'!C42</f>
        <v>0</v>
      </c>
      <c r="D37" s="49">
        <f>'BD Team'!D42</f>
        <v>0</v>
      </c>
      <c r="E37" s="49">
        <f>'BD Team'!F42</f>
        <v>0</v>
      </c>
      <c r="F37" s="50">
        <f>'BD Team'!G42</f>
        <v>0</v>
      </c>
      <c r="G37" s="49">
        <f>'BD Team'!H42</f>
        <v>0</v>
      </c>
      <c r="H37" s="49">
        <f>'BD Team'!I42</f>
        <v>0</v>
      </c>
      <c r="I37" s="49">
        <f>'BD Team'!J42</f>
        <v>0</v>
      </c>
      <c r="J37" s="51">
        <f t="shared" si="0"/>
        <v>0</v>
      </c>
      <c r="K37" s="52">
        <f>'BD Team'!K42</f>
        <v>0</v>
      </c>
      <c r="L37" s="46">
        <f t="shared" si="1"/>
        <v>0</v>
      </c>
      <c r="M37" s="44">
        <f>L37*'Changable Values'!$D$4</f>
        <v>0</v>
      </c>
      <c r="N37" s="44">
        <f>'BD Team'!E42</f>
        <v>0</v>
      </c>
      <c r="O37" s="52"/>
      <c r="P37" s="52"/>
      <c r="Q37" s="53"/>
      <c r="R37" s="54"/>
      <c r="S37" s="55"/>
      <c r="T37" s="48">
        <f t="shared" si="2"/>
        <v>0</v>
      </c>
      <c r="U37" s="48">
        <f t="shared" si="3"/>
        <v>0</v>
      </c>
      <c r="V37" s="48">
        <f t="shared" si="4"/>
        <v>0</v>
      </c>
      <c r="W37" s="48">
        <f t="shared" si="5"/>
        <v>0</v>
      </c>
      <c r="X37" s="48">
        <f t="shared" si="6"/>
        <v>0</v>
      </c>
      <c r="Y37" s="48">
        <f t="shared" si="7"/>
        <v>0</v>
      </c>
    </row>
    <row r="38" spans="1:25" ht="14.25" customHeight="1">
      <c r="A38" s="49">
        <f>'BD Team'!A43</f>
        <v>35</v>
      </c>
      <c r="B38" s="49">
        <f>'BD Team'!B43</f>
        <v>0</v>
      </c>
      <c r="C38" s="49">
        <f>'BD Team'!C43</f>
        <v>0</v>
      </c>
      <c r="D38" s="49">
        <f>'BD Team'!D43</f>
        <v>0</v>
      </c>
      <c r="E38" s="49">
        <f>'BD Team'!F43</f>
        <v>0</v>
      </c>
      <c r="F38" s="50">
        <f>'BD Team'!G43</f>
        <v>0</v>
      </c>
      <c r="G38" s="49">
        <f>'BD Team'!H43</f>
        <v>0</v>
      </c>
      <c r="H38" s="49">
        <f>'BD Team'!I43</f>
        <v>0</v>
      </c>
      <c r="I38" s="49">
        <f>'BD Team'!J43</f>
        <v>0</v>
      </c>
      <c r="J38" s="51">
        <f t="shared" si="0"/>
        <v>0</v>
      </c>
      <c r="K38" s="52">
        <f>'BD Team'!K43</f>
        <v>0</v>
      </c>
      <c r="L38" s="46">
        <f t="shared" si="1"/>
        <v>0</v>
      </c>
      <c r="M38" s="44">
        <f>L38*'Changable Values'!$D$4</f>
        <v>0</v>
      </c>
      <c r="N38" s="44">
        <f>'BD Team'!E43</f>
        <v>0</v>
      </c>
      <c r="O38" s="52"/>
      <c r="P38" s="52"/>
      <c r="Q38" s="53"/>
      <c r="R38" s="54"/>
      <c r="S38" s="55"/>
      <c r="T38" s="48">
        <f t="shared" si="2"/>
        <v>0</v>
      </c>
      <c r="U38" s="48">
        <f t="shared" si="3"/>
        <v>0</v>
      </c>
      <c r="V38" s="48">
        <f t="shared" si="4"/>
        <v>0</v>
      </c>
      <c r="W38" s="48">
        <f t="shared" si="5"/>
        <v>0</v>
      </c>
      <c r="X38" s="48">
        <f t="shared" si="6"/>
        <v>0</v>
      </c>
      <c r="Y38" s="48">
        <f t="shared" si="7"/>
        <v>0</v>
      </c>
    </row>
    <row r="39" spans="1:25" ht="14.25" customHeight="1">
      <c r="A39" s="49">
        <f>'BD Team'!A44</f>
        <v>36</v>
      </c>
      <c r="B39" s="49">
        <f>'BD Team'!B44</f>
        <v>0</v>
      </c>
      <c r="C39" s="49">
        <f>'BD Team'!C44</f>
        <v>0</v>
      </c>
      <c r="D39" s="49">
        <f>'BD Team'!D44</f>
        <v>0</v>
      </c>
      <c r="E39" s="49">
        <f>'BD Team'!F44</f>
        <v>0</v>
      </c>
      <c r="F39" s="50">
        <f>'BD Team'!G44</f>
        <v>0</v>
      </c>
      <c r="G39" s="49">
        <f>'BD Team'!H44</f>
        <v>0</v>
      </c>
      <c r="H39" s="49">
        <f>'BD Team'!I44</f>
        <v>0</v>
      </c>
      <c r="I39" s="49">
        <f>'BD Team'!J44</f>
        <v>0</v>
      </c>
      <c r="J39" s="51">
        <f t="shared" si="0"/>
        <v>0</v>
      </c>
      <c r="K39" s="52">
        <f>'BD Team'!K44</f>
        <v>0</v>
      </c>
      <c r="L39" s="46">
        <f t="shared" si="1"/>
        <v>0</v>
      </c>
      <c r="M39" s="44">
        <f>L39*'Changable Values'!$D$4</f>
        <v>0</v>
      </c>
      <c r="N39" s="44">
        <f>'BD Team'!E44</f>
        <v>0</v>
      </c>
      <c r="O39" s="52"/>
      <c r="P39" s="52"/>
      <c r="Q39" s="53"/>
      <c r="R39" s="54"/>
      <c r="S39" s="55"/>
      <c r="T39" s="48">
        <f t="shared" si="2"/>
        <v>0</v>
      </c>
      <c r="U39" s="48">
        <f t="shared" si="3"/>
        <v>0</v>
      </c>
      <c r="V39" s="48">
        <f t="shared" si="4"/>
        <v>0</v>
      </c>
      <c r="W39" s="48">
        <f t="shared" si="5"/>
        <v>0</v>
      </c>
      <c r="X39" s="48">
        <f t="shared" si="6"/>
        <v>0</v>
      </c>
      <c r="Y39" s="48">
        <f t="shared" si="7"/>
        <v>0</v>
      </c>
    </row>
    <row r="40" spans="1:25" ht="14.25" customHeight="1">
      <c r="A40" s="49">
        <f>'BD Team'!A45</f>
        <v>37</v>
      </c>
      <c r="B40" s="49">
        <f>'BD Team'!B45</f>
        <v>0</v>
      </c>
      <c r="C40" s="49">
        <f>'BD Team'!C45</f>
        <v>0</v>
      </c>
      <c r="D40" s="49">
        <f>'BD Team'!D45</f>
        <v>0</v>
      </c>
      <c r="E40" s="49">
        <f>'BD Team'!F45</f>
        <v>0</v>
      </c>
      <c r="F40" s="50">
        <f>'BD Team'!G45</f>
        <v>0</v>
      </c>
      <c r="G40" s="49">
        <f>'BD Team'!H45</f>
        <v>0</v>
      </c>
      <c r="H40" s="49">
        <f>'BD Team'!I45</f>
        <v>0</v>
      </c>
      <c r="I40" s="49">
        <f>'BD Team'!J45</f>
        <v>0</v>
      </c>
      <c r="J40" s="51">
        <f t="shared" si="0"/>
        <v>0</v>
      </c>
      <c r="K40" s="52">
        <f>'BD Team'!K45</f>
        <v>0</v>
      </c>
      <c r="L40" s="46">
        <f t="shared" si="1"/>
        <v>0</v>
      </c>
      <c r="M40" s="44">
        <f>L40*'Changable Values'!$D$4</f>
        <v>0</v>
      </c>
      <c r="N40" s="44">
        <f>'BD Team'!E45</f>
        <v>0</v>
      </c>
      <c r="O40" s="52"/>
      <c r="P40" s="52"/>
      <c r="Q40" s="53"/>
      <c r="R40" s="54"/>
      <c r="S40" s="55"/>
      <c r="T40" s="48">
        <f t="shared" si="2"/>
        <v>0</v>
      </c>
      <c r="U40" s="48">
        <f t="shared" si="3"/>
        <v>0</v>
      </c>
      <c r="V40" s="48">
        <f t="shared" si="4"/>
        <v>0</v>
      </c>
      <c r="W40" s="48">
        <f t="shared" si="5"/>
        <v>0</v>
      </c>
      <c r="X40" s="48">
        <f t="shared" si="6"/>
        <v>0</v>
      </c>
      <c r="Y40" s="48">
        <f t="shared" si="7"/>
        <v>0</v>
      </c>
    </row>
    <row r="41" spans="1:25" ht="14.25" customHeight="1">
      <c r="A41" s="49">
        <f>'BD Team'!A46</f>
        <v>38</v>
      </c>
      <c r="B41" s="49">
        <f>'BD Team'!B46</f>
        <v>0</v>
      </c>
      <c r="C41" s="49">
        <f>'BD Team'!C46</f>
        <v>0</v>
      </c>
      <c r="D41" s="49">
        <f>'BD Team'!D46</f>
        <v>0</v>
      </c>
      <c r="E41" s="49">
        <f>'BD Team'!F46</f>
        <v>0</v>
      </c>
      <c r="F41" s="50">
        <f>'BD Team'!G46</f>
        <v>0</v>
      </c>
      <c r="G41" s="49">
        <f>'BD Team'!H46</f>
        <v>0</v>
      </c>
      <c r="H41" s="49">
        <f>'BD Team'!I46</f>
        <v>0</v>
      </c>
      <c r="I41" s="49">
        <f>'BD Team'!J46</f>
        <v>0</v>
      </c>
      <c r="J41" s="51">
        <f t="shared" si="0"/>
        <v>0</v>
      </c>
      <c r="K41" s="52">
        <f>'BD Team'!K46</f>
        <v>0</v>
      </c>
      <c r="L41" s="46">
        <f t="shared" si="1"/>
        <v>0</v>
      </c>
      <c r="M41" s="44">
        <f>L41*'Changable Values'!$D$4</f>
        <v>0</v>
      </c>
      <c r="N41" s="44">
        <f>'BD Team'!E46</f>
        <v>0</v>
      </c>
      <c r="O41" s="52"/>
      <c r="P41" s="52"/>
      <c r="Q41" s="53"/>
      <c r="R41" s="54"/>
      <c r="S41" s="55"/>
      <c r="T41" s="48">
        <f t="shared" si="2"/>
        <v>0</v>
      </c>
      <c r="U41" s="48">
        <f t="shared" si="3"/>
        <v>0</v>
      </c>
      <c r="V41" s="48">
        <f t="shared" si="4"/>
        <v>0</v>
      </c>
      <c r="W41" s="48">
        <f t="shared" si="5"/>
        <v>0</v>
      </c>
      <c r="X41" s="48">
        <f t="shared" si="6"/>
        <v>0</v>
      </c>
      <c r="Y41" s="48">
        <f t="shared" si="7"/>
        <v>0</v>
      </c>
    </row>
    <row r="42" spans="1:25" ht="14.25" customHeight="1">
      <c r="A42" s="49">
        <f>'BD Team'!A47</f>
        <v>39</v>
      </c>
      <c r="B42" s="49">
        <f>'BD Team'!B47</f>
        <v>0</v>
      </c>
      <c r="C42" s="49">
        <f>'BD Team'!C47</f>
        <v>0</v>
      </c>
      <c r="D42" s="49">
        <f>'BD Team'!D47</f>
        <v>0</v>
      </c>
      <c r="E42" s="49">
        <f>'BD Team'!F47</f>
        <v>0</v>
      </c>
      <c r="F42" s="50">
        <f>'BD Team'!G47</f>
        <v>0</v>
      </c>
      <c r="G42" s="49">
        <f>'BD Team'!H47</f>
        <v>0</v>
      </c>
      <c r="H42" s="49">
        <f>'BD Team'!I47</f>
        <v>0</v>
      </c>
      <c r="I42" s="49">
        <f>'BD Team'!J47</f>
        <v>0</v>
      </c>
      <c r="J42" s="51">
        <f t="shared" si="0"/>
        <v>0</v>
      </c>
      <c r="K42" s="52">
        <f>'BD Team'!K47</f>
        <v>0</v>
      </c>
      <c r="L42" s="46">
        <f t="shared" si="1"/>
        <v>0</v>
      </c>
      <c r="M42" s="44">
        <f>L42*'Changable Values'!$D$4</f>
        <v>0</v>
      </c>
      <c r="N42" s="44">
        <f>'BD Team'!E47</f>
        <v>0</v>
      </c>
      <c r="O42" s="52"/>
      <c r="P42" s="52"/>
      <c r="Q42" s="53"/>
      <c r="R42" s="54"/>
      <c r="S42" s="55"/>
      <c r="T42" s="48">
        <f t="shared" si="2"/>
        <v>0</v>
      </c>
      <c r="U42" s="48">
        <f t="shared" si="3"/>
        <v>0</v>
      </c>
      <c r="V42" s="48">
        <f t="shared" si="4"/>
        <v>0</v>
      </c>
      <c r="W42" s="48">
        <f t="shared" si="5"/>
        <v>0</v>
      </c>
      <c r="X42" s="48">
        <f t="shared" si="6"/>
        <v>0</v>
      </c>
      <c r="Y42" s="48">
        <f t="shared" si="7"/>
        <v>0</v>
      </c>
    </row>
    <row r="43" spans="1:25" ht="14.25" customHeight="1">
      <c r="A43" s="49">
        <f>'BD Team'!A48</f>
        <v>40</v>
      </c>
      <c r="B43" s="49">
        <f>'BD Team'!B48</f>
        <v>0</v>
      </c>
      <c r="C43" s="49">
        <f>'BD Team'!C48</f>
        <v>0</v>
      </c>
      <c r="D43" s="49">
        <f>'BD Team'!D48</f>
        <v>0</v>
      </c>
      <c r="E43" s="49">
        <f>'BD Team'!F48</f>
        <v>0</v>
      </c>
      <c r="F43" s="50">
        <f>'BD Team'!G48</f>
        <v>0</v>
      </c>
      <c r="G43" s="49">
        <f>'BD Team'!H48</f>
        <v>0</v>
      </c>
      <c r="H43" s="49">
        <f>'BD Team'!I48</f>
        <v>0</v>
      </c>
      <c r="I43" s="49">
        <f>'BD Team'!J48</f>
        <v>0</v>
      </c>
      <c r="J43" s="51">
        <f t="shared" si="0"/>
        <v>0</v>
      </c>
      <c r="K43" s="52">
        <f>'BD Team'!K48</f>
        <v>0</v>
      </c>
      <c r="L43" s="46">
        <f t="shared" si="1"/>
        <v>0</v>
      </c>
      <c r="M43" s="44">
        <f>L43*'Changable Values'!$D$4</f>
        <v>0</v>
      </c>
      <c r="N43" s="44">
        <f>'BD Team'!E48</f>
        <v>0</v>
      </c>
      <c r="O43" s="52"/>
      <c r="P43" s="52"/>
      <c r="Q43" s="53"/>
      <c r="R43" s="54"/>
      <c r="S43" s="55"/>
      <c r="T43" s="48">
        <f t="shared" si="2"/>
        <v>0</v>
      </c>
      <c r="U43" s="48">
        <f t="shared" si="3"/>
        <v>0</v>
      </c>
      <c r="V43" s="48">
        <f t="shared" si="4"/>
        <v>0</v>
      </c>
      <c r="W43" s="48">
        <f t="shared" si="5"/>
        <v>0</v>
      </c>
      <c r="X43" s="48">
        <f t="shared" si="6"/>
        <v>0</v>
      </c>
      <c r="Y43" s="48">
        <f t="shared" si="7"/>
        <v>0</v>
      </c>
    </row>
    <row r="44" spans="1:25" ht="14.25" customHeight="1">
      <c r="A44" s="49">
        <f>'BD Team'!A49</f>
        <v>41</v>
      </c>
      <c r="B44" s="49">
        <f>'BD Team'!B49</f>
        <v>0</v>
      </c>
      <c r="C44" s="49">
        <f>'BD Team'!C49</f>
        <v>0</v>
      </c>
      <c r="D44" s="49">
        <f>'BD Team'!D49</f>
        <v>0</v>
      </c>
      <c r="E44" s="49">
        <f>'BD Team'!F49</f>
        <v>0</v>
      </c>
      <c r="F44" s="50">
        <f>'BD Team'!G49</f>
        <v>0</v>
      </c>
      <c r="G44" s="49">
        <f>'BD Team'!H49</f>
        <v>0</v>
      </c>
      <c r="H44" s="49">
        <f>'BD Team'!I49</f>
        <v>0</v>
      </c>
      <c r="I44" s="49">
        <f>'BD Team'!J49</f>
        <v>0</v>
      </c>
      <c r="J44" s="51">
        <f t="shared" si="0"/>
        <v>0</v>
      </c>
      <c r="K44" s="52">
        <f>'BD Team'!K49</f>
        <v>0</v>
      </c>
      <c r="L44" s="46">
        <f t="shared" si="1"/>
        <v>0</v>
      </c>
      <c r="M44" s="44">
        <f>L44*'Changable Values'!$D$4</f>
        <v>0</v>
      </c>
      <c r="N44" s="44">
        <f>'BD Team'!E49</f>
        <v>0</v>
      </c>
      <c r="O44" s="52"/>
      <c r="P44" s="52"/>
      <c r="Q44" s="53"/>
      <c r="R44" s="54"/>
      <c r="S44" s="55"/>
      <c r="T44" s="48">
        <f t="shared" si="2"/>
        <v>0</v>
      </c>
      <c r="U44" s="48">
        <f t="shared" si="3"/>
        <v>0</v>
      </c>
      <c r="V44" s="48">
        <f t="shared" si="4"/>
        <v>0</v>
      </c>
      <c r="W44" s="48">
        <f t="shared" si="5"/>
        <v>0</v>
      </c>
      <c r="X44" s="48">
        <f t="shared" si="6"/>
        <v>0</v>
      </c>
      <c r="Y44" s="48">
        <f t="shared" si="7"/>
        <v>0</v>
      </c>
    </row>
    <row r="45" spans="1:25" ht="14.25" customHeight="1">
      <c r="A45" s="49">
        <f>'BD Team'!A50</f>
        <v>42</v>
      </c>
      <c r="B45" s="49">
        <f>'BD Team'!B50</f>
        <v>0</v>
      </c>
      <c r="C45" s="49">
        <f>'BD Team'!C50</f>
        <v>0</v>
      </c>
      <c r="D45" s="49">
        <f>'BD Team'!D50</f>
        <v>0</v>
      </c>
      <c r="E45" s="49">
        <f>'BD Team'!F50</f>
        <v>0</v>
      </c>
      <c r="F45" s="50">
        <f>'BD Team'!G50</f>
        <v>0</v>
      </c>
      <c r="G45" s="49">
        <f>'BD Team'!H50</f>
        <v>0</v>
      </c>
      <c r="H45" s="49">
        <f>'BD Team'!I50</f>
        <v>0</v>
      </c>
      <c r="I45" s="49">
        <f>'BD Team'!J50</f>
        <v>0</v>
      </c>
      <c r="J45" s="51">
        <f t="shared" si="0"/>
        <v>0</v>
      </c>
      <c r="K45" s="52">
        <f>'BD Team'!K50</f>
        <v>0</v>
      </c>
      <c r="L45" s="46">
        <f t="shared" si="1"/>
        <v>0</v>
      </c>
      <c r="M45" s="44">
        <f>L45*'Changable Values'!$D$4</f>
        <v>0</v>
      </c>
      <c r="N45" s="44">
        <f>'BD Team'!E50</f>
        <v>0</v>
      </c>
      <c r="O45" s="52"/>
      <c r="P45" s="52"/>
      <c r="Q45" s="53"/>
      <c r="R45" s="54"/>
      <c r="S45" s="55"/>
      <c r="T45" s="48">
        <f t="shared" si="2"/>
        <v>0</v>
      </c>
      <c r="U45" s="48">
        <f t="shared" si="3"/>
        <v>0</v>
      </c>
      <c r="V45" s="48">
        <f t="shared" si="4"/>
        <v>0</v>
      </c>
      <c r="W45" s="48">
        <f t="shared" si="5"/>
        <v>0</v>
      </c>
      <c r="X45" s="48">
        <f t="shared" si="6"/>
        <v>0</v>
      </c>
      <c r="Y45" s="48">
        <f t="shared" si="7"/>
        <v>0</v>
      </c>
    </row>
    <row r="46" spans="1:25" ht="14.25" customHeight="1">
      <c r="A46" s="49">
        <f>'BD Team'!A51</f>
        <v>43</v>
      </c>
      <c r="B46" s="49">
        <f>'BD Team'!B51</f>
        <v>0</v>
      </c>
      <c r="C46" s="49">
        <f>'BD Team'!C51</f>
        <v>0</v>
      </c>
      <c r="D46" s="49">
        <f>'BD Team'!D51</f>
        <v>0</v>
      </c>
      <c r="E46" s="49">
        <f>'BD Team'!F51</f>
        <v>0</v>
      </c>
      <c r="F46" s="50">
        <f>'BD Team'!G51</f>
        <v>0</v>
      </c>
      <c r="G46" s="49">
        <f>'BD Team'!H51</f>
        <v>0</v>
      </c>
      <c r="H46" s="49">
        <f>'BD Team'!I51</f>
        <v>0</v>
      </c>
      <c r="I46" s="49">
        <f>'BD Team'!J51</f>
        <v>0</v>
      </c>
      <c r="J46" s="51">
        <f t="shared" si="0"/>
        <v>0</v>
      </c>
      <c r="K46" s="52">
        <f>'BD Team'!K51</f>
        <v>0</v>
      </c>
      <c r="L46" s="46">
        <f t="shared" si="1"/>
        <v>0</v>
      </c>
      <c r="M46" s="44">
        <f>L46*'Changable Values'!$D$4</f>
        <v>0</v>
      </c>
      <c r="N46" s="44">
        <f>'BD Team'!E51</f>
        <v>0</v>
      </c>
      <c r="O46" s="52"/>
      <c r="P46" s="52"/>
      <c r="Q46" s="53"/>
      <c r="R46" s="54"/>
      <c r="S46" s="55"/>
      <c r="T46" s="48">
        <f t="shared" si="2"/>
        <v>0</v>
      </c>
      <c r="U46" s="48">
        <f t="shared" si="3"/>
        <v>0</v>
      </c>
      <c r="V46" s="48">
        <f t="shared" si="4"/>
        <v>0</v>
      </c>
      <c r="W46" s="48">
        <f t="shared" si="5"/>
        <v>0</v>
      </c>
      <c r="X46" s="48">
        <f t="shared" si="6"/>
        <v>0</v>
      </c>
      <c r="Y46" s="48">
        <f t="shared" si="7"/>
        <v>0</v>
      </c>
    </row>
    <row r="47" spans="1:25" ht="14.25" customHeight="1">
      <c r="A47" s="49">
        <f>'BD Team'!A52</f>
        <v>44</v>
      </c>
      <c r="B47" s="49">
        <f>'BD Team'!B52</f>
        <v>0</v>
      </c>
      <c r="C47" s="49">
        <f>'BD Team'!C52</f>
        <v>0</v>
      </c>
      <c r="D47" s="49">
        <f>'BD Team'!D52</f>
        <v>0</v>
      </c>
      <c r="E47" s="49">
        <f>'BD Team'!F52</f>
        <v>0</v>
      </c>
      <c r="F47" s="50">
        <f>'BD Team'!G52</f>
        <v>0</v>
      </c>
      <c r="G47" s="49">
        <f>'BD Team'!H52</f>
        <v>0</v>
      </c>
      <c r="H47" s="49">
        <f>'BD Team'!I52</f>
        <v>0</v>
      </c>
      <c r="I47" s="49">
        <f>'BD Team'!J52</f>
        <v>0</v>
      </c>
      <c r="J47" s="51">
        <f t="shared" si="0"/>
        <v>0</v>
      </c>
      <c r="K47" s="52">
        <f>'BD Team'!K52</f>
        <v>0</v>
      </c>
      <c r="L47" s="46">
        <f t="shared" si="1"/>
        <v>0</v>
      </c>
      <c r="M47" s="44">
        <f>L47*'Changable Values'!$D$4</f>
        <v>0</v>
      </c>
      <c r="N47" s="44">
        <f>'BD Team'!E52</f>
        <v>0</v>
      </c>
      <c r="O47" s="52"/>
      <c r="P47" s="52"/>
      <c r="Q47" s="53"/>
      <c r="R47" s="54"/>
      <c r="S47" s="55"/>
      <c r="T47" s="48">
        <f t="shared" si="2"/>
        <v>0</v>
      </c>
      <c r="U47" s="48">
        <f t="shared" si="3"/>
        <v>0</v>
      </c>
      <c r="V47" s="48">
        <f t="shared" si="4"/>
        <v>0</v>
      </c>
      <c r="W47" s="48">
        <f t="shared" si="5"/>
        <v>0</v>
      </c>
      <c r="X47" s="48">
        <f t="shared" si="6"/>
        <v>0</v>
      </c>
      <c r="Y47" s="48">
        <f t="shared" si="7"/>
        <v>0</v>
      </c>
    </row>
    <row r="48" spans="1:25" ht="14.25" customHeight="1">
      <c r="A48" s="49">
        <f>'BD Team'!A53</f>
        <v>45</v>
      </c>
      <c r="B48" s="49">
        <f>'BD Team'!B53</f>
        <v>0</v>
      </c>
      <c r="C48" s="49">
        <f>'BD Team'!C53</f>
        <v>0</v>
      </c>
      <c r="D48" s="49">
        <f>'BD Team'!D53</f>
        <v>0</v>
      </c>
      <c r="E48" s="49">
        <f>'BD Team'!F53</f>
        <v>0</v>
      </c>
      <c r="F48" s="50">
        <f>'BD Team'!G53</f>
        <v>0</v>
      </c>
      <c r="G48" s="49">
        <f>'BD Team'!H53</f>
        <v>0</v>
      </c>
      <c r="H48" s="49">
        <f>'BD Team'!I53</f>
        <v>0</v>
      </c>
      <c r="I48" s="49">
        <f>'BD Team'!J53</f>
        <v>0</v>
      </c>
      <c r="J48" s="51">
        <f t="shared" si="0"/>
        <v>0</v>
      </c>
      <c r="K48" s="52">
        <f>'BD Team'!K53</f>
        <v>0</v>
      </c>
      <c r="L48" s="46">
        <f t="shared" si="1"/>
        <v>0</v>
      </c>
      <c r="M48" s="44">
        <f>L48*'Changable Values'!$D$4</f>
        <v>0</v>
      </c>
      <c r="N48" s="44">
        <f>'BD Team'!E53</f>
        <v>0</v>
      </c>
      <c r="O48" s="52"/>
      <c r="P48" s="52"/>
      <c r="Q48" s="53"/>
      <c r="R48" s="54"/>
      <c r="S48" s="55"/>
      <c r="T48" s="48">
        <f t="shared" si="2"/>
        <v>0</v>
      </c>
      <c r="U48" s="48">
        <f t="shared" si="3"/>
        <v>0</v>
      </c>
      <c r="V48" s="48">
        <f t="shared" si="4"/>
        <v>0</v>
      </c>
      <c r="W48" s="48">
        <f t="shared" si="5"/>
        <v>0</v>
      </c>
      <c r="X48" s="48">
        <f t="shared" si="6"/>
        <v>0</v>
      </c>
      <c r="Y48" s="48">
        <f t="shared" si="7"/>
        <v>0</v>
      </c>
    </row>
    <row r="49" spans="1:25" ht="14.25" customHeight="1">
      <c r="A49" s="49">
        <f>'BD Team'!A54</f>
        <v>46</v>
      </c>
      <c r="B49" s="49">
        <f>'BD Team'!B54</f>
        <v>0</v>
      </c>
      <c r="C49" s="49">
        <f>'BD Team'!C54</f>
        <v>0</v>
      </c>
      <c r="D49" s="49">
        <f>'BD Team'!D54</f>
        <v>0</v>
      </c>
      <c r="E49" s="49">
        <f>'BD Team'!F54</f>
        <v>0</v>
      </c>
      <c r="F49" s="50">
        <f>'BD Team'!G54</f>
        <v>0</v>
      </c>
      <c r="G49" s="49">
        <f>'BD Team'!H54</f>
        <v>0</v>
      </c>
      <c r="H49" s="49">
        <f>'BD Team'!I54</f>
        <v>0</v>
      </c>
      <c r="I49" s="49">
        <f>'BD Team'!J54</f>
        <v>0</v>
      </c>
      <c r="J49" s="51">
        <f t="shared" si="0"/>
        <v>0</v>
      </c>
      <c r="K49" s="52">
        <f>'BD Team'!K54</f>
        <v>0</v>
      </c>
      <c r="L49" s="46">
        <f t="shared" si="1"/>
        <v>0</v>
      </c>
      <c r="M49" s="44">
        <f>L49*'Changable Values'!$D$4</f>
        <v>0</v>
      </c>
      <c r="N49" s="44">
        <f>'BD Team'!E54</f>
        <v>0</v>
      </c>
      <c r="O49" s="52"/>
      <c r="P49" s="52"/>
      <c r="Q49" s="53"/>
      <c r="R49" s="54"/>
      <c r="S49" s="55"/>
      <c r="T49" s="48">
        <f t="shared" si="2"/>
        <v>0</v>
      </c>
      <c r="U49" s="48">
        <f t="shared" si="3"/>
        <v>0</v>
      </c>
      <c r="V49" s="48">
        <f t="shared" si="4"/>
        <v>0</v>
      </c>
      <c r="W49" s="48">
        <f t="shared" si="5"/>
        <v>0</v>
      </c>
      <c r="X49" s="48">
        <f t="shared" si="6"/>
        <v>0</v>
      </c>
      <c r="Y49" s="48">
        <f t="shared" si="7"/>
        <v>0</v>
      </c>
    </row>
    <row r="50" spans="1:25" ht="14.25" customHeight="1">
      <c r="A50" s="49">
        <f>'BD Team'!A55</f>
        <v>47</v>
      </c>
      <c r="B50" s="49">
        <f>'BD Team'!B55</f>
        <v>0</v>
      </c>
      <c r="C50" s="49">
        <f>'BD Team'!C55</f>
        <v>0</v>
      </c>
      <c r="D50" s="49">
        <f>'BD Team'!D55</f>
        <v>0</v>
      </c>
      <c r="E50" s="49">
        <f>'BD Team'!F55</f>
        <v>0</v>
      </c>
      <c r="F50" s="50">
        <f>'BD Team'!G55</f>
        <v>0</v>
      </c>
      <c r="G50" s="49">
        <f>'BD Team'!H55</f>
        <v>0</v>
      </c>
      <c r="H50" s="49">
        <f>'BD Team'!I55</f>
        <v>0</v>
      </c>
      <c r="I50" s="49">
        <f>'BD Team'!J55</f>
        <v>0</v>
      </c>
      <c r="J50" s="51">
        <f t="shared" si="0"/>
        <v>0</v>
      </c>
      <c r="K50" s="52">
        <f>'BD Team'!K55</f>
        <v>0</v>
      </c>
      <c r="L50" s="46">
        <f t="shared" si="1"/>
        <v>0</v>
      </c>
      <c r="M50" s="44">
        <f>L50*'Changable Values'!$D$4</f>
        <v>0</v>
      </c>
      <c r="N50" s="44">
        <f>'BD Team'!E55</f>
        <v>0</v>
      </c>
      <c r="O50" s="52"/>
      <c r="P50" s="52"/>
      <c r="Q50" s="53"/>
      <c r="R50" s="54"/>
      <c r="S50" s="55"/>
      <c r="T50" s="48">
        <f t="shared" si="2"/>
        <v>0</v>
      </c>
      <c r="U50" s="48">
        <f t="shared" si="3"/>
        <v>0</v>
      </c>
      <c r="V50" s="48">
        <f t="shared" si="4"/>
        <v>0</v>
      </c>
      <c r="W50" s="48">
        <f t="shared" si="5"/>
        <v>0</v>
      </c>
      <c r="X50" s="48">
        <f t="shared" si="6"/>
        <v>0</v>
      </c>
      <c r="Y50" s="48">
        <f t="shared" si="7"/>
        <v>0</v>
      </c>
    </row>
    <row r="51" spans="1:25" ht="14.25" customHeight="1">
      <c r="A51" s="49">
        <f>'BD Team'!A56</f>
        <v>48</v>
      </c>
      <c r="B51" s="49">
        <f>'BD Team'!B56</f>
        <v>0</v>
      </c>
      <c r="C51" s="49">
        <f>'BD Team'!C56</f>
        <v>0</v>
      </c>
      <c r="D51" s="49">
        <f>'BD Team'!D56</f>
        <v>0</v>
      </c>
      <c r="E51" s="49">
        <f>'BD Team'!F56</f>
        <v>0</v>
      </c>
      <c r="F51" s="50">
        <f>'BD Team'!G56</f>
        <v>0</v>
      </c>
      <c r="G51" s="49">
        <f>'BD Team'!H56</f>
        <v>0</v>
      </c>
      <c r="H51" s="49">
        <f>'BD Team'!I56</f>
        <v>0</v>
      </c>
      <c r="I51" s="49">
        <f>'BD Team'!J56</f>
        <v>0</v>
      </c>
      <c r="J51" s="51">
        <f t="shared" si="0"/>
        <v>0</v>
      </c>
      <c r="K51" s="52">
        <f>'BD Team'!K56</f>
        <v>0</v>
      </c>
      <c r="L51" s="46">
        <f t="shared" si="1"/>
        <v>0</v>
      </c>
      <c r="M51" s="44">
        <f>L51*'Changable Values'!$D$4</f>
        <v>0</v>
      </c>
      <c r="N51" s="44">
        <f>'BD Team'!E56</f>
        <v>0</v>
      </c>
      <c r="O51" s="52"/>
      <c r="P51" s="52"/>
      <c r="Q51" s="53"/>
      <c r="R51" s="54"/>
      <c r="S51" s="55"/>
      <c r="T51" s="48">
        <f t="shared" si="2"/>
        <v>0</v>
      </c>
      <c r="U51" s="48">
        <f t="shared" si="3"/>
        <v>0</v>
      </c>
      <c r="V51" s="48">
        <f t="shared" si="4"/>
        <v>0</v>
      </c>
      <c r="W51" s="48">
        <f t="shared" si="5"/>
        <v>0</v>
      </c>
      <c r="X51" s="48">
        <f t="shared" si="6"/>
        <v>0</v>
      </c>
      <c r="Y51" s="48">
        <f t="shared" si="7"/>
        <v>0</v>
      </c>
    </row>
    <row r="52" spans="1:25" ht="14.25" customHeight="1">
      <c r="A52" s="49">
        <f>'BD Team'!A57</f>
        <v>49</v>
      </c>
      <c r="B52" s="49">
        <f>'BD Team'!B57</f>
        <v>0</v>
      </c>
      <c r="C52" s="49">
        <f>'BD Team'!C57</f>
        <v>0</v>
      </c>
      <c r="D52" s="49">
        <f>'BD Team'!D57</f>
        <v>0</v>
      </c>
      <c r="E52" s="49">
        <f>'BD Team'!F57</f>
        <v>0</v>
      </c>
      <c r="F52" s="50">
        <f>'BD Team'!G57</f>
        <v>0</v>
      </c>
      <c r="G52" s="49">
        <f>'BD Team'!H57</f>
        <v>0</v>
      </c>
      <c r="H52" s="49">
        <f>'BD Team'!I57</f>
        <v>0</v>
      </c>
      <c r="I52" s="49">
        <f>'BD Team'!J57</f>
        <v>0</v>
      </c>
      <c r="J52" s="51">
        <f t="shared" si="0"/>
        <v>0</v>
      </c>
      <c r="K52" s="52">
        <f>'BD Team'!K57</f>
        <v>0</v>
      </c>
      <c r="L52" s="46">
        <f t="shared" si="1"/>
        <v>0</v>
      </c>
      <c r="M52" s="44">
        <f>L52*'Changable Values'!$D$4</f>
        <v>0</v>
      </c>
      <c r="N52" s="44">
        <f>'BD Team'!E57</f>
        <v>0</v>
      </c>
      <c r="O52" s="52"/>
      <c r="P52" s="52"/>
      <c r="Q52" s="53"/>
      <c r="R52" s="54"/>
      <c r="S52" s="55"/>
      <c r="T52" s="48">
        <f t="shared" si="2"/>
        <v>0</v>
      </c>
      <c r="U52" s="48">
        <f t="shared" si="3"/>
        <v>0</v>
      </c>
      <c r="V52" s="48">
        <f t="shared" si="4"/>
        <v>0</v>
      </c>
      <c r="W52" s="48">
        <f t="shared" si="5"/>
        <v>0</v>
      </c>
      <c r="X52" s="48">
        <f t="shared" si="6"/>
        <v>0</v>
      </c>
      <c r="Y52" s="48">
        <f t="shared" si="7"/>
        <v>0</v>
      </c>
    </row>
    <row r="53" spans="1:25" ht="14.25" customHeight="1">
      <c r="A53" s="49">
        <f>'BD Team'!A58</f>
        <v>50</v>
      </c>
      <c r="B53" s="49">
        <f>'BD Team'!B58</f>
        <v>0</v>
      </c>
      <c r="C53" s="49">
        <f>'BD Team'!C58</f>
        <v>0</v>
      </c>
      <c r="D53" s="49">
        <f>'BD Team'!D58</f>
        <v>0</v>
      </c>
      <c r="E53" s="49">
        <f>'BD Team'!F58</f>
        <v>0</v>
      </c>
      <c r="F53" s="50">
        <f>'BD Team'!G58</f>
        <v>0</v>
      </c>
      <c r="G53" s="49">
        <f>'BD Team'!H58</f>
        <v>0</v>
      </c>
      <c r="H53" s="49">
        <f>'BD Team'!I58</f>
        <v>0</v>
      </c>
      <c r="I53" s="49">
        <f>'BD Team'!J58</f>
        <v>0</v>
      </c>
      <c r="J53" s="51">
        <f t="shared" si="0"/>
        <v>0</v>
      </c>
      <c r="K53" s="52">
        <f>'BD Team'!K58</f>
        <v>0</v>
      </c>
      <c r="L53" s="46">
        <f t="shared" si="1"/>
        <v>0</v>
      </c>
      <c r="M53" s="44">
        <f>L53*'Changable Values'!$D$4</f>
        <v>0</v>
      </c>
      <c r="N53" s="44">
        <f>'BD Team'!E58</f>
        <v>0</v>
      </c>
      <c r="O53" s="52"/>
      <c r="P53" s="52"/>
      <c r="Q53" s="53"/>
      <c r="R53" s="54"/>
      <c r="S53" s="55"/>
      <c r="T53" s="48">
        <f t="shared" si="2"/>
        <v>0</v>
      </c>
      <c r="U53" s="48">
        <f t="shared" si="3"/>
        <v>0</v>
      </c>
      <c r="V53" s="48">
        <f t="shared" si="4"/>
        <v>0</v>
      </c>
      <c r="W53" s="48">
        <f t="shared" si="5"/>
        <v>0</v>
      </c>
      <c r="X53" s="48">
        <f t="shared" si="6"/>
        <v>0</v>
      </c>
      <c r="Y53" s="48">
        <f t="shared" si="7"/>
        <v>0</v>
      </c>
    </row>
    <row r="54" spans="1:25" ht="14.25" customHeight="1">
      <c r="A54" s="49">
        <f>'BD Team'!A59</f>
        <v>51</v>
      </c>
      <c r="B54" s="49">
        <f>'BD Team'!B59</f>
        <v>0</v>
      </c>
      <c r="C54" s="49">
        <f>'BD Team'!C59</f>
        <v>0</v>
      </c>
      <c r="D54" s="49">
        <f>'BD Team'!D59</f>
        <v>0</v>
      </c>
      <c r="E54" s="49">
        <f>'BD Team'!F59</f>
        <v>0</v>
      </c>
      <c r="F54" s="50">
        <f>'BD Team'!G59</f>
        <v>0</v>
      </c>
      <c r="G54" s="49">
        <f>'BD Team'!H59</f>
        <v>0</v>
      </c>
      <c r="H54" s="49">
        <f>'BD Team'!I59</f>
        <v>0</v>
      </c>
      <c r="I54" s="49">
        <f>'BD Team'!J59</f>
        <v>0</v>
      </c>
      <c r="J54" s="51">
        <f t="shared" si="0"/>
        <v>0</v>
      </c>
      <c r="K54" s="52">
        <f>'BD Team'!K59</f>
        <v>0</v>
      </c>
      <c r="L54" s="46">
        <f t="shared" si="1"/>
        <v>0</v>
      </c>
      <c r="M54" s="44">
        <f>L54*'Changable Values'!$D$4</f>
        <v>0</v>
      </c>
      <c r="N54" s="44">
        <f>'BD Team'!E59</f>
        <v>0</v>
      </c>
      <c r="O54" s="52"/>
      <c r="P54" s="52"/>
      <c r="Q54" s="53"/>
      <c r="R54" s="54"/>
      <c r="S54" s="55"/>
      <c r="T54" s="48">
        <f t="shared" si="2"/>
        <v>0</v>
      </c>
      <c r="U54" s="48">
        <f t="shared" si="3"/>
        <v>0</v>
      </c>
      <c r="V54" s="48">
        <f t="shared" si="4"/>
        <v>0</v>
      </c>
      <c r="W54" s="48">
        <f t="shared" si="5"/>
        <v>0</v>
      </c>
      <c r="X54" s="48">
        <f t="shared" si="6"/>
        <v>0</v>
      </c>
      <c r="Y54" s="48">
        <f t="shared" si="7"/>
        <v>0</v>
      </c>
    </row>
    <row r="55" spans="1:25" ht="14.25" customHeight="1">
      <c r="A55" s="49">
        <f>'BD Team'!A60</f>
        <v>52</v>
      </c>
      <c r="B55" s="49">
        <f>'BD Team'!B60</f>
        <v>0</v>
      </c>
      <c r="C55" s="49">
        <f>'BD Team'!C60</f>
        <v>0</v>
      </c>
      <c r="D55" s="49">
        <f>'BD Team'!D60</f>
        <v>0</v>
      </c>
      <c r="E55" s="49">
        <f>'BD Team'!F60</f>
        <v>0</v>
      </c>
      <c r="F55" s="50">
        <f>'BD Team'!G60</f>
        <v>0</v>
      </c>
      <c r="G55" s="49">
        <f>'BD Team'!H60</f>
        <v>0</v>
      </c>
      <c r="H55" s="49">
        <f>'BD Team'!I60</f>
        <v>0</v>
      </c>
      <c r="I55" s="49">
        <f>'BD Team'!J60</f>
        <v>0</v>
      </c>
      <c r="J55" s="51">
        <f t="shared" si="0"/>
        <v>0</v>
      </c>
      <c r="K55" s="52">
        <f>'BD Team'!K60</f>
        <v>0</v>
      </c>
      <c r="L55" s="46">
        <f t="shared" si="1"/>
        <v>0</v>
      </c>
      <c r="M55" s="44">
        <f>L55*'Changable Values'!$D$4</f>
        <v>0</v>
      </c>
      <c r="N55" s="44">
        <f>'BD Team'!E60</f>
        <v>0</v>
      </c>
      <c r="O55" s="52"/>
      <c r="P55" s="52"/>
      <c r="Q55" s="53"/>
      <c r="R55" s="54"/>
      <c r="S55" s="55"/>
      <c r="T55" s="48">
        <f t="shared" si="2"/>
        <v>0</v>
      </c>
      <c r="U55" s="48">
        <f t="shared" si="3"/>
        <v>0</v>
      </c>
      <c r="V55" s="48">
        <f t="shared" si="4"/>
        <v>0</v>
      </c>
      <c r="W55" s="48">
        <f t="shared" si="5"/>
        <v>0</v>
      </c>
      <c r="X55" s="48">
        <f t="shared" si="6"/>
        <v>0</v>
      </c>
      <c r="Y55" s="48">
        <f t="shared" si="7"/>
        <v>0</v>
      </c>
    </row>
    <row r="56" spans="1:25" ht="14.25" customHeight="1">
      <c r="A56" s="49">
        <f>'BD Team'!A61</f>
        <v>53</v>
      </c>
      <c r="B56" s="49">
        <f>'BD Team'!B61</f>
        <v>0</v>
      </c>
      <c r="C56" s="49">
        <f>'BD Team'!C61</f>
        <v>0</v>
      </c>
      <c r="D56" s="49">
        <f>'BD Team'!D61</f>
        <v>0</v>
      </c>
      <c r="E56" s="49">
        <f>'BD Team'!F61</f>
        <v>0</v>
      </c>
      <c r="F56" s="50">
        <f>'BD Team'!G61</f>
        <v>0</v>
      </c>
      <c r="G56" s="49">
        <f>'BD Team'!H61</f>
        <v>0</v>
      </c>
      <c r="H56" s="49">
        <f>'BD Team'!I61</f>
        <v>0</v>
      </c>
      <c r="I56" s="49">
        <f>'BD Team'!J61</f>
        <v>0</v>
      </c>
      <c r="J56" s="51">
        <f t="shared" si="0"/>
        <v>0</v>
      </c>
      <c r="K56" s="52">
        <f>'BD Team'!K61</f>
        <v>0</v>
      </c>
      <c r="L56" s="46">
        <f t="shared" si="1"/>
        <v>0</v>
      </c>
      <c r="M56" s="44">
        <f>L56*'Changable Values'!$D$4</f>
        <v>0</v>
      </c>
      <c r="N56" s="44">
        <f>'BD Team'!E61</f>
        <v>0</v>
      </c>
      <c r="O56" s="52"/>
      <c r="P56" s="52"/>
      <c r="Q56" s="53"/>
      <c r="R56" s="54"/>
      <c r="S56" s="55"/>
      <c r="T56" s="48">
        <f t="shared" si="2"/>
        <v>0</v>
      </c>
      <c r="U56" s="48">
        <f t="shared" si="3"/>
        <v>0</v>
      </c>
      <c r="V56" s="48">
        <f t="shared" si="4"/>
        <v>0</v>
      </c>
      <c r="W56" s="48">
        <f t="shared" si="5"/>
        <v>0</v>
      </c>
      <c r="X56" s="48">
        <f t="shared" si="6"/>
        <v>0</v>
      </c>
      <c r="Y56" s="48">
        <f t="shared" si="7"/>
        <v>0</v>
      </c>
    </row>
    <row r="57" spans="1:25" ht="14.25" customHeight="1">
      <c r="A57" s="49">
        <f>'BD Team'!A62</f>
        <v>54</v>
      </c>
      <c r="B57" s="49">
        <f>'BD Team'!B62</f>
        <v>0</v>
      </c>
      <c r="C57" s="49">
        <f>'BD Team'!C62</f>
        <v>0</v>
      </c>
      <c r="D57" s="49">
        <f>'BD Team'!D62</f>
        <v>0</v>
      </c>
      <c r="E57" s="49">
        <f>'BD Team'!F62</f>
        <v>0</v>
      </c>
      <c r="F57" s="50">
        <f>'BD Team'!G62</f>
        <v>0</v>
      </c>
      <c r="G57" s="49">
        <f>'BD Team'!H62</f>
        <v>0</v>
      </c>
      <c r="H57" s="49">
        <f>'BD Team'!I62</f>
        <v>0</v>
      </c>
      <c r="I57" s="49">
        <f>'BD Team'!J62</f>
        <v>0</v>
      </c>
      <c r="J57" s="51">
        <f t="shared" si="0"/>
        <v>0</v>
      </c>
      <c r="K57" s="52">
        <f>'BD Team'!K62</f>
        <v>0</v>
      </c>
      <c r="L57" s="46">
        <f t="shared" si="1"/>
        <v>0</v>
      </c>
      <c r="M57" s="44">
        <f>L57*'Changable Values'!$D$4</f>
        <v>0</v>
      </c>
      <c r="N57" s="44">
        <f>'BD Team'!E62</f>
        <v>0</v>
      </c>
      <c r="O57" s="52"/>
      <c r="P57" s="52"/>
      <c r="Q57" s="53"/>
      <c r="R57" s="54"/>
      <c r="S57" s="55"/>
      <c r="T57" s="48">
        <f t="shared" si="2"/>
        <v>0</v>
      </c>
      <c r="U57" s="48">
        <f t="shared" si="3"/>
        <v>0</v>
      </c>
      <c r="V57" s="48">
        <f t="shared" si="4"/>
        <v>0</v>
      </c>
      <c r="W57" s="48">
        <f t="shared" si="5"/>
        <v>0</v>
      </c>
      <c r="X57" s="48">
        <f t="shared" si="6"/>
        <v>0</v>
      </c>
      <c r="Y57" s="48">
        <f t="shared" si="7"/>
        <v>0</v>
      </c>
    </row>
    <row r="58" spans="1:25" ht="14.25" customHeight="1">
      <c r="A58" s="49">
        <f>'BD Team'!A63</f>
        <v>55</v>
      </c>
      <c r="B58" s="49">
        <f>'BD Team'!B63</f>
        <v>0</v>
      </c>
      <c r="C58" s="49">
        <f>'BD Team'!C63</f>
        <v>0</v>
      </c>
      <c r="D58" s="49">
        <f>'BD Team'!D63</f>
        <v>0</v>
      </c>
      <c r="E58" s="49">
        <f>'BD Team'!F63</f>
        <v>0</v>
      </c>
      <c r="F58" s="50">
        <f>'BD Team'!G63</f>
        <v>0</v>
      </c>
      <c r="G58" s="49">
        <f>'BD Team'!H63</f>
        <v>0</v>
      </c>
      <c r="H58" s="49">
        <f>'BD Team'!I63</f>
        <v>0</v>
      </c>
      <c r="I58" s="49">
        <f>'BD Team'!J63</f>
        <v>0</v>
      </c>
      <c r="J58" s="51">
        <f t="shared" si="0"/>
        <v>0</v>
      </c>
      <c r="K58" s="52">
        <f>'BD Team'!K63</f>
        <v>0</v>
      </c>
      <c r="L58" s="46">
        <f t="shared" si="1"/>
        <v>0</v>
      </c>
      <c r="M58" s="44">
        <f>L58*'Changable Values'!$D$4</f>
        <v>0</v>
      </c>
      <c r="N58" s="44">
        <f>'BD Team'!E63</f>
        <v>0</v>
      </c>
      <c r="O58" s="52"/>
      <c r="P58" s="52"/>
      <c r="Q58" s="53"/>
      <c r="R58" s="54"/>
      <c r="S58" s="55"/>
      <c r="T58" s="48">
        <f t="shared" si="2"/>
        <v>0</v>
      </c>
      <c r="U58" s="48">
        <f t="shared" si="3"/>
        <v>0</v>
      </c>
      <c r="V58" s="48">
        <f t="shared" si="4"/>
        <v>0</v>
      </c>
      <c r="W58" s="48">
        <f t="shared" si="5"/>
        <v>0</v>
      </c>
      <c r="X58" s="48">
        <f t="shared" si="6"/>
        <v>0</v>
      </c>
      <c r="Y58" s="48">
        <f t="shared" si="7"/>
        <v>0</v>
      </c>
    </row>
    <row r="59" spans="1:25" ht="14.25" customHeight="1">
      <c r="A59" s="49">
        <f>'BD Team'!A64</f>
        <v>56</v>
      </c>
      <c r="B59" s="49">
        <f>'BD Team'!B64</f>
        <v>0</v>
      </c>
      <c r="C59" s="49">
        <f>'BD Team'!C64</f>
        <v>0</v>
      </c>
      <c r="D59" s="49">
        <f>'BD Team'!D64</f>
        <v>0</v>
      </c>
      <c r="E59" s="49">
        <f>'BD Team'!F64</f>
        <v>0</v>
      </c>
      <c r="F59" s="50">
        <f>'BD Team'!G64</f>
        <v>0</v>
      </c>
      <c r="G59" s="49">
        <f>'BD Team'!H64</f>
        <v>0</v>
      </c>
      <c r="H59" s="49">
        <f>'BD Team'!I64</f>
        <v>0</v>
      </c>
      <c r="I59" s="49">
        <f>'BD Team'!J64</f>
        <v>0</v>
      </c>
      <c r="J59" s="51">
        <f t="shared" si="0"/>
        <v>0</v>
      </c>
      <c r="K59" s="52">
        <f>'BD Team'!K64</f>
        <v>0</v>
      </c>
      <c r="L59" s="46">
        <f t="shared" si="1"/>
        <v>0</v>
      </c>
      <c r="M59" s="44">
        <f>L59*'Changable Values'!$D$4</f>
        <v>0</v>
      </c>
      <c r="N59" s="44">
        <f>'BD Team'!E64</f>
        <v>0</v>
      </c>
      <c r="O59" s="52"/>
      <c r="P59" s="52"/>
      <c r="Q59" s="53"/>
      <c r="R59" s="54"/>
      <c r="S59" s="55"/>
      <c r="T59" s="48">
        <f t="shared" si="2"/>
        <v>0</v>
      </c>
      <c r="U59" s="48">
        <f t="shared" si="3"/>
        <v>0</v>
      </c>
      <c r="V59" s="48">
        <f t="shared" si="4"/>
        <v>0</v>
      </c>
      <c r="W59" s="48">
        <f t="shared" si="5"/>
        <v>0</v>
      </c>
      <c r="X59" s="48">
        <f t="shared" si="6"/>
        <v>0</v>
      </c>
      <c r="Y59" s="48">
        <f t="shared" si="7"/>
        <v>0</v>
      </c>
    </row>
    <row r="60" spans="1:25" ht="14.25" customHeight="1">
      <c r="A60" s="49">
        <f>'BD Team'!A65</f>
        <v>57</v>
      </c>
      <c r="B60" s="49">
        <f>'BD Team'!B65</f>
        <v>0</v>
      </c>
      <c r="C60" s="49">
        <f>'BD Team'!C65</f>
        <v>0</v>
      </c>
      <c r="D60" s="49">
        <f>'BD Team'!D65</f>
        <v>0</v>
      </c>
      <c r="E60" s="49">
        <f>'BD Team'!F65</f>
        <v>0</v>
      </c>
      <c r="F60" s="50">
        <f>'BD Team'!G65</f>
        <v>0</v>
      </c>
      <c r="G60" s="49">
        <f>'BD Team'!H65</f>
        <v>0</v>
      </c>
      <c r="H60" s="49">
        <f>'BD Team'!I65</f>
        <v>0</v>
      </c>
      <c r="I60" s="49">
        <f>'BD Team'!J65</f>
        <v>0</v>
      </c>
      <c r="J60" s="51">
        <f t="shared" si="0"/>
        <v>0</v>
      </c>
      <c r="K60" s="52">
        <f>'BD Team'!K65</f>
        <v>0</v>
      </c>
      <c r="L60" s="46">
        <f t="shared" si="1"/>
        <v>0</v>
      </c>
      <c r="M60" s="44">
        <f>L60*'Changable Values'!$D$4</f>
        <v>0</v>
      </c>
      <c r="N60" s="44">
        <f>'BD Team'!E65</f>
        <v>0</v>
      </c>
      <c r="O60" s="52"/>
      <c r="P60" s="52"/>
      <c r="Q60" s="53"/>
      <c r="R60" s="54"/>
      <c r="S60" s="55"/>
      <c r="T60" s="48">
        <f t="shared" si="2"/>
        <v>0</v>
      </c>
      <c r="U60" s="48">
        <f t="shared" si="3"/>
        <v>0</v>
      </c>
      <c r="V60" s="48">
        <f t="shared" si="4"/>
        <v>0</v>
      </c>
      <c r="W60" s="48">
        <f t="shared" si="5"/>
        <v>0</v>
      </c>
      <c r="X60" s="48">
        <f t="shared" si="6"/>
        <v>0</v>
      </c>
      <c r="Y60" s="48">
        <f t="shared" si="7"/>
        <v>0</v>
      </c>
    </row>
    <row r="61" spans="1:25" ht="14.25" customHeight="1">
      <c r="A61" s="49">
        <f>'BD Team'!A66</f>
        <v>58</v>
      </c>
      <c r="B61" s="49">
        <f>'BD Team'!B66</f>
        <v>0</v>
      </c>
      <c r="C61" s="49">
        <f>'BD Team'!C66</f>
        <v>0</v>
      </c>
      <c r="D61" s="49">
        <f>'BD Team'!D66</f>
        <v>0</v>
      </c>
      <c r="E61" s="49">
        <f>'BD Team'!F66</f>
        <v>0</v>
      </c>
      <c r="F61" s="50">
        <f>'BD Team'!G66</f>
        <v>0</v>
      </c>
      <c r="G61" s="49">
        <f>'BD Team'!H66</f>
        <v>0</v>
      </c>
      <c r="H61" s="49">
        <f>'BD Team'!I66</f>
        <v>0</v>
      </c>
      <c r="I61" s="49">
        <f>'BD Team'!J66</f>
        <v>0</v>
      </c>
      <c r="J61" s="51">
        <f t="shared" si="0"/>
        <v>0</v>
      </c>
      <c r="K61" s="52">
        <f>'BD Team'!K66</f>
        <v>0</v>
      </c>
      <c r="L61" s="46">
        <f t="shared" si="1"/>
        <v>0</v>
      </c>
      <c r="M61" s="44">
        <f>L61*'Changable Values'!$D$4</f>
        <v>0</v>
      </c>
      <c r="N61" s="44">
        <f>'BD Team'!E66</f>
        <v>0</v>
      </c>
      <c r="O61" s="52"/>
      <c r="P61" s="52"/>
      <c r="Q61" s="53"/>
      <c r="R61" s="54"/>
      <c r="S61" s="55"/>
      <c r="T61" s="48">
        <f t="shared" si="2"/>
        <v>0</v>
      </c>
      <c r="U61" s="48">
        <f t="shared" si="3"/>
        <v>0</v>
      </c>
      <c r="V61" s="48">
        <f t="shared" si="4"/>
        <v>0</v>
      </c>
      <c r="W61" s="48">
        <f t="shared" si="5"/>
        <v>0</v>
      </c>
      <c r="X61" s="48">
        <f t="shared" si="6"/>
        <v>0</v>
      </c>
      <c r="Y61" s="48">
        <f t="shared" si="7"/>
        <v>0</v>
      </c>
    </row>
    <row r="62" spans="1:25" ht="14.25" customHeight="1">
      <c r="A62" s="49">
        <f>'BD Team'!A67</f>
        <v>59</v>
      </c>
      <c r="B62" s="49">
        <f>'BD Team'!B67</f>
        <v>0</v>
      </c>
      <c r="C62" s="49">
        <f>'BD Team'!C67</f>
        <v>0</v>
      </c>
      <c r="D62" s="49">
        <f>'BD Team'!D67</f>
        <v>0</v>
      </c>
      <c r="E62" s="49">
        <f>'BD Team'!F67</f>
        <v>0</v>
      </c>
      <c r="F62" s="50">
        <f>'BD Team'!G67</f>
        <v>0</v>
      </c>
      <c r="G62" s="49">
        <f>'BD Team'!H67</f>
        <v>0</v>
      </c>
      <c r="H62" s="49">
        <f>'BD Team'!I67</f>
        <v>0</v>
      </c>
      <c r="I62" s="49">
        <f>'BD Team'!J67</f>
        <v>0</v>
      </c>
      <c r="J62" s="51">
        <f t="shared" si="0"/>
        <v>0</v>
      </c>
      <c r="K62" s="52">
        <f>'BD Team'!K67</f>
        <v>0</v>
      </c>
      <c r="L62" s="46">
        <f t="shared" si="1"/>
        <v>0</v>
      </c>
      <c r="M62" s="44">
        <f>L62*'Changable Values'!$D$4</f>
        <v>0</v>
      </c>
      <c r="N62" s="44">
        <f>'BD Team'!E67</f>
        <v>0</v>
      </c>
      <c r="O62" s="52"/>
      <c r="P62" s="52"/>
      <c r="Q62" s="53"/>
      <c r="R62" s="54"/>
      <c r="S62" s="55"/>
      <c r="T62" s="48">
        <f t="shared" si="2"/>
        <v>0</v>
      </c>
      <c r="U62" s="48">
        <f t="shared" si="3"/>
        <v>0</v>
      </c>
      <c r="V62" s="48">
        <f t="shared" si="4"/>
        <v>0</v>
      </c>
      <c r="W62" s="48">
        <f t="shared" si="5"/>
        <v>0</v>
      </c>
      <c r="X62" s="48">
        <f t="shared" si="6"/>
        <v>0</v>
      </c>
      <c r="Y62" s="48">
        <f t="shared" si="7"/>
        <v>0</v>
      </c>
    </row>
    <row r="63" spans="1:25" ht="14.25" customHeight="1">
      <c r="A63" s="49">
        <f>'BD Team'!A68</f>
        <v>60</v>
      </c>
      <c r="B63" s="49">
        <f>'BD Team'!B68</f>
        <v>0</v>
      </c>
      <c r="C63" s="49">
        <f>'BD Team'!C68</f>
        <v>0</v>
      </c>
      <c r="D63" s="49">
        <f>'BD Team'!D68</f>
        <v>0</v>
      </c>
      <c r="E63" s="49">
        <f>'BD Team'!F68</f>
        <v>0</v>
      </c>
      <c r="F63" s="50">
        <f>'BD Team'!G68</f>
        <v>0</v>
      </c>
      <c r="G63" s="49">
        <f>'BD Team'!H68</f>
        <v>0</v>
      </c>
      <c r="H63" s="49">
        <f>'BD Team'!I68</f>
        <v>0</v>
      </c>
      <c r="I63" s="49">
        <f>'BD Team'!J68</f>
        <v>0</v>
      </c>
      <c r="J63" s="51">
        <f t="shared" si="0"/>
        <v>0</v>
      </c>
      <c r="K63" s="52">
        <f>'BD Team'!K68</f>
        <v>0</v>
      </c>
      <c r="L63" s="46">
        <f t="shared" si="1"/>
        <v>0</v>
      </c>
      <c r="M63" s="44">
        <f>L63*'Changable Values'!$D$4</f>
        <v>0</v>
      </c>
      <c r="N63" s="44">
        <f>'BD Team'!E68</f>
        <v>0</v>
      </c>
      <c r="O63" s="52"/>
      <c r="P63" s="52"/>
      <c r="Q63" s="53"/>
      <c r="R63" s="54"/>
      <c r="S63" s="55"/>
      <c r="T63" s="48">
        <f t="shared" si="2"/>
        <v>0</v>
      </c>
      <c r="U63" s="48">
        <f t="shared" si="3"/>
        <v>0</v>
      </c>
      <c r="V63" s="48">
        <f t="shared" si="4"/>
        <v>0</v>
      </c>
      <c r="W63" s="48">
        <f t="shared" si="5"/>
        <v>0</v>
      </c>
      <c r="X63" s="48">
        <f t="shared" si="6"/>
        <v>0</v>
      </c>
      <c r="Y63" s="48">
        <f t="shared" si="7"/>
        <v>0</v>
      </c>
    </row>
    <row r="64" spans="1:25" ht="14.25" customHeight="1">
      <c r="A64" s="49">
        <f>'BD Team'!A69</f>
        <v>61</v>
      </c>
      <c r="B64" s="49">
        <f>'BD Team'!B69</f>
        <v>0</v>
      </c>
      <c r="C64" s="49">
        <f>'BD Team'!C69</f>
        <v>0</v>
      </c>
      <c r="D64" s="49">
        <f>'BD Team'!D69</f>
        <v>0</v>
      </c>
      <c r="E64" s="49">
        <f>'BD Team'!F69</f>
        <v>0</v>
      </c>
      <c r="F64" s="50">
        <f>'BD Team'!G69</f>
        <v>0</v>
      </c>
      <c r="G64" s="49">
        <f>'BD Team'!H69</f>
        <v>0</v>
      </c>
      <c r="H64" s="49">
        <f>'BD Team'!I69</f>
        <v>0</v>
      </c>
      <c r="I64" s="49">
        <f>'BD Team'!J69</f>
        <v>0</v>
      </c>
      <c r="J64" s="51">
        <f t="shared" si="0"/>
        <v>0</v>
      </c>
      <c r="K64" s="52">
        <f>'BD Team'!K69</f>
        <v>0</v>
      </c>
      <c r="L64" s="46">
        <f t="shared" si="1"/>
        <v>0</v>
      </c>
      <c r="M64" s="44">
        <f>L64*'Changable Values'!$D$4</f>
        <v>0</v>
      </c>
      <c r="N64" s="44">
        <f>'BD Team'!E69</f>
        <v>0</v>
      </c>
      <c r="O64" s="52"/>
      <c r="P64" s="52"/>
      <c r="Q64" s="53"/>
      <c r="R64" s="54"/>
      <c r="S64" s="55"/>
      <c r="T64" s="48">
        <f t="shared" si="2"/>
        <v>0</v>
      </c>
      <c r="U64" s="48">
        <f t="shared" si="3"/>
        <v>0</v>
      </c>
      <c r="V64" s="48">
        <f t="shared" si="4"/>
        <v>0</v>
      </c>
      <c r="W64" s="48">
        <f t="shared" si="5"/>
        <v>0</v>
      </c>
      <c r="X64" s="48">
        <f t="shared" si="6"/>
        <v>0</v>
      </c>
      <c r="Y64" s="48">
        <f t="shared" si="7"/>
        <v>0</v>
      </c>
    </row>
    <row r="65" spans="1:25" ht="14.25" customHeight="1">
      <c r="A65" s="49">
        <f>'BD Team'!A70</f>
        <v>62</v>
      </c>
      <c r="B65" s="49">
        <f>'BD Team'!B70</f>
        <v>0</v>
      </c>
      <c r="C65" s="49">
        <f>'BD Team'!C70</f>
        <v>0</v>
      </c>
      <c r="D65" s="49">
        <f>'BD Team'!D70</f>
        <v>0</v>
      </c>
      <c r="E65" s="49">
        <f>'BD Team'!F70</f>
        <v>0</v>
      </c>
      <c r="F65" s="50">
        <f>'BD Team'!G70</f>
        <v>0</v>
      </c>
      <c r="G65" s="49">
        <f>'BD Team'!H70</f>
        <v>0</v>
      </c>
      <c r="H65" s="49">
        <f>'BD Team'!I70</f>
        <v>0</v>
      </c>
      <c r="I65" s="49">
        <f>'BD Team'!J70</f>
        <v>0</v>
      </c>
      <c r="J65" s="51">
        <f t="shared" si="0"/>
        <v>0</v>
      </c>
      <c r="K65" s="52">
        <f>'BD Team'!K70</f>
        <v>0</v>
      </c>
      <c r="L65" s="46">
        <f t="shared" si="1"/>
        <v>0</v>
      </c>
      <c r="M65" s="44">
        <f>L65*'Changable Values'!$D$4</f>
        <v>0</v>
      </c>
      <c r="N65" s="44">
        <f>'BD Team'!E70</f>
        <v>0</v>
      </c>
      <c r="O65" s="52"/>
      <c r="P65" s="52"/>
      <c r="Q65" s="53"/>
      <c r="R65" s="54"/>
      <c r="S65" s="55"/>
      <c r="T65" s="48">
        <f t="shared" si="2"/>
        <v>0</v>
      </c>
      <c r="U65" s="48">
        <f t="shared" si="3"/>
        <v>0</v>
      </c>
      <c r="V65" s="48">
        <f t="shared" si="4"/>
        <v>0</v>
      </c>
      <c r="W65" s="48">
        <f t="shared" si="5"/>
        <v>0</v>
      </c>
      <c r="X65" s="48">
        <f t="shared" si="6"/>
        <v>0</v>
      </c>
      <c r="Y65" s="48">
        <f t="shared" si="7"/>
        <v>0</v>
      </c>
    </row>
    <row r="66" spans="1:25" ht="14.25" customHeight="1">
      <c r="A66" s="49">
        <f>'BD Team'!A71</f>
        <v>63</v>
      </c>
      <c r="B66" s="49">
        <f>'BD Team'!B71</f>
        <v>0</v>
      </c>
      <c r="C66" s="49">
        <f>'BD Team'!C71</f>
        <v>0</v>
      </c>
      <c r="D66" s="49">
        <f>'BD Team'!D71</f>
        <v>0</v>
      </c>
      <c r="E66" s="49">
        <f>'BD Team'!F71</f>
        <v>0</v>
      </c>
      <c r="F66" s="50">
        <f>'BD Team'!G71</f>
        <v>0</v>
      </c>
      <c r="G66" s="49">
        <f>'BD Team'!H71</f>
        <v>0</v>
      </c>
      <c r="H66" s="49">
        <f>'BD Team'!I71</f>
        <v>0</v>
      </c>
      <c r="I66" s="49">
        <f>'BD Team'!J71</f>
        <v>0</v>
      </c>
      <c r="J66" s="51">
        <f t="shared" si="0"/>
        <v>0</v>
      </c>
      <c r="K66" s="52">
        <f>'BD Team'!K71</f>
        <v>0</v>
      </c>
      <c r="L66" s="46">
        <f t="shared" si="1"/>
        <v>0</v>
      </c>
      <c r="M66" s="44">
        <f>L66*'Changable Values'!$D$4</f>
        <v>0</v>
      </c>
      <c r="N66" s="44">
        <f>'BD Team'!E71</f>
        <v>0</v>
      </c>
      <c r="O66" s="52"/>
      <c r="P66" s="52"/>
      <c r="Q66" s="53"/>
      <c r="R66" s="54"/>
      <c r="S66" s="55"/>
      <c r="T66" s="48">
        <f t="shared" si="2"/>
        <v>0</v>
      </c>
      <c r="U66" s="48">
        <f t="shared" si="3"/>
        <v>0</v>
      </c>
      <c r="V66" s="48">
        <f t="shared" si="4"/>
        <v>0</v>
      </c>
      <c r="W66" s="48">
        <f t="shared" si="5"/>
        <v>0</v>
      </c>
      <c r="X66" s="48">
        <f t="shared" si="6"/>
        <v>0</v>
      </c>
      <c r="Y66" s="48">
        <f t="shared" si="7"/>
        <v>0</v>
      </c>
    </row>
    <row r="67" spans="1:25" ht="14.25" customHeight="1">
      <c r="A67" s="49">
        <f>'BD Team'!A72</f>
        <v>64</v>
      </c>
      <c r="B67" s="49">
        <f>'BD Team'!B72</f>
        <v>0</v>
      </c>
      <c r="C67" s="49">
        <f>'BD Team'!C72</f>
        <v>0</v>
      </c>
      <c r="D67" s="49">
        <f>'BD Team'!D72</f>
        <v>0</v>
      </c>
      <c r="E67" s="49">
        <f>'BD Team'!F72</f>
        <v>0</v>
      </c>
      <c r="F67" s="50">
        <f>'BD Team'!G72</f>
        <v>0</v>
      </c>
      <c r="G67" s="49">
        <f>'BD Team'!H72</f>
        <v>0</v>
      </c>
      <c r="H67" s="49">
        <f>'BD Team'!I72</f>
        <v>0</v>
      </c>
      <c r="I67" s="49">
        <f>'BD Team'!J72</f>
        <v>0</v>
      </c>
      <c r="J67" s="51">
        <f t="shared" si="0"/>
        <v>0</v>
      </c>
      <c r="K67" s="52">
        <f>'BD Team'!K72</f>
        <v>0</v>
      </c>
      <c r="L67" s="46">
        <f t="shared" si="1"/>
        <v>0</v>
      </c>
      <c r="M67" s="44">
        <f>L67*'Changable Values'!$D$4</f>
        <v>0</v>
      </c>
      <c r="N67" s="44">
        <f>'BD Team'!E72</f>
        <v>0</v>
      </c>
      <c r="O67" s="52"/>
      <c r="P67" s="52"/>
      <c r="Q67" s="53"/>
      <c r="R67" s="54"/>
      <c r="S67" s="55"/>
      <c r="T67" s="48">
        <f t="shared" si="2"/>
        <v>0</v>
      </c>
      <c r="U67" s="48">
        <f t="shared" si="3"/>
        <v>0</v>
      </c>
      <c r="V67" s="48">
        <f t="shared" si="4"/>
        <v>0</v>
      </c>
      <c r="W67" s="48">
        <f t="shared" si="5"/>
        <v>0</v>
      </c>
      <c r="X67" s="48">
        <f t="shared" si="6"/>
        <v>0</v>
      </c>
      <c r="Y67" s="48">
        <f t="shared" si="7"/>
        <v>0</v>
      </c>
    </row>
    <row r="68" spans="1:25" ht="14.25" customHeight="1">
      <c r="A68" s="49">
        <f>'BD Team'!A73</f>
        <v>65</v>
      </c>
      <c r="B68" s="49">
        <f>'BD Team'!B73</f>
        <v>0</v>
      </c>
      <c r="C68" s="49">
        <f>'BD Team'!C73</f>
        <v>0</v>
      </c>
      <c r="D68" s="49">
        <f>'BD Team'!D73</f>
        <v>0</v>
      </c>
      <c r="E68" s="49">
        <f>'BD Team'!F73</f>
        <v>0</v>
      </c>
      <c r="F68" s="50">
        <f>'BD Team'!G73</f>
        <v>0</v>
      </c>
      <c r="G68" s="49">
        <f>'BD Team'!H73</f>
        <v>0</v>
      </c>
      <c r="H68" s="49">
        <f>'BD Team'!I73</f>
        <v>0</v>
      </c>
      <c r="I68" s="49">
        <f>'BD Team'!J73</f>
        <v>0</v>
      </c>
      <c r="J68" s="51">
        <f t="shared" si="0"/>
        <v>0</v>
      </c>
      <c r="K68" s="52">
        <f>'BD Team'!K73</f>
        <v>0</v>
      </c>
      <c r="L68" s="46">
        <f t="shared" si="1"/>
        <v>0</v>
      </c>
      <c r="M68" s="44">
        <f>L68*'Changable Values'!$D$4</f>
        <v>0</v>
      </c>
      <c r="N68" s="44">
        <f>'BD Team'!E73</f>
        <v>0</v>
      </c>
      <c r="O68" s="52"/>
      <c r="P68" s="52"/>
      <c r="Q68" s="53"/>
      <c r="R68" s="54"/>
      <c r="S68" s="55"/>
      <c r="T68" s="48">
        <f t="shared" si="2"/>
        <v>0</v>
      </c>
      <c r="U68" s="48">
        <f t="shared" si="3"/>
        <v>0</v>
      </c>
      <c r="V68" s="48">
        <f t="shared" si="4"/>
        <v>0</v>
      </c>
      <c r="W68" s="48">
        <f t="shared" si="5"/>
        <v>0</v>
      </c>
      <c r="X68" s="48">
        <f t="shared" si="6"/>
        <v>0</v>
      </c>
      <c r="Y68" s="48">
        <f t="shared" si="7"/>
        <v>0</v>
      </c>
    </row>
    <row r="69" spans="1:25" ht="14.25" customHeight="1">
      <c r="A69" s="49">
        <f>'BD Team'!A74</f>
        <v>66</v>
      </c>
      <c r="B69" s="49">
        <f>'BD Team'!B74</f>
        <v>0</v>
      </c>
      <c r="C69" s="49">
        <f>'BD Team'!C74</f>
        <v>0</v>
      </c>
      <c r="D69" s="49">
        <f>'BD Team'!D74</f>
        <v>0</v>
      </c>
      <c r="E69" s="49">
        <f>'BD Team'!F74</f>
        <v>0</v>
      </c>
      <c r="F69" s="50">
        <f>'BD Team'!G74</f>
        <v>0</v>
      </c>
      <c r="G69" s="49">
        <f>'BD Team'!H74</f>
        <v>0</v>
      </c>
      <c r="H69" s="49">
        <f>'BD Team'!I74</f>
        <v>0</v>
      </c>
      <c r="I69" s="49">
        <f>'BD Team'!J74</f>
        <v>0</v>
      </c>
      <c r="J69" s="51">
        <f t="shared" si="0"/>
        <v>0</v>
      </c>
      <c r="K69" s="52">
        <f>'BD Team'!K74</f>
        <v>0</v>
      </c>
      <c r="L69" s="46">
        <f t="shared" si="1"/>
        <v>0</v>
      </c>
      <c r="M69" s="44">
        <f>L69*'Changable Values'!$D$4</f>
        <v>0</v>
      </c>
      <c r="N69" s="44">
        <f>'BD Team'!E74</f>
        <v>0</v>
      </c>
      <c r="O69" s="52"/>
      <c r="P69" s="52"/>
      <c r="Q69" s="53"/>
      <c r="R69" s="54"/>
      <c r="S69" s="55"/>
      <c r="T69" s="48">
        <f t="shared" si="2"/>
        <v>0</v>
      </c>
      <c r="U69" s="48">
        <f t="shared" si="3"/>
        <v>0</v>
      </c>
      <c r="V69" s="48">
        <f t="shared" si="4"/>
        <v>0</v>
      </c>
      <c r="W69" s="48">
        <f t="shared" si="5"/>
        <v>0</v>
      </c>
      <c r="X69" s="48">
        <f t="shared" si="6"/>
        <v>0</v>
      </c>
      <c r="Y69" s="48">
        <f t="shared" si="7"/>
        <v>0</v>
      </c>
    </row>
    <row r="70" spans="1:25" ht="14.25" customHeight="1">
      <c r="A70" s="49">
        <f>'BD Team'!A75</f>
        <v>67</v>
      </c>
      <c r="B70" s="49">
        <f>'BD Team'!B75</f>
        <v>0</v>
      </c>
      <c r="C70" s="49">
        <f>'BD Team'!C75</f>
        <v>0</v>
      </c>
      <c r="D70" s="49">
        <f>'BD Team'!D75</f>
        <v>0</v>
      </c>
      <c r="E70" s="49">
        <f>'BD Team'!F75</f>
        <v>0</v>
      </c>
      <c r="F70" s="50">
        <f>'BD Team'!G75</f>
        <v>0</v>
      </c>
      <c r="G70" s="49">
        <f>'BD Team'!H75</f>
        <v>0</v>
      </c>
      <c r="H70" s="49">
        <f>'BD Team'!I75</f>
        <v>0</v>
      </c>
      <c r="I70" s="49">
        <f>'BD Team'!J75</f>
        <v>0</v>
      </c>
      <c r="J70" s="51">
        <f t="shared" si="0"/>
        <v>0</v>
      </c>
      <c r="K70" s="52">
        <f>'BD Team'!K75</f>
        <v>0</v>
      </c>
      <c r="L70" s="46">
        <f t="shared" si="1"/>
        <v>0</v>
      </c>
      <c r="M70" s="44">
        <f>L70*'Changable Values'!$D$4</f>
        <v>0</v>
      </c>
      <c r="N70" s="44">
        <f>'BD Team'!E75</f>
        <v>0</v>
      </c>
      <c r="O70" s="52"/>
      <c r="P70" s="52"/>
      <c r="Q70" s="53"/>
      <c r="R70" s="54"/>
      <c r="S70" s="55"/>
      <c r="T70" s="48">
        <f t="shared" si="2"/>
        <v>0</v>
      </c>
      <c r="U70" s="48">
        <f t="shared" si="3"/>
        <v>0</v>
      </c>
      <c r="V70" s="48">
        <f t="shared" si="4"/>
        <v>0</v>
      </c>
      <c r="W70" s="48">
        <f t="shared" si="5"/>
        <v>0</v>
      </c>
      <c r="X70" s="48">
        <f t="shared" si="6"/>
        <v>0</v>
      </c>
      <c r="Y70" s="48">
        <f t="shared" si="7"/>
        <v>0</v>
      </c>
    </row>
    <row r="71" spans="1:25" ht="14.25" customHeight="1">
      <c r="A71" s="49">
        <f>'BD Team'!A76</f>
        <v>68</v>
      </c>
      <c r="B71" s="49">
        <f>'BD Team'!B76</f>
        <v>0</v>
      </c>
      <c r="C71" s="49">
        <f>'BD Team'!C76</f>
        <v>0</v>
      </c>
      <c r="D71" s="49">
        <f>'BD Team'!D76</f>
        <v>0</v>
      </c>
      <c r="E71" s="49">
        <f>'BD Team'!F76</f>
        <v>0</v>
      </c>
      <c r="F71" s="50">
        <f>'BD Team'!G76</f>
        <v>0</v>
      </c>
      <c r="G71" s="49">
        <f>'BD Team'!H76</f>
        <v>0</v>
      </c>
      <c r="H71" s="49">
        <f>'BD Team'!I76</f>
        <v>0</v>
      </c>
      <c r="I71" s="49">
        <f>'BD Team'!J76</f>
        <v>0</v>
      </c>
      <c r="J71" s="51">
        <f t="shared" si="0"/>
        <v>0</v>
      </c>
      <c r="K71" s="52">
        <f>'BD Team'!K76</f>
        <v>0</v>
      </c>
      <c r="L71" s="46">
        <f t="shared" si="1"/>
        <v>0</v>
      </c>
      <c r="M71" s="44">
        <f>L71*'Changable Values'!$D$4</f>
        <v>0</v>
      </c>
      <c r="N71" s="44">
        <f>'BD Team'!E76</f>
        <v>0</v>
      </c>
      <c r="O71" s="52"/>
      <c r="P71" s="52"/>
      <c r="Q71" s="53"/>
      <c r="R71" s="54"/>
      <c r="S71" s="55"/>
      <c r="T71" s="48">
        <f t="shared" si="2"/>
        <v>0</v>
      </c>
      <c r="U71" s="48">
        <f t="shared" si="3"/>
        <v>0</v>
      </c>
      <c r="V71" s="48">
        <f t="shared" si="4"/>
        <v>0</v>
      </c>
      <c r="W71" s="48">
        <f t="shared" si="5"/>
        <v>0</v>
      </c>
      <c r="X71" s="48">
        <f t="shared" si="6"/>
        <v>0</v>
      </c>
      <c r="Y71" s="48">
        <f t="shared" si="7"/>
        <v>0</v>
      </c>
    </row>
    <row r="72" spans="1:25" ht="14.25" customHeight="1">
      <c r="A72" s="49">
        <f>'BD Team'!A77</f>
        <v>69</v>
      </c>
      <c r="B72" s="49">
        <f>'BD Team'!B77</f>
        <v>0</v>
      </c>
      <c r="C72" s="49">
        <f>'BD Team'!C77</f>
        <v>0</v>
      </c>
      <c r="D72" s="49">
        <f>'BD Team'!D77</f>
        <v>0</v>
      </c>
      <c r="E72" s="49">
        <f>'BD Team'!F77</f>
        <v>0</v>
      </c>
      <c r="F72" s="50">
        <f>'BD Team'!G77</f>
        <v>0</v>
      </c>
      <c r="G72" s="49">
        <f>'BD Team'!H77</f>
        <v>0</v>
      </c>
      <c r="H72" s="49">
        <f>'BD Team'!I77</f>
        <v>0</v>
      </c>
      <c r="I72" s="49">
        <f>'BD Team'!J77</f>
        <v>0</v>
      </c>
      <c r="J72" s="51">
        <f t="shared" si="0"/>
        <v>0</v>
      </c>
      <c r="K72" s="52">
        <f>'BD Team'!K77</f>
        <v>0</v>
      </c>
      <c r="L72" s="46">
        <f t="shared" si="1"/>
        <v>0</v>
      </c>
      <c r="M72" s="44">
        <f>L72*'Changable Values'!$D$4</f>
        <v>0</v>
      </c>
      <c r="N72" s="44">
        <f>'BD Team'!E77</f>
        <v>0</v>
      </c>
      <c r="O72" s="52"/>
      <c r="P72" s="52"/>
      <c r="Q72" s="53"/>
      <c r="R72" s="54"/>
      <c r="S72" s="55"/>
      <c r="T72" s="48">
        <f t="shared" si="2"/>
        <v>0</v>
      </c>
      <c r="U72" s="48">
        <f t="shared" si="3"/>
        <v>0</v>
      </c>
      <c r="V72" s="48">
        <f t="shared" si="4"/>
        <v>0</v>
      </c>
      <c r="W72" s="48">
        <f t="shared" si="5"/>
        <v>0</v>
      </c>
      <c r="X72" s="48">
        <f t="shared" si="6"/>
        <v>0</v>
      </c>
      <c r="Y72" s="48">
        <f t="shared" si="7"/>
        <v>0</v>
      </c>
    </row>
    <row r="73" spans="1:25" ht="14.25" customHeight="1">
      <c r="A73" s="49">
        <f>'BD Team'!A78</f>
        <v>70</v>
      </c>
      <c r="B73" s="49">
        <f>'BD Team'!B78</f>
        <v>0</v>
      </c>
      <c r="C73" s="49">
        <f>'BD Team'!C78</f>
        <v>0</v>
      </c>
      <c r="D73" s="49">
        <f>'BD Team'!D78</f>
        <v>0</v>
      </c>
      <c r="E73" s="49">
        <f>'BD Team'!F78</f>
        <v>0</v>
      </c>
      <c r="F73" s="50">
        <f>'BD Team'!G78</f>
        <v>0</v>
      </c>
      <c r="G73" s="49">
        <f>'BD Team'!H78</f>
        <v>0</v>
      </c>
      <c r="H73" s="49">
        <f>'BD Team'!I78</f>
        <v>0</v>
      </c>
      <c r="I73" s="49">
        <f>'BD Team'!J78</f>
        <v>0</v>
      </c>
      <c r="J73" s="51">
        <f t="shared" si="0"/>
        <v>0</v>
      </c>
      <c r="K73" s="52">
        <f>'BD Team'!K78</f>
        <v>0</v>
      </c>
      <c r="L73" s="46">
        <f t="shared" si="1"/>
        <v>0</v>
      </c>
      <c r="M73" s="44">
        <f>L73*'Changable Values'!$D$4</f>
        <v>0</v>
      </c>
      <c r="N73" s="44">
        <f>'BD Team'!E78</f>
        <v>0</v>
      </c>
      <c r="O73" s="52"/>
      <c r="P73" s="52"/>
      <c r="Q73" s="53"/>
      <c r="R73" s="54"/>
      <c r="S73" s="55"/>
      <c r="T73" s="48">
        <f t="shared" si="2"/>
        <v>0</v>
      </c>
      <c r="U73" s="48">
        <f t="shared" si="3"/>
        <v>0</v>
      </c>
      <c r="V73" s="48">
        <f t="shared" si="4"/>
        <v>0</v>
      </c>
      <c r="W73" s="48">
        <f t="shared" si="5"/>
        <v>0</v>
      </c>
      <c r="X73" s="48">
        <f t="shared" si="6"/>
        <v>0</v>
      </c>
      <c r="Y73" s="48">
        <f t="shared" si="7"/>
        <v>0</v>
      </c>
    </row>
    <row r="74" spans="1:25" ht="14.25" customHeight="1">
      <c r="A74" s="49">
        <f>'BD Team'!A79</f>
        <v>71</v>
      </c>
      <c r="B74" s="49">
        <f>'BD Team'!B79</f>
        <v>0</v>
      </c>
      <c r="C74" s="49">
        <f>'BD Team'!C79</f>
        <v>0</v>
      </c>
      <c r="D74" s="49">
        <f>'BD Team'!D79</f>
        <v>0</v>
      </c>
      <c r="E74" s="49">
        <f>'BD Team'!F79</f>
        <v>0</v>
      </c>
      <c r="F74" s="50">
        <f>'BD Team'!G79</f>
        <v>0</v>
      </c>
      <c r="G74" s="49">
        <f>'BD Team'!H79</f>
        <v>0</v>
      </c>
      <c r="H74" s="49">
        <f>'BD Team'!I79</f>
        <v>0</v>
      </c>
      <c r="I74" s="49">
        <f>'BD Team'!J79</f>
        <v>0</v>
      </c>
      <c r="J74" s="51">
        <f t="shared" si="0"/>
        <v>0</v>
      </c>
      <c r="K74" s="52">
        <f>'BD Team'!K79</f>
        <v>0</v>
      </c>
      <c r="L74" s="46">
        <f t="shared" si="1"/>
        <v>0</v>
      </c>
      <c r="M74" s="44">
        <f>L74*'Changable Values'!$D$4</f>
        <v>0</v>
      </c>
      <c r="N74" s="44">
        <f>'BD Team'!E79</f>
        <v>0</v>
      </c>
      <c r="O74" s="52"/>
      <c r="P74" s="52"/>
      <c r="Q74" s="53"/>
      <c r="R74" s="54"/>
      <c r="S74" s="55"/>
      <c r="T74" s="48">
        <f t="shared" si="2"/>
        <v>0</v>
      </c>
      <c r="U74" s="48">
        <f t="shared" si="3"/>
        <v>0</v>
      </c>
      <c r="V74" s="48">
        <f t="shared" si="4"/>
        <v>0</v>
      </c>
      <c r="W74" s="48">
        <f t="shared" si="5"/>
        <v>0</v>
      </c>
      <c r="X74" s="48">
        <f t="shared" si="6"/>
        <v>0</v>
      </c>
      <c r="Y74" s="48">
        <f t="shared" si="7"/>
        <v>0</v>
      </c>
    </row>
    <row r="75" spans="1:25" ht="14.25" customHeight="1">
      <c r="A75" s="49">
        <f>'BD Team'!A80</f>
        <v>72</v>
      </c>
      <c r="B75" s="49">
        <f>'BD Team'!B80</f>
        <v>0</v>
      </c>
      <c r="C75" s="49">
        <f>'BD Team'!C80</f>
        <v>0</v>
      </c>
      <c r="D75" s="49">
        <f>'BD Team'!D80</f>
        <v>0</v>
      </c>
      <c r="E75" s="49">
        <f>'BD Team'!F80</f>
        <v>0</v>
      </c>
      <c r="F75" s="50">
        <f>'BD Team'!G80</f>
        <v>0</v>
      </c>
      <c r="G75" s="49">
        <f>'BD Team'!H80</f>
        <v>0</v>
      </c>
      <c r="H75" s="49">
        <f>'BD Team'!I80</f>
        <v>0</v>
      </c>
      <c r="I75" s="49">
        <f>'BD Team'!J80</f>
        <v>0</v>
      </c>
      <c r="J75" s="51">
        <f t="shared" si="0"/>
        <v>0</v>
      </c>
      <c r="K75" s="52">
        <f>'BD Team'!K80</f>
        <v>0</v>
      </c>
      <c r="L75" s="46">
        <f t="shared" si="1"/>
        <v>0</v>
      </c>
      <c r="M75" s="44">
        <f>L75*'Changable Values'!$D$4</f>
        <v>0</v>
      </c>
      <c r="N75" s="44">
        <f>'BD Team'!E80</f>
        <v>0</v>
      </c>
      <c r="O75" s="52"/>
      <c r="P75" s="52"/>
      <c r="Q75" s="53"/>
      <c r="R75" s="54"/>
      <c r="S75" s="55"/>
      <c r="T75" s="48">
        <f t="shared" si="2"/>
        <v>0</v>
      </c>
      <c r="U75" s="48">
        <f t="shared" si="3"/>
        <v>0</v>
      </c>
      <c r="V75" s="48">
        <f t="shared" si="4"/>
        <v>0</v>
      </c>
      <c r="W75" s="48">
        <f t="shared" si="5"/>
        <v>0</v>
      </c>
      <c r="X75" s="48">
        <f t="shared" si="6"/>
        <v>0</v>
      </c>
      <c r="Y75" s="48">
        <f t="shared" si="7"/>
        <v>0</v>
      </c>
    </row>
    <row r="76" spans="1:25" ht="14.25" customHeight="1">
      <c r="A76" s="49">
        <f>'BD Team'!A81</f>
        <v>73</v>
      </c>
      <c r="B76" s="49">
        <f>'BD Team'!B81</f>
        <v>0</v>
      </c>
      <c r="C76" s="49">
        <f>'BD Team'!C81</f>
        <v>0</v>
      </c>
      <c r="D76" s="49">
        <f>'BD Team'!D81</f>
        <v>0</v>
      </c>
      <c r="E76" s="49">
        <f>'BD Team'!F81</f>
        <v>0</v>
      </c>
      <c r="F76" s="50">
        <f>'BD Team'!G81</f>
        <v>0</v>
      </c>
      <c r="G76" s="49">
        <f>'BD Team'!H81</f>
        <v>0</v>
      </c>
      <c r="H76" s="49">
        <f>'BD Team'!I81</f>
        <v>0</v>
      </c>
      <c r="I76" s="49">
        <f>'BD Team'!J81</f>
        <v>0</v>
      </c>
      <c r="J76" s="51">
        <f t="shared" si="0"/>
        <v>0</v>
      </c>
      <c r="K76" s="52">
        <f>'BD Team'!K81</f>
        <v>0</v>
      </c>
      <c r="L76" s="46">
        <f t="shared" si="1"/>
        <v>0</v>
      </c>
      <c r="M76" s="44">
        <f>L76*'Changable Values'!$D$4</f>
        <v>0</v>
      </c>
      <c r="N76" s="44">
        <f>'BD Team'!E81</f>
        <v>0</v>
      </c>
      <c r="O76" s="52"/>
      <c r="P76" s="52"/>
      <c r="Q76" s="53"/>
      <c r="R76" s="54"/>
      <c r="S76" s="55"/>
      <c r="T76" s="48">
        <f t="shared" si="2"/>
        <v>0</v>
      </c>
      <c r="U76" s="48">
        <f t="shared" si="3"/>
        <v>0</v>
      </c>
      <c r="V76" s="48">
        <f t="shared" si="4"/>
        <v>0</v>
      </c>
      <c r="W76" s="48">
        <f t="shared" si="5"/>
        <v>0</v>
      </c>
      <c r="X76" s="48">
        <f t="shared" si="6"/>
        <v>0</v>
      </c>
      <c r="Y76" s="48">
        <f t="shared" si="7"/>
        <v>0</v>
      </c>
    </row>
    <row r="77" spans="1:25" ht="14.25" customHeight="1">
      <c r="A77" s="49">
        <f>'BD Team'!A82</f>
        <v>74</v>
      </c>
      <c r="B77" s="49">
        <f>'BD Team'!B82</f>
        <v>0</v>
      </c>
      <c r="C77" s="49">
        <f>'BD Team'!C82</f>
        <v>0</v>
      </c>
      <c r="D77" s="49">
        <f>'BD Team'!D82</f>
        <v>0</v>
      </c>
      <c r="E77" s="49">
        <f>'BD Team'!F82</f>
        <v>0</v>
      </c>
      <c r="F77" s="50">
        <f>'BD Team'!G82</f>
        <v>0</v>
      </c>
      <c r="G77" s="49">
        <f>'BD Team'!H82</f>
        <v>0</v>
      </c>
      <c r="H77" s="49">
        <f>'BD Team'!I82</f>
        <v>0</v>
      </c>
      <c r="I77" s="49">
        <f>'BD Team'!J82</f>
        <v>0</v>
      </c>
      <c r="J77" s="51">
        <f t="shared" si="0"/>
        <v>0</v>
      </c>
      <c r="K77" s="52">
        <f>'BD Team'!K82</f>
        <v>0</v>
      </c>
      <c r="L77" s="46">
        <f t="shared" si="1"/>
        <v>0</v>
      </c>
      <c r="M77" s="44">
        <f>L77*'Changable Values'!$D$4</f>
        <v>0</v>
      </c>
      <c r="N77" s="44">
        <f>'BD Team'!E82</f>
        <v>0</v>
      </c>
      <c r="O77" s="52"/>
      <c r="P77" s="52"/>
      <c r="Q77" s="53"/>
      <c r="R77" s="54"/>
      <c r="S77" s="55"/>
      <c r="T77" s="48">
        <f t="shared" si="2"/>
        <v>0</v>
      </c>
      <c r="U77" s="48">
        <f t="shared" si="3"/>
        <v>0</v>
      </c>
      <c r="V77" s="48">
        <f t="shared" si="4"/>
        <v>0</v>
      </c>
      <c r="W77" s="48">
        <f t="shared" si="5"/>
        <v>0</v>
      </c>
      <c r="X77" s="48">
        <f t="shared" si="6"/>
        <v>0</v>
      </c>
      <c r="Y77" s="48">
        <f t="shared" si="7"/>
        <v>0</v>
      </c>
    </row>
    <row r="78" spans="1:25" ht="14.25" customHeight="1">
      <c r="A78" s="49">
        <f>'BD Team'!A83</f>
        <v>75</v>
      </c>
      <c r="B78" s="49">
        <f>'BD Team'!B83</f>
        <v>0</v>
      </c>
      <c r="C78" s="49">
        <f>'BD Team'!C83</f>
        <v>0</v>
      </c>
      <c r="D78" s="49">
        <f>'BD Team'!D83</f>
        <v>0</v>
      </c>
      <c r="E78" s="49">
        <f>'BD Team'!F83</f>
        <v>0</v>
      </c>
      <c r="F78" s="50">
        <f>'BD Team'!G83</f>
        <v>0</v>
      </c>
      <c r="G78" s="49">
        <f>'BD Team'!H83</f>
        <v>0</v>
      </c>
      <c r="H78" s="49">
        <f>'BD Team'!I83</f>
        <v>0</v>
      </c>
      <c r="I78" s="49">
        <f>'BD Team'!J83</f>
        <v>0</v>
      </c>
      <c r="J78" s="51">
        <f t="shared" si="0"/>
        <v>0</v>
      </c>
      <c r="K78" s="52">
        <f>'BD Team'!K83</f>
        <v>0</v>
      </c>
      <c r="L78" s="46">
        <f t="shared" si="1"/>
        <v>0</v>
      </c>
      <c r="M78" s="44">
        <f>L78*'Changable Values'!$D$4</f>
        <v>0</v>
      </c>
      <c r="N78" s="44">
        <f>'BD Team'!E83</f>
        <v>0</v>
      </c>
      <c r="O78" s="52"/>
      <c r="P78" s="52"/>
      <c r="Q78" s="53"/>
      <c r="R78" s="54"/>
      <c r="S78" s="55"/>
      <c r="T78" s="48">
        <f t="shared" si="2"/>
        <v>0</v>
      </c>
      <c r="U78" s="48">
        <f t="shared" si="3"/>
        <v>0</v>
      </c>
      <c r="V78" s="48">
        <f t="shared" si="4"/>
        <v>0</v>
      </c>
      <c r="W78" s="48">
        <f t="shared" si="5"/>
        <v>0</v>
      </c>
      <c r="X78" s="48">
        <f t="shared" si="6"/>
        <v>0</v>
      </c>
      <c r="Y78" s="48">
        <f t="shared" si="7"/>
        <v>0</v>
      </c>
    </row>
    <row r="79" spans="1:25" ht="14.25" customHeight="1">
      <c r="A79" s="49">
        <f>'BD Team'!A84</f>
        <v>76</v>
      </c>
      <c r="B79" s="49">
        <f>'BD Team'!B84</f>
        <v>0</v>
      </c>
      <c r="C79" s="49">
        <f>'BD Team'!C84</f>
        <v>0</v>
      </c>
      <c r="D79" s="49">
        <f>'BD Team'!D84</f>
        <v>0</v>
      </c>
      <c r="E79" s="49">
        <f>'BD Team'!F84</f>
        <v>0</v>
      </c>
      <c r="F79" s="50">
        <f>'BD Team'!G84</f>
        <v>0</v>
      </c>
      <c r="G79" s="49">
        <f>'BD Team'!H84</f>
        <v>0</v>
      </c>
      <c r="H79" s="49">
        <f>'BD Team'!I84</f>
        <v>0</v>
      </c>
      <c r="I79" s="49">
        <f>'BD Team'!J84</f>
        <v>0</v>
      </c>
      <c r="J79" s="51">
        <f t="shared" si="0"/>
        <v>0</v>
      </c>
      <c r="K79" s="52">
        <f>'BD Team'!K84</f>
        <v>0</v>
      </c>
      <c r="L79" s="46">
        <f t="shared" si="1"/>
        <v>0</v>
      </c>
      <c r="M79" s="44">
        <f>L79*'Changable Values'!$D$4</f>
        <v>0</v>
      </c>
      <c r="N79" s="44">
        <f>'BD Team'!E84</f>
        <v>0</v>
      </c>
      <c r="O79" s="52"/>
      <c r="P79" s="52"/>
      <c r="Q79" s="53"/>
      <c r="R79" s="54"/>
      <c r="S79" s="55"/>
      <c r="T79" s="48">
        <f t="shared" si="2"/>
        <v>0</v>
      </c>
      <c r="U79" s="48">
        <f t="shared" si="3"/>
        <v>0</v>
      </c>
      <c r="V79" s="48">
        <f t="shared" si="4"/>
        <v>0</v>
      </c>
      <c r="W79" s="48">
        <f t="shared" si="5"/>
        <v>0</v>
      </c>
      <c r="X79" s="48">
        <f t="shared" si="6"/>
        <v>0</v>
      </c>
      <c r="Y79" s="48">
        <f t="shared" si="7"/>
        <v>0</v>
      </c>
    </row>
    <row r="80" spans="1:25" ht="14.25" customHeight="1">
      <c r="A80" s="49">
        <f>'BD Team'!A85</f>
        <v>77</v>
      </c>
      <c r="B80" s="49">
        <f>'BD Team'!B85</f>
        <v>0</v>
      </c>
      <c r="C80" s="49">
        <f>'BD Team'!C85</f>
        <v>0</v>
      </c>
      <c r="D80" s="49">
        <f>'BD Team'!D85</f>
        <v>0</v>
      </c>
      <c r="E80" s="49">
        <f>'BD Team'!F85</f>
        <v>0</v>
      </c>
      <c r="F80" s="50">
        <f>'BD Team'!G85</f>
        <v>0</v>
      </c>
      <c r="G80" s="49">
        <f>'BD Team'!H85</f>
        <v>0</v>
      </c>
      <c r="H80" s="49">
        <f>'BD Team'!I85</f>
        <v>0</v>
      </c>
      <c r="I80" s="49">
        <f>'BD Team'!J85</f>
        <v>0</v>
      </c>
      <c r="J80" s="51">
        <f t="shared" si="0"/>
        <v>0</v>
      </c>
      <c r="K80" s="52">
        <f>'BD Team'!K85</f>
        <v>0</v>
      </c>
      <c r="L80" s="46">
        <f t="shared" si="1"/>
        <v>0</v>
      </c>
      <c r="M80" s="44">
        <f>L80*'Changable Values'!$D$4</f>
        <v>0</v>
      </c>
      <c r="N80" s="44">
        <f>'BD Team'!E85</f>
        <v>0</v>
      </c>
      <c r="O80" s="52"/>
      <c r="P80" s="52"/>
      <c r="Q80" s="53"/>
      <c r="R80" s="54"/>
      <c r="S80" s="55"/>
      <c r="T80" s="48">
        <f t="shared" si="2"/>
        <v>0</v>
      </c>
      <c r="U80" s="48">
        <f t="shared" si="3"/>
        <v>0</v>
      </c>
      <c r="V80" s="48">
        <f t="shared" si="4"/>
        <v>0</v>
      </c>
      <c r="W80" s="48">
        <f t="shared" si="5"/>
        <v>0</v>
      </c>
      <c r="X80" s="48">
        <f t="shared" si="6"/>
        <v>0</v>
      </c>
      <c r="Y80" s="48">
        <f t="shared" si="7"/>
        <v>0</v>
      </c>
    </row>
    <row r="81" spans="1:25" ht="14.25" customHeight="1">
      <c r="A81" s="49">
        <f>'BD Team'!A86</f>
        <v>78</v>
      </c>
      <c r="B81" s="49">
        <f>'BD Team'!B86</f>
        <v>0</v>
      </c>
      <c r="C81" s="49">
        <f>'BD Team'!C86</f>
        <v>0</v>
      </c>
      <c r="D81" s="49">
        <f>'BD Team'!D86</f>
        <v>0</v>
      </c>
      <c r="E81" s="49">
        <f>'BD Team'!F86</f>
        <v>0</v>
      </c>
      <c r="F81" s="50">
        <f>'BD Team'!G86</f>
        <v>0</v>
      </c>
      <c r="G81" s="49">
        <f>'BD Team'!H86</f>
        <v>0</v>
      </c>
      <c r="H81" s="49">
        <f>'BD Team'!I86</f>
        <v>0</v>
      </c>
      <c r="I81" s="49">
        <f>'BD Team'!J86</f>
        <v>0</v>
      </c>
      <c r="J81" s="51">
        <f t="shared" si="0"/>
        <v>0</v>
      </c>
      <c r="K81" s="52">
        <f>'BD Team'!K86</f>
        <v>0</v>
      </c>
      <c r="L81" s="46">
        <f t="shared" si="1"/>
        <v>0</v>
      </c>
      <c r="M81" s="44">
        <f>L81*'Changable Values'!$D$4</f>
        <v>0</v>
      </c>
      <c r="N81" s="44">
        <f>'BD Team'!E86</f>
        <v>0</v>
      </c>
      <c r="O81" s="52"/>
      <c r="P81" s="52"/>
      <c r="Q81" s="53"/>
      <c r="R81" s="54"/>
      <c r="S81" s="55"/>
      <c r="T81" s="48">
        <f t="shared" si="2"/>
        <v>0</v>
      </c>
      <c r="U81" s="48">
        <f t="shared" si="3"/>
        <v>0</v>
      </c>
      <c r="V81" s="48">
        <f t="shared" si="4"/>
        <v>0</v>
      </c>
      <c r="W81" s="48">
        <f t="shared" si="5"/>
        <v>0</v>
      </c>
      <c r="X81" s="48">
        <f t="shared" si="6"/>
        <v>0</v>
      </c>
      <c r="Y81" s="48">
        <f t="shared" si="7"/>
        <v>0</v>
      </c>
    </row>
    <row r="82" spans="1:25" ht="14.25" customHeight="1">
      <c r="A82" s="49">
        <f>'BD Team'!A87</f>
        <v>79</v>
      </c>
      <c r="B82" s="49">
        <f>'BD Team'!B87</f>
        <v>0</v>
      </c>
      <c r="C82" s="49">
        <f>'BD Team'!C87</f>
        <v>0</v>
      </c>
      <c r="D82" s="49">
        <f>'BD Team'!D87</f>
        <v>0</v>
      </c>
      <c r="E82" s="49">
        <f>'BD Team'!F87</f>
        <v>0</v>
      </c>
      <c r="F82" s="50">
        <f>'BD Team'!G87</f>
        <v>0</v>
      </c>
      <c r="G82" s="49">
        <f>'BD Team'!H87</f>
        <v>0</v>
      </c>
      <c r="H82" s="49">
        <f>'BD Team'!I87</f>
        <v>0</v>
      </c>
      <c r="I82" s="49">
        <f>'BD Team'!J87</f>
        <v>0</v>
      </c>
      <c r="J82" s="51">
        <f t="shared" si="0"/>
        <v>0</v>
      </c>
      <c r="K82" s="52">
        <f>'BD Team'!K87</f>
        <v>0</v>
      </c>
      <c r="L82" s="46">
        <f t="shared" si="1"/>
        <v>0</v>
      </c>
      <c r="M82" s="44">
        <f>L82*'Changable Values'!$D$4</f>
        <v>0</v>
      </c>
      <c r="N82" s="44">
        <f>'BD Team'!E87</f>
        <v>0</v>
      </c>
      <c r="O82" s="52"/>
      <c r="P82" s="52"/>
      <c r="Q82" s="53"/>
      <c r="R82" s="54"/>
      <c r="S82" s="55"/>
      <c r="T82" s="48">
        <f t="shared" si="2"/>
        <v>0</v>
      </c>
      <c r="U82" s="48">
        <f t="shared" si="3"/>
        <v>0</v>
      </c>
      <c r="V82" s="48">
        <f t="shared" si="4"/>
        <v>0</v>
      </c>
      <c r="W82" s="48">
        <f t="shared" si="5"/>
        <v>0</v>
      </c>
      <c r="X82" s="48">
        <f t="shared" si="6"/>
        <v>0</v>
      </c>
      <c r="Y82" s="48">
        <f t="shared" si="7"/>
        <v>0</v>
      </c>
    </row>
    <row r="83" spans="1:25" ht="14.25" customHeight="1">
      <c r="A83" s="49">
        <f>'BD Team'!A88</f>
        <v>80</v>
      </c>
      <c r="B83" s="49">
        <f>'BD Team'!B88</f>
        <v>0</v>
      </c>
      <c r="C83" s="49">
        <f>'BD Team'!C88</f>
        <v>0</v>
      </c>
      <c r="D83" s="49">
        <f>'BD Team'!D88</f>
        <v>0</v>
      </c>
      <c r="E83" s="49">
        <f>'BD Team'!F88</f>
        <v>0</v>
      </c>
      <c r="F83" s="50">
        <f>'BD Team'!G88</f>
        <v>0</v>
      </c>
      <c r="G83" s="49">
        <f>'BD Team'!H88</f>
        <v>0</v>
      </c>
      <c r="H83" s="49">
        <f>'BD Team'!I88</f>
        <v>0</v>
      </c>
      <c r="I83" s="49">
        <f>'BD Team'!J88</f>
        <v>0</v>
      </c>
      <c r="J83" s="51">
        <f t="shared" si="0"/>
        <v>0</v>
      </c>
      <c r="K83" s="52">
        <f>'BD Team'!K88</f>
        <v>0</v>
      </c>
      <c r="L83" s="46">
        <f t="shared" si="1"/>
        <v>0</v>
      </c>
      <c r="M83" s="44">
        <f>L83*'Changable Values'!$D$4</f>
        <v>0</v>
      </c>
      <c r="N83" s="44">
        <f>'BD Team'!E88</f>
        <v>0</v>
      </c>
      <c r="O83" s="52"/>
      <c r="P83" s="52"/>
      <c r="Q83" s="53"/>
      <c r="R83" s="54"/>
      <c r="S83" s="55"/>
      <c r="T83" s="48">
        <f t="shared" si="2"/>
        <v>0</v>
      </c>
      <c r="U83" s="48">
        <f t="shared" si="3"/>
        <v>0</v>
      </c>
      <c r="V83" s="48">
        <f t="shared" si="4"/>
        <v>0</v>
      </c>
      <c r="W83" s="48">
        <f t="shared" si="5"/>
        <v>0</v>
      </c>
      <c r="X83" s="48">
        <f t="shared" si="6"/>
        <v>0</v>
      </c>
      <c r="Y83" s="48">
        <f t="shared" si="7"/>
        <v>0</v>
      </c>
    </row>
    <row r="84" spans="1:25" ht="14.25" customHeight="1">
      <c r="A84" s="49">
        <f>'BD Team'!A89</f>
        <v>81</v>
      </c>
      <c r="B84" s="49">
        <f>'BD Team'!B89</f>
        <v>0</v>
      </c>
      <c r="C84" s="49">
        <f>'BD Team'!C89</f>
        <v>0</v>
      </c>
      <c r="D84" s="49">
        <f>'BD Team'!D89</f>
        <v>0</v>
      </c>
      <c r="E84" s="49">
        <f>'BD Team'!F89</f>
        <v>0</v>
      </c>
      <c r="F84" s="50">
        <f>'BD Team'!G89</f>
        <v>0</v>
      </c>
      <c r="G84" s="49">
        <f>'BD Team'!H89</f>
        <v>0</v>
      </c>
      <c r="H84" s="49">
        <f>'BD Team'!I89</f>
        <v>0</v>
      </c>
      <c r="I84" s="49">
        <f>'BD Team'!J89</f>
        <v>0</v>
      </c>
      <c r="J84" s="51">
        <f t="shared" si="0"/>
        <v>0</v>
      </c>
      <c r="K84" s="52">
        <f>'BD Team'!K89</f>
        <v>0</v>
      </c>
      <c r="L84" s="46">
        <f t="shared" si="1"/>
        <v>0</v>
      </c>
      <c r="M84" s="44">
        <f>L84*'Changable Values'!$D$4</f>
        <v>0</v>
      </c>
      <c r="N84" s="44">
        <f>'BD Team'!E89</f>
        <v>0</v>
      </c>
      <c r="O84" s="52"/>
      <c r="P84" s="52"/>
      <c r="Q84" s="53"/>
      <c r="R84" s="54"/>
      <c r="S84" s="55"/>
      <c r="T84" s="48">
        <f t="shared" si="2"/>
        <v>0</v>
      </c>
      <c r="U84" s="48">
        <f t="shared" si="3"/>
        <v>0</v>
      </c>
      <c r="V84" s="48">
        <f t="shared" si="4"/>
        <v>0</v>
      </c>
      <c r="W84" s="48">
        <f t="shared" si="5"/>
        <v>0</v>
      </c>
      <c r="X84" s="48">
        <f t="shared" si="6"/>
        <v>0</v>
      </c>
      <c r="Y84" s="48">
        <f t="shared" si="7"/>
        <v>0</v>
      </c>
    </row>
    <row r="85" spans="1:25" ht="14.25" customHeight="1">
      <c r="A85" s="49">
        <f>'BD Team'!A90</f>
        <v>82</v>
      </c>
      <c r="B85" s="49">
        <f>'BD Team'!B90</f>
        <v>0</v>
      </c>
      <c r="C85" s="49">
        <f>'BD Team'!C90</f>
        <v>0</v>
      </c>
      <c r="D85" s="49">
        <f>'BD Team'!D90</f>
        <v>0</v>
      </c>
      <c r="E85" s="49">
        <f>'BD Team'!F90</f>
        <v>0</v>
      </c>
      <c r="F85" s="50">
        <f>'BD Team'!G90</f>
        <v>0</v>
      </c>
      <c r="G85" s="49">
        <f>'BD Team'!H90</f>
        <v>0</v>
      </c>
      <c r="H85" s="49">
        <f>'BD Team'!I90</f>
        <v>0</v>
      </c>
      <c r="I85" s="49">
        <f>'BD Team'!J90</f>
        <v>0</v>
      </c>
      <c r="J85" s="51">
        <f t="shared" si="0"/>
        <v>0</v>
      </c>
      <c r="K85" s="52">
        <f>'BD Team'!K90</f>
        <v>0</v>
      </c>
      <c r="L85" s="46">
        <f t="shared" si="1"/>
        <v>0</v>
      </c>
      <c r="M85" s="44">
        <f>L85*'Changable Values'!$D$4</f>
        <v>0</v>
      </c>
      <c r="N85" s="44">
        <f>'BD Team'!E90</f>
        <v>0</v>
      </c>
      <c r="O85" s="52"/>
      <c r="P85" s="52"/>
      <c r="Q85" s="53"/>
      <c r="R85" s="54"/>
      <c r="S85" s="55"/>
      <c r="T85" s="48">
        <f t="shared" si="2"/>
        <v>0</v>
      </c>
      <c r="U85" s="48">
        <f t="shared" si="3"/>
        <v>0</v>
      </c>
      <c r="V85" s="48">
        <f t="shared" si="4"/>
        <v>0</v>
      </c>
      <c r="W85" s="48">
        <f t="shared" si="5"/>
        <v>0</v>
      </c>
      <c r="X85" s="48">
        <f t="shared" si="6"/>
        <v>0</v>
      </c>
      <c r="Y85" s="48">
        <f t="shared" si="7"/>
        <v>0</v>
      </c>
    </row>
    <row r="86" spans="1:25" ht="14.25" customHeight="1">
      <c r="A86" s="49">
        <f>'BD Team'!A91</f>
        <v>83</v>
      </c>
      <c r="B86" s="49">
        <f>'BD Team'!B91</f>
        <v>0</v>
      </c>
      <c r="C86" s="49">
        <f>'BD Team'!C91</f>
        <v>0</v>
      </c>
      <c r="D86" s="49">
        <f>'BD Team'!D91</f>
        <v>0</v>
      </c>
      <c r="E86" s="49">
        <f>'BD Team'!F91</f>
        <v>0</v>
      </c>
      <c r="F86" s="50">
        <f>'BD Team'!G91</f>
        <v>0</v>
      </c>
      <c r="G86" s="49">
        <f>'BD Team'!H91</f>
        <v>0</v>
      </c>
      <c r="H86" s="49">
        <f>'BD Team'!I91</f>
        <v>0</v>
      </c>
      <c r="I86" s="49">
        <f>'BD Team'!J91</f>
        <v>0</v>
      </c>
      <c r="J86" s="51">
        <f t="shared" si="0"/>
        <v>0</v>
      </c>
      <c r="K86" s="52">
        <f>'BD Team'!K91</f>
        <v>0</v>
      </c>
      <c r="L86" s="46">
        <f t="shared" si="1"/>
        <v>0</v>
      </c>
      <c r="M86" s="44">
        <f>L86*'Changable Values'!$D$4</f>
        <v>0</v>
      </c>
      <c r="N86" s="44">
        <f>'BD Team'!E91</f>
        <v>0</v>
      </c>
      <c r="O86" s="52"/>
      <c r="P86" s="52"/>
      <c r="Q86" s="53"/>
      <c r="R86" s="54"/>
      <c r="S86" s="55"/>
      <c r="T86" s="48">
        <f t="shared" si="2"/>
        <v>0</v>
      </c>
      <c r="U86" s="48">
        <f t="shared" si="3"/>
        <v>0</v>
      </c>
      <c r="V86" s="48">
        <f t="shared" si="4"/>
        <v>0</v>
      </c>
      <c r="W86" s="48">
        <f t="shared" si="5"/>
        <v>0</v>
      </c>
      <c r="X86" s="48">
        <f t="shared" si="6"/>
        <v>0</v>
      </c>
      <c r="Y86" s="48">
        <f t="shared" si="7"/>
        <v>0</v>
      </c>
    </row>
    <row r="87" spans="1:25" ht="14.25" customHeight="1">
      <c r="A87" s="49">
        <f>'BD Team'!A92</f>
        <v>84</v>
      </c>
      <c r="B87" s="49">
        <f>'BD Team'!B92</f>
        <v>0</v>
      </c>
      <c r="C87" s="49">
        <f>'BD Team'!C92</f>
        <v>0</v>
      </c>
      <c r="D87" s="49">
        <f>'BD Team'!D92</f>
        <v>0</v>
      </c>
      <c r="E87" s="49">
        <f>'BD Team'!F92</f>
        <v>0</v>
      </c>
      <c r="F87" s="50">
        <f>'BD Team'!G92</f>
        <v>0</v>
      </c>
      <c r="G87" s="49">
        <f>'BD Team'!H92</f>
        <v>0</v>
      </c>
      <c r="H87" s="49">
        <f>'BD Team'!I92</f>
        <v>0</v>
      </c>
      <c r="I87" s="49">
        <f>'BD Team'!J92</f>
        <v>0</v>
      </c>
      <c r="J87" s="51">
        <f t="shared" si="0"/>
        <v>0</v>
      </c>
      <c r="K87" s="52">
        <f>'BD Team'!K92</f>
        <v>0</v>
      </c>
      <c r="L87" s="46">
        <f t="shared" si="1"/>
        <v>0</v>
      </c>
      <c r="M87" s="44">
        <f>L87*'Changable Values'!$D$4</f>
        <v>0</v>
      </c>
      <c r="N87" s="44">
        <f>'BD Team'!E92</f>
        <v>0</v>
      </c>
      <c r="O87" s="52"/>
      <c r="P87" s="52"/>
      <c r="Q87" s="53"/>
      <c r="R87" s="54"/>
      <c r="S87" s="55"/>
      <c r="T87" s="48">
        <f t="shared" si="2"/>
        <v>0</v>
      </c>
      <c r="U87" s="48">
        <f t="shared" si="3"/>
        <v>0</v>
      </c>
      <c r="V87" s="48">
        <f t="shared" si="4"/>
        <v>0</v>
      </c>
      <c r="W87" s="48">
        <f t="shared" si="5"/>
        <v>0</v>
      </c>
      <c r="X87" s="48">
        <f t="shared" si="6"/>
        <v>0</v>
      </c>
      <c r="Y87" s="48">
        <f t="shared" si="7"/>
        <v>0</v>
      </c>
    </row>
    <row r="88" spans="1:25" ht="14.25" customHeight="1">
      <c r="A88" s="49">
        <f>'BD Team'!A93</f>
        <v>85</v>
      </c>
      <c r="B88" s="49">
        <f>'BD Team'!B93</f>
        <v>0</v>
      </c>
      <c r="C88" s="49">
        <f>'BD Team'!C93</f>
        <v>0</v>
      </c>
      <c r="D88" s="49">
        <f>'BD Team'!D93</f>
        <v>0</v>
      </c>
      <c r="E88" s="49">
        <f>'BD Team'!F93</f>
        <v>0</v>
      </c>
      <c r="F88" s="50">
        <f>'BD Team'!G93</f>
        <v>0</v>
      </c>
      <c r="G88" s="49">
        <f>'BD Team'!H93</f>
        <v>0</v>
      </c>
      <c r="H88" s="49">
        <f>'BD Team'!I93</f>
        <v>0</v>
      </c>
      <c r="I88" s="49">
        <f>'BD Team'!J93</f>
        <v>0</v>
      </c>
      <c r="J88" s="51">
        <f t="shared" si="0"/>
        <v>0</v>
      </c>
      <c r="K88" s="52">
        <f>'BD Team'!K93</f>
        <v>0</v>
      </c>
      <c r="L88" s="46">
        <f t="shared" si="1"/>
        <v>0</v>
      </c>
      <c r="M88" s="44">
        <f>L88*'Changable Values'!$D$4</f>
        <v>0</v>
      </c>
      <c r="N88" s="44">
        <f>'BD Team'!E93</f>
        <v>0</v>
      </c>
      <c r="O88" s="52"/>
      <c r="P88" s="52"/>
      <c r="Q88" s="53"/>
      <c r="R88" s="54"/>
      <c r="S88" s="55"/>
      <c r="T88" s="48">
        <f t="shared" si="2"/>
        <v>0</v>
      </c>
      <c r="U88" s="48">
        <f t="shared" si="3"/>
        <v>0</v>
      </c>
      <c r="V88" s="48">
        <f t="shared" si="4"/>
        <v>0</v>
      </c>
      <c r="W88" s="48">
        <f t="shared" si="5"/>
        <v>0</v>
      </c>
      <c r="X88" s="48">
        <f t="shared" si="6"/>
        <v>0</v>
      </c>
      <c r="Y88" s="48">
        <f t="shared" si="7"/>
        <v>0</v>
      </c>
    </row>
    <row r="89" spans="1:25" ht="14.25" customHeight="1">
      <c r="A89" s="49">
        <f>'BD Team'!A94</f>
        <v>86</v>
      </c>
      <c r="B89" s="49">
        <f>'BD Team'!B94</f>
        <v>0</v>
      </c>
      <c r="C89" s="49">
        <f>'BD Team'!C94</f>
        <v>0</v>
      </c>
      <c r="D89" s="49">
        <f>'BD Team'!D94</f>
        <v>0</v>
      </c>
      <c r="E89" s="49">
        <f>'BD Team'!F94</f>
        <v>0</v>
      </c>
      <c r="F89" s="50">
        <f>'BD Team'!G94</f>
        <v>0</v>
      </c>
      <c r="G89" s="49">
        <f>'BD Team'!H94</f>
        <v>0</v>
      </c>
      <c r="H89" s="49">
        <f>'BD Team'!I94</f>
        <v>0</v>
      </c>
      <c r="I89" s="49">
        <f>'BD Team'!J94</f>
        <v>0</v>
      </c>
      <c r="J89" s="51">
        <f t="shared" si="0"/>
        <v>0</v>
      </c>
      <c r="K89" s="52">
        <f>'BD Team'!K94</f>
        <v>0</v>
      </c>
      <c r="L89" s="46">
        <f t="shared" si="1"/>
        <v>0</v>
      </c>
      <c r="M89" s="44">
        <f>L89*'Changable Values'!$D$4</f>
        <v>0</v>
      </c>
      <c r="N89" s="44">
        <f>'BD Team'!E94</f>
        <v>0</v>
      </c>
      <c r="O89" s="52"/>
      <c r="P89" s="52"/>
      <c r="Q89" s="53"/>
      <c r="R89" s="54"/>
      <c r="S89" s="55"/>
      <c r="T89" s="48">
        <f t="shared" si="2"/>
        <v>0</v>
      </c>
      <c r="U89" s="48">
        <f t="shared" si="3"/>
        <v>0</v>
      </c>
      <c r="V89" s="48">
        <f t="shared" si="4"/>
        <v>0</v>
      </c>
      <c r="W89" s="48">
        <f t="shared" si="5"/>
        <v>0</v>
      </c>
      <c r="X89" s="48">
        <f t="shared" si="6"/>
        <v>0</v>
      </c>
      <c r="Y89" s="48">
        <f t="shared" si="7"/>
        <v>0</v>
      </c>
    </row>
    <row r="90" spans="1:25" ht="14.25" customHeight="1">
      <c r="A90" s="49">
        <f>'BD Team'!A95</f>
        <v>87</v>
      </c>
      <c r="B90" s="49">
        <f>'BD Team'!B95</f>
        <v>0</v>
      </c>
      <c r="C90" s="49">
        <f>'BD Team'!C95</f>
        <v>0</v>
      </c>
      <c r="D90" s="49">
        <f>'BD Team'!D95</f>
        <v>0</v>
      </c>
      <c r="E90" s="49">
        <f>'BD Team'!F95</f>
        <v>0</v>
      </c>
      <c r="F90" s="50">
        <f>'BD Team'!G95</f>
        <v>0</v>
      </c>
      <c r="G90" s="49">
        <f>'BD Team'!H95</f>
        <v>0</v>
      </c>
      <c r="H90" s="49">
        <f>'BD Team'!I95</f>
        <v>0</v>
      </c>
      <c r="I90" s="49">
        <f>'BD Team'!J95</f>
        <v>0</v>
      </c>
      <c r="J90" s="51">
        <f t="shared" si="0"/>
        <v>0</v>
      </c>
      <c r="K90" s="52">
        <f>'BD Team'!K95</f>
        <v>0</v>
      </c>
      <c r="L90" s="46">
        <f t="shared" si="1"/>
        <v>0</v>
      </c>
      <c r="M90" s="44">
        <f>L90*'Changable Values'!$D$4</f>
        <v>0</v>
      </c>
      <c r="N90" s="44">
        <f>'BD Team'!E95</f>
        <v>0</v>
      </c>
      <c r="O90" s="52"/>
      <c r="P90" s="52"/>
      <c r="Q90" s="53"/>
      <c r="R90" s="54"/>
      <c r="S90" s="55"/>
      <c r="T90" s="48">
        <f t="shared" si="2"/>
        <v>0</v>
      </c>
      <c r="U90" s="48">
        <f t="shared" si="3"/>
        <v>0</v>
      </c>
      <c r="V90" s="48">
        <f t="shared" si="4"/>
        <v>0</v>
      </c>
      <c r="W90" s="48">
        <f t="shared" si="5"/>
        <v>0</v>
      </c>
      <c r="X90" s="48">
        <f t="shared" si="6"/>
        <v>0</v>
      </c>
      <c r="Y90" s="48">
        <f t="shared" si="7"/>
        <v>0</v>
      </c>
    </row>
    <row r="91" spans="1:25" ht="14.25" customHeight="1">
      <c r="A91" s="49">
        <f>'BD Team'!A96</f>
        <v>88</v>
      </c>
      <c r="B91" s="49">
        <f>'BD Team'!B96</f>
        <v>0</v>
      </c>
      <c r="C91" s="49">
        <f>'BD Team'!C96</f>
        <v>0</v>
      </c>
      <c r="D91" s="49">
        <f>'BD Team'!D96</f>
        <v>0</v>
      </c>
      <c r="E91" s="49">
        <f>'BD Team'!F96</f>
        <v>0</v>
      </c>
      <c r="F91" s="50">
        <f>'BD Team'!G96</f>
        <v>0</v>
      </c>
      <c r="G91" s="49">
        <f>'BD Team'!H96</f>
        <v>0</v>
      </c>
      <c r="H91" s="49">
        <f>'BD Team'!I96</f>
        <v>0</v>
      </c>
      <c r="I91" s="49">
        <f>'BD Team'!J96</f>
        <v>0</v>
      </c>
      <c r="J91" s="51">
        <f t="shared" si="0"/>
        <v>0</v>
      </c>
      <c r="K91" s="52">
        <f>'BD Team'!K96</f>
        <v>0</v>
      </c>
      <c r="L91" s="46">
        <f t="shared" si="1"/>
        <v>0</v>
      </c>
      <c r="M91" s="44">
        <f>L91*'Changable Values'!$D$4</f>
        <v>0</v>
      </c>
      <c r="N91" s="44">
        <f>'BD Team'!E96</f>
        <v>0</v>
      </c>
      <c r="O91" s="52"/>
      <c r="P91" s="52"/>
      <c r="Q91" s="53"/>
      <c r="R91" s="54"/>
      <c r="S91" s="55"/>
      <c r="T91" s="48">
        <f t="shared" si="2"/>
        <v>0</v>
      </c>
      <c r="U91" s="48">
        <f t="shared" si="3"/>
        <v>0</v>
      </c>
      <c r="V91" s="48">
        <f t="shared" si="4"/>
        <v>0</v>
      </c>
      <c r="W91" s="48">
        <f t="shared" si="5"/>
        <v>0</v>
      </c>
      <c r="X91" s="48">
        <f t="shared" si="6"/>
        <v>0</v>
      </c>
      <c r="Y91" s="48">
        <f t="shared" si="7"/>
        <v>0</v>
      </c>
    </row>
    <row r="92" spans="1:25" ht="14.25" customHeight="1">
      <c r="A92" s="49">
        <f>'BD Team'!A97</f>
        <v>89</v>
      </c>
      <c r="B92" s="49">
        <f>'BD Team'!B97</f>
        <v>0</v>
      </c>
      <c r="C92" s="49">
        <f>'BD Team'!C97</f>
        <v>0</v>
      </c>
      <c r="D92" s="49">
        <f>'BD Team'!D97</f>
        <v>0</v>
      </c>
      <c r="E92" s="49">
        <f>'BD Team'!F97</f>
        <v>0</v>
      </c>
      <c r="F92" s="50">
        <f>'BD Team'!G97</f>
        <v>0</v>
      </c>
      <c r="G92" s="49">
        <f>'BD Team'!H97</f>
        <v>0</v>
      </c>
      <c r="H92" s="49">
        <f>'BD Team'!I97</f>
        <v>0</v>
      </c>
      <c r="I92" s="49">
        <f>'BD Team'!J97</f>
        <v>0</v>
      </c>
      <c r="J92" s="51">
        <f t="shared" si="0"/>
        <v>0</v>
      </c>
      <c r="K92" s="52">
        <f>'BD Team'!K97</f>
        <v>0</v>
      </c>
      <c r="L92" s="46">
        <f t="shared" si="1"/>
        <v>0</v>
      </c>
      <c r="M92" s="44">
        <f>L92*'Changable Values'!$D$4</f>
        <v>0</v>
      </c>
      <c r="N92" s="44">
        <f>'BD Team'!E97</f>
        <v>0</v>
      </c>
      <c r="O92" s="52"/>
      <c r="P92" s="52"/>
      <c r="Q92" s="53"/>
      <c r="R92" s="54"/>
      <c r="S92" s="55"/>
      <c r="T92" s="48">
        <f t="shared" si="2"/>
        <v>0</v>
      </c>
      <c r="U92" s="48">
        <f t="shared" si="3"/>
        <v>0</v>
      </c>
      <c r="V92" s="48">
        <f t="shared" si="4"/>
        <v>0</v>
      </c>
      <c r="W92" s="48">
        <f t="shared" si="5"/>
        <v>0</v>
      </c>
      <c r="X92" s="48">
        <f t="shared" si="6"/>
        <v>0</v>
      </c>
      <c r="Y92" s="48">
        <f t="shared" si="7"/>
        <v>0</v>
      </c>
    </row>
    <row r="93" spans="1:25" ht="14.25" customHeight="1">
      <c r="A93" s="49">
        <f>'BD Team'!A98</f>
        <v>90</v>
      </c>
      <c r="B93" s="49">
        <f>'BD Team'!B98</f>
        <v>0</v>
      </c>
      <c r="C93" s="49">
        <f>'BD Team'!C98</f>
        <v>0</v>
      </c>
      <c r="D93" s="49">
        <f>'BD Team'!D98</f>
        <v>0</v>
      </c>
      <c r="E93" s="49">
        <f>'BD Team'!F98</f>
        <v>0</v>
      </c>
      <c r="F93" s="50">
        <f>'BD Team'!G98</f>
        <v>0</v>
      </c>
      <c r="G93" s="49">
        <f>'BD Team'!H98</f>
        <v>0</v>
      </c>
      <c r="H93" s="49">
        <f>'BD Team'!I98</f>
        <v>0</v>
      </c>
      <c r="I93" s="49">
        <f>'BD Team'!J98</f>
        <v>0</v>
      </c>
      <c r="J93" s="51">
        <f t="shared" si="0"/>
        <v>0</v>
      </c>
      <c r="K93" s="52">
        <f>'BD Team'!K98</f>
        <v>0</v>
      </c>
      <c r="L93" s="46">
        <f t="shared" si="1"/>
        <v>0</v>
      </c>
      <c r="M93" s="44">
        <f>L93*'Changable Values'!$D$4</f>
        <v>0</v>
      </c>
      <c r="N93" s="44">
        <f>'BD Team'!E98</f>
        <v>0</v>
      </c>
      <c r="O93" s="52"/>
      <c r="P93" s="52"/>
      <c r="Q93" s="53"/>
      <c r="R93" s="54"/>
      <c r="S93" s="55"/>
      <c r="T93" s="48">
        <f t="shared" si="2"/>
        <v>0</v>
      </c>
      <c r="U93" s="48">
        <f t="shared" si="3"/>
        <v>0</v>
      </c>
      <c r="V93" s="48">
        <f t="shared" si="4"/>
        <v>0</v>
      </c>
      <c r="W93" s="48">
        <f t="shared" si="5"/>
        <v>0</v>
      </c>
      <c r="X93" s="48">
        <f t="shared" si="6"/>
        <v>0</v>
      </c>
      <c r="Y93" s="48">
        <f t="shared" si="7"/>
        <v>0</v>
      </c>
    </row>
    <row r="94" spans="1:25" ht="14.25" customHeight="1">
      <c r="A94" s="49">
        <f>'BD Team'!A99</f>
        <v>91</v>
      </c>
      <c r="B94" s="49">
        <f>'BD Team'!B99</f>
        <v>0</v>
      </c>
      <c r="C94" s="49">
        <f>'BD Team'!C99</f>
        <v>0</v>
      </c>
      <c r="D94" s="49">
        <f>'BD Team'!D99</f>
        <v>0</v>
      </c>
      <c r="E94" s="49">
        <f>'BD Team'!F99</f>
        <v>0</v>
      </c>
      <c r="F94" s="50">
        <f>'BD Team'!G99</f>
        <v>0</v>
      </c>
      <c r="G94" s="49">
        <f>'BD Team'!H99</f>
        <v>0</v>
      </c>
      <c r="H94" s="49">
        <f>'BD Team'!I99</f>
        <v>0</v>
      </c>
      <c r="I94" s="49">
        <f>'BD Team'!J99</f>
        <v>0</v>
      </c>
      <c r="J94" s="51">
        <f t="shared" si="0"/>
        <v>0</v>
      </c>
      <c r="K94" s="52">
        <f>'BD Team'!K99</f>
        <v>0</v>
      </c>
      <c r="L94" s="46">
        <f t="shared" si="1"/>
        <v>0</v>
      </c>
      <c r="M94" s="44">
        <f>L94*'Changable Values'!$D$4</f>
        <v>0</v>
      </c>
      <c r="N94" s="44">
        <f>'BD Team'!E99</f>
        <v>0</v>
      </c>
      <c r="O94" s="52"/>
      <c r="P94" s="52"/>
      <c r="Q94" s="53"/>
      <c r="R94" s="54"/>
      <c r="S94" s="55"/>
      <c r="T94" s="48">
        <f t="shared" si="2"/>
        <v>0</v>
      </c>
      <c r="U94" s="48">
        <f t="shared" si="3"/>
        <v>0</v>
      </c>
      <c r="V94" s="48">
        <f t="shared" si="4"/>
        <v>0</v>
      </c>
      <c r="W94" s="48">
        <f t="shared" si="5"/>
        <v>0</v>
      </c>
      <c r="X94" s="48">
        <f t="shared" si="6"/>
        <v>0</v>
      </c>
      <c r="Y94" s="48">
        <f t="shared" si="7"/>
        <v>0</v>
      </c>
    </row>
    <row r="95" spans="1:25" ht="14.25" customHeight="1">
      <c r="A95" s="49">
        <f>'BD Team'!A100</f>
        <v>92</v>
      </c>
      <c r="B95" s="49">
        <f>'BD Team'!B100</f>
        <v>0</v>
      </c>
      <c r="C95" s="49">
        <f>'BD Team'!C100</f>
        <v>0</v>
      </c>
      <c r="D95" s="49">
        <f>'BD Team'!D100</f>
        <v>0</v>
      </c>
      <c r="E95" s="49">
        <f>'BD Team'!F100</f>
        <v>0</v>
      </c>
      <c r="F95" s="50">
        <f>'BD Team'!G100</f>
        <v>0</v>
      </c>
      <c r="G95" s="49">
        <f>'BD Team'!H100</f>
        <v>0</v>
      </c>
      <c r="H95" s="49">
        <f>'BD Team'!I100</f>
        <v>0</v>
      </c>
      <c r="I95" s="49">
        <f>'BD Team'!J100</f>
        <v>0</v>
      </c>
      <c r="J95" s="51">
        <f t="shared" si="0"/>
        <v>0</v>
      </c>
      <c r="K95" s="52">
        <f>'BD Team'!K100</f>
        <v>0</v>
      </c>
      <c r="L95" s="46">
        <f t="shared" si="1"/>
        <v>0</v>
      </c>
      <c r="M95" s="44">
        <f>L95*'Changable Values'!$D$4</f>
        <v>0</v>
      </c>
      <c r="N95" s="44">
        <f>'BD Team'!E100</f>
        <v>0</v>
      </c>
      <c r="O95" s="52"/>
      <c r="P95" s="52"/>
      <c r="Q95" s="53"/>
      <c r="R95" s="54"/>
      <c r="S95" s="55"/>
      <c r="T95" s="48">
        <f t="shared" si="2"/>
        <v>0</v>
      </c>
      <c r="U95" s="48">
        <f t="shared" si="3"/>
        <v>0</v>
      </c>
      <c r="V95" s="48">
        <f t="shared" si="4"/>
        <v>0</v>
      </c>
      <c r="W95" s="48">
        <f t="shared" si="5"/>
        <v>0</v>
      </c>
      <c r="X95" s="48">
        <f t="shared" si="6"/>
        <v>0</v>
      </c>
      <c r="Y95" s="48">
        <f t="shared" si="7"/>
        <v>0</v>
      </c>
    </row>
    <row r="96" spans="1:25" ht="14.25" customHeight="1">
      <c r="A96" s="49">
        <f>'BD Team'!A101</f>
        <v>93</v>
      </c>
      <c r="B96" s="49">
        <f>'BD Team'!B101</f>
        <v>0</v>
      </c>
      <c r="C96" s="49">
        <f>'BD Team'!C101</f>
        <v>0</v>
      </c>
      <c r="D96" s="49">
        <f>'BD Team'!D101</f>
        <v>0</v>
      </c>
      <c r="E96" s="49">
        <f>'BD Team'!F101</f>
        <v>0</v>
      </c>
      <c r="F96" s="50">
        <f>'BD Team'!G101</f>
        <v>0</v>
      </c>
      <c r="G96" s="49">
        <f>'BD Team'!H101</f>
        <v>0</v>
      </c>
      <c r="H96" s="49">
        <f>'BD Team'!I101</f>
        <v>0</v>
      </c>
      <c r="I96" s="49">
        <f>'BD Team'!J101</f>
        <v>0</v>
      </c>
      <c r="J96" s="51">
        <f t="shared" si="0"/>
        <v>0</v>
      </c>
      <c r="K96" s="52">
        <f>'BD Team'!K101</f>
        <v>0</v>
      </c>
      <c r="L96" s="46">
        <f t="shared" si="1"/>
        <v>0</v>
      </c>
      <c r="M96" s="44">
        <f>L96*'Changable Values'!$D$4</f>
        <v>0</v>
      </c>
      <c r="N96" s="44">
        <f>'BD Team'!E101</f>
        <v>0</v>
      </c>
      <c r="O96" s="52"/>
      <c r="P96" s="52"/>
      <c r="Q96" s="53"/>
      <c r="R96" s="54"/>
      <c r="S96" s="55"/>
      <c r="T96" s="48">
        <f t="shared" si="2"/>
        <v>0</v>
      </c>
      <c r="U96" s="48">
        <f t="shared" si="3"/>
        <v>0</v>
      </c>
      <c r="V96" s="48">
        <f t="shared" si="4"/>
        <v>0</v>
      </c>
      <c r="W96" s="48">
        <f t="shared" si="5"/>
        <v>0</v>
      </c>
      <c r="X96" s="48">
        <f t="shared" si="6"/>
        <v>0</v>
      </c>
      <c r="Y96" s="48">
        <f t="shared" si="7"/>
        <v>0</v>
      </c>
    </row>
    <row r="97" spans="1:25" ht="14.25" customHeight="1">
      <c r="A97" s="49">
        <f>'BD Team'!A102</f>
        <v>94</v>
      </c>
      <c r="B97" s="49">
        <f>'BD Team'!B102</f>
        <v>0</v>
      </c>
      <c r="C97" s="49">
        <f>'BD Team'!C102</f>
        <v>0</v>
      </c>
      <c r="D97" s="49">
        <f>'BD Team'!D102</f>
        <v>0</v>
      </c>
      <c r="E97" s="49">
        <f>'BD Team'!F102</f>
        <v>0</v>
      </c>
      <c r="F97" s="50">
        <f>'BD Team'!G102</f>
        <v>0</v>
      </c>
      <c r="G97" s="49">
        <f>'BD Team'!H102</f>
        <v>0</v>
      </c>
      <c r="H97" s="49">
        <f>'BD Team'!I102</f>
        <v>0</v>
      </c>
      <c r="I97" s="49">
        <f>'BD Team'!J102</f>
        <v>0</v>
      </c>
      <c r="J97" s="51">
        <f t="shared" si="0"/>
        <v>0</v>
      </c>
      <c r="K97" s="52">
        <f>'BD Team'!K102</f>
        <v>0</v>
      </c>
      <c r="L97" s="46">
        <f t="shared" si="1"/>
        <v>0</v>
      </c>
      <c r="M97" s="44">
        <f>L97*'Changable Values'!$D$4</f>
        <v>0</v>
      </c>
      <c r="N97" s="44">
        <f>'BD Team'!E102</f>
        <v>0</v>
      </c>
      <c r="O97" s="52"/>
      <c r="P97" s="52"/>
      <c r="Q97" s="53"/>
      <c r="R97" s="54"/>
      <c r="S97" s="55"/>
      <c r="T97" s="48">
        <f t="shared" si="2"/>
        <v>0</v>
      </c>
      <c r="U97" s="48">
        <f t="shared" si="3"/>
        <v>0</v>
      </c>
      <c r="V97" s="48">
        <f t="shared" si="4"/>
        <v>0</v>
      </c>
      <c r="W97" s="48">
        <f t="shared" si="5"/>
        <v>0</v>
      </c>
      <c r="X97" s="48">
        <f t="shared" si="6"/>
        <v>0</v>
      </c>
      <c r="Y97" s="48">
        <f t="shared" si="7"/>
        <v>0</v>
      </c>
    </row>
    <row r="98" spans="1:25" ht="14.25" customHeight="1">
      <c r="A98" s="49">
        <f>'BD Team'!A103</f>
        <v>95</v>
      </c>
      <c r="B98" s="49">
        <f>'BD Team'!B103</f>
        <v>0</v>
      </c>
      <c r="C98" s="49">
        <f>'BD Team'!C103</f>
        <v>0</v>
      </c>
      <c r="D98" s="49">
        <f>'BD Team'!D103</f>
        <v>0</v>
      </c>
      <c r="E98" s="49">
        <f>'BD Team'!F103</f>
        <v>0</v>
      </c>
      <c r="F98" s="50">
        <f>'BD Team'!G103</f>
        <v>0</v>
      </c>
      <c r="G98" s="49">
        <f>'BD Team'!H103</f>
        <v>0</v>
      </c>
      <c r="H98" s="49">
        <f>'BD Team'!I103</f>
        <v>0</v>
      </c>
      <c r="I98" s="49">
        <f>'BD Team'!J103</f>
        <v>0</v>
      </c>
      <c r="J98" s="51">
        <f t="shared" si="0"/>
        <v>0</v>
      </c>
      <c r="K98" s="52">
        <f>'BD Team'!K103</f>
        <v>0</v>
      </c>
      <c r="L98" s="46">
        <f t="shared" si="1"/>
        <v>0</v>
      </c>
      <c r="M98" s="44">
        <f>L98*'Changable Values'!$D$4</f>
        <v>0</v>
      </c>
      <c r="N98" s="44">
        <f>'BD Team'!E103</f>
        <v>0</v>
      </c>
      <c r="O98" s="52"/>
      <c r="P98" s="52"/>
      <c r="Q98" s="53"/>
      <c r="R98" s="54"/>
      <c r="S98" s="55"/>
      <c r="T98" s="48">
        <f t="shared" si="2"/>
        <v>0</v>
      </c>
      <c r="U98" s="48">
        <f t="shared" si="3"/>
        <v>0</v>
      </c>
      <c r="V98" s="48">
        <f t="shared" si="4"/>
        <v>0</v>
      </c>
      <c r="W98" s="48">
        <f t="shared" si="5"/>
        <v>0</v>
      </c>
      <c r="X98" s="48">
        <f t="shared" si="6"/>
        <v>0</v>
      </c>
      <c r="Y98" s="48">
        <f t="shared" si="7"/>
        <v>0</v>
      </c>
    </row>
    <row r="99" spans="1:25" ht="14.25" customHeight="1">
      <c r="A99" s="49">
        <f>'BD Team'!A104</f>
        <v>96</v>
      </c>
      <c r="B99" s="49">
        <f>'BD Team'!B104</f>
        <v>0</v>
      </c>
      <c r="C99" s="49">
        <f>'BD Team'!C104</f>
        <v>0</v>
      </c>
      <c r="D99" s="49">
        <f>'BD Team'!D104</f>
        <v>0</v>
      </c>
      <c r="E99" s="49">
        <f>'BD Team'!F104</f>
        <v>0</v>
      </c>
      <c r="F99" s="50">
        <f>'BD Team'!G104</f>
        <v>0</v>
      </c>
      <c r="G99" s="49">
        <f>'BD Team'!H104</f>
        <v>0</v>
      </c>
      <c r="H99" s="49">
        <f>'BD Team'!I104</f>
        <v>0</v>
      </c>
      <c r="I99" s="49">
        <f>'BD Team'!J104</f>
        <v>0</v>
      </c>
      <c r="J99" s="51">
        <f t="shared" si="0"/>
        <v>0</v>
      </c>
      <c r="K99" s="52">
        <f>'BD Team'!K104</f>
        <v>0</v>
      </c>
      <c r="L99" s="46">
        <f t="shared" si="1"/>
        <v>0</v>
      </c>
      <c r="M99" s="44">
        <f>L99*'Changable Values'!$D$4</f>
        <v>0</v>
      </c>
      <c r="N99" s="44">
        <f>'BD Team'!E104</f>
        <v>0</v>
      </c>
      <c r="O99" s="52"/>
      <c r="P99" s="52"/>
      <c r="Q99" s="53"/>
      <c r="R99" s="54"/>
      <c r="S99" s="55"/>
      <c r="T99" s="48">
        <f t="shared" si="2"/>
        <v>0</v>
      </c>
      <c r="U99" s="48">
        <f t="shared" si="3"/>
        <v>0</v>
      </c>
      <c r="V99" s="48">
        <f t="shared" si="4"/>
        <v>0</v>
      </c>
      <c r="W99" s="48">
        <f t="shared" si="5"/>
        <v>0</v>
      </c>
      <c r="X99" s="48">
        <f t="shared" si="6"/>
        <v>0</v>
      </c>
      <c r="Y99" s="48">
        <f t="shared" si="7"/>
        <v>0</v>
      </c>
    </row>
    <row r="100" spans="1:25" ht="14.25" customHeight="1">
      <c r="A100" s="49">
        <f>'BD Team'!A105</f>
        <v>97</v>
      </c>
      <c r="B100" s="49">
        <f>'BD Team'!B105</f>
        <v>0</v>
      </c>
      <c r="C100" s="49">
        <f>'BD Team'!C105</f>
        <v>0</v>
      </c>
      <c r="D100" s="49">
        <f>'BD Team'!D105</f>
        <v>0</v>
      </c>
      <c r="E100" s="49">
        <f>'BD Team'!F105</f>
        <v>0</v>
      </c>
      <c r="F100" s="50">
        <f>'BD Team'!G105</f>
        <v>0</v>
      </c>
      <c r="G100" s="49">
        <f>'BD Team'!H105</f>
        <v>0</v>
      </c>
      <c r="H100" s="49">
        <f>'BD Team'!I105</f>
        <v>0</v>
      </c>
      <c r="I100" s="49">
        <f>'BD Team'!J105</f>
        <v>0</v>
      </c>
      <c r="J100" s="51">
        <f t="shared" si="0"/>
        <v>0</v>
      </c>
      <c r="K100" s="52">
        <f>'BD Team'!K105</f>
        <v>0</v>
      </c>
      <c r="L100" s="46">
        <f t="shared" si="1"/>
        <v>0</v>
      </c>
      <c r="M100" s="44">
        <f>L100*'Changable Values'!$D$4</f>
        <v>0</v>
      </c>
      <c r="N100" s="44">
        <f>'BD Team'!E105</f>
        <v>0</v>
      </c>
      <c r="O100" s="52"/>
      <c r="P100" s="52"/>
      <c r="Q100" s="53"/>
      <c r="R100" s="54"/>
      <c r="S100" s="55"/>
      <c r="T100" s="48">
        <f t="shared" si="2"/>
        <v>0</v>
      </c>
      <c r="U100" s="48">
        <f t="shared" si="3"/>
        <v>0</v>
      </c>
      <c r="V100" s="48">
        <f t="shared" si="4"/>
        <v>0</v>
      </c>
      <c r="W100" s="48">
        <f t="shared" si="5"/>
        <v>0</v>
      </c>
      <c r="X100" s="48">
        <f t="shared" si="6"/>
        <v>0</v>
      </c>
      <c r="Y100" s="48">
        <f t="shared" si="7"/>
        <v>0</v>
      </c>
    </row>
    <row r="101" spans="1:25" ht="14.25" customHeight="1">
      <c r="A101" s="49">
        <f>'BD Team'!A106</f>
        <v>98</v>
      </c>
      <c r="B101" s="49">
        <f>'BD Team'!B106</f>
        <v>0</v>
      </c>
      <c r="C101" s="49">
        <f>'BD Team'!C106</f>
        <v>0</v>
      </c>
      <c r="D101" s="49">
        <f>'BD Team'!D106</f>
        <v>0</v>
      </c>
      <c r="E101" s="49">
        <f>'BD Team'!F106</f>
        <v>0</v>
      </c>
      <c r="F101" s="50">
        <f>'BD Team'!G106</f>
        <v>0</v>
      </c>
      <c r="G101" s="49">
        <f>'BD Team'!H106</f>
        <v>0</v>
      </c>
      <c r="H101" s="49">
        <f>'BD Team'!I106</f>
        <v>0</v>
      </c>
      <c r="I101" s="49">
        <f>'BD Team'!J106</f>
        <v>0</v>
      </c>
      <c r="J101" s="51">
        <f t="shared" si="0"/>
        <v>0</v>
      </c>
      <c r="K101" s="52">
        <f>'BD Team'!K106</f>
        <v>0</v>
      </c>
      <c r="L101" s="46">
        <f t="shared" si="1"/>
        <v>0</v>
      </c>
      <c r="M101" s="44">
        <f>L101*'Changable Values'!$D$4</f>
        <v>0</v>
      </c>
      <c r="N101" s="44">
        <f>'BD Team'!E106</f>
        <v>0</v>
      </c>
      <c r="O101" s="52"/>
      <c r="P101" s="52"/>
      <c r="Q101" s="53"/>
      <c r="R101" s="54"/>
      <c r="S101" s="55"/>
      <c r="T101" s="48">
        <f t="shared" si="2"/>
        <v>0</v>
      </c>
      <c r="U101" s="48">
        <f t="shared" si="3"/>
        <v>0</v>
      </c>
      <c r="V101" s="48">
        <f t="shared" si="4"/>
        <v>0</v>
      </c>
      <c r="W101" s="48">
        <f t="shared" si="5"/>
        <v>0</v>
      </c>
      <c r="X101" s="48">
        <f t="shared" si="6"/>
        <v>0</v>
      </c>
      <c r="Y101" s="48">
        <f t="shared" si="7"/>
        <v>0</v>
      </c>
    </row>
    <row r="102" spans="1:25" ht="14.25" customHeight="1">
      <c r="A102" s="49">
        <f>'BD Team'!A107</f>
        <v>99</v>
      </c>
      <c r="B102" s="49">
        <f>'BD Team'!B107</f>
        <v>0</v>
      </c>
      <c r="C102" s="49">
        <f>'BD Team'!C107</f>
        <v>0</v>
      </c>
      <c r="D102" s="49">
        <f>'BD Team'!D107</f>
        <v>0</v>
      </c>
      <c r="E102" s="49">
        <f>'BD Team'!F107</f>
        <v>0</v>
      </c>
      <c r="F102" s="50">
        <f>'BD Team'!G107</f>
        <v>0</v>
      </c>
      <c r="G102" s="49">
        <f>'BD Team'!H107</f>
        <v>0</v>
      </c>
      <c r="H102" s="49">
        <f>'BD Team'!I107</f>
        <v>0</v>
      </c>
      <c r="I102" s="49">
        <f>'BD Team'!J107</f>
        <v>0</v>
      </c>
      <c r="J102" s="51">
        <f t="shared" si="0"/>
        <v>0</v>
      </c>
      <c r="K102" s="52">
        <f>'BD Team'!K107</f>
        <v>0</v>
      </c>
      <c r="L102" s="46">
        <f t="shared" si="1"/>
        <v>0</v>
      </c>
      <c r="M102" s="44">
        <f>L102*'Changable Values'!$D$4</f>
        <v>0</v>
      </c>
      <c r="N102" s="44">
        <f>'BD Team'!E107</f>
        <v>0</v>
      </c>
      <c r="O102" s="52"/>
      <c r="P102" s="52"/>
      <c r="Q102" s="53"/>
      <c r="R102" s="54"/>
      <c r="S102" s="55"/>
      <c r="T102" s="48">
        <f t="shared" si="2"/>
        <v>0</v>
      </c>
      <c r="U102" s="48">
        <f t="shared" si="3"/>
        <v>0</v>
      </c>
      <c r="V102" s="48">
        <f t="shared" si="4"/>
        <v>0</v>
      </c>
      <c r="W102" s="48">
        <f t="shared" si="5"/>
        <v>0</v>
      </c>
      <c r="X102" s="48">
        <f t="shared" si="6"/>
        <v>0</v>
      </c>
      <c r="Y102" s="48">
        <f t="shared" si="7"/>
        <v>0</v>
      </c>
    </row>
    <row r="103" spans="1:25" ht="14.25" customHeight="1">
      <c r="A103" s="49">
        <f>'BD Team'!A108</f>
        <v>100</v>
      </c>
      <c r="B103" s="49">
        <f>'BD Team'!B108</f>
        <v>0</v>
      </c>
      <c r="C103" s="49">
        <f>'BD Team'!C108</f>
        <v>0</v>
      </c>
      <c r="D103" s="49">
        <f>'BD Team'!D108</f>
        <v>0</v>
      </c>
      <c r="E103" s="49">
        <f>'BD Team'!F108</f>
        <v>0</v>
      </c>
      <c r="F103" s="50">
        <f>'BD Team'!G108</f>
        <v>0</v>
      </c>
      <c r="G103" s="49">
        <f>'BD Team'!H108</f>
        <v>0</v>
      </c>
      <c r="H103" s="49">
        <f>'BD Team'!I108</f>
        <v>0</v>
      </c>
      <c r="I103" s="49">
        <f>'BD Team'!J108</f>
        <v>0</v>
      </c>
      <c r="J103" s="51">
        <f t="shared" si="0"/>
        <v>0</v>
      </c>
      <c r="K103" s="52">
        <f>'BD Team'!K108</f>
        <v>0</v>
      </c>
      <c r="L103" s="46">
        <f t="shared" si="1"/>
        <v>0</v>
      </c>
      <c r="M103" s="44">
        <f>L103*'Changable Values'!$D$4</f>
        <v>0</v>
      </c>
      <c r="N103" s="44">
        <f>'BD Team'!E108</f>
        <v>0</v>
      </c>
      <c r="O103" s="52"/>
      <c r="P103" s="52"/>
      <c r="Q103" s="53"/>
      <c r="R103" s="54"/>
      <c r="S103" s="55"/>
      <c r="T103" s="48">
        <f t="shared" si="2"/>
        <v>0</v>
      </c>
      <c r="U103" s="48">
        <f t="shared" si="3"/>
        <v>0</v>
      </c>
      <c r="V103" s="48">
        <f t="shared" si="4"/>
        <v>0</v>
      </c>
      <c r="W103" s="48">
        <f t="shared" si="5"/>
        <v>0</v>
      </c>
      <c r="X103" s="48">
        <f t="shared" si="6"/>
        <v>0</v>
      </c>
      <c r="Y103" s="48">
        <f t="shared" si="7"/>
        <v>0</v>
      </c>
    </row>
    <row r="104" spans="1:25" ht="14.25" customHeight="1">
      <c r="A104" s="40"/>
      <c r="B104" s="40"/>
      <c r="C104" s="40"/>
      <c r="D104" s="40"/>
      <c r="E104" s="40"/>
      <c r="F104" s="56"/>
      <c r="G104" s="40"/>
      <c r="H104" s="40"/>
      <c r="I104" s="40"/>
      <c r="J104" s="40"/>
      <c r="K104" s="39">
        <f t="shared" ref="K104:M104" si="8">SUM(K4:K103)</f>
        <v>1100</v>
      </c>
      <c r="L104" s="39">
        <f t="shared" si="8"/>
        <v>1100</v>
      </c>
      <c r="M104" s="39">
        <f t="shared" si="8"/>
        <v>97900</v>
      </c>
      <c r="N104" s="39"/>
      <c r="O104" s="39"/>
      <c r="P104" s="39"/>
      <c r="Q104" s="39"/>
      <c r="R104" s="39"/>
      <c r="S104" s="39"/>
      <c r="T104" s="57">
        <f t="shared" ref="T104:Y104" si="9">SUM(T4:T103)</f>
        <v>72.666666666666671</v>
      </c>
      <c r="U104" s="57">
        <f t="shared" si="9"/>
        <v>87.2</v>
      </c>
      <c r="V104" s="57">
        <f t="shared" si="9"/>
        <v>4.541666666666667</v>
      </c>
      <c r="W104" s="57">
        <f t="shared" si="9"/>
        <v>72.666666666666671</v>
      </c>
      <c r="X104" s="57">
        <f t="shared" si="9"/>
        <v>145.33333333333334</v>
      </c>
      <c r="Y104" s="57">
        <f t="shared" si="9"/>
        <v>43.6</v>
      </c>
    </row>
  </sheetData>
  <autoFilter ref="A3:Y3" xr:uid="{00000000-0009-0000-0000-000002000000}"/>
  <mergeCells count="2">
    <mergeCell ref="A1:J1"/>
    <mergeCell ref="T2:Y2"/>
  </mergeCells>
  <printOptions horizontalCentered="1"/>
  <pageMargins left="0.5" right="0" top="0.75" bottom="0.5" header="0" footer="0"/>
  <pageSetup paperSize="9" scale="70"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M100"/>
  <sheetViews>
    <sheetView workbookViewId="0">
      <selection sqref="A1:K1"/>
    </sheetView>
  </sheetViews>
  <sheetFormatPr defaultColWidth="16.7109375" defaultRowHeight="15" customHeight="1"/>
  <cols>
    <col min="1" max="1" width="19.28515625" customWidth="1"/>
    <col min="2" max="2" width="10.28515625" customWidth="1"/>
    <col min="3" max="4" width="11.7109375" customWidth="1"/>
    <col min="5" max="5" width="13.42578125" customWidth="1"/>
    <col min="6" max="6" width="11.42578125" customWidth="1"/>
    <col min="7" max="7" width="14.42578125" customWidth="1"/>
    <col min="8" max="8" width="12.42578125" customWidth="1"/>
    <col min="9" max="9" width="16" customWidth="1"/>
    <col min="10" max="10" width="8.28515625" customWidth="1"/>
    <col min="11" max="11" width="14.42578125" customWidth="1"/>
    <col min="12" max="12" width="10.7109375" customWidth="1"/>
    <col min="13" max="13" width="8.7109375" customWidth="1"/>
  </cols>
  <sheetData>
    <row r="1" spans="1:13" ht="12.75" customHeight="1">
      <c r="A1" s="292" t="s">
        <v>99</v>
      </c>
      <c r="B1" s="293"/>
      <c r="C1" s="293"/>
      <c r="D1" s="293"/>
      <c r="E1" s="293"/>
      <c r="F1" s="293"/>
      <c r="G1" s="293"/>
      <c r="H1" s="293"/>
      <c r="I1" s="293"/>
      <c r="J1" s="293"/>
      <c r="K1" s="293"/>
      <c r="L1" s="58"/>
      <c r="M1" s="58"/>
    </row>
    <row r="2" spans="1:13" ht="12.75" customHeight="1">
      <c r="A2" s="294" t="s">
        <v>100</v>
      </c>
      <c r="B2" s="297">
        <f>K4</f>
        <v>6811.56</v>
      </c>
      <c r="C2" s="59" t="s">
        <v>101</v>
      </c>
      <c r="D2" s="60" t="s">
        <v>102</v>
      </c>
      <c r="E2" s="60" t="s">
        <v>3</v>
      </c>
      <c r="F2" s="61" t="s">
        <v>5</v>
      </c>
      <c r="G2" s="59" t="s">
        <v>103</v>
      </c>
      <c r="H2" s="60" t="s">
        <v>104</v>
      </c>
      <c r="I2" s="59" t="s">
        <v>105</v>
      </c>
      <c r="J2" s="60" t="s">
        <v>106</v>
      </c>
      <c r="K2" s="59" t="s">
        <v>107</v>
      </c>
      <c r="L2" s="62"/>
      <c r="M2" s="58"/>
    </row>
    <row r="3" spans="1:13" ht="12.75" customHeight="1">
      <c r="A3" s="295"/>
      <c r="B3" s="295"/>
      <c r="C3" s="59"/>
      <c r="D3" s="63">
        <v>2.3E-2</v>
      </c>
      <c r="E3" s="63">
        <v>0.04</v>
      </c>
      <c r="F3" s="64">
        <v>0.05</v>
      </c>
      <c r="G3" s="65"/>
      <c r="H3" s="63">
        <v>0.2</v>
      </c>
      <c r="I3" s="65"/>
      <c r="J3" s="63">
        <v>0</v>
      </c>
      <c r="K3" s="65"/>
      <c r="L3" s="62"/>
      <c r="M3" s="58"/>
    </row>
    <row r="4" spans="1:13" ht="12.75" customHeight="1">
      <c r="A4" s="296"/>
      <c r="B4" s="296"/>
      <c r="C4" s="66">
        <f>G7</f>
        <v>5100</v>
      </c>
      <c r="D4" s="67">
        <f>C4*D3</f>
        <v>117.3</v>
      </c>
      <c r="E4" s="67">
        <f>C4*E3</f>
        <v>204</v>
      </c>
      <c r="F4" s="67">
        <f>C4*F3</f>
        <v>255</v>
      </c>
      <c r="G4" s="67">
        <f>C4+D4+E4+F4</f>
        <v>5676.3</v>
      </c>
      <c r="H4" s="67">
        <f>G4*H3</f>
        <v>1135.26</v>
      </c>
      <c r="I4" s="67">
        <f>G4+H4</f>
        <v>6811.56</v>
      </c>
      <c r="J4" s="67">
        <f>I4*J3</f>
        <v>0</v>
      </c>
      <c r="K4" s="67">
        <f>I4+J4</f>
        <v>6811.56</v>
      </c>
      <c r="L4" s="68"/>
      <c r="M4" s="58"/>
    </row>
    <row r="5" spans="1:13" ht="12.75" customHeight="1">
      <c r="A5" s="69"/>
      <c r="B5" s="70"/>
      <c r="C5" s="71"/>
      <c r="D5" s="72"/>
      <c r="E5" s="73"/>
      <c r="F5" s="74"/>
      <c r="G5" s="68"/>
      <c r="H5" s="72"/>
      <c r="I5" s="68"/>
      <c r="J5" s="75"/>
      <c r="K5" s="68"/>
      <c r="L5" s="68"/>
      <c r="M5" s="58"/>
    </row>
    <row r="6" spans="1:13" ht="21" customHeight="1">
      <c r="A6" s="76" t="s">
        <v>108</v>
      </c>
      <c r="B6" s="77" t="s">
        <v>83</v>
      </c>
      <c r="C6" s="78" t="s">
        <v>109</v>
      </c>
      <c r="D6" s="77" t="s">
        <v>83</v>
      </c>
      <c r="E6" s="78" t="s">
        <v>109</v>
      </c>
      <c r="F6" s="77" t="s">
        <v>83</v>
      </c>
      <c r="G6" s="79" t="s">
        <v>103</v>
      </c>
      <c r="H6" s="80"/>
      <c r="I6" s="58"/>
      <c r="J6" s="58"/>
      <c r="K6" s="58"/>
      <c r="L6" s="58"/>
      <c r="M6" s="58"/>
    </row>
    <row r="7" spans="1:13" ht="12.75" customHeight="1">
      <c r="A7" s="81">
        <f>B7+C7+D7+E7+F7</f>
        <v>15.04</v>
      </c>
      <c r="B7" s="82">
        <v>6</v>
      </c>
      <c r="C7" s="83">
        <v>1.52</v>
      </c>
      <c r="D7" s="82">
        <v>6</v>
      </c>
      <c r="E7" s="83">
        <v>1.52</v>
      </c>
      <c r="F7" s="82">
        <v>0</v>
      </c>
      <c r="G7" s="84">
        <f>SUM(B8:F8)</f>
        <v>5100</v>
      </c>
      <c r="H7" s="80"/>
      <c r="I7" s="58"/>
      <c r="J7" s="58"/>
      <c r="K7" s="58"/>
      <c r="L7" s="58"/>
      <c r="M7" s="58"/>
    </row>
    <row r="8" spans="1:13" ht="12.75" customHeight="1">
      <c r="A8" s="58"/>
      <c r="B8" s="85">
        <f>IF(B7=B11,C11,IF(B7=B12,C12,IF(B7=B13,C13,IF(B7=B14,C14,IF(B7=B15,C15,IF(B7=B16,C16,IF(B7=B17,C17,IF(B7=B18,C18,IF(B7=B19,C19,"")))))))))</f>
        <v>750</v>
      </c>
      <c r="C8" s="83">
        <f>IF(C7=E11,F11,IF(C7=E12,F12,IF(C7=E13,F13,IF(C7=E14,F14,IF(C7=E15,F15,IF(C7=E16,F16,IF(C7=E17,F17,IF(C7=E18,F18,""))))))))</f>
        <v>1800</v>
      </c>
      <c r="D8" s="85">
        <f>IF(D7=B11,C11,IF(D7=B12,C12,IF(D7=B13,C13,IF(D7=B14,C14,IF(D7=B15,C15,IF(D7=B16,C16,IF(D7=B17,C17,IF(D7=B18,C18,IF(D7=B19,C19,"")))))))))</f>
        <v>750</v>
      </c>
      <c r="E8" s="83">
        <f>IF(E7=E11,F11,IF(E7=E12,F12,IF(E7=E13,F13,IF(E7=E14,F14,IF(E7=E15,F15,IF(E7=E16,F16,IF(E7=E17,F17,IF(E7=E18,F18,""))))))))</f>
        <v>1800</v>
      </c>
      <c r="F8" s="82">
        <f>IF(F7=B11,C11,IF(F7=B12,C12,IF(F7=B13,C13,IF(F7=B14,C14,IF(F7=B15,C15,IF(F7=B16,C16,IF(F7=B17,C17,IF(F7=B18,C18,IF(F7=B19,C19,"")))))))))</f>
        <v>0</v>
      </c>
      <c r="G8" s="86"/>
      <c r="H8" s="80"/>
      <c r="I8" s="58"/>
      <c r="J8" s="58"/>
      <c r="K8" s="58"/>
      <c r="L8" s="58"/>
      <c r="M8" s="58"/>
    </row>
    <row r="9" spans="1:13" ht="12.75" hidden="1" customHeight="1">
      <c r="A9" s="87"/>
      <c r="B9" s="298" t="s">
        <v>110</v>
      </c>
      <c r="C9" s="290"/>
      <c r="D9" s="58"/>
      <c r="E9" s="298" t="s">
        <v>111</v>
      </c>
      <c r="F9" s="290"/>
      <c r="G9" s="87"/>
      <c r="H9" s="80"/>
      <c r="I9" s="58"/>
      <c r="J9" s="58"/>
      <c r="K9" s="58"/>
      <c r="L9" s="58"/>
      <c r="M9" s="58"/>
    </row>
    <row r="10" spans="1:13" ht="12.75" hidden="1" customHeight="1">
      <c r="A10" s="87"/>
      <c r="B10" s="88" t="s">
        <v>112</v>
      </c>
      <c r="C10" s="88" t="s">
        <v>113</v>
      </c>
      <c r="D10" s="58"/>
      <c r="E10" s="88" t="s">
        <v>112</v>
      </c>
      <c r="F10" s="88" t="s">
        <v>113</v>
      </c>
      <c r="G10" s="87"/>
      <c r="H10" s="80"/>
      <c r="I10" s="58"/>
      <c r="J10" s="58"/>
      <c r="K10" s="58"/>
      <c r="L10" s="58"/>
      <c r="M10" s="58"/>
    </row>
    <row r="11" spans="1:13" ht="12.75" hidden="1" customHeight="1">
      <c r="A11" s="87"/>
      <c r="B11" s="88">
        <v>0</v>
      </c>
      <c r="C11" s="89">
        <v>0</v>
      </c>
      <c r="D11" s="58"/>
      <c r="E11" s="88">
        <v>0</v>
      </c>
      <c r="F11" s="88">
        <v>0</v>
      </c>
      <c r="G11" s="87"/>
      <c r="H11" s="80"/>
      <c r="I11" s="58"/>
      <c r="J11" s="58"/>
      <c r="K11" s="58"/>
      <c r="L11" s="58"/>
      <c r="M11" s="58"/>
    </row>
    <row r="12" spans="1:13" ht="12.75" hidden="1" customHeight="1">
      <c r="A12" s="90" t="s">
        <v>114</v>
      </c>
      <c r="B12" s="89">
        <v>4</v>
      </c>
      <c r="C12" s="91">
        <v>550</v>
      </c>
      <c r="D12" s="58"/>
      <c r="E12" s="88">
        <v>8</v>
      </c>
      <c r="F12" s="88">
        <v>800</v>
      </c>
      <c r="G12" s="87"/>
      <c r="H12" s="80"/>
      <c r="I12" s="58"/>
      <c r="J12" s="58"/>
      <c r="K12" s="58"/>
      <c r="L12" s="58"/>
      <c r="M12" s="58"/>
    </row>
    <row r="13" spans="1:13" ht="12.75" hidden="1" customHeight="1">
      <c r="A13" s="90" t="s">
        <v>115</v>
      </c>
      <c r="B13" s="89">
        <v>5</v>
      </c>
      <c r="C13" s="91">
        <v>650</v>
      </c>
      <c r="D13" s="58"/>
      <c r="E13" s="88">
        <v>10</v>
      </c>
      <c r="F13" s="88">
        <v>850</v>
      </c>
      <c r="G13" s="87"/>
      <c r="H13" s="80"/>
      <c r="I13" s="58"/>
      <c r="J13" s="58"/>
      <c r="K13" s="58"/>
      <c r="L13" s="58"/>
      <c r="M13" s="58"/>
    </row>
    <row r="14" spans="1:13" ht="12.75" hidden="1" customHeight="1">
      <c r="A14" s="90" t="s">
        <v>116</v>
      </c>
      <c r="B14" s="89">
        <v>6</v>
      </c>
      <c r="C14" s="91">
        <v>750</v>
      </c>
      <c r="D14" s="58"/>
      <c r="E14" s="88">
        <v>12</v>
      </c>
      <c r="F14" s="88">
        <v>900</v>
      </c>
      <c r="G14" s="87"/>
      <c r="H14" s="80"/>
      <c r="I14" s="58"/>
      <c r="J14" s="58"/>
      <c r="K14" s="58"/>
      <c r="L14" s="58"/>
      <c r="M14" s="58"/>
    </row>
    <row r="15" spans="1:13" ht="12.75" hidden="1" customHeight="1">
      <c r="A15" s="90" t="s">
        <v>117</v>
      </c>
      <c r="B15" s="89">
        <v>8</v>
      </c>
      <c r="C15" s="91">
        <v>990</v>
      </c>
      <c r="D15" s="58"/>
      <c r="E15" s="88">
        <v>15</v>
      </c>
      <c r="F15" s="88">
        <v>900</v>
      </c>
      <c r="G15" s="87"/>
      <c r="H15" s="80"/>
      <c r="I15" s="86"/>
      <c r="J15" s="86"/>
      <c r="K15" s="86"/>
      <c r="L15" s="58"/>
      <c r="M15" s="58"/>
    </row>
    <row r="16" spans="1:13" ht="12.75" hidden="1" customHeight="1">
      <c r="A16" s="90" t="s">
        <v>118</v>
      </c>
      <c r="B16" s="89">
        <v>10</v>
      </c>
      <c r="C16" s="91">
        <v>1190</v>
      </c>
      <c r="D16" s="86"/>
      <c r="E16" s="88">
        <v>16</v>
      </c>
      <c r="F16" s="88">
        <v>950</v>
      </c>
      <c r="G16" s="87"/>
      <c r="H16" s="80"/>
      <c r="I16" s="86"/>
      <c r="J16" s="86"/>
      <c r="K16" s="86"/>
      <c r="L16" s="58"/>
      <c r="M16" s="58"/>
    </row>
    <row r="17" spans="1:13" ht="12.75" hidden="1" customHeight="1">
      <c r="A17" s="90" t="s">
        <v>119</v>
      </c>
      <c r="B17" s="89">
        <v>12</v>
      </c>
      <c r="C17" s="91">
        <v>1415</v>
      </c>
      <c r="D17" s="86"/>
      <c r="E17" s="92">
        <v>0.76</v>
      </c>
      <c r="F17" s="92">
        <v>1000</v>
      </c>
      <c r="G17" s="58"/>
      <c r="H17" s="58"/>
      <c r="I17" s="58"/>
      <c r="J17" s="58"/>
      <c r="K17" s="58"/>
      <c r="L17" s="58"/>
      <c r="M17" s="58"/>
    </row>
    <row r="18" spans="1:13" ht="12.75" hidden="1" customHeight="1">
      <c r="A18" s="90" t="s">
        <v>120</v>
      </c>
      <c r="B18" s="89">
        <v>15</v>
      </c>
      <c r="C18" s="91">
        <v>3950</v>
      </c>
      <c r="D18" s="58"/>
      <c r="E18" s="88">
        <v>1.52</v>
      </c>
      <c r="F18" s="88">
        <v>1800</v>
      </c>
      <c r="G18" s="58"/>
      <c r="H18" s="58"/>
      <c r="I18" s="58"/>
      <c r="J18" s="58"/>
      <c r="K18" s="58"/>
      <c r="L18" s="58"/>
      <c r="M18" s="58"/>
    </row>
    <row r="19" spans="1:13" ht="12.75" hidden="1" customHeight="1">
      <c r="A19" s="90" t="s">
        <v>121</v>
      </c>
      <c r="B19" s="89">
        <v>19</v>
      </c>
      <c r="C19" s="91">
        <v>4950</v>
      </c>
      <c r="D19" s="58"/>
      <c r="E19" s="58"/>
      <c r="F19" s="58"/>
      <c r="G19" s="88"/>
      <c r="H19" s="58"/>
      <c r="I19" s="58"/>
      <c r="J19" s="58"/>
      <c r="K19" s="58"/>
      <c r="L19" s="58"/>
      <c r="M19" s="58"/>
    </row>
    <row r="20" spans="1:13" ht="12.75" hidden="1" customHeight="1">
      <c r="A20" s="58" t="s">
        <v>122</v>
      </c>
      <c r="B20" s="89">
        <v>6</v>
      </c>
      <c r="C20" s="91">
        <v>1380</v>
      </c>
      <c r="D20" s="58"/>
      <c r="E20" s="58"/>
      <c r="F20" s="58"/>
      <c r="G20" s="58"/>
      <c r="H20" s="58"/>
      <c r="I20" s="58"/>
      <c r="J20" s="58"/>
      <c r="K20" s="58"/>
      <c r="L20" s="58"/>
      <c r="M20" s="58"/>
    </row>
    <row r="21" spans="1:13" ht="12.75" hidden="1" customHeight="1">
      <c r="A21" s="58" t="s">
        <v>123</v>
      </c>
      <c r="B21" s="89">
        <v>8</v>
      </c>
      <c r="C21" s="91">
        <v>1840</v>
      </c>
      <c r="D21" s="58"/>
      <c r="E21" s="58"/>
      <c r="F21" s="58"/>
      <c r="G21" s="58"/>
      <c r="H21" s="58"/>
      <c r="I21" s="58"/>
      <c r="J21" s="58"/>
      <c r="K21" s="58"/>
      <c r="L21" s="58"/>
      <c r="M21" s="58"/>
    </row>
    <row r="22" spans="1:13" ht="12.75" hidden="1" customHeight="1">
      <c r="A22" s="58" t="s">
        <v>124</v>
      </c>
      <c r="B22" s="89">
        <v>10</v>
      </c>
      <c r="C22" s="91">
        <v>2090</v>
      </c>
      <c r="D22" s="58"/>
      <c r="E22" s="58"/>
      <c r="F22" s="58"/>
      <c r="G22" s="58"/>
      <c r="H22" s="58"/>
      <c r="I22" s="58"/>
      <c r="J22" s="58"/>
      <c r="K22" s="58"/>
      <c r="L22" s="58"/>
      <c r="M22" s="58"/>
    </row>
    <row r="23" spans="1:13" ht="12.75" hidden="1" customHeight="1">
      <c r="A23" s="58" t="s">
        <v>125</v>
      </c>
      <c r="B23" s="89">
        <v>12</v>
      </c>
      <c r="C23" s="91">
        <v>2590</v>
      </c>
      <c r="D23" s="58"/>
      <c r="E23" s="58"/>
      <c r="F23" s="58"/>
      <c r="G23" s="58"/>
      <c r="H23" s="58"/>
      <c r="I23" s="58"/>
      <c r="J23" s="58"/>
      <c r="K23" s="58"/>
      <c r="L23" s="58"/>
      <c r="M23" s="58"/>
    </row>
    <row r="24" spans="1:13" ht="12.75" hidden="1" customHeight="1">
      <c r="A24" s="58" t="s">
        <v>126</v>
      </c>
      <c r="B24" s="89">
        <v>5</v>
      </c>
      <c r="C24" s="91">
        <v>930</v>
      </c>
      <c r="D24" s="58"/>
      <c r="E24" s="58"/>
      <c r="F24" s="58"/>
      <c r="G24" s="58"/>
      <c r="H24" s="58"/>
      <c r="I24" s="58"/>
      <c r="J24" s="58"/>
      <c r="K24" s="58"/>
      <c r="L24" s="58"/>
      <c r="M24" s="58"/>
    </row>
    <row r="25" spans="1:13" ht="12.75" hidden="1" customHeight="1">
      <c r="A25" s="58" t="s">
        <v>127</v>
      </c>
      <c r="B25" s="89">
        <v>6</v>
      </c>
      <c r="C25" s="91">
        <v>1130</v>
      </c>
      <c r="D25" s="58"/>
      <c r="E25" s="58"/>
      <c r="F25" s="58"/>
      <c r="G25" s="58"/>
      <c r="H25" s="58"/>
      <c r="I25" s="58"/>
      <c r="J25" s="58"/>
      <c r="K25" s="58"/>
      <c r="L25" s="58"/>
      <c r="M25" s="58"/>
    </row>
    <row r="26" spans="1:13" ht="12.75" hidden="1" customHeight="1">
      <c r="A26" s="58" t="s">
        <v>128</v>
      </c>
      <c r="B26" s="89">
        <v>5</v>
      </c>
      <c r="C26" s="91">
        <v>930</v>
      </c>
      <c r="D26" s="58"/>
      <c r="E26" s="58"/>
      <c r="F26" s="58"/>
      <c r="G26" s="58"/>
      <c r="H26" s="58"/>
      <c r="I26" s="58"/>
      <c r="J26" s="58"/>
      <c r="K26" s="58"/>
      <c r="L26" s="58"/>
      <c r="M26" s="58"/>
    </row>
    <row r="27" spans="1:13" ht="12.75" hidden="1" customHeight="1">
      <c r="A27" s="58" t="s">
        <v>129</v>
      </c>
      <c r="B27" s="89">
        <v>10</v>
      </c>
      <c r="C27" s="91">
        <v>2140</v>
      </c>
      <c r="D27" s="58"/>
      <c r="E27" s="58"/>
      <c r="F27" s="58"/>
      <c r="G27" s="58"/>
      <c r="H27" s="58"/>
      <c r="I27" s="58"/>
      <c r="J27" s="58"/>
      <c r="K27" s="58"/>
      <c r="L27" s="58"/>
      <c r="M27" s="58"/>
    </row>
    <row r="28" spans="1:13" ht="12.75" hidden="1" customHeight="1">
      <c r="A28" s="58" t="s">
        <v>130</v>
      </c>
      <c r="B28" s="89">
        <v>12</v>
      </c>
      <c r="C28" s="91">
        <v>2580</v>
      </c>
      <c r="D28" s="58"/>
      <c r="E28" s="58"/>
      <c r="F28" s="58"/>
      <c r="G28" s="58"/>
      <c r="H28" s="58"/>
      <c r="I28" s="58"/>
      <c r="J28" s="58"/>
      <c r="K28" s="58"/>
      <c r="L28" s="58"/>
      <c r="M28" s="58"/>
    </row>
    <row r="29" spans="1:13" ht="12.75" hidden="1" customHeight="1">
      <c r="A29" s="58" t="s">
        <v>131</v>
      </c>
      <c r="B29" s="89">
        <v>5</v>
      </c>
      <c r="C29" s="91">
        <v>930</v>
      </c>
      <c r="D29" s="58"/>
      <c r="E29" s="58"/>
      <c r="F29" s="58"/>
      <c r="G29" s="58"/>
      <c r="H29" s="58"/>
      <c r="I29" s="58"/>
      <c r="J29" s="58"/>
      <c r="K29" s="58"/>
      <c r="L29" s="58"/>
      <c r="M29" s="58"/>
    </row>
    <row r="30" spans="1:13" ht="12.75" hidden="1" customHeight="1">
      <c r="A30" s="58" t="s">
        <v>132</v>
      </c>
      <c r="B30" s="89">
        <v>5</v>
      </c>
      <c r="C30" s="91">
        <v>1030</v>
      </c>
      <c r="D30" s="58"/>
      <c r="E30" s="58"/>
      <c r="F30" s="58"/>
      <c r="G30" s="58"/>
      <c r="H30" s="58"/>
      <c r="I30" s="58"/>
      <c r="J30" s="58"/>
      <c r="K30" s="58"/>
      <c r="L30" s="58"/>
      <c r="M30" s="58"/>
    </row>
    <row r="31" spans="1:13" ht="12.75" hidden="1" customHeight="1">
      <c r="A31" s="58" t="s">
        <v>133</v>
      </c>
      <c r="B31" s="89">
        <v>5</v>
      </c>
      <c r="C31" s="91">
        <v>1030</v>
      </c>
      <c r="D31" s="58"/>
      <c r="E31" s="58"/>
      <c r="F31" s="58"/>
      <c r="G31" s="58"/>
      <c r="H31" s="58"/>
      <c r="I31" s="58"/>
      <c r="J31" s="58"/>
      <c r="K31" s="58"/>
      <c r="L31" s="58"/>
      <c r="M31" s="58"/>
    </row>
    <row r="32" spans="1:13" ht="12.75" hidden="1" customHeight="1">
      <c r="A32" s="58" t="s">
        <v>134</v>
      </c>
      <c r="B32" s="89">
        <v>6</v>
      </c>
      <c r="C32" s="91">
        <v>1240</v>
      </c>
      <c r="D32" s="58"/>
      <c r="E32" s="58"/>
      <c r="F32" s="58"/>
      <c r="G32" s="58"/>
      <c r="H32" s="58"/>
      <c r="I32" s="58"/>
      <c r="J32" s="58"/>
      <c r="K32" s="58"/>
      <c r="L32" s="58"/>
      <c r="M32" s="58"/>
    </row>
    <row r="33" spans="1:3" ht="12.75" hidden="1" customHeight="1">
      <c r="A33" s="58" t="s">
        <v>135</v>
      </c>
      <c r="B33" s="89">
        <v>5</v>
      </c>
      <c r="C33" s="91">
        <v>1030</v>
      </c>
    </row>
    <row r="34" spans="1:3" ht="12.75" hidden="1" customHeight="1">
      <c r="A34" s="58" t="s">
        <v>136</v>
      </c>
      <c r="B34" s="89">
        <v>5</v>
      </c>
      <c r="C34" s="91">
        <v>1030</v>
      </c>
    </row>
    <row r="35" spans="1:3" ht="12.75" hidden="1" customHeight="1">
      <c r="A35" s="58" t="s">
        <v>137</v>
      </c>
      <c r="B35" s="89">
        <v>5</v>
      </c>
      <c r="C35" s="91">
        <v>1030</v>
      </c>
    </row>
    <row r="36" spans="1:3" ht="12.75" hidden="1" customHeight="1">
      <c r="A36" s="58" t="s">
        <v>138</v>
      </c>
      <c r="B36" s="89">
        <v>5</v>
      </c>
      <c r="C36" s="91">
        <v>1130</v>
      </c>
    </row>
    <row r="37" spans="1:3" ht="12.75" hidden="1" customHeight="1">
      <c r="A37" s="58" t="s">
        <v>139</v>
      </c>
      <c r="B37" s="89">
        <v>5</v>
      </c>
      <c r="C37" s="91">
        <v>1130</v>
      </c>
    </row>
    <row r="38" spans="1:3" ht="12.75" hidden="1" customHeight="1">
      <c r="A38" s="58" t="s">
        <v>140</v>
      </c>
      <c r="B38" s="89">
        <v>5</v>
      </c>
      <c r="C38" s="91">
        <v>1030</v>
      </c>
    </row>
    <row r="39" spans="1:3" ht="12.75" hidden="1" customHeight="1">
      <c r="A39" s="58" t="s">
        <v>141</v>
      </c>
      <c r="B39" s="89">
        <v>6</v>
      </c>
      <c r="C39" s="91">
        <v>1240</v>
      </c>
    </row>
    <row r="40" spans="1:3" ht="12.75" hidden="1" customHeight="1">
      <c r="A40" s="58" t="s">
        <v>142</v>
      </c>
      <c r="B40" s="89">
        <v>5</v>
      </c>
      <c r="C40" s="91">
        <v>1030</v>
      </c>
    </row>
    <row r="41" spans="1:3" ht="12.75" hidden="1" customHeight="1">
      <c r="A41" s="58" t="s">
        <v>143</v>
      </c>
      <c r="B41" s="89">
        <v>5</v>
      </c>
      <c r="C41" s="91">
        <v>1030</v>
      </c>
    </row>
    <row r="42" spans="1:3" ht="12.75" hidden="1" customHeight="1">
      <c r="A42" s="58" t="s">
        <v>144</v>
      </c>
      <c r="B42" s="89">
        <v>5</v>
      </c>
      <c r="C42" s="91">
        <v>1030</v>
      </c>
    </row>
    <row r="43" spans="1:3" ht="12.75" hidden="1" customHeight="1">
      <c r="A43" s="58" t="s">
        <v>145</v>
      </c>
      <c r="B43" s="89">
        <v>6</v>
      </c>
      <c r="C43" s="91">
        <v>1240</v>
      </c>
    </row>
    <row r="44" spans="1:3" ht="12.75" hidden="1" customHeight="1">
      <c r="A44" s="58" t="s">
        <v>146</v>
      </c>
      <c r="B44" s="89">
        <v>5</v>
      </c>
      <c r="C44" s="91">
        <v>1030</v>
      </c>
    </row>
    <row r="45" spans="1:3" ht="12.75" hidden="1" customHeight="1">
      <c r="A45" s="58" t="s">
        <v>146</v>
      </c>
      <c r="B45" s="89">
        <v>5</v>
      </c>
      <c r="C45" s="91">
        <v>1030</v>
      </c>
    </row>
    <row r="46" spans="1:3" ht="12.75" hidden="1" customHeight="1">
      <c r="A46" s="58" t="s">
        <v>147</v>
      </c>
      <c r="B46" s="89">
        <v>5</v>
      </c>
      <c r="C46" s="91">
        <v>1030</v>
      </c>
    </row>
    <row r="47" spans="1:3" ht="12.75" hidden="1" customHeight="1">
      <c r="A47" s="58" t="s">
        <v>148</v>
      </c>
      <c r="B47" s="89">
        <v>5</v>
      </c>
      <c r="C47" s="91">
        <v>1130</v>
      </c>
    </row>
    <row r="48" spans="1:3" ht="12.75" hidden="1" customHeight="1">
      <c r="A48" s="58" t="s">
        <v>149</v>
      </c>
      <c r="B48" s="89">
        <v>5</v>
      </c>
      <c r="C48" s="91">
        <v>1130</v>
      </c>
    </row>
    <row r="49" spans="1:3" ht="12.75" hidden="1" customHeight="1">
      <c r="A49" s="58" t="s">
        <v>150</v>
      </c>
      <c r="B49" s="89">
        <v>5</v>
      </c>
      <c r="C49" s="91">
        <v>1130</v>
      </c>
    </row>
    <row r="50" spans="1:3" ht="12.75" hidden="1" customHeight="1">
      <c r="A50" s="58" t="s">
        <v>151</v>
      </c>
      <c r="B50" s="89">
        <v>5</v>
      </c>
      <c r="C50" s="91">
        <v>1305</v>
      </c>
    </row>
    <row r="51" spans="1:3" ht="12.75" hidden="1" customHeight="1">
      <c r="A51" s="58" t="s">
        <v>152</v>
      </c>
      <c r="B51" s="89">
        <v>6</v>
      </c>
      <c r="C51" s="91">
        <v>1430</v>
      </c>
    </row>
    <row r="52" spans="1:3" ht="12.75" hidden="1" customHeight="1">
      <c r="A52" s="58" t="s">
        <v>153</v>
      </c>
      <c r="B52" s="89">
        <v>6</v>
      </c>
      <c r="C52" s="91">
        <v>1380</v>
      </c>
    </row>
    <row r="53" spans="1:3" ht="12.75" hidden="1" customHeight="1">
      <c r="A53" s="58" t="s">
        <v>154</v>
      </c>
      <c r="B53" s="89">
        <v>6</v>
      </c>
      <c r="C53" s="91">
        <v>1380</v>
      </c>
    </row>
    <row r="54" spans="1:3" ht="12.75" hidden="1" customHeight="1">
      <c r="A54" s="58" t="s">
        <v>155</v>
      </c>
      <c r="B54" s="89">
        <v>6</v>
      </c>
      <c r="C54" s="91">
        <v>1380</v>
      </c>
    </row>
    <row r="55" spans="1:3" ht="12.75" hidden="1" customHeight="1">
      <c r="A55" s="58" t="s">
        <v>156</v>
      </c>
      <c r="B55" s="89">
        <v>6</v>
      </c>
      <c r="C55" s="91">
        <v>1380</v>
      </c>
    </row>
    <row r="56" spans="1:3" ht="12.75" hidden="1" customHeight="1">
      <c r="A56" s="58" t="s">
        <v>157</v>
      </c>
      <c r="B56" s="89">
        <v>6</v>
      </c>
      <c r="C56" s="91">
        <v>1380</v>
      </c>
    </row>
    <row r="57" spans="1:3" ht="12.75" hidden="1" customHeight="1">
      <c r="A57" s="58" t="s">
        <v>158</v>
      </c>
      <c r="B57" s="89">
        <v>6</v>
      </c>
      <c r="C57" s="91">
        <v>1380</v>
      </c>
    </row>
    <row r="58" spans="1:3" ht="12.75" hidden="1" customHeight="1">
      <c r="A58" s="58" t="s">
        <v>159</v>
      </c>
      <c r="B58" s="89">
        <v>6</v>
      </c>
      <c r="C58" s="91">
        <v>1380</v>
      </c>
    </row>
    <row r="59" spans="1:3" ht="12.75" hidden="1" customHeight="1">
      <c r="A59" s="58" t="s">
        <v>160</v>
      </c>
      <c r="B59" s="89">
        <v>6</v>
      </c>
      <c r="C59" s="91">
        <v>1380</v>
      </c>
    </row>
    <row r="60" spans="1:3" ht="12.75" hidden="1" customHeight="1">
      <c r="A60" s="58" t="s">
        <v>161</v>
      </c>
      <c r="B60" s="89">
        <v>8</v>
      </c>
      <c r="C60" s="91">
        <v>1840</v>
      </c>
    </row>
    <row r="61" spans="1:3" ht="12.75" hidden="1" customHeight="1">
      <c r="A61" s="58" t="s">
        <v>162</v>
      </c>
      <c r="B61" s="89">
        <v>10</v>
      </c>
      <c r="C61" s="91">
        <v>2240</v>
      </c>
    </row>
    <row r="62" spans="1:3" ht="12.75" hidden="1" customHeight="1">
      <c r="A62" s="58" t="s">
        <v>163</v>
      </c>
      <c r="B62" s="89">
        <v>12</v>
      </c>
      <c r="C62" s="91">
        <v>2700</v>
      </c>
    </row>
    <row r="63" spans="1:3" ht="12.75" hidden="1" customHeight="1">
      <c r="A63" s="58" t="s">
        <v>164</v>
      </c>
      <c r="B63" s="89">
        <v>6</v>
      </c>
      <c r="C63" s="91">
        <v>1680</v>
      </c>
    </row>
    <row r="64" spans="1:3" ht="12.75" hidden="1" customHeight="1">
      <c r="A64" s="58" t="s">
        <v>165</v>
      </c>
      <c r="B64" s="89">
        <v>8</v>
      </c>
      <c r="C64" s="91">
        <v>2240</v>
      </c>
    </row>
    <row r="65" spans="1:3" ht="12.75" hidden="1" customHeight="1">
      <c r="A65" s="58" t="s">
        <v>166</v>
      </c>
      <c r="B65" s="89">
        <v>6</v>
      </c>
      <c r="C65" s="91">
        <v>1680</v>
      </c>
    </row>
    <row r="66" spans="1:3" ht="12.75" hidden="1" customHeight="1">
      <c r="A66" s="58" t="s">
        <v>167</v>
      </c>
      <c r="B66" s="89">
        <v>6</v>
      </c>
      <c r="C66" s="91">
        <v>1650</v>
      </c>
    </row>
    <row r="67" spans="1:3" ht="12.75" hidden="1" customHeight="1">
      <c r="A67" s="58" t="s">
        <v>168</v>
      </c>
      <c r="B67" s="89">
        <v>6</v>
      </c>
      <c r="C67" s="91">
        <v>1780</v>
      </c>
    </row>
    <row r="68" spans="1:3" ht="12.75" hidden="1" customHeight="1">
      <c r="A68" s="58" t="s">
        <v>169</v>
      </c>
      <c r="B68" s="89">
        <v>12</v>
      </c>
      <c r="C68" s="91">
        <v>3540</v>
      </c>
    </row>
    <row r="69" spans="1:3" ht="12.75" hidden="1" customHeight="1">
      <c r="A69" s="58" t="s">
        <v>170</v>
      </c>
      <c r="B69" s="89">
        <v>6</v>
      </c>
      <c r="C69" s="91">
        <v>1530</v>
      </c>
    </row>
    <row r="70" spans="1:3" ht="12.75" hidden="1" customHeight="1">
      <c r="A70" s="58" t="s">
        <v>171</v>
      </c>
      <c r="B70" s="89">
        <v>8</v>
      </c>
      <c r="C70" s="91">
        <v>2070</v>
      </c>
    </row>
    <row r="71" spans="1:3" ht="12.75" hidden="1" customHeight="1">
      <c r="A71" s="58" t="s">
        <v>172</v>
      </c>
      <c r="B71" s="89">
        <v>6</v>
      </c>
      <c r="C71" s="91">
        <v>1900</v>
      </c>
    </row>
    <row r="72" spans="1:3" ht="12.75" hidden="1" customHeight="1">
      <c r="A72" s="58" t="s">
        <v>173</v>
      </c>
      <c r="B72" s="89">
        <v>6</v>
      </c>
      <c r="C72" s="91">
        <v>2030</v>
      </c>
    </row>
    <row r="73" spans="1:3" ht="12.75" hidden="1" customHeight="1">
      <c r="A73" s="58" t="s">
        <v>174</v>
      </c>
      <c r="B73" s="89">
        <v>6</v>
      </c>
      <c r="C73" s="91">
        <v>1900</v>
      </c>
    </row>
    <row r="74" spans="1:3" ht="12.75" hidden="1" customHeight="1">
      <c r="A74" s="58" t="s">
        <v>175</v>
      </c>
      <c r="B74" s="89">
        <v>6</v>
      </c>
      <c r="C74" s="91">
        <v>1900</v>
      </c>
    </row>
    <row r="75" spans="1:3" ht="12.75" hidden="1" customHeight="1">
      <c r="A75" s="58" t="s">
        <v>176</v>
      </c>
      <c r="B75" s="89">
        <v>6</v>
      </c>
      <c r="C75" s="91">
        <v>1900</v>
      </c>
    </row>
    <row r="76" spans="1:3" ht="12.75" hidden="1" customHeight="1">
      <c r="A76" s="58" t="s">
        <v>177</v>
      </c>
      <c r="B76" s="89">
        <v>8</v>
      </c>
      <c r="C76" s="91">
        <v>2780</v>
      </c>
    </row>
    <row r="77" spans="1:3" ht="12.75" hidden="1" customHeight="1">
      <c r="A77" s="58" t="s">
        <v>178</v>
      </c>
      <c r="B77" s="89">
        <v>8</v>
      </c>
      <c r="C77" s="91">
        <v>2710</v>
      </c>
    </row>
    <row r="78" spans="1:3" ht="12.75" hidden="1" customHeight="1">
      <c r="A78" s="58" t="s">
        <v>179</v>
      </c>
      <c r="B78" s="89">
        <v>8</v>
      </c>
      <c r="C78" s="91">
        <v>2007</v>
      </c>
    </row>
    <row r="79" spans="1:3" ht="12.75" hidden="1" customHeight="1">
      <c r="A79" s="58" t="s">
        <v>180</v>
      </c>
      <c r="B79" s="89">
        <v>5</v>
      </c>
      <c r="C79" s="91">
        <v>1115</v>
      </c>
    </row>
    <row r="80" spans="1:3" ht="12.75" hidden="1" customHeight="1">
      <c r="A80" s="58" t="s">
        <v>181</v>
      </c>
      <c r="B80" s="89">
        <v>6</v>
      </c>
      <c r="C80" s="91">
        <v>1215</v>
      </c>
    </row>
    <row r="81" spans="8:8" ht="12.75" customHeight="1"/>
    <row r="82" spans="8:8" ht="12.75" customHeight="1"/>
    <row r="83" spans="8:8" ht="12.75" customHeight="1">
      <c r="H83">
        <f>1.52*2</f>
        <v>3.04</v>
      </c>
    </row>
    <row r="84" spans="8:8" ht="12.75" customHeight="1"/>
    <row r="85" spans="8:8" ht="12.75" customHeight="1"/>
    <row r="86" spans="8:8" ht="12.75" customHeight="1"/>
    <row r="87" spans="8:8" ht="12.75" customHeight="1"/>
    <row r="88" spans="8:8" ht="12.75" customHeight="1"/>
    <row r="89" spans="8:8" ht="12.75" customHeight="1"/>
    <row r="90" spans="8:8" ht="12.75" customHeight="1"/>
    <row r="91" spans="8:8" ht="12.75" customHeight="1"/>
    <row r="92" spans="8:8" ht="12.75" customHeight="1"/>
    <row r="93" spans="8:8" ht="12.75" customHeight="1"/>
    <row r="94" spans="8:8" ht="12.75" customHeight="1"/>
    <row r="95" spans="8:8" ht="12.75" customHeight="1"/>
    <row r="96" spans="8:8" ht="12.75" customHeight="1"/>
    <row r="97" ht="12.75" customHeight="1"/>
    <row r="98" ht="12.75" customHeight="1"/>
    <row r="99" ht="12.75" customHeight="1"/>
    <row r="100" ht="12.75" customHeight="1"/>
  </sheetData>
  <mergeCells count="5">
    <mergeCell ref="A1:K1"/>
    <mergeCell ref="A2:A4"/>
    <mergeCell ref="B2:B4"/>
    <mergeCell ref="B9:C9"/>
    <mergeCell ref="E9:F9"/>
  </mergeCells>
  <dataValidations count="2">
    <dataValidation type="list" allowBlank="1" showErrorMessage="1" sqref="C7 E7" xr:uid="{00000000-0002-0000-0300-000000000000}">
      <formula1>$E$11:$E$18</formula1>
    </dataValidation>
    <dataValidation type="list" allowBlank="1" showErrorMessage="1" sqref="B7 D7 F7" xr:uid="{00000000-0002-0000-0300-000001000000}">
      <formula1>$B$11:$B$19</formula1>
    </dataValidation>
  </dataValidations>
  <pageMargins left="0.7" right="0.7" top="0.75" bottom="0.75" header="0" footer="0"/>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0"/>
  <sheetViews>
    <sheetView workbookViewId="0"/>
  </sheetViews>
  <sheetFormatPr defaultColWidth="16.7109375" defaultRowHeight="15" customHeight="1"/>
  <cols>
    <col min="1" max="1" width="11.7109375" customWidth="1"/>
    <col min="2" max="2" width="12.7109375" customWidth="1"/>
    <col min="3" max="3" width="19.7109375" customWidth="1"/>
    <col min="4" max="5" width="9.28515625" customWidth="1"/>
    <col min="6" max="7" width="9.42578125" customWidth="1"/>
    <col min="8" max="15" width="9.28515625" customWidth="1"/>
    <col min="16" max="16" width="9.42578125" customWidth="1"/>
  </cols>
  <sheetData>
    <row r="1" spans="1:16" ht="14.25" customHeight="1">
      <c r="A1" s="58"/>
      <c r="B1" s="58"/>
      <c r="C1" s="58"/>
      <c r="D1" s="58"/>
      <c r="E1" s="58"/>
      <c r="F1" s="58"/>
      <c r="G1" s="58"/>
      <c r="H1" s="58"/>
      <c r="I1" s="58"/>
      <c r="J1" s="58"/>
      <c r="K1" s="58"/>
      <c r="L1" s="58"/>
      <c r="M1" s="58"/>
      <c r="N1" s="58"/>
      <c r="O1" s="58"/>
      <c r="P1" s="58"/>
    </row>
    <row r="2" spans="1:16" ht="14.25" customHeight="1">
      <c r="A2" s="58"/>
      <c r="B2" s="58"/>
      <c r="C2" s="58" t="s">
        <v>182</v>
      </c>
      <c r="D2" s="58"/>
      <c r="E2" s="58"/>
      <c r="F2" s="58"/>
      <c r="G2" s="58"/>
      <c r="H2" s="58"/>
      <c r="I2" s="58"/>
      <c r="J2" s="58"/>
      <c r="K2" s="58"/>
      <c r="L2" s="58"/>
      <c r="M2" s="58"/>
      <c r="N2" s="58"/>
      <c r="O2" s="58"/>
      <c r="P2" s="58"/>
    </row>
    <row r="3" spans="1:16" ht="14.25" customHeight="1">
      <c r="A3" s="58"/>
      <c r="B3" s="58"/>
      <c r="C3" s="58"/>
      <c r="D3" s="58"/>
      <c r="E3" s="58"/>
      <c r="F3" s="58"/>
      <c r="G3" s="58"/>
      <c r="H3" s="58"/>
      <c r="I3" s="58"/>
      <c r="J3" s="58"/>
      <c r="K3" s="58"/>
      <c r="L3" s="58"/>
      <c r="M3" s="58"/>
      <c r="N3" s="58" t="s">
        <v>183</v>
      </c>
      <c r="O3" s="58">
        <v>150</v>
      </c>
      <c r="P3" s="58"/>
    </row>
    <row r="4" spans="1:16" ht="14.25" customHeight="1">
      <c r="A4" s="93" t="s">
        <v>74</v>
      </c>
      <c r="B4" s="93" t="s">
        <v>184</v>
      </c>
      <c r="C4" s="93" t="s">
        <v>185</v>
      </c>
      <c r="D4" s="93" t="s">
        <v>8</v>
      </c>
      <c r="E4" s="93" t="s">
        <v>46</v>
      </c>
      <c r="F4" s="93" t="s">
        <v>112</v>
      </c>
      <c r="G4" s="93" t="s">
        <v>50</v>
      </c>
      <c r="H4" s="93" t="s">
        <v>186</v>
      </c>
      <c r="I4" s="93" t="s">
        <v>187</v>
      </c>
      <c r="J4" s="93" t="s">
        <v>188</v>
      </c>
      <c r="K4" s="93" t="s">
        <v>189</v>
      </c>
      <c r="L4" s="93" t="s">
        <v>190</v>
      </c>
      <c r="M4" s="93" t="s">
        <v>191</v>
      </c>
      <c r="N4" s="93" t="s">
        <v>192</v>
      </c>
      <c r="O4" s="93" t="s">
        <v>193</v>
      </c>
      <c r="P4" s="93" t="s">
        <v>194</v>
      </c>
    </row>
    <row r="5" spans="1:16" ht="14.25" customHeight="1">
      <c r="A5" s="58"/>
      <c r="B5" s="58"/>
      <c r="C5" s="58"/>
      <c r="D5" s="58"/>
      <c r="E5" s="58"/>
      <c r="F5" s="58"/>
      <c r="G5" s="58"/>
      <c r="H5" s="58"/>
      <c r="I5" s="58"/>
      <c r="J5" s="58">
        <v>7.8499999999999993E-3</v>
      </c>
      <c r="K5" s="58">
        <f t="shared" ref="K5:K10" si="0">(2*(D5+E5)-4*F5)*F5*J5</f>
        <v>0</v>
      </c>
      <c r="L5" s="58"/>
      <c r="M5" s="58">
        <f t="shared" ref="M5:M10" si="1">H5*I5*L5</f>
        <v>0</v>
      </c>
      <c r="N5" s="58">
        <f t="shared" ref="N5:N10" si="2">K5*M5</f>
        <v>0</v>
      </c>
      <c r="O5" s="58">
        <f t="shared" ref="O5:O10" si="3">N5*$O$3</f>
        <v>0</v>
      </c>
      <c r="P5" s="94" t="e">
        <f t="shared" ref="P5:P10" si="4">O5/I5</f>
        <v>#DIV/0!</v>
      </c>
    </row>
    <row r="6" spans="1:16" ht="14.25" customHeight="1">
      <c r="A6" s="58"/>
      <c r="B6" s="58"/>
      <c r="C6" s="58"/>
      <c r="D6" s="58"/>
      <c r="E6" s="58"/>
      <c r="F6" s="58"/>
      <c r="G6" s="58"/>
      <c r="H6" s="58"/>
      <c r="I6" s="58"/>
      <c r="J6" s="58">
        <v>7.8499999999999993E-3</v>
      </c>
      <c r="K6" s="58">
        <f t="shared" si="0"/>
        <v>0</v>
      </c>
      <c r="L6" s="58"/>
      <c r="M6" s="58">
        <f t="shared" si="1"/>
        <v>0</v>
      </c>
      <c r="N6" s="58">
        <f t="shared" si="2"/>
        <v>0</v>
      </c>
      <c r="O6" s="58">
        <f t="shared" si="3"/>
        <v>0</v>
      </c>
      <c r="P6" s="94" t="e">
        <f t="shared" si="4"/>
        <v>#DIV/0!</v>
      </c>
    </row>
    <row r="7" spans="1:16" ht="14.25" customHeight="1">
      <c r="A7" s="58"/>
      <c r="B7" s="58"/>
      <c r="C7" s="58"/>
      <c r="D7" s="58"/>
      <c r="E7" s="58"/>
      <c r="F7" s="58"/>
      <c r="G7" s="58"/>
      <c r="H7" s="58"/>
      <c r="I7" s="58"/>
      <c r="J7" s="58">
        <v>7.8499999999999993E-3</v>
      </c>
      <c r="K7" s="58">
        <f t="shared" si="0"/>
        <v>0</v>
      </c>
      <c r="L7" s="58"/>
      <c r="M7" s="58">
        <f t="shared" si="1"/>
        <v>0</v>
      </c>
      <c r="N7" s="58">
        <f t="shared" si="2"/>
        <v>0</v>
      </c>
      <c r="O7" s="58">
        <f t="shared" si="3"/>
        <v>0</v>
      </c>
      <c r="P7" s="94" t="e">
        <f t="shared" si="4"/>
        <v>#DIV/0!</v>
      </c>
    </row>
    <row r="8" spans="1:16" ht="14.25" customHeight="1">
      <c r="A8" s="58"/>
      <c r="B8" s="58"/>
      <c r="C8" s="58"/>
      <c r="D8" s="58"/>
      <c r="E8" s="58"/>
      <c r="F8" s="58"/>
      <c r="G8" s="58"/>
      <c r="H8" s="58"/>
      <c r="I8" s="58"/>
      <c r="J8" s="58">
        <v>7.8499999999999993E-3</v>
      </c>
      <c r="K8" s="58">
        <f t="shared" si="0"/>
        <v>0</v>
      </c>
      <c r="L8" s="58"/>
      <c r="M8" s="58">
        <f t="shared" si="1"/>
        <v>0</v>
      </c>
      <c r="N8" s="58">
        <f t="shared" si="2"/>
        <v>0</v>
      </c>
      <c r="O8" s="58">
        <f t="shared" si="3"/>
        <v>0</v>
      </c>
      <c r="P8" s="94" t="e">
        <f t="shared" si="4"/>
        <v>#DIV/0!</v>
      </c>
    </row>
    <row r="9" spans="1:16" ht="14.25" customHeight="1">
      <c r="A9" s="58"/>
      <c r="B9" s="58"/>
      <c r="C9" s="58"/>
      <c r="D9" s="58"/>
      <c r="E9" s="58"/>
      <c r="F9" s="58"/>
      <c r="G9" s="58"/>
      <c r="H9" s="58"/>
      <c r="I9" s="58"/>
      <c r="J9" s="58">
        <v>7.8499999999999993E-3</v>
      </c>
      <c r="K9" s="58">
        <f t="shared" si="0"/>
        <v>0</v>
      </c>
      <c r="L9" s="58"/>
      <c r="M9" s="58">
        <f t="shared" si="1"/>
        <v>0</v>
      </c>
      <c r="N9" s="58">
        <f t="shared" si="2"/>
        <v>0</v>
      </c>
      <c r="O9" s="58">
        <f t="shared" si="3"/>
        <v>0</v>
      </c>
      <c r="P9" s="94" t="e">
        <f t="shared" si="4"/>
        <v>#DIV/0!</v>
      </c>
    </row>
    <row r="10" spans="1:16" ht="14.25" customHeight="1">
      <c r="A10" s="58"/>
      <c r="B10" s="58"/>
      <c r="C10" s="58"/>
      <c r="D10" s="58"/>
      <c r="E10" s="58"/>
      <c r="F10" s="58"/>
      <c r="G10" s="58"/>
      <c r="H10" s="58"/>
      <c r="I10" s="58"/>
      <c r="J10" s="58">
        <v>7.8499999999999993E-3</v>
      </c>
      <c r="K10" s="58">
        <f t="shared" si="0"/>
        <v>0</v>
      </c>
      <c r="L10" s="58"/>
      <c r="M10" s="58">
        <f t="shared" si="1"/>
        <v>0</v>
      </c>
      <c r="N10" s="58">
        <f t="shared" si="2"/>
        <v>0</v>
      </c>
      <c r="O10" s="58">
        <f t="shared" si="3"/>
        <v>0</v>
      </c>
      <c r="P10" s="94" t="e">
        <f t="shared" si="4"/>
        <v>#DIV/0!</v>
      </c>
    </row>
    <row r="11" spans="1:16" ht="14.25" customHeight="1">
      <c r="A11" s="58"/>
      <c r="B11" s="58"/>
      <c r="C11" s="58"/>
      <c r="D11" s="58"/>
      <c r="E11" s="58"/>
      <c r="F11" s="58"/>
      <c r="G11" s="58"/>
      <c r="H11" s="58"/>
      <c r="I11" s="58"/>
      <c r="J11" s="58"/>
      <c r="K11" s="58"/>
      <c r="L11" s="58"/>
      <c r="M11" s="58"/>
      <c r="N11" s="58"/>
      <c r="O11" s="58"/>
      <c r="P11" s="58"/>
    </row>
    <row r="12" spans="1:16" ht="14.25" customHeight="1">
      <c r="A12" s="58"/>
      <c r="B12" s="58"/>
      <c r="C12" s="58"/>
      <c r="D12" s="58"/>
      <c r="E12" s="58"/>
      <c r="F12" s="58"/>
      <c r="G12" s="58"/>
      <c r="H12" s="58"/>
      <c r="I12" s="58"/>
      <c r="J12" s="58"/>
      <c r="K12" s="58"/>
      <c r="L12" s="58"/>
      <c r="M12" s="58"/>
      <c r="N12" s="58"/>
      <c r="O12" s="58"/>
      <c r="P12" s="58"/>
    </row>
    <row r="13" spans="1:16" ht="14.25" customHeight="1">
      <c r="A13" s="58"/>
      <c r="B13" s="58"/>
      <c r="C13" s="58"/>
      <c r="D13" s="58"/>
      <c r="E13" s="58"/>
      <c r="F13" s="58"/>
      <c r="G13" s="58"/>
      <c r="H13" s="58"/>
      <c r="I13" s="58"/>
      <c r="J13" s="58"/>
      <c r="K13" s="58"/>
      <c r="L13" s="58"/>
      <c r="M13" s="58"/>
      <c r="N13" s="58"/>
      <c r="O13" s="58"/>
      <c r="P13" s="58"/>
    </row>
    <row r="14" spans="1:16" ht="14.25" customHeight="1">
      <c r="A14" s="58"/>
      <c r="B14" s="58"/>
      <c r="C14" s="58"/>
      <c r="D14" s="58"/>
      <c r="E14" s="58"/>
      <c r="F14" s="58"/>
      <c r="G14" s="58"/>
      <c r="H14" s="58"/>
      <c r="I14" s="58"/>
      <c r="J14" s="58"/>
      <c r="K14" s="58"/>
      <c r="L14" s="58"/>
      <c r="M14" s="58"/>
      <c r="N14" s="58"/>
      <c r="O14" s="58"/>
      <c r="P14" s="58"/>
    </row>
    <row r="15" spans="1:16" ht="14.25" customHeight="1">
      <c r="A15" s="58"/>
      <c r="B15" s="58"/>
      <c r="C15" s="58"/>
      <c r="D15" s="58"/>
      <c r="E15" s="58"/>
      <c r="F15" s="58"/>
      <c r="G15" s="58"/>
      <c r="H15" s="58"/>
      <c r="I15" s="58">
        <v>5383.38</v>
      </c>
      <c r="J15" s="58">
        <f>I15*0.00785</f>
        <v>42.259532999999998</v>
      </c>
      <c r="K15" s="58"/>
      <c r="L15" s="58"/>
      <c r="M15" s="58"/>
      <c r="N15" s="58"/>
      <c r="O15" s="58"/>
      <c r="P15" s="58"/>
    </row>
    <row r="16" spans="1:16" ht="14.25" customHeight="1">
      <c r="A16" s="58"/>
      <c r="B16" s="58"/>
      <c r="C16" s="58"/>
      <c r="D16" s="58"/>
      <c r="E16" s="58"/>
      <c r="F16" s="58"/>
      <c r="G16" s="58"/>
      <c r="H16" s="58"/>
      <c r="I16" s="58"/>
      <c r="J16" s="58"/>
      <c r="K16" s="58"/>
      <c r="L16" s="58"/>
      <c r="M16" s="58"/>
      <c r="N16" s="58"/>
      <c r="O16" s="58"/>
      <c r="P16" s="58"/>
    </row>
    <row r="17" spans="1:16" ht="14.25" customHeight="1">
      <c r="A17" s="58"/>
      <c r="B17" s="58"/>
      <c r="C17" s="58"/>
      <c r="D17" s="58"/>
      <c r="E17" s="58"/>
      <c r="F17" s="58"/>
      <c r="G17" s="58"/>
      <c r="H17" s="58"/>
      <c r="I17" s="58"/>
      <c r="J17" s="58"/>
      <c r="K17" s="58"/>
      <c r="L17" s="58"/>
      <c r="M17" s="58"/>
      <c r="N17" s="58"/>
      <c r="O17" s="58"/>
      <c r="P17" s="58"/>
    </row>
    <row r="18" spans="1:16" ht="14.25" customHeight="1">
      <c r="A18" s="58"/>
      <c r="B18" s="58"/>
      <c r="C18" s="58"/>
      <c r="D18" s="58"/>
      <c r="E18" s="58"/>
      <c r="F18" s="58"/>
      <c r="G18" s="58"/>
      <c r="H18" s="58"/>
      <c r="I18" s="58"/>
      <c r="J18" s="58"/>
      <c r="K18" s="58"/>
      <c r="L18" s="58"/>
      <c r="M18" s="58"/>
      <c r="N18" s="58"/>
      <c r="O18" s="58"/>
      <c r="P18" s="58"/>
    </row>
    <row r="19" spans="1:16" ht="14.25" customHeight="1">
      <c r="A19" s="58"/>
      <c r="B19" s="58"/>
      <c r="C19" s="58"/>
      <c r="D19" s="58"/>
      <c r="E19" s="58"/>
      <c r="F19" s="58"/>
      <c r="G19" s="58"/>
      <c r="H19" s="58"/>
      <c r="I19" s="58"/>
      <c r="J19" s="58"/>
      <c r="K19" s="58"/>
      <c r="L19" s="58"/>
      <c r="M19" s="58"/>
      <c r="N19" s="58"/>
      <c r="O19" s="58"/>
      <c r="P19" s="58"/>
    </row>
    <row r="20" spans="1:16" ht="14.25" customHeight="1">
      <c r="A20" s="58"/>
      <c r="B20" s="58"/>
      <c r="C20" s="58"/>
      <c r="D20" s="58"/>
      <c r="E20" s="58"/>
      <c r="F20" s="58"/>
      <c r="G20" s="58"/>
      <c r="H20" s="58"/>
      <c r="I20" s="58"/>
      <c r="J20" s="58"/>
      <c r="K20" s="58"/>
      <c r="L20" s="58"/>
      <c r="M20" s="58"/>
      <c r="N20" s="58"/>
      <c r="O20" s="58"/>
      <c r="P20" s="58"/>
    </row>
    <row r="21" spans="1:16" ht="14.25" customHeight="1">
      <c r="A21" s="58"/>
      <c r="B21" s="58"/>
      <c r="C21" s="58"/>
      <c r="D21" s="58"/>
      <c r="E21" s="58"/>
      <c r="F21" s="58"/>
      <c r="G21" s="58"/>
      <c r="H21" s="58"/>
      <c r="I21" s="58"/>
      <c r="J21" s="58"/>
      <c r="K21" s="58"/>
      <c r="L21" s="58"/>
      <c r="M21" s="58"/>
      <c r="N21" s="58"/>
      <c r="O21" s="58"/>
      <c r="P21" s="58"/>
    </row>
    <row r="22" spans="1:16" ht="14.25" customHeight="1">
      <c r="A22" s="58"/>
      <c r="B22" s="58"/>
      <c r="C22" s="58"/>
      <c r="D22" s="58"/>
      <c r="E22" s="58"/>
      <c r="F22" s="58"/>
      <c r="G22" s="58"/>
      <c r="H22" s="58"/>
      <c r="I22" s="58"/>
      <c r="J22" s="58"/>
      <c r="K22" s="58"/>
      <c r="L22" s="58"/>
      <c r="M22" s="58"/>
      <c r="N22" s="58"/>
      <c r="O22" s="58"/>
      <c r="P22" s="58"/>
    </row>
    <row r="23" spans="1:16" ht="14.25" customHeight="1">
      <c r="A23" s="58"/>
      <c r="B23" s="58"/>
      <c r="C23" s="58"/>
      <c r="D23" s="58"/>
      <c r="E23" s="58"/>
      <c r="F23" s="58"/>
      <c r="G23" s="58"/>
      <c r="H23" s="58"/>
      <c r="I23" s="58"/>
      <c r="J23" s="58"/>
      <c r="K23" s="58"/>
      <c r="L23" s="58"/>
      <c r="M23" s="58"/>
      <c r="N23" s="58"/>
      <c r="O23" s="58"/>
      <c r="P23" s="58"/>
    </row>
    <row r="24" spans="1:16" ht="14.25" customHeight="1">
      <c r="A24" s="58"/>
      <c r="B24" s="58"/>
      <c r="C24" s="58"/>
      <c r="D24" s="58"/>
      <c r="E24" s="58"/>
      <c r="F24" s="58"/>
      <c r="G24" s="58"/>
      <c r="H24" s="58"/>
      <c r="I24" s="58"/>
      <c r="J24" s="58"/>
      <c r="K24" s="58"/>
      <c r="L24" s="58"/>
      <c r="M24" s="58"/>
      <c r="N24" s="58"/>
      <c r="O24" s="58"/>
      <c r="P24" s="58"/>
    </row>
    <row r="25" spans="1:16" ht="14.25" customHeight="1">
      <c r="A25" s="58"/>
      <c r="B25" s="58"/>
      <c r="C25" s="58"/>
      <c r="D25" s="58"/>
      <c r="E25" s="58"/>
      <c r="F25" s="58"/>
      <c r="G25" s="58"/>
      <c r="H25" s="58"/>
      <c r="I25" s="58"/>
      <c r="J25" s="58"/>
      <c r="K25" s="58"/>
      <c r="L25" s="58"/>
      <c r="M25" s="58"/>
      <c r="N25" s="58"/>
      <c r="O25" s="58"/>
      <c r="P25" s="58"/>
    </row>
    <row r="26" spans="1:16" ht="14.25" customHeight="1">
      <c r="A26" s="58"/>
      <c r="B26" s="58"/>
      <c r="C26" s="58"/>
      <c r="D26" s="58"/>
      <c r="E26" s="58"/>
      <c r="F26" s="58"/>
      <c r="G26" s="58"/>
      <c r="H26" s="58"/>
      <c r="I26" s="58"/>
      <c r="J26" s="58"/>
      <c r="K26" s="58"/>
      <c r="L26" s="58"/>
      <c r="M26" s="58"/>
      <c r="N26" s="58"/>
      <c r="O26" s="58"/>
      <c r="P26" s="58"/>
    </row>
    <row r="27" spans="1:16" ht="14.25" customHeight="1">
      <c r="A27" s="58"/>
      <c r="B27" s="58"/>
      <c r="C27" s="58"/>
      <c r="D27" s="58"/>
      <c r="E27" s="58"/>
      <c r="F27" s="58"/>
      <c r="G27" s="58"/>
      <c r="H27" s="58"/>
      <c r="I27" s="58"/>
      <c r="J27" s="58"/>
      <c r="K27" s="58"/>
      <c r="L27" s="58"/>
      <c r="M27" s="58"/>
      <c r="N27" s="58"/>
      <c r="O27" s="58"/>
      <c r="P27" s="58"/>
    </row>
    <row r="28" spans="1:16" ht="14.25" customHeight="1">
      <c r="A28" s="58"/>
      <c r="B28" s="58"/>
      <c r="C28" s="58"/>
      <c r="D28" s="58"/>
      <c r="E28" s="58"/>
      <c r="F28" s="58"/>
      <c r="G28" s="58"/>
      <c r="H28" s="58"/>
      <c r="I28" s="58"/>
      <c r="J28" s="58"/>
      <c r="K28" s="58"/>
      <c r="L28" s="58"/>
      <c r="M28" s="58"/>
      <c r="N28" s="58"/>
      <c r="O28" s="58"/>
      <c r="P28" s="58"/>
    </row>
    <row r="29" spans="1:16" ht="14.25" customHeight="1">
      <c r="A29" s="58"/>
      <c r="B29" s="58"/>
      <c r="C29" s="58"/>
      <c r="D29" s="58"/>
      <c r="E29" s="58"/>
      <c r="F29" s="58"/>
      <c r="G29" s="58"/>
      <c r="H29" s="58"/>
      <c r="I29" s="58"/>
      <c r="J29" s="58"/>
      <c r="K29" s="58"/>
      <c r="L29" s="58"/>
      <c r="M29" s="58"/>
      <c r="N29" s="58"/>
      <c r="O29" s="58"/>
      <c r="P29" s="58"/>
    </row>
    <row r="30" spans="1:16" ht="14.25" customHeight="1">
      <c r="A30" s="58"/>
      <c r="B30" s="58"/>
      <c r="C30" s="58"/>
      <c r="D30" s="58"/>
      <c r="E30" s="58"/>
      <c r="F30" s="58"/>
      <c r="G30" s="58"/>
      <c r="H30" s="58"/>
      <c r="I30" s="58"/>
      <c r="J30" s="58"/>
      <c r="K30" s="58"/>
      <c r="L30" s="58"/>
      <c r="M30" s="58"/>
      <c r="N30" s="58"/>
      <c r="O30" s="58"/>
      <c r="P30" s="58"/>
    </row>
    <row r="31" spans="1:16" ht="14.25" customHeight="1">
      <c r="A31" s="58"/>
      <c r="B31" s="58"/>
      <c r="C31" s="58"/>
      <c r="D31" s="58"/>
      <c r="E31" s="58"/>
      <c r="F31" s="58"/>
      <c r="G31" s="58"/>
      <c r="H31" s="58"/>
      <c r="I31" s="58"/>
      <c r="J31" s="58"/>
      <c r="K31" s="58"/>
      <c r="L31" s="58"/>
      <c r="M31" s="58"/>
      <c r="N31" s="58"/>
      <c r="O31" s="58"/>
      <c r="P31" s="58"/>
    </row>
    <row r="32" spans="1:16" ht="14.25" customHeight="1">
      <c r="A32" s="58"/>
      <c r="B32" s="58"/>
      <c r="C32" s="58"/>
      <c r="D32" s="58"/>
      <c r="E32" s="58"/>
      <c r="F32" s="58"/>
      <c r="G32" s="58"/>
      <c r="H32" s="58"/>
      <c r="I32" s="58"/>
      <c r="J32" s="58"/>
      <c r="K32" s="58"/>
      <c r="L32" s="58"/>
      <c r="M32" s="58"/>
      <c r="N32" s="58"/>
      <c r="O32" s="58"/>
      <c r="P32" s="58"/>
    </row>
    <row r="33" spans="1:16" ht="14.25" customHeight="1">
      <c r="A33" s="58"/>
      <c r="B33" s="58"/>
      <c r="C33" s="58"/>
      <c r="D33" s="58"/>
      <c r="E33" s="58"/>
      <c r="F33" s="58"/>
      <c r="G33" s="58"/>
      <c r="H33" s="58"/>
      <c r="I33" s="58"/>
      <c r="J33" s="58"/>
      <c r="K33" s="58"/>
      <c r="L33" s="58"/>
      <c r="M33" s="58"/>
      <c r="N33" s="58"/>
      <c r="O33" s="58"/>
      <c r="P33" s="58"/>
    </row>
    <row r="34" spans="1:16" ht="14.25" customHeight="1">
      <c r="A34" s="58"/>
      <c r="B34" s="58"/>
      <c r="C34" s="58"/>
      <c r="D34" s="58"/>
      <c r="E34" s="58"/>
      <c r="F34" s="58"/>
      <c r="G34" s="58"/>
      <c r="H34" s="58"/>
      <c r="I34" s="58"/>
      <c r="J34" s="58"/>
      <c r="K34" s="58"/>
      <c r="L34" s="58"/>
      <c r="M34" s="58"/>
      <c r="N34" s="58"/>
      <c r="O34" s="58"/>
      <c r="P34" s="58"/>
    </row>
    <row r="35" spans="1:16" ht="14.25" customHeight="1">
      <c r="A35" s="58"/>
      <c r="B35" s="58"/>
      <c r="C35" s="58"/>
      <c r="D35" s="58"/>
      <c r="E35" s="58"/>
      <c r="F35" s="58"/>
      <c r="G35" s="58"/>
      <c r="H35" s="58"/>
      <c r="I35" s="58"/>
      <c r="J35" s="58"/>
      <c r="K35" s="58"/>
      <c r="L35" s="58"/>
      <c r="M35" s="58"/>
      <c r="N35" s="58"/>
      <c r="O35" s="58"/>
      <c r="P35" s="58"/>
    </row>
    <row r="36" spans="1:16" ht="14.25" customHeight="1">
      <c r="A36" s="58"/>
      <c r="B36" s="58"/>
      <c r="C36" s="58"/>
      <c r="D36" s="58"/>
      <c r="E36" s="58"/>
      <c r="F36" s="58"/>
      <c r="G36" s="58"/>
      <c r="H36" s="58"/>
      <c r="I36" s="58"/>
      <c r="J36" s="58"/>
      <c r="K36" s="58"/>
      <c r="L36" s="58"/>
      <c r="M36" s="58"/>
      <c r="N36" s="58"/>
      <c r="O36" s="58"/>
      <c r="P36" s="58"/>
    </row>
    <row r="37" spans="1:16" ht="14.25" customHeight="1">
      <c r="A37" s="58"/>
      <c r="B37" s="58"/>
      <c r="C37" s="58"/>
      <c r="D37" s="58"/>
      <c r="E37" s="58"/>
      <c r="F37" s="58"/>
      <c r="G37" s="58"/>
      <c r="H37" s="58"/>
      <c r="I37" s="58"/>
      <c r="J37" s="58"/>
      <c r="K37" s="58"/>
      <c r="L37" s="58"/>
      <c r="M37" s="58"/>
      <c r="N37" s="58"/>
      <c r="O37" s="58"/>
      <c r="P37" s="58"/>
    </row>
    <row r="38" spans="1:16" ht="14.25" customHeight="1">
      <c r="A38" s="58"/>
      <c r="B38" s="58"/>
      <c r="C38" s="58"/>
      <c r="D38" s="58"/>
      <c r="E38" s="58"/>
      <c r="F38" s="58"/>
      <c r="G38" s="58"/>
      <c r="H38" s="58"/>
      <c r="I38" s="58"/>
      <c r="J38" s="58"/>
      <c r="K38" s="58"/>
      <c r="L38" s="58"/>
      <c r="M38" s="58"/>
      <c r="N38" s="58"/>
      <c r="O38" s="58"/>
      <c r="P38" s="58"/>
    </row>
    <row r="39" spans="1:16" ht="14.25" customHeight="1">
      <c r="A39" s="58"/>
      <c r="B39" s="58"/>
      <c r="C39" s="58"/>
      <c r="D39" s="58"/>
      <c r="E39" s="58"/>
      <c r="F39" s="58"/>
      <c r="G39" s="58"/>
      <c r="H39" s="58"/>
      <c r="I39" s="58"/>
      <c r="J39" s="58"/>
      <c r="K39" s="58"/>
      <c r="L39" s="58"/>
      <c r="M39" s="58"/>
      <c r="N39" s="58"/>
      <c r="O39" s="58"/>
      <c r="P39" s="58"/>
    </row>
    <row r="40" spans="1:16" ht="14.25" customHeight="1">
      <c r="A40" s="58"/>
      <c r="B40" s="58"/>
      <c r="C40" s="58"/>
      <c r="D40" s="58"/>
      <c r="E40" s="58"/>
      <c r="F40" s="58"/>
      <c r="G40" s="58"/>
      <c r="H40" s="58"/>
      <c r="I40" s="58"/>
      <c r="J40" s="58"/>
      <c r="K40" s="58"/>
      <c r="L40" s="58"/>
      <c r="M40" s="58"/>
      <c r="N40" s="58"/>
      <c r="O40" s="58"/>
      <c r="P40" s="58"/>
    </row>
    <row r="41" spans="1:16" ht="14.25" customHeight="1">
      <c r="A41" s="58"/>
      <c r="B41" s="58"/>
      <c r="C41" s="58"/>
      <c r="D41" s="58"/>
      <c r="E41" s="58"/>
      <c r="F41" s="58"/>
      <c r="G41" s="58"/>
      <c r="H41" s="58"/>
      <c r="I41" s="58"/>
      <c r="J41" s="58"/>
      <c r="K41" s="58"/>
      <c r="L41" s="58"/>
      <c r="M41" s="58"/>
      <c r="N41" s="58"/>
      <c r="O41" s="58"/>
      <c r="P41" s="58"/>
    </row>
    <row r="42" spans="1:16" ht="14.25" customHeight="1">
      <c r="A42" s="58"/>
      <c r="B42" s="58"/>
      <c r="C42" s="58"/>
      <c r="D42" s="58"/>
      <c r="E42" s="58"/>
      <c r="F42" s="58"/>
      <c r="G42" s="58"/>
      <c r="H42" s="58"/>
      <c r="I42" s="58"/>
      <c r="J42" s="58"/>
      <c r="K42" s="58"/>
      <c r="L42" s="58"/>
      <c r="M42" s="58"/>
      <c r="N42" s="58"/>
      <c r="O42" s="58"/>
      <c r="P42" s="58"/>
    </row>
    <row r="43" spans="1:16" ht="14.25" customHeight="1">
      <c r="A43" s="58"/>
      <c r="B43" s="58"/>
      <c r="C43" s="58"/>
      <c r="D43" s="58"/>
      <c r="E43" s="58"/>
      <c r="F43" s="58"/>
      <c r="G43" s="58"/>
      <c r="H43" s="58"/>
      <c r="I43" s="58"/>
      <c r="J43" s="58"/>
      <c r="K43" s="58"/>
      <c r="L43" s="58"/>
      <c r="M43" s="58"/>
      <c r="N43" s="58"/>
      <c r="O43" s="58"/>
      <c r="P43" s="58"/>
    </row>
    <row r="44" spans="1:16" ht="14.25" customHeight="1">
      <c r="A44" s="58"/>
      <c r="B44" s="58"/>
      <c r="C44" s="58"/>
      <c r="D44" s="58"/>
      <c r="E44" s="58"/>
      <c r="F44" s="58"/>
      <c r="G44" s="58"/>
      <c r="H44" s="58"/>
      <c r="I44" s="58"/>
      <c r="J44" s="58"/>
      <c r="K44" s="58"/>
      <c r="L44" s="58"/>
      <c r="M44" s="58"/>
      <c r="N44" s="58"/>
      <c r="O44" s="58"/>
      <c r="P44" s="58"/>
    </row>
    <row r="45" spans="1:16" ht="14.25" customHeight="1">
      <c r="A45" s="58"/>
      <c r="B45" s="58"/>
      <c r="C45" s="58"/>
      <c r="D45" s="58"/>
      <c r="E45" s="58"/>
      <c r="F45" s="58"/>
      <c r="G45" s="58"/>
      <c r="H45" s="58"/>
      <c r="I45" s="58"/>
      <c r="J45" s="58"/>
      <c r="K45" s="58"/>
      <c r="L45" s="58"/>
      <c r="M45" s="58"/>
      <c r="N45" s="58"/>
      <c r="O45" s="58"/>
      <c r="P45" s="58"/>
    </row>
    <row r="46" spans="1:16" ht="14.25" customHeight="1">
      <c r="A46" s="58"/>
      <c r="B46" s="58"/>
      <c r="C46" s="58"/>
      <c r="D46" s="58"/>
      <c r="E46" s="58"/>
      <c r="F46" s="58"/>
      <c r="G46" s="58"/>
      <c r="H46" s="58"/>
      <c r="I46" s="58"/>
      <c r="J46" s="58"/>
      <c r="K46" s="58"/>
      <c r="L46" s="58"/>
      <c r="M46" s="58"/>
      <c r="N46" s="58"/>
      <c r="O46" s="58"/>
      <c r="P46" s="58"/>
    </row>
    <row r="47" spans="1:16" ht="14.25" customHeight="1">
      <c r="A47" s="58"/>
      <c r="B47" s="58"/>
      <c r="C47" s="58"/>
      <c r="D47" s="58"/>
      <c r="E47" s="58"/>
      <c r="F47" s="58"/>
      <c r="G47" s="58"/>
      <c r="H47" s="58"/>
      <c r="I47" s="58"/>
      <c r="J47" s="58"/>
      <c r="K47" s="58"/>
      <c r="L47" s="58"/>
      <c r="M47" s="58"/>
      <c r="N47" s="58"/>
      <c r="O47" s="58"/>
      <c r="P47" s="58"/>
    </row>
    <row r="48" spans="1:16" ht="14.25" customHeight="1">
      <c r="A48" s="58"/>
      <c r="B48" s="58"/>
      <c r="C48" s="58"/>
      <c r="D48" s="58"/>
      <c r="E48" s="58"/>
      <c r="F48" s="58"/>
      <c r="G48" s="58"/>
      <c r="H48" s="58"/>
      <c r="I48" s="58"/>
      <c r="J48" s="58"/>
      <c r="K48" s="58"/>
      <c r="L48" s="58"/>
      <c r="M48" s="58"/>
      <c r="N48" s="58"/>
      <c r="O48" s="58"/>
      <c r="P48" s="58"/>
    </row>
    <row r="49" spans="1:16" ht="14.25" customHeight="1">
      <c r="A49" s="58"/>
      <c r="B49" s="58"/>
      <c r="C49" s="58"/>
      <c r="D49" s="58"/>
      <c r="E49" s="58"/>
      <c r="F49" s="58"/>
      <c r="G49" s="58"/>
      <c r="H49" s="58"/>
      <c r="I49" s="58"/>
      <c r="J49" s="58"/>
      <c r="K49" s="58"/>
      <c r="L49" s="58"/>
      <c r="M49" s="58"/>
      <c r="N49" s="58"/>
      <c r="O49" s="58"/>
      <c r="P49" s="58"/>
    </row>
    <row r="50" spans="1:16" ht="14.25" customHeight="1">
      <c r="A50" s="58"/>
      <c r="B50" s="58"/>
      <c r="C50" s="58"/>
      <c r="D50" s="58"/>
      <c r="E50" s="58"/>
      <c r="F50" s="58"/>
      <c r="G50" s="58"/>
      <c r="H50" s="58"/>
      <c r="I50" s="58"/>
      <c r="J50" s="58"/>
      <c r="K50" s="58"/>
      <c r="L50" s="58"/>
      <c r="M50" s="58"/>
      <c r="N50" s="58"/>
      <c r="O50" s="58"/>
      <c r="P50" s="58"/>
    </row>
    <row r="51" spans="1:16" ht="14.25" customHeight="1">
      <c r="A51" s="58"/>
      <c r="B51" s="58"/>
      <c r="C51" s="58"/>
      <c r="D51" s="58"/>
      <c r="E51" s="58"/>
      <c r="F51" s="58"/>
      <c r="G51" s="58"/>
      <c r="H51" s="58"/>
      <c r="I51" s="58"/>
      <c r="J51" s="58"/>
      <c r="K51" s="58"/>
      <c r="L51" s="58"/>
      <c r="M51" s="58"/>
      <c r="N51" s="58"/>
      <c r="O51" s="58"/>
      <c r="P51" s="58"/>
    </row>
    <row r="52" spans="1:16" ht="14.25" customHeight="1">
      <c r="A52" s="58"/>
      <c r="B52" s="58"/>
      <c r="C52" s="58"/>
      <c r="D52" s="58"/>
      <c r="E52" s="58"/>
      <c r="F52" s="58"/>
      <c r="G52" s="58"/>
      <c r="H52" s="58"/>
      <c r="I52" s="58"/>
      <c r="J52" s="58"/>
      <c r="K52" s="58"/>
      <c r="L52" s="58"/>
      <c r="M52" s="58"/>
      <c r="N52" s="58"/>
      <c r="O52" s="58"/>
      <c r="P52" s="58"/>
    </row>
    <row r="53" spans="1:16" ht="14.25" customHeight="1">
      <c r="A53" s="58"/>
      <c r="B53" s="58"/>
      <c r="C53" s="58"/>
      <c r="D53" s="58"/>
      <c r="E53" s="58"/>
      <c r="F53" s="58"/>
      <c r="G53" s="58"/>
      <c r="H53" s="58"/>
      <c r="I53" s="58"/>
      <c r="J53" s="58"/>
      <c r="K53" s="58"/>
      <c r="L53" s="58"/>
      <c r="M53" s="58"/>
      <c r="N53" s="58"/>
      <c r="O53" s="58"/>
      <c r="P53" s="58"/>
    </row>
    <row r="54" spans="1:16" ht="14.25" customHeight="1">
      <c r="A54" s="58"/>
      <c r="B54" s="58"/>
      <c r="C54" s="58"/>
      <c r="D54" s="58"/>
      <c r="E54" s="58"/>
      <c r="F54" s="58"/>
      <c r="G54" s="58"/>
      <c r="H54" s="58"/>
      <c r="I54" s="58"/>
      <c r="J54" s="58"/>
      <c r="K54" s="58"/>
      <c r="L54" s="58"/>
      <c r="M54" s="58"/>
      <c r="N54" s="58"/>
      <c r="O54" s="58"/>
      <c r="P54" s="58"/>
    </row>
    <row r="55" spans="1:16" ht="14.25" customHeight="1">
      <c r="A55" s="58"/>
      <c r="B55" s="58"/>
      <c r="C55" s="58"/>
      <c r="D55" s="58"/>
      <c r="E55" s="58"/>
      <c r="F55" s="58"/>
      <c r="G55" s="58"/>
      <c r="H55" s="58"/>
      <c r="I55" s="58"/>
      <c r="J55" s="58"/>
      <c r="K55" s="58"/>
      <c r="L55" s="58"/>
      <c r="M55" s="58"/>
      <c r="N55" s="58"/>
      <c r="O55" s="58"/>
      <c r="P55" s="58"/>
    </row>
    <row r="56" spans="1:16" ht="14.25" customHeight="1">
      <c r="A56" s="58"/>
      <c r="B56" s="58"/>
      <c r="C56" s="58"/>
      <c r="D56" s="58"/>
      <c r="E56" s="58"/>
      <c r="F56" s="58"/>
      <c r="G56" s="58"/>
      <c r="H56" s="58"/>
      <c r="I56" s="58"/>
      <c r="J56" s="58"/>
      <c r="K56" s="58"/>
      <c r="L56" s="58"/>
      <c r="M56" s="58"/>
      <c r="N56" s="58"/>
      <c r="O56" s="58"/>
      <c r="P56" s="58"/>
    </row>
    <row r="57" spans="1:16" ht="14.25" customHeight="1">
      <c r="A57" s="58"/>
      <c r="B57" s="58"/>
      <c r="C57" s="58"/>
      <c r="D57" s="58"/>
      <c r="E57" s="58"/>
      <c r="F57" s="58"/>
      <c r="G57" s="58"/>
      <c r="H57" s="58"/>
      <c r="I57" s="58"/>
      <c r="J57" s="58"/>
      <c r="K57" s="58"/>
      <c r="L57" s="58"/>
      <c r="M57" s="58"/>
      <c r="N57" s="58"/>
      <c r="O57" s="58"/>
      <c r="P57" s="58"/>
    </row>
    <row r="58" spans="1:16" ht="14.25" customHeight="1">
      <c r="A58" s="58"/>
      <c r="B58" s="58"/>
      <c r="C58" s="58"/>
      <c r="D58" s="58"/>
      <c r="E58" s="58"/>
      <c r="F58" s="58"/>
      <c r="G58" s="58"/>
      <c r="H58" s="58"/>
      <c r="I58" s="58"/>
      <c r="J58" s="58"/>
      <c r="K58" s="58"/>
      <c r="L58" s="58"/>
      <c r="M58" s="58"/>
      <c r="N58" s="58"/>
      <c r="O58" s="58"/>
      <c r="P58" s="58"/>
    </row>
    <row r="59" spans="1:16" ht="14.25" customHeight="1">
      <c r="A59" s="58"/>
      <c r="B59" s="58"/>
      <c r="C59" s="58"/>
      <c r="D59" s="58"/>
      <c r="E59" s="58"/>
      <c r="F59" s="58"/>
      <c r="G59" s="58"/>
      <c r="H59" s="58"/>
      <c r="I59" s="58"/>
      <c r="J59" s="58"/>
      <c r="K59" s="58"/>
      <c r="L59" s="58"/>
      <c r="M59" s="58"/>
      <c r="N59" s="58"/>
      <c r="O59" s="58"/>
      <c r="P59" s="58"/>
    </row>
    <row r="60" spans="1:16" ht="14.25" customHeight="1">
      <c r="A60" s="58"/>
      <c r="B60" s="58"/>
      <c r="C60" s="58"/>
      <c r="D60" s="58"/>
      <c r="E60" s="58"/>
      <c r="F60" s="58"/>
      <c r="G60" s="58"/>
      <c r="H60" s="58"/>
      <c r="I60" s="58"/>
      <c r="J60" s="58"/>
      <c r="K60" s="58"/>
      <c r="L60" s="58"/>
      <c r="M60" s="58"/>
      <c r="N60" s="58"/>
      <c r="O60" s="58"/>
      <c r="P60" s="58"/>
    </row>
    <row r="61" spans="1:16" ht="14.25" customHeight="1">
      <c r="A61" s="58"/>
      <c r="B61" s="58"/>
      <c r="C61" s="58"/>
      <c r="D61" s="58"/>
      <c r="E61" s="58"/>
      <c r="F61" s="58"/>
      <c r="G61" s="58"/>
      <c r="H61" s="58"/>
      <c r="I61" s="58"/>
      <c r="J61" s="58"/>
      <c r="K61" s="58"/>
      <c r="L61" s="58"/>
      <c r="M61" s="58"/>
      <c r="N61" s="58"/>
      <c r="O61" s="58"/>
      <c r="P61" s="58"/>
    </row>
    <row r="62" spans="1:16" ht="14.25" customHeight="1">
      <c r="A62" s="58"/>
      <c r="B62" s="58"/>
      <c r="C62" s="58"/>
      <c r="D62" s="58"/>
      <c r="E62" s="58"/>
      <c r="F62" s="58"/>
      <c r="G62" s="58"/>
      <c r="H62" s="58"/>
      <c r="I62" s="58"/>
      <c r="J62" s="58"/>
      <c r="K62" s="58"/>
      <c r="L62" s="58"/>
      <c r="M62" s="58"/>
      <c r="N62" s="58"/>
      <c r="O62" s="58"/>
      <c r="P62" s="58"/>
    </row>
    <row r="63" spans="1:16" ht="14.25" customHeight="1">
      <c r="A63" s="58"/>
      <c r="B63" s="58"/>
      <c r="C63" s="58"/>
      <c r="D63" s="58"/>
      <c r="E63" s="58"/>
      <c r="F63" s="58"/>
      <c r="G63" s="58"/>
      <c r="H63" s="58"/>
      <c r="I63" s="58"/>
      <c r="J63" s="58"/>
      <c r="K63" s="58"/>
      <c r="L63" s="58"/>
      <c r="M63" s="58"/>
      <c r="N63" s="58"/>
      <c r="O63" s="58"/>
      <c r="P63" s="58"/>
    </row>
    <row r="64" spans="1:16" ht="14.25" customHeight="1">
      <c r="A64" s="58"/>
      <c r="B64" s="58"/>
      <c r="C64" s="58"/>
      <c r="D64" s="58"/>
      <c r="E64" s="58"/>
      <c r="F64" s="58"/>
      <c r="G64" s="58"/>
      <c r="H64" s="58"/>
      <c r="I64" s="58"/>
      <c r="J64" s="58"/>
      <c r="K64" s="58"/>
      <c r="L64" s="58"/>
      <c r="M64" s="58"/>
      <c r="N64" s="58"/>
      <c r="O64" s="58"/>
      <c r="P64" s="58"/>
    </row>
    <row r="65" spans="1:16" ht="14.25" customHeight="1">
      <c r="A65" s="58"/>
      <c r="B65" s="58"/>
      <c r="C65" s="58"/>
      <c r="D65" s="58"/>
      <c r="E65" s="58"/>
      <c r="F65" s="58"/>
      <c r="G65" s="58"/>
      <c r="H65" s="58"/>
      <c r="I65" s="58"/>
      <c r="J65" s="58"/>
      <c r="K65" s="58"/>
      <c r="L65" s="58"/>
      <c r="M65" s="58"/>
      <c r="N65" s="58"/>
      <c r="O65" s="58"/>
      <c r="P65" s="58"/>
    </row>
    <row r="66" spans="1:16" ht="14.25" customHeight="1">
      <c r="A66" s="58"/>
      <c r="B66" s="58"/>
      <c r="C66" s="58"/>
      <c r="D66" s="58"/>
      <c r="E66" s="58"/>
      <c r="F66" s="58"/>
      <c r="G66" s="58"/>
      <c r="H66" s="58"/>
      <c r="I66" s="58"/>
      <c r="J66" s="58"/>
      <c r="K66" s="58"/>
      <c r="L66" s="58"/>
      <c r="M66" s="58"/>
      <c r="N66" s="58"/>
      <c r="O66" s="58"/>
      <c r="P66" s="58"/>
    </row>
    <row r="67" spans="1:16" ht="14.25" customHeight="1">
      <c r="A67" s="58"/>
      <c r="B67" s="58"/>
      <c r="C67" s="58"/>
      <c r="D67" s="58"/>
      <c r="E67" s="58"/>
      <c r="F67" s="58"/>
      <c r="G67" s="58"/>
      <c r="H67" s="58"/>
      <c r="I67" s="58"/>
      <c r="J67" s="58"/>
      <c r="K67" s="58"/>
      <c r="L67" s="58"/>
      <c r="M67" s="58"/>
      <c r="N67" s="58"/>
      <c r="O67" s="58"/>
      <c r="P67" s="58"/>
    </row>
    <row r="68" spans="1:16" ht="14.25" customHeight="1">
      <c r="A68" s="58"/>
      <c r="B68" s="58"/>
      <c r="C68" s="58"/>
      <c r="D68" s="58"/>
      <c r="E68" s="58"/>
      <c r="F68" s="58"/>
      <c r="G68" s="58"/>
      <c r="H68" s="58"/>
      <c r="I68" s="58"/>
      <c r="J68" s="58"/>
      <c r="K68" s="58"/>
      <c r="L68" s="58"/>
      <c r="M68" s="58"/>
      <c r="N68" s="58"/>
      <c r="O68" s="58"/>
      <c r="P68" s="58"/>
    </row>
    <row r="69" spans="1:16" ht="14.25" customHeight="1">
      <c r="A69" s="58"/>
      <c r="B69" s="58"/>
      <c r="C69" s="58"/>
      <c r="D69" s="58"/>
      <c r="E69" s="58"/>
      <c r="F69" s="58"/>
      <c r="G69" s="58"/>
      <c r="H69" s="58"/>
      <c r="I69" s="58"/>
      <c r="J69" s="58"/>
      <c r="K69" s="58"/>
      <c r="L69" s="58"/>
      <c r="M69" s="58"/>
      <c r="N69" s="58"/>
      <c r="O69" s="58"/>
      <c r="P69" s="58"/>
    </row>
    <row r="70" spans="1:16" ht="14.25" customHeight="1">
      <c r="A70" s="58"/>
      <c r="B70" s="58"/>
      <c r="C70" s="58"/>
      <c r="D70" s="58"/>
      <c r="E70" s="58"/>
      <c r="F70" s="58"/>
      <c r="G70" s="58"/>
      <c r="H70" s="58"/>
      <c r="I70" s="58"/>
      <c r="J70" s="58"/>
      <c r="K70" s="58"/>
      <c r="L70" s="58"/>
      <c r="M70" s="58"/>
      <c r="N70" s="58"/>
      <c r="O70" s="58"/>
      <c r="P70" s="58"/>
    </row>
    <row r="71" spans="1:16" ht="14.25" customHeight="1">
      <c r="A71" s="58"/>
      <c r="B71" s="58"/>
      <c r="C71" s="58"/>
      <c r="D71" s="58"/>
      <c r="E71" s="58"/>
      <c r="F71" s="58"/>
      <c r="G71" s="58"/>
      <c r="H71" s="58"/>
      <c r="I71" s="58"/>
      <c r="J71" s="58"/>
      <c r="K71" s="58"/>
      <c r="L71" s="58"/>
      <c r="M71" s="58"/>
      <c r="N71" s="58"/>
      <c r="O71" s="58"/>
      <c r="P71" s="58"/>
    </row>
    <row r="72" spans="1:16" ht="14.25" customHeight="1">
      <c r="A72" s="58"/>
      <c r="B72" s="58"/>
      <c r="C72" s="58"/>
      <c r="D72" s="58"/>
      <c r="E72" s="58"/>
      <c r="F72" s="58"/>
      <c r="G72" s="58"/>
      <c r="H72" s="58"/>
      <c r="I72" s="58"/>
      <c r="J72" s="58"/>
      <c r="K72" s="58"/>
      <c r="L72" s="58"/>
      <c r="M72" s="58"/>
      <c r="N72" s="58"/>
      <c r="O72" s="58"/>
      <c r="P72" s="58"/>
    </row>
    <row r="73" spans="1:16" ht="14.25" customHeight="1">
      <c r="A73" s="58"/>
      <c r="B73" s="58"/>
      <c r="C73" s="58"/>
      <c r="D73" s="58"/>
      <c r="E73" s="58"/>
      <c r="F73" s="58"/>
      <c r="G73" s="58"/>
      <c r="H73" s="58"/>
      <c r="I73" s="58"/>
      <c r="J73" s="58"/>
      <c r="K73" s="58"/>
      <c r="L73" s="58"/>
      <c r="M73" s="58"/>
      <c r="N73" s="58"/>
      <c r="O73" s="58"/>
      <c r="P73" s="58"/>
    </row>
    <row r="74" spans="1:16" ht="14.25" customHeight="1">
      <c r="A74" s="58"/>
      <c r="B74" s="58"/>
      <c r="C74" s="58"/>
      <c r="D74" s="58"/>
      <c r="E74" s="58"/>
      <c r="F74" s="58"/>
      <c r="G74" s="58"/>
      <c r="H74" s="58"/>
      <c r="I74" s="58"/>
      <c r="J74" s="58"/>
      <c r="K74" s="58"/>
      <c r="L74" s="58"/>
      <c r="M74" s="58"/>
      <c r="N74" s="58"/>
      <c r="O74" s="58"/>
      <c r="P74" s="58"/>
    </row>
    <row r="75" spans="1:16" ht="14.25" customHeight="1">
      <c r="A75" s="58"/>
      <c r="B75" s="58"/>
      <c r="C75" s="58"/>
      <c r="D75" s="58"/>
      <c r="E75" s="58"/>
      <c r="F75" s="58"/>
      <c r="G75" s="58"/>
      <c r="H75" s="58"/>
      <c r="I75" s="58"/>
      <c r="J75" s="58"/>
      <c r="K75" s="58"/>
      <c r="L75" s="58"/>
      <c r="M75" s="58"/>
      <c r="N75" s="58"/>
      <c r="O75" s="58"/>
      <c r="P75" s="58"/>
    </row>
    <row r="76" spans="1:16" ht="14.25" customHeight="1">
      <c r="A76" s="58"/>
      <c r="B76" s="58"/>
      <c r="C76" s="58"/>
      <c r="D76" s="58"/>
      <c r="E76" s="58"/>
      <c r="F76" s="58"/>
      <c r="G76" s="58"/>
      <c r="H76" s="58"/>
      <c r="I76" s="58"/>
      <c r="J76" s="58"/>
      <c r="K76" s="58"/>
      <c r="L76" s="58"/>
      <c r="M76" s="58"/>
      <c r="N76" s="58"/>
      <c r="O76" s="58"/>
      <c r="P76" s="58"/>
    </row>
    <row r="77" spans="1:16" ht="14.25" customHeight="1">
      <c r="A77" s="58"/>
      <c r="B77" s="58"/>
      <c r="C77" s="58"/>
      <c r="D77" s="58"/>
      <c r="E77" s="58"/>
      <c r="F77" s="58"/>
      <c r="G77" s="58"/>
      <c r="H77" s="58"/>
      <c r="I77" s="58"/>
      <c r="J77" s="58"/>
      <c r="K77" s="58"/>
      <c r="L77" s="58"/>
      <c r="M77" s="58"/>
      <c r="N77" s="58"/>
      <c r="O77" s="58"/>
      <c r="P77" s="58"/>
    </row>
    <row r="78" spans="1:16" ht="14.25" customHeight="1">
      <c r="A78" s="58"/>
      <c r="B78" s="58"/>
      <c r="C78" s="58"/>
      <c r="D78" s="58"/>
      <c r="E78" s="58"/>
      <c r="F78" s="58"/>
      <c r="G78" s="58"/>
      <c r="H78" s="58"/>
      <c r="I78" s="58"/>
      <c r="J78" s="58"/>
      <c r="K78" s="58"/>
      <c r="L78" s="58"/>
      <c r="M78" s="58"/>
      <c r="N78" s="58"/>
      <c r="O78" s="58"/>
      <c r="P78" s="58"/>
    </row>
    <row r="79" spans="1:16" ht="14.25" customHeight="1">
      <c r="A79" s="58"/>
      <c r="B79" s="58"/>
      <c r="C79" s="58"/>
      <c r="D79" s="58"/>
      <c r="E79" s="58"/>
      <c r="F79" s="58"/>
      <c r="G79" s="58"/>
      <c r="H79" s="58"/>
      <c r="I79" s="58"/>
      <c r="J79" s="58"/>
      <c r="K79" s="58"/>
      <c r="L79" s="58"/>
      <c r="M79" s="58"/>
      <c r="N79" s="58"/>
      <c r="O79" s="58"/>
      <c r="P79" s="58"/>
    </row>
    <row r="80" spans="1:16" ht="14.25" customHeight="1">
      <c r="A80" s="58"/>
      <c r="B80" s="58"/>
      <c r="C80" s="58"/>
      <c r="D80" s="58"/>
      <c r="E80" s="58"/>
      <c r="F80" s="58"/>
      <c r="G80" s="58"/>
      <c r="H80" s="58"/>
      <c r="I80" s="58"/>
      <c r="J80" s="58"/>
      <c r="K80" s="58"/>
      <c r="L80" s="58"/>
      <c r="M80" s="58"/>
      <c r="N80" s="58"/>
      <c r="O80" s="58"/>
      <c r="P80" s="58"/>
    </row>
    <row r="81" spans="1:16" ht="14.25" customHeight="1">
      <c r="A81" s="58"/>
      <c r="B81" s="58"/>
      <c r="C81" s="58"/>
      <c r="D81" s="58"/>
      <c r="E81" s="58"/>
      <c r="F81" s="58"/>
      <c r="G81" s="58"/>
      <c r="H81" s="58"/>
      <c r="I81" s="58"/>
      <c r="J81" s="58"/>
      <c r="K81" s="58"/>
      <c r="L81" s="58"/>
      <c r="M81" s="58"/>
      <c r="N81" s="58"/>
      <c r="O81" s="58"/>
      <c r="P81" s="58"/>
    </row>
    <row r="82" spans="1:16" ht="14.25" customHeight="1">
      <c r="A82" s="58"/>
      <c r="B82" s="58"/>
      <c r="C82" s="58"/>
      <c r="D82" s="58"/>
      <c r="E82" s="58"/>
      <c r="F82" s="58"/>
      <c r="G82" s="58"/>
      <c r="H82" s="58"/>
      <c r="I82" s="58"/>
      <c r="J82" s="58"/>
      <c r="K82" s="58"/>
      <c r="L82" s="58"/>
      <c r="M82" s="58"/>
      <c r="N82" s="58"/>
      <c r="O82" s="58"/>
      <c r="P82" s="58"/>
    </row>
    <row r="83" spans="1:16" ht="14.25" customHeight="1">
      <c r="A83" s="58"/>
      <c r="B83" s="58"/>
      <c r="C83" s="58"/>
      <c r="D83" s="58"/>
      <c r="E83" s="58"/>
      <c r="F83" s="58"/>
      <c r="G83" s="58"/>
      <c r="H83" s="58"/>
      <c r="I83" s="58"/>
      <c r="J83" s="58"/>
      <c r="K83" s="58"/>
      <c r="L83" s="58"/>
      <c r="M83" s="58"/>
      <c r="N83" s="58"/>
      <c r="O83" s="58"/>
      <c r="P83" s="58"/>
    </row>
    <row r="84" spans="1:16" ht="14.25" customHeight="1">
      <c r="A84" s="58"/>
      <c r="B84" s="58"/>
      <c r="C84" s="58"/>
      <c r="D84" s="58"/>
      <c r="E84" s="58"/>
      <c r="F84" s="58"/>
      <c r="G84" s="58"/>
      <c r="H84" s="58"/>
      <c r="I84" s="58"/>
      <c r="J84" s="58"/>
      <c r="K84" s="58"/>
      <c r="L84" s="58"/>
      <c r="M84" s="58"/>
      <c r="N84" s="58"/>
      <c r="O84" s="58"/>
      <c r="P84" s="58"/>
    </row>
    <row r="85" spans="1:16" ht="14.25" customHeight="1">
      <c r="A85" s="58"/>
      <c r="B85" s="58"/>
      <c r="C85" s="58"/>
      <c r="D85" s="58"/>
      <c r="E85" s="58"/>
      <c r="F85" s="58"/>
      <c r="G85" s="58"/>
      <c r="H85" s="58"/>
      <c r="I85" s="58"/>
      <c r="J85" s="58"/>
      <c r="K85" s="58"/>
      <c r="L85" s="58"/>
      <c r="M85" s="58"/>
      <c r="N85" s="58"/>
      <c r="O85" s="58"/>
      <c r="P85" s="58"/>
    </row>
    <row r="86" spans="1:16" ht="14.25" customHeight="1">
      <c r="A86" s="58"/>
      <c r="B86" s="58"/>
      <c r="C86" s="58"/>
      <c r="D86" s="58"/>
      <c r="E86" s="58"/>
      <c r="F86" s="58"/>
      <c r="G86" s="58"/>
      <c r="H86" s="58"/>
      <c r="I86" s="58"/>
      <c r="J86" s="58"/>
      <c r="K86" s="58"/>
      <c r="L86" s="58"/>
      <c r="M86" s="58"/>
      <c r="N86" s="58"/>
      <c r="O86" s="58"/>
      <c r="P86" s="58"/>
    </row>
    <row r="87" spans="1:16" ht="14.25" customHeight="1">
      <c r="A87" s="58"/>
      <c r="B87" s="58"/>
      <c r="C87" s="58"/>
      <c r="D87" s="58"/>
      <c r="E87" s="58"/>
      <c r="F87" s="58"/>
      <c r="G87" s="58"/>
      <c r="H87" s="58"/>
      <c r="I87" s="58"/>
      <c r="J87" s="58"/>
      <c r="K87" s="58"/>
      <c r="L87" s="58"/>
      <c r="M87" s="58"/>
      <c r="N87" s="58"/>
      <c r="O87" s="58"/>
      <c r="P87" s="58"/>
    </row>
    <row r="88" spans="1:16" ht="14.25" customHeight="1">
      <c r="A88" s="58"/>
      <c r="B88" s="58"/>
      <c r="C88" s="58"/>
      <c r="D88" s="58"/>
      <c r="E88" s="58"/>
      <c r="F88" s="58"/>
      <c r="G88" s="58"/>
      <c r="H88" s="58"/>
      <c r="I88" s="58"/>
      <c r="J88" s="58"/>
      <c r="K88" s="58"/>
      <c r="L88" s="58"/>
      <c r="M88" s="58"/>
      <c r="N88" s="58"/>
      <c r="O88" s="58"/>
      <c r="P88" s="58"/>
    </row>
    <row r="89" spans="1:16" ht="14.25" customHeight="1">
      <c r="A89" s="58"/>
      <c r="B89" s="58"/>
      <c r="C89" s="58"/>
      <c r="D89" s="58"/>
      <c r="E89" s="58"/>
      <c r="F89" s="58"/>
      <c r="G89" s="58"/>
      <c r="H89" s="58"/>
      <c r="I89" s="58"/>
      <c r="J89" s="58"/>
      <c r="K89" s="58"/>
      <c r="L89" s="58"/>
      <c r="M89" s="58"/>
      <c r="N89" s="58"/>
      <c r="O89" s="58"/>
      <c r="P89" s="58"/>
    </row>
    <row r="90" spans="1:16" ht="14.25" customHeight="1">
      <c r="A90" s="58"/>
      <c r="B90" s="58"/>
      <c r="C90" s="58"/>
      <c r="D90" s="58"/>
      <c r="E90" s="58"/>
      <c r="F90" s="58"/>
      <c r="G90" s="58"/>
      <c r="H90" s="58"/>
      <c r="I90" s="58"/>
      <c r="J90" s="58"/>
      <c r="K90" s="58"/>
      <c r="L90" s="58"/>
      <c r="M90" s="58"/>
      <c r="N90" s="58"/>
      <c r="O90" s="58"/>
      <c r="P90" s="58"/>
    </row>
    <row r="91" spans="1:16" ht="14.25" customHeight="1">
      <c r="A91" s="58"/>
      <c r="B91" s="58"/>
      <c r="C91" s="58"/>
      <c r="D91" s="58"/>
      <c r="E91" s="58"/>
      <c r="F91" s="58"/>
      <c r="G91" s="58"/>
      <c r="H91" s="58"/>
      <c r="I91" s="58"/>
      <c r="J91" s="58"/>
      <c r="K91" s="58"/>
      <c r="L91" s="58"/>
      <c r="M91" s="58"/>
      <c r="N91" s="58"/>
      <c r="O91" s="58"/>
      <c r="P91" s="58"/>
    </row>
    <row r="92" spans="1:16" ht="14.25" customHeight="1">
      <c r="A92" s="58"/>
      <c r="B92" s="58"/>
      <c r="C92" s="58"/>
      <c r="D92" s="58"/>
      <c r="E92" s="58"/>
      <c r="F92" s="58"/>
      <c r="G92" s="58"/>
      <c r="H92" s="58"/>
      <c r="I92" s="58"/>
      <c r="J92" s="58"/>
      <c r="K92" s="58"/>
      <c r="L92" s="58"/>
      <c r="M92" s="58"/>
      <c r="N92" s="58"/>
      <c r="O92" s="58"/>
      <c r="P92" s="58"/>
    </row>
    <row r="93" spans="1:16" ht="14.25" customHeight="1">
      <c r="A93" s="58"/>
      <c r="B93" s="58"/>
      <c r="C93" s="58"/>
      <c r="D93" s="58"/>
      <c r="E93" s="58"/>
      <c r="F93" s="58"/>
      <c r="G93" s="58"/>
      <c r="H93" s="58"/>
      <c r="I93" s="58"/>
      <c r="J93" s="58"/>
      <c r="K93" s="58"/>
      <c r="L93" s="58"/>
      <c r="M93" s="58"/>
      <c r="N93" s="58"/>
      <c r="O93" s="58"/>
      <c r="P93" s="58"/>
    </row>
    <row r="94" spans="1:16" ht="14.25" customHeight="1">
      <c r="A94" s="58"/>
      <c r="B94" s="58"/>
      <c r="C94" s="58"/>
      <c r="D94" s="58"/>
      <c r="E94" s="58"/>
      <c r="F94" s="58"/>
      <c r="G94" s="58"/>
      <c r="H94" s="58"/>
      <c r="I94" s="58"/>
      <c r="J94" s="58"/>
      <c r="K94" s="58"/>
      <c r="L94" s="58"/>
      <c r="M94" s="58"/>
      <c r="N94" s="58"/>
      <c r="O94" s="58"/>
      <c r="P94" s="58"/>
    </row>
    <row r="95" spans="1:16" ht="14.25" customHeight="1">
      <c r="A95" s="58"/>
      <c r="B95" s="58"/>
      <c r="C95" s="58"/>
      <c r="D95" s="58"/>
      <c r="E95" s="58"/>
      <c r="F95" s="58"/>
      <c r="G95" s="58"/>
      <c r="H95" s="58"/>
      <c r="I95" s="58"/>
      <c r="J95" s="58"/>
      <c r="K95" s="58"/>
      <c r="L95" s="58"/>
      <c r="M95" s="58"/>
      <c r="N95" s="58"/>
      <c r="O95" s="58"/>
      <c r="P95" s="58"/>
    </row>
    <row r="96" spans="1:16" ht="14.25" customHeight="1">
      <c r="A96" s="58"/>
      <c r="B96" s="58"/>
      <c r="C96" s="58"/>
      <c r="D96" s="58"/>
      <c r="E96" s="58"/>
      <c r="F96" s="58"/>
      <c r="G96" s="58"/>
      <c r="H96" s="58"/>
      <c r="I96" s="58"/>
      <c r="J96" s="58"/>
      <c r="K96" s="58"/>
      <c r="L96" s="58"/>
      <c r="M96" s="58"/>
      <c r="N96" s="58"/>
      <c r="O96" s="58"/>
      <c r="P96" s="58"/>
    </row>
    <row r="97" spans="1:16" ht="14.25" customHeight="1">
      <c r="A97" s="58"/>
      <c r="B97" s="58"/>
      <c r="C97" s="58"/>
      <c r="D97" s="58"/>
      <c r="E97" s="58"/>
      <c r="F97" s="58"/>
      <c r="G97" s="58"/>
      <c r="H97" s="58"/>
      <c r="I97" s="58"/>
      <c r="J97" s="58"/>
      <c r="K97" s="58"/>
      <c r="L97" s="58"/>
      <c r="M97" s="58"/>
      <c r="N97" s="58"/>
      <c r="O97" s="58"/>
      <c r="P97" s="58"/>
    </row>
    <row r="98" spans="1:16" ht="14.25" customHeight="1">
      <c r="A98" s="58"/>
      <c r="B98" s="58"/>
      <c r="C98" s="58"/>
      <c r="D98" s="58"/>
      <c r="E98" s="58"/>
      <c r="F98" s="58"/>
      <c r="G98" s="58"/>
      <c r="H98" s="58"/>
      <c r="I98" s="58"/>
      <c r="J98" s="58"/>
      <c r="K98" s="58"/>
      <c r="L98" s="58"/>
      <c r="M98" s="58"/>
      <c r="N98" s="58"/>
      <c r="O98" s="58"/>
      <c r="P98" s="58"/>
    </row>
    <row r="99" spans="1:16" ht="14.25" customHeight="1">
      <c r="A99" s="58"/>
      <c r="B99" s="58"/>
      <c r="C99" s="58"/>
      <c r="D99" s="58"/>
      <c r="E99" s="58"/>
      <c r="F99" s="58"/>
      <c r="G99" s="58"/>
      <c r="H99" s="58"/>
      <c r="I99" s="58"/>
      <c r="J99" s="58"/>
      <c r="K99" s="58"/>
      <c r="L99" s="58"/>
      <c r="M99" s="58"/>
      <c r="N99" s="58"/>
      <c r="O99" s="58"/>
      <c r="P99" s="58"/>
    </row>
    <row r="100" spans="1:16" ht="14.25" customHeight="1">
      <c r="A100" s="58"/>
      <c r="B100" s="58"/>
      <c r="C100" s="58"/>
      <c r="D100" s="58"/>
      <c r="E100" s="58"/>
      <c r="F100" s="58"/>
      <c r="G100" s="58"/>
      <c r="H100" s="58"/>
      <c r="I100" s="58"/>
      <c r="J100" s="58"/>
      <c r="K100" s="58"/>
      <c r="L100" s="58"/>
      <c r="M100" s="58"/>
      <c r="N100" s="58"/>
      <c r="O100" s="58"/>
      <c r="P100" s="58"/>
    </row>
  </sheetData>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111"/>
  <sheetViews>
    <sheetView topLeftCell="AK1" workbookViewId="0">
      <pane ySplit="6" topLeftCell="A7" activePane="bottomLeft" state="frozen"/>
      <selection pane="bottomLeft" activeCell="AZ8" sqref="AZ8"/>
    </sheetView>
  </sheetViews>
  <sheetFormatPr defaultColWidth="16.7109375" defaultRowHeight="15" customHeight="1"/>
  <cols>
    <col min="1" max="1" width="4.28515625" customWidth="1"/>
    <col min="2" max="2" width="8" customWidth="1"/>
    <col min="3" max="3" width="28.42578125" customWidth="1"/>
    <col min="4" max="4" width="11.42578125" customWidth="1"/>
    <col min="5" max="5" width="24.7109375" customWidth="1"/>
    <col min="6" max="6" width="12.7109375" customWidth="1"/>
    <col min="7" max="7" width="16.7109375" customWidth="1"/>
    <col min="8" max="15" width="9.28515625" customWidth="1"/>
    <col min="16" max="16" width="12.42578125" customWidth="1"/>
    <col min="17" max="17" width="9.7109375" customWidth="1"/>
    <col min="18" max="18" width="11.7109375" customWidth="1"/>
    <col min="19" max="19" width="10" customWidth="1"/>
    <col min="20" max="20" width="12.42578125" customWidth="1"/>
    <col min="21" max="21" width="14.42578125" customWidth="1"/>
    <col min="22" max="22" width="13.7109375" customWidth="1"/>
    <col min="23" max="23" width="12.28515625" customWidth="1"/>
    <col min="24" max="24" width="9.28515625" hidden="1" customWidth="1"/>
    <col min="25" max="26" width="9.7109375" hidden="1" customWidth="1"/>
    <col min="27" max="27" width="9.28515625" hidden="1" customWidth="1"/>
    <col min="28" max="28" width="12" customWidth="1"/>
    <col min="29" max="29" width="10.42578125" customWidth="1"/>
    <col min="30" max="30" width="13.42578125" customWidth="1"/>
    <col min="31" max="31" width="13.7109375" customWidth="1"/>
    <col min="32" max="32" width="15.42578125" customWidth="1"/>
    <col min="33" max="33" width="8" customWidth="1"/>
    <col min="34" max="34" width="23" customWidth="1"/>
    <col min="35" max="35" width="10.42578125" customWidth="1"/>
    <col min="36" max="37" width="18.42578125" customWidth="1"/>
    <col min="38" max="38" width="14.7109375" customWidth="1"/>
    <col min="39" max="39" width="17.28515625" hidden="1" customWidth="1"/>
    <col min="40" max="40" width="15.28515625" customWidth="1"/>
    <col min="41" max="41" width="15" customWidth="1"/>
    <col min="42" max="42" width="10.28515625" customWidth="1"/>
    <col min="43" max="43" width="8.7109375" customWidth="1"/>
    <col min="44" max="44" width="24.28515625" customWidth="1"/>
    <col min="45" max="45" width="16.28515625" customWidth="1"/>
    <col min="46" max="46" width="11.42578125" customWidth="1"/>
    <col min="47" max="47" width="10.42578125" customWidth="1"/>
    <col min="48" max="48" width="9.28515625" customWidth="1"/>
    <col min="49" max="49" width="17.28515625" customWidth="1"/>
    <col min="50" max="50" width="11" customWidth="1"/>
    <col min="51" max="54" width="9.28515625" customWidth="1"/>
  </cols>
  <sheetData>
    <row r="1" spans="1:54" ht="13.5" customHeight="1">
      <c r="A1" s="95"/>
      <c r="B1" s="96"/>
      <c r="C1" s="95"/>
      <c r="D1" s="95"/>
      <c r="E1" s="95"/>
      <c r="F1" s="95"/>
      <c r="G1" s="95"/>
      <c r="H1" s="95"/>
      <c r="I1" s="96"/>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row>
    <row r="2" spans="1:54" ht="13.5" customHeight="1">
      <c r="A2" s="95"/>
      <c r="B2" s="329" t="s">
        <v>195</v>
      </c>
      <c r="C2" s="289"/>
      <c r="D2" s="289"/>
      <c r="E2" s="289"/>
      <c r="F2" s="289"/>
      <c r="G2" s="289"/>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289"/>
      <c r="AJ2" s="289"/>
      <c r="AK2" s="289"/>
      <c r="AL2" s="289"/>
      <c r="AM2" s="289"/>
      <c r="AN2" s="289"/>
      <c r="AO2" s="289"/>
      <c r="AP2" s="289"/>
      <c r="AQ2" s="289"/>
      <c r="AR2" s="289"/>
      <c r="AS2" s="289"/>
      <c r="AT2" s="289"/>
      <c r="AU2" s="289"/>
      <c r="AV2" s="289"/>
      <c r="AW2" s="289"/>
      <c r="AX2" s="290"/>
      <c r="AY2" s="95"/>
      <c r="AZ2" s="95"/>
      <c r="BA2" s="95"/>
      <c r="BB2" s="95"/>
    </row>
    <row r="3" spans="1:54" ht="13.5" customHeight="1">
      <c r="A3" s="95"/>
      <c r="B3" s="96"/>
      <c r="C3" s="95"/>
      <c r="D3" s="95"/>
      <c r="E3" s="95"/>
      <c r="F3" s="95"/>
      <c r="G3" s="95"/>
      <c r="H3" s="95"/>
      <c r="I3" s="96"/>
      <c r="J3" s="95"/>
      <c r="K3" s="95"/>
      <c r="L3" s="331" t="s">
        <v>196</v>
      </c>
      <c r="M3" s="332"/>
      <c r="N3" s="332"/>
      <c r="O3" s="333"/>
      <c r="P3" s="95"/>
      <c r="Q3" s="95"/>
      <c r="R3" s="95"/>
      <c r="S3" s="95"/>
      <c r="T3" s="95"/>
      <c r="U3" s="96"/>
      <c r="V3" s="95"/>
      <c r="W3" s="95"/>
      <c r="X3" s="95"/>
      <c r="Y3" s="95"/>
      <c r="Z3" s="95"/>
      <c r="AA3" s="95"/>
      <c r="AB3" s="96"/>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row>
    <row r="4" spans="1:54" ht="15" customHeight="1">
      <c r="A4" s="96"/>
      <c r="B4" s="330" t="s">
        <v>197</v>
      </c>
      <c r="C4" s="313" t="s">
        <v>198</v>
      </c>
      <c r="D4" s="313" t="s">
        <v>199</v>
      </c>
      <c r="E4" s="304" t="s">
        <v>83</v>
      </c>
      <c r="F4" s="304" t="s">
        <v>200</v>
      </c>
      <c r="G4" s="304" t="s">
        <v>201</v>
      </c>
      <c r="H4" s="304" t="s">
        <v>202</v>
      </c>
      <c r="I4" s="313" t="s">
        <v>203</v>
      </c>
      <c r="J4" s="304" t="s">
        <v>204</v>
      </c>
      <c r="K4" s="304" t="s">
        <v>205</v>
      </c>
      <c r="L4" s="301" t="s">
        <v>8</v>
      </c>
      <c r="M4" s="301" t="s">
        <v>46</v>
      </c>
      <c r="N4" s="301" t="s">
        <v>47</v>
      </c>
      <c r="O4" s="301" t="s">
        <v>50</v>
      </c>
      <c r="P4" s="306" t="s">
        <v>206</v>
      </c>
      <c r="Q4" s="307"/>
      <c r="R4" s="307"/>
      <c r="S4" s="307"/>
      <c r="T4" s="307"/>
      <c r="U4" s="308"/>
      <c r="V4" s="304" t="s">
        <v>5</v>
      </c>
      <c r="W4" s="321" t="s">
        <v>88</v>
      </c>
      <c r="X4" s="97"/>
      <c r="Y4" s="97"/>
      <c r="Z4" s="97"/>
      <c r="AA4" s="97"/>
      <c r="AB4" s="97"/>
      <c r="AC4" s="321" t="s">
        <v>207</v>
      </c>
      <c r="AD4" s="323" t="s">
        <v>83</v>
      </c>
      <c r="AE4" s="322" t="s">
        <v>208</v>
      </c>
      <c r="AF4" s="325" t="s">
        <v>10</v>
      </c>
      <c r="AG4" s="326"/>
      <c r="AH4" s="322" t="s">
        <v>209</v>
      </c>
      <c r="AI4" s="322" t="s">
        <v>210</v>
      </c>
      <c r="AJ4" s="304" t="s">
        <v>86</v>
      </c>
      <c r="AK4" s="304" t="s">
        <v>87</v>
      </c>
      <c r="AL4" s="313" t="s">
        <v>15</v>
      </c>
      <c r="AM4" s="313" t="s">
        <v>211</v>
      </c>
      <c r="AN4" s="313" t="s">
        <v>16</v>
      </c>
      <c r="AO4" s="339" t="s">
        <v>212</v>
      </c>
      <c r="AP4" s="313" t="s">
        <v>213</v>
      </c>
      <c r="AQ4" s="313" t="s">
        <v>17</v>
      </c>
      <c r="AR4" s="312" t="s">
        <v>214</v>
      </c>
      <c r="AS4" s="334" t="s">
        <v>215</v>
      </c>
      <c r="AT4" s="312" t="s">
        <v>216</v>
      </c>
      <c r="AU4" s="335" t="s">
        <v>217</v>
      </c>
      <c r="AV4" s="317" t="s">
        <v>218</v>
      </c>
      <c r="AW4" s="314" t="s">
        <v>219</v>
      </c>
      <c r="AX4" s="338" t="s">
        <v>220</v>
      </c>
      <c r="AY4" s="96"/>
      <c r="AZ4" s="96"/>
      <c r="BA4" s="96"/>
      <c r="BB4" s="96"/>
    </row>
    <row r="5" spans="1:54" ht="13.5" customHeight="1">
      <c r="A5" s="96"/>
      <c r="B5" s="315"/>
      <c r="C5" s="302"/>
      <c r="D5" s="302"/>
      <c r="E5" s="302"/>
      <c r="F5" s="302"/>
      <c r="G5" s="302"/>
      <c r="H5" s="302"/>
      <c r="I5" s="302"/>
      <c r="J5" s="302"/>
      <c r="K5" s="302"/>
      <c r="L5" s="302"/>
      <c r="M5" s="302"/>
      <c r="N5" s="302"/>
      <c r="O5" s="302"/>
      <c r="P5" s="309" t="s">
        <v>221</v>
      </c>
      <c r="Q5" s="98" t="s">
        <v>222</v>
      </c>
      <c r="R5" s="98" t="s">
        <v>2</v>
      </c>
      <c r="S5" s="98" t="s">
        <v>3</v>
      </c>
      <c r="T5" s="99" t="s">
        <v>4</v>
      </c>
      <c r="U5" s="320" t="s">
        <v>223</v>
      </c>
      <c r="V5" s="305"/>
      <c r="W5" s="302"/>
      <c r="X5" s="98" t="s">
        <v>224</v>
      </c>
      <c r="Y5" s="98" t="s">
        <v>225</v>
      </c>
      <c r="Z5" s="98" t="s">
        <v>1</v>
      </c>
      <c r="AA5" s="99" t="s">
        <v>226</v>
      </c>
      <c r="AB5" s="320" t="s">
        <v>227</v>
      </c>
      <c r="AC5" s="302"/>
      <c r="AD5" s="302"/>
      <c r="AE5" s="305"/>
      <c r="AF5" s="327"/>
      <c r="AG5" s="328"/>
      <c r="AH5" s="305"/>
      <c r="AI5" s="305"/>
      <c r="AJ5" s="305"/>
      <c r="AK5" s="305"/>
      <c r="AL5" s="305"/>
      <c r="AM5" s="305"/>
      <c r="AN5" s="305"/>
      <c r="AO5" s="302"/>
      <c r="AP5" s="305"/>
      <c r="AQ5" s="305"/>
      <c r="AR5" s="302"/>
      <c r="AS5" s="302"/>
      <c r="AT5" s="302"/>
      <c r="AU5" s="336"/>
      <c r="AV5" s="318"/>
      <c r="AW5" s="315"/>
      <c r="AX5" s="336"/>
      <c r="AY5" s="96"/>
      <c r="AZ5" s="310" t="s">
        <v>228</v>
      </c>
      <c r="BA5" s="96"/>
      <c r="BB5" s="96"/>
    </row>
    <row r="6" spans="1:54" ht="16.5" customHeight="1">
      <c r="A6" s="96"/>
      <c r="B6" s="316"/>
      <c r="C6" s="303"/>
      <c r="D6" s="303"/>
      <c r="E6" s="303"/>
      <c r="F6" s="303"/>
      <c r="G6" s="303"/>
      <c r="H6" s="303"/>
      <c r="I6" s="303"/>
      <c r="J6" s="303"/>
      <c r="K6" s="303"/>
      <c r="L6" s="303"/>
      <c r="M6" s="303"/>
      <c r="N6" s="303"/>
      <c r="O6" s="303"/>
      <c r="P6" s="303"/>
      <c r="Q6" s="100">
        <f>'Changable Values'!D5</f>
        <v>0.1</v>
      </c>
      <c r="R6" s="101">
        <f>'Changable Values'!D6</f>
        <v>0.11</v>
      </c>
      <c r="S6" s="102">
        <f>'Changable Values'!D7</f>
        <v>5.0000000000000001E-3</v>
      </c>
      <c r="T6" s="101">
        <f>'Changable Values'!D8</f>
        <v>0.01</v>
      </c>
      <c r="U6" s="303"/>
      <c r="V6" s="102">
        <f>'Changable Values'!D9</f>
        <v>1.4999999999999999E-2</v>
      </c>
      <c r="W6" s="303"/>
      <c r="X6" s="100"/>
      <c r="Y6" s="101"/>
      <c r="Z6" s="101"/>
      <c r="AA6" s="101"/>
      <c r="AB6" s="303"/>
      <c r="AC6" s="303"/>
      <c r="AD6" s="303"/>
      <c r="AE6" s="103"/>
      <c r="AF6" s="104">
        <f>'Changable Values'!E14</f>
        <v>6</v>
      </c>
      <c r="AG6" s="104">
        <f>'Changable Values'!F14</f>
        <v>6</v>
      </c>
      <c r="AH6" s="103"/>
      <c r="AI6" s="103" t="s">
        <v>229</v>
      </c>
      <c r="AJ6" s="105"/>
      <c r="AK6" s="105"/>
      <c r="AL6" s="105">
        <f>'Changable Values'!E20</f>
        <v>1076.3999999999999</v>
      </c>
      <c r="AM6" s="105">
        <v>0</v>
      </c>
      <c r="AN6" s="105">
        <f>'Changable Values'!E21</f>
        <v>1076.3999999999999</v>
      </c>
      <c r="AO6" s="303"/>
      <c r="AP6" s="102">
        <f>'Changable Values'!D23</f>
        <v>1</v>
      </c>
      <c r="AQ6" s="100">
        <v>0</v>
      </c>
      <c r="AR6" s="303"/>
      <c r="AS6" s="303"/>
      <c r="AT6" s="303"/>
      <c r="AU6" s="337"/>
      <c r="AV6" s="319"/>
      <c r="AW6" s="316"/>
      <c r="AX6" s="337"/>
      <c r="AY6" s="96"/>
      <c r="AZ6" s="311"/>
      <c r="BA6" s="96"/>
      <c r="BB6" s="96"/>
    </row>
    <row r="7" spans="1:54" ht="13.5" customHeight="1">
      <c r="A7" s="95"/>
      <c r="B7" s="106"/>
      <c r="C7" s="107"/>
      <c r="D7" s="107"/>
      <c r="E7" s="107"/>
      <c r="F7" s="108"/>
      <c r="G7" s="108"/>
      <c r="H7" s="108"/>
      <c r="I7" s="107"/>
      <c r="J7" s="109"/>
      <c r="K7" s="109"/>
      <c r="L7" s="109"/>
      <c r="M7" s="109"/>
      <c r="N7" s="109"/>
      <c r="O7" s="109"/>
      <c r="P7" s="107"/>
      <c r="Q7" s="110"/>
      <c r="R7" s="111"/>
      <c r="S7" s="111"/>
      <c r="T7" s="111"/>
      <c r="U7" s="108"/>
      <c r="V7" s="111"/>
      <c r="W7" s="112"/>
      <c r="X7" s="110"/>
      <c r="Y7" s="111"/>
      <c r="Z7" s="111"/>
      <c r="AA7" s="111"/>
      <c r="AB7" s="108"/>
      <c r="AC7" s="112"/>
      <c r="AD7" s="113"/>
      <c r="AE7" s="114">
        <f>'Changable Values'!D13</f>
        <v>25</v>
      </c>
      <c r="AF7" s="324">
        <f>'Changable Values'!D14</f>
        <v>350</v>
      </c>
      <c r="AG7" s="300"/>
      <c r="AH7" s="103">
        <f>'Changable Values'!D15</f>
        <v>0.75</v>
      </c>
      <c r="AI7" s="115">
        <f>'Changable Values'!D16</f>
        <v>5</v>
      </c>
      <c r="AJ7" s="107"/>
      <c r="AK7" s="107"/>
      <c r="AL7" s="107"/>
      <c r="AM7" s="107"/>
      <c r="AN7" s="107"/>
      <c r="AO7" s="107"/>
      <c r="AP7" s="111"/>
      <c r="AQ7" s="111"/>
      <c r="AR7" s="108"/>
      <c r="AS7" s="107"/>
      <c r="AT7" s="108"/>
      <c r="AU7" s="116"/>
      <c r="AV7" s="95"/>
      <c r="AW7" s="117"/>
      <c r="AX7" s="118"/>
      <c r="AY7" s="95"/>
      <c r="AZ7" s="119"/>
      <c r="BA7" s="95"/>
      <c r="BB7" s="95"/>
    </row>
    <row r="8" spans="1:54" ht="34.5" customHeight="1">
      <c r="A8" s="95"/>
      <c r="B8" s="120">
        <f>Pricing!A4</f>
        <v>1</v>
      </c>
      <c r="C8" s="121" t="str">
        <f>Pricing!D4</f>
        <v>3 TRACK 2 GLASS SHUTTER SLIDING WINDOW</v>
      </c>
      <c r="D8" s="122" t="str">
        <f>Pricing!B4</f>
        <v>W2</v>
      </c>
      <c r="E8" s="123" t="str">
        <f>Pricing!N4</f>
        <v>8MM</v>
      </c>
      <c r="F8" s="124">
        <f>Pricing!G4</f>
        <v>1950</v>
      </c>
      <c r="G8" s="124">
        <f>Pricing!H4</f>
        <v>2020</v>
      </c>
      <c r="H8" s="125">
        <f t="shared" ref="H8:H107" si="0">(F8*G8)/1000000</f>
        <v>3.9390000000000001</v>
      </c>
      <c r="I8" s="126">
        <f>Pricing!I4</f>
        <v>1</v>
      </c>
      <c r="J8" s="127">
        <f t="shared" ref="J8:J107" si="1">H8*I8</f>
        <v>3.9390000000000001</v>
      </c>
      <c r="K8" s="128">
        <f t="shared" ref="K8:K107" si="2">J8*10.764</f>
        <v>42.399395999999996</v>
      </c>
      <c r="L8" s="127"/>
      <c r="M8" s="129"/>
      <c r="N8" s="129"/>
      <c r="O8" s="129">
        <f t="shared" ref="O8:O107" si="3">N8*M8*L8/1000000</f>
        <v>0</v>
      </c>
      <c r="P8" s="130">
        <f>Pricing!M4</f>
        <v>22250</v>
      </c>
      <c r="Q8" s="131">
        <f t="shared" ref="Q8:Q107" si="4">P8*$Q$6</f>
        <v>2225</v>
      </c>
      <c r="R8" s="131">
        <f t="shared" ref="R8:R107" si="5">(P8+Q8)*$R$6</f>
        <v>2692.25</v>
      </c>
      <c r="S8" s="131">
        <f t="shared" ref="S8:S107" si="6">(P8+Q8+R8)*$S$6</f>
        <v>135.83625000000001</v>
      </c>
      <c r="T8" s="131">
        <f t="shared" ref="T8:T107" si="7">(P8+Q8+R8+S8)*$T$6</f>
        <v>273.03086250000001</v>
      </c>
      <c r="U8" s="129">
        <f t="shared" ref="U8:U107" si="8">SUM(P8:T8)</f>
        <v>27576.1171125</v>
      </c>
      <c r="V8" s="131">
        <f t="shared" ref="V8:V107" si="9">U8*$V$6</f>
        <v>413.64175668749999</v>
      </c>
      <c r="W8" s="130">
        <f>Pricing!S4*I8</f>
        <v>0</v>
      </c>
      <c r="X8" s="131">
        <f t="shared" ref="X8:X107" si="10">W8*$X$6</f>
        <v>0</v>
      </c>
      <c r="Y8" s="131">
        <f t="shared" ref="Y8:Y107" si="11">(W8+X8)*$Y$6</f>
        <v>0</v>
      </c>
      <c r="Z8" s="131">
        <f t="shared" ref="Z8:Z107" si="12">(W8+X8+Y8)*$Z$6</f>
        <v>0</v>
      </c>
      <c r="AA8" s="131">
        <f t="shared" ref="AA8:AA107" si="13">(W8+X8+Y8+Z8)*$AA$6</f>
        <v>0</v>
      </c>
      <c r="AB8" s="129">
        <f t="shared" ref="AB8:AB107" si="14">SUM(W8:AA8)</f>
        <v>0</v>
      </c>
      <c r="AC8" s="132">
        <v>0</v>
      </c>
      <c r="AD8" s="133">
        <f>(J8*Pricing!O4)+(O8*Pricing!P4)</f>
        <v>11312.808000000001</v>
      </c>
      <c r="AE8" s="134">
        <f t="shared" ref="AE8:AE107" si="15">((((F8+G8)*2)/305)*I8*$AE$7)</f>
        <v>650.81967213114751</v>
      </c>
      <c r="AF8" s="299">
        <f t="shared" ref="AF8:AF107" si="16">(((((F8*4)+(G8*4))/1000)*$AF$6*$AG$6)/300)*I8*$AF$7</f>
        <v>666.96</v>
      </c>
      <c r="AG8" s="300"/>
      <c r="AH8" s="134">
        <f t="shared" ref="AH8:AH107" si="17">(((F8+G8))*I8/1000)*8*$AH$7</f>
        <v>23.82</v>
      </c>
      <c r="AI8" s="134">
        <f t="shared" ref="AI8:AI107" si="18">(((F8+G8)*2*I8)/1000)*2*$AI$7</f>
        <v>79.400000000000006</v>
      </c>
      <c r="AJ8" s="134">
        <f>J8*Pricing!Q4</f>
        <v>2119.1820000000002</v>
      </c>
      <c r="AK8" s="134">
        <f>I8*Pricing!R4</f>
        <v>0</v>
      </c>
      <c r="AL8" s="134">
        <f t="shared" ref="AL8:AL107" si="19">J8*$AL$6</f>
        <v>4239.9395999999997</v>
      </c>
      <c r="AM8" s="135">
        <f t="shared" ref="AM8:AM107" si="20">$AM$6*J8</f>
        <v>0</v>
      </c>
      <c r="AN8" s="134">
        <f t="shared" ref="AN8:AN107" si="21">$AN$6*J8</f>
        <v>4239.9395999999997</v>
      </c>
      <c r="AO8" s="129">
        <f t="shared" ref="AO8:AO107" si="22">SUM(U8:V8)+SUM(AB8:AN8)</f>
        <v>51322.627741318647</v>
      </c>
      <c r="AP8" s="131">
        <f t="shared" ref="AP8:AP107" si="23">(AO8-AK8)*$AP$6</f>
        <v>51322.627741318647</v>
      </c>
      <c r="AQ8" s="131">
        <f t="shared" ref="AQ8:AQ107" si="24">(AO8+AP8)*$AQ$6</f>
        <v>0</v>
      </c>
      <c r="AR8" s="131">
        <f t="shared" ref="AR8:AR107" si="25">SUM(AO8:AQ8)/J8</f>
        <v>26058.709185741885</v>
      </c>
      <c r="AS8" s="129">
        <f t="shared" ref="AS8:AS107" si="26">SUM(AO8:AQ8)</f>
        <v>102645.25548263729</v>
      </c>
      <c r="AT8" s="129">
        <f t="shared" ref="AT8:AT107" si="27">AS8/J8</f>
        <v>26058.709185741885</v>
      </c>
      <c r="AU8" s="136">
        <f t="shared" ref="AU8:AU107" si="28">AT8/10.764</f>
        <v>2420.9131536363702</v>
      </c>
      <c r="AV8" s="137">
        <f t="shared" ref="AV8:AV107" si="29">K8/$K$109</f>
        <v>0.25777108827956285</v>
      </c>
      <c r="AW8" s="138">
        <f t="shared" ref="AW8:AW107" si="30">(U8+V8)/(J8*10.764)</f>
        <v>660.14522634208049</v>
      </c>
      <c r="AX8" s="139">
        <f t="shared" ref="AX8:AX107" si="31">SUM(W8:AN8,AP8)/(J8*10.764)</f>
        <v>1760.7679272942898</v>
      </c>
      <c r="AY8" s="140"/>
      <c r="AZ8" s="141">
        <f t="shared" ref="AZ8:AZ107" si="32">AU8-(AW8+AX8)</f>
        <v>0</v>
      </c>
      <c r="BA8" s="95"/>
      <c r="BB8" s="142"/>
    </row>
    <row r="9" spans="1:54" ht="34.5" customHeight="1">
      <c r="A9" s="95"/>
      <c r="B9" s="120">
        <f>Pricing!A5</f>
        <v>2</v>
      </c>
      <c r="C9" s="121" t="str">
        <f>Pricing!D5</f>
        <v>2 TRACK 4 GLASS SHUTTER SLIDING DOOR</v>
      </c>
      <c r="D9" s="122" t="str">
        <f>Pricing!B5</f>
        <v>W3</v>
      </c>
      <c r="E9" s="123" t="str">
        <f>Pricing!N5</f>
        <v>24MM</v>
      </c>
      <c r="F9" s="124">
        <f>Pricing!G5</f>
        <v>4280</v>
      </c>
      <c r="G9" s="124">
        <f>Pricing!H5</f>
        <v>2650</v>
      </c>
      <c r="H9" s="125">
        <f t="shared" si="0"/>
        <v>11.342000000000001</v>
      </c>
      <c r="I9" s="126">
        <f>Pricing!I5</f>
        <v>1</v>
      </c>
      <c r="J9" s="127">
        <f t="shared" si="1"/>
        <v>11.342000000000001</v>
      </c>
      <c r="K9" s="128">
        <f t="shared" si="2"/>
        <v>122.08528799999999</v>
      </c>
      <c r="L9" s="127"/>
      <c r="M9" s="129"/>
      <c r="N9" s="129"/>
      <c r="O9" s="129">
        <f t="shared" si="3"/>
        <v>0</v>
      </c>
      <c r="P9" s="130">
        <f>Pricing!M5</f>
        <v>75650</v>
      </c>
      <c r="Q9" s="131">
        <f t="shared" si="4"/>
        <v>7565</v>
      </c>
      <c r="R9" s="131">
        <f t="shared" si="5"/>
        <v>9153.65</v>
      </c>
      <c r="S9" s="131">
        <f t="shared" si="6"/>
        <v>461.84324999999995</v>
      </c>
      <c r="T9" s="131">
        <f t="shared" si="7"/>
        <v>928.30493250000006</v>
      </c>
      <c r="U9" s="129">
        <f t="shared" si="8"/>
        <v>93758.798182500002</v>
      </c>
      <c r="V9" s="131">
        <f t="shared" si="9"/>
        <v>1406.3819727375001</v>
      </c>
      <c r="W9" s="130">
        <f>Pricing!S5*I9</f>
        <v>0</v>
      </c>
      <c r="X9" s="131">
        <f t="shared" si="10"/>
        <v>0</v>
      </c>
      <c r="Y9" s="131">
        <f t="shared" si="11"/>
        <v>0</v>
      </c>
      <c r="Z9" s="131">
        <f t="shared" si="12"/>
        <v>0</v>
      </c>
      <c r="AA9" s="131">
        <f t="shared" si="13"/>
        <v>0</v>
      </c>
      <c r="AB9" s="129">
        <f t="shared" si="14"/>
        <v>0</v>
      </c>
      <c r="AC9" s="132">
        <v>0</v>
      </c>
      <c r="AD9" s="133">
        <f>(J9*Pricing!O5)+(O9*Pricing!P5)</f>
        <v>36351.11</v>
      </c>
      <c r="AE9" s="134">
        <f t="shared" si="15"/>
        <v>1136.0655737704919</v>
      </c>
      <c r="AF9" s="299">
        <f t="shared" si="16"/>
        <v>1164.24</v>
      </c>
      <c r="AG9" s="300"/>
      <c r="AH9" s="134">
        <f t="shared" si="17"/>
        <v>41.58</v>
      </c>
      <c r="AI9" s="134">
        <f t="shared" si="18"/>
        <v>138.6</v>
      </c>
      <c r="AJ9" s="134">
        <f>J9*Pricing!Q5</f>
        <v>0</v>
      </c>
      <c r="AK9" s="134">
        <f>I9*Pricing!R5</f>
        <v>0</v>
      </c>
      <c r="AL9" s="134">
        <f t="shared" si="19"/>
        <v>12208.528799999998</v>
      </c>
      <c r="AM9" s="135">
        <f t="shared" si="20"/>
        <v>0</v>
      </c>
      <c r="AN9" s="134">
        <f t="shared" si="21"/>
        <v>12208.528799999998</v>
      </c>
      <c r="AO9" s="129">
        <f t="shared" si="22"/>
        <v>158413.83332900799</v>
      </c>
      <c r="AP9" s="131">
        <f t="shared" si="23"/>
        <v>158413.83332900799</v>
      </c>
      <c r="AQ9" s="131">
        <f t="shared" si="24"/>
        <v>0</v>
      </c>
      <c r="AR9" s="131">
        <f t="shared" si="25"/>
        <v>27934.021041969314</v>
      </c>
      <c r="AS9" s="129">
        <f t="shared" si="26"/>
        <v>316827.66665801598</v>
      </c>
      <c r="AT9" s="129">
        <f t="shared" si="27"/>
        <v>27934.021041969314</v>
      </c>
      <c r="AU9" s="136">
        <f t="shared" si="28"/>
        <v>2595.1338760655253</v>
      </c>
      <c r="AV9" s="137">
        <f t="shared" si="29"/>
        <v>0.74222891172043715</v>
      </c>
      <c r="AW9" s="138">
        <f t="shared" si="30"/>
        <v>779.49752762378296</v>
      </c>
      <c r="AX9" s="139">
        <f t="shared" si="31"/>
        <v>1815.6363484417427</v>
      </c>
      <c r="AY9" s="140"/>
      <c r="AZ9" s="141">
        <f t="shared" si="32"/>
        <v>0</v>
      </c>
      <c r="BA9" s="95"/>
      <c r="BB9" s="142"/>
    </row>
    <row r="10" spans="1:54" ht="34.5" customHeight="1">
      <c r="A10" s="95"/>
      <c r="B10" s="120">
        <f>Pricing!A6</f>
        <v>3</v>
      </c>
      <c r="C10" s="121">
        <f>Pricing!D6</f>
        <v>0</v>
      </c>
      <c r="D10" s="122">
        <f>Pricing!B6</f>
        <v>0</v>
      </c>
      <c r="E10" s="123">
        <f>Pricing!N6</f>
        <v>0</v>
      </c>
      <c r="F10" s="124">
        <f>Pricing!G6</f>
        <v>0</v>
      </c>
      <c r="G10" s="124">
        <f>Pricing!H6</f>
        <v>0</v>
      </c>
      <c r="H10" s="125">
        <f t="shared" si="0"/>
        <v>0</v>
      </c>
      <c r="I10" s="126">
        <f>Pricing!I6</f>
        <v>0</v>
      </c>
      <c r="J10" s="127">
        <f t="shared" si="1"/>
        <v>0</v>
      </c>
      <c r="K10" s="128">
        <f t="shared" si="2"/>
        <v>0</v>
      </c>
      <c r="L10" s="127"/>
      <c r="M10" s="129"/>
      <c r="N10" s="129"/>
      <c r="O10" s="129">
        <f t="shared" si="3"/>
        <v>0</v>
      </c>
      <c r="P10" s="130">
        <f>Pricing!M6</f>
        <v>0</v>
      </c>
      <c r="Q10" s="131">
        <f t="shared" si="4"/>
        <v>0</v>
      </c>
      <c r="R10" s="131">
        <f t="shared" si="5"/>
        <v>0</v>
      </c>
      <c r="S10" s="131">
        <f t="shared" si="6"/>
        <v>0</v>
      </c>
      <c r="T10" s="131">
        <f t="shared" si="7"/>
        <v>0</v>
      </c>
      <c r="U10" s="129">
        <f t="shared" si="8"/>
        <v>0</v>
      </c>
      <c r="V10" s="131">
        <f t="shared" si="9"/>
        <v>0</v>
      </c>
      <c r="W10" s="130">
        <f>Pricing!S6*I10</f>
        <v>0</v>
      </c>
      <c r="X10" s="131">
        <f t="shared" si="10"/>
        <v>0</v>
      </c>
      <c r="Y10" s="131">
        <f t="shared" si="11"/>
        <v>0</v>
      </c>
      <c r="Z10" s="131">
        <f t="shared" si="12"/>
        <v>0</v>
      </c>
      <c r="AA10" s="131">
        <f t="shared" si="13"/>
        <v>0</v>
      </c>
      <c r="AB10" s="129">
        <f t="shared" si="14"/>
        <v>0</v>
      </c>
      <c r="AC10" s="132">
        <v>0</v>
      </c>
      <c r="AD10" s="133">
        <f>(J10*Pricing!O6)+(O10*Pricing!P6)</f>
        <v>0</v>
      </c>
      <c r="AE10" s="134">
        <f t="shared" si="15"/>
        <v>0</v>
      </c>
      <c r="AF10" s="299">
        <f t="shared" si="16"/>
        <v>0</v>
      </c>
      <c r="AG10" s="300"/>
      <c r="AH10" s="134">
        <f t="shared" si="17"/>
        <v>0</v>
      </c>
      <c r="AI10" s="134">
        <f t="shared" si="18"/>
        <v>0</v>
      </c>
      <c r="AJ10" s="134">
        <f>J10*Pricing!Q6</f>
        <v>0</v>
      </c>
      <c r="AK10" s="134">
        <f>I10*Pricing!R6</f>
        <v>0</v>
      </c>
      <c r="AL10" s="134">
        <f t="shared" si="19"/>
        <v>0</v>
      </c>
      <c r="AM10" s="135">
        <f t="shared" si="20"/>
        <v>0</v>
      </c>
      <c r="AN10" s="134">
        <f t="shared" si="21"/>
        <v>0</v>
      </c>
      <c r="AO10" s="129">
        <f t="shared" si="22"/>
        <v>0</v>
      </c>
      <c r="AP10" s="131">
        <f t="shared" si="23"/>
        <v>0</v>
      </c>
      <c r="AQ10" s="131">
        <f t="shared" si="24"/>
        <v>0</v>
      </c>
      <c r="AR10" s="131" t="e">
        <f t="shared" si="25"/>
        <v>#DIV/0!</v>
      </c>
      <c r="AS10" s="129">
        <f t="shared" si="26"/>
        <v>0</v>
      </c>
      <c r="AT10" s="129" t="e">
        <f t="shared" si="27"/>
        <v>#DIV/0!</v>
      </c>
      <c r="AU10" s="136" t="e">
        <f t="shared" si="28"/>
        <v>#DIV/0!</v>
      </c>
      <c r="AV10" s="137">
        <f t="shared" si="29"/>
        <v>0</v>
      </c>
      <c r="AW10" s="138" t="e">
        <f t="shared" si="30"/>
        <v>#DIV/0!</v>
      </c>
      <c r="AX10" s="139" t="e">
        <f t="shared" si="31"/>
        <v>#DIV/0!</v>
      </c>
      <c r="AY10" s="140"/>
      <c r="AZ10" s="141" t="e">
        <f t="shared" si="32"/>
        <v>#DIV/0!</v>
      </c>
      <c r="BA10" s="95"/>
      <c r="BB10" s="142"/>
    </row>
    <row r="11" spans="1:54" ht="34.5" customHeight="1">
      <c r="A11" s="95"/>
      <c r="B11" s="120">
        <f>Pricing!A7</f>
        <v>4</v>
      </c>
      <c r="C11" s="121">
        <f>Pricing!D7</f>
        <v>0</v>
      </c>
      <c r="D11" s="122">
        <f>Pricing!B7</f>
        <v>0</v>
      </c>
      <c r="E11" s="123">
        <f>Pricing!N7</f>
        <v>0</v>
      </c>
      <c r="F11" s="124">
        <f>Pricing!G7</f>
        <v>0</v>
      </c>
      <c r="G11" s="124">
        <f>Pricing!H7</f>
        <v>0</v>
      </c>
      <c r="H11" s="125">
        <f t="shared" si="0"/>
        <v>0</v>
      </c>
      <c r="I11" s="126">
        <f>Pricing!I7</f>
        <v>0</v>
      </c>
      <c r="J11" s="127">
        <f t="shared" si="1"/>
        <v>0</v>
      </c>
      <c r="K11" s="128">
        <f t="shared" si="2"/>
        <v>0</v>
      </c>
      <c r="L11" s="127"/>
      <c r="M11" s="129"/>
      <c r="N11" s="129"/>
      <c r="O11" s="129">
        <f t="shared" si="3"/>
        <v>0</v>
      </c>
      <c r="P11" s="130">
        <f>Pricing!M7</f>
        <v>0</v>
      </c>
      <c r="Q11" s="131">
        <f t="shared" si="4"/>
        <v>0</v>
      </c>
      <c r="R11" s="131">
        <f t="shared" si="5"/>
        <v>0</v>
      </c>
      <c r="S11" s="131">
        <f t="shared" si="6"/>
        <v>0</v>
      </c>
      <c r="T11" s="131">
        <f t="shared" si="7"/>
        <v>0</v>
      </c>
      <c r="U11" s="129">
        <f t="shared" si="8"/>
        <v>0</v>
      </c>
      <c r="V11" s="131">
        <f t="shared" si="9"/>
        <v>0</v>
      </c>
      <c r="W11" s="130">
        <f>Pricing!S7*I11</f>
        <v>0</v>
      </c>
      <c r="X11" s="131">
        <f t="shared" si="10"/>
        <v>0</v>
      </c>
      <c r="Y11" s="131">
        <f t="shared" si="11"/>
        <v>0</v>
      </c>
      <c r="Z11" s="131">
        <f t="shared" si="12"/>
        <v>0</v>
      </c>
      <c r="AA11" s="131">
        <f t="shared" si="13"/>
        <v>0</v>
      </c>
      <c r="AB11" s="129">
        <f t="shared" si="14"/>
        <v>0</v>
      </c>
      <c r="AC11" s="132">
        <v>0</v>
      </c>
      <c r="AD11" s="133">
        <f>(J11*Pricing!O7)+(O11*Pricing!P7)</f>
        <v>0</v>
      </c>
      <c r="AE11" s="134">
        <f t="shared" si="15"/>
        <v>0</v>
      </c>
      <c r="AF11" s="299">
        <f t="shared" si="16"/>
        <v>0</v>
      </c>
      <c r="AG11" s="300"/>
      <c r="AH11" s="134">
        <f t="shared" si="17"/>
        <v>0</v>
      </c>
      <c r="AI11" s="134">
        <f t="shared" si="18"/>
        <v>0</v>
      </c>
      <c r="AJ11" s="134">
        <f>J11*Pricing!Q7</f>
        <v>0</v>
      </c>
      <c r="AK11" s="134">
        <f>I11*Pricing!R7</f>
        <v>0</v>
      </c>
      <c r="AL11" s="134">
        <f t="shared" si="19"/>
        <v>0</v>
      </c>
      <c r="AM11" s="135">
        <f t="shared" si="20"/>
        <v>0</v>
      </c>
      <c r="AN11" s="134">
        <f t="shared" si="21"/>
        <v>0</v>
      </c>
      <c r="AO11" s="129">
        <f t="shared" si="22"/>
        <v>0</v>
      </c>
      <c r="AP11" s="131">
        <f t="shared" si="23"/>
        <v>0</v>
      </c>
      <c r="AQ11" s="131">
        <f t="shared" si="24"/>
        <v>0</v>
      </c>
      <c r="AR11" s="131" t="e">
        <f t="shared" si="25"/>
        <v>#DIV/0!</v>
      </c>
      <c r="AS11" s="129">
        <f t="shared" si="26"/>
        <v>0</v>
      </c>
      <c r="AT11" s="129" t="e">
        <f t="shared" si="27"/>
        <v>#DIV/0!</v>
      </c>
      <c r="AU11" s="136" t="e">
        <f t="shared" si="28"/>
        <v>#DIV/0!</v>
      </c>
      <c r="AV11" s="137">
        <f t="shared" si="29"/>
        <v>0</v>
      </c>
      <c r="AW11" s="138" t="e">
        <f t="shared" si="30"/>
        <v>#DIV/0!</v>
      </c>
      <c r="AX11" s="139" t="e">
        <f t="shared" si="31"/>
        <v>#DIV/0!</v>
      </c>
      <c r="AY11" s="140"/>
      <c r="AZ11" s="141" t="e">
        <f t="shared" si="32"/>
        <v>#DIV/0!</v>
      </c>
      <c r="BA11" s="95"/>
      <c r="BB11" s="142"/>
    </row>
    <row r="12" spans="1:54" ht="34.5" customHeight="1">
      <c r="A12" s="95"/>
      <c r="B12" s="120">
        <f>Pricing!A8</f>
        <v>5</v>
      </c>
      <c r="C12" s="121">
        <f>Pricing!D8</f>
        <v>0</v>
      </c>
      <c r="D12" s="122">
        <f>Pricing!B8</f>
        <v>0</v>
      </c>
      <c r="E12" s="123">
        <f>Pricing!N8</f>
        <v>0</v>
      </c>
      <c r="F12" s="124">
        <f>Pricing!G8</f>
        <v>0</v>
      </c>
      <c r="G12" s="124">
        <f>Pricing!H8</f>
        <v>0</v>
      </c>
      <c r="H12" s="125">
        <f t="shared" si="0"/>
        <v>0</v>
      </c>
      <c r="I12" s="126">
        <f>Pricing!I8</f>
        <v>0</v>
      </c>
      <c r="J12" s="127">
        <f t="shared" si="1"/>
        <v>0</v>
      </c>
      <c r="K12" s="128">
        <f t="shared" si="2"/>
        <v>0</v>
      </c>
      <c r="L12" s="127"/>
      <c r="M12" s="129"/>
      <c r="N12" s="129"/>
      <c r="O12" s="129">
        <f t="shared" si="3"/>
        <v>0</v>
      </c>
      <c r="P12" s="130">
        <f>Pricing!M8</f>
        <v>0</v>
      </c>
      <c r="Q12" s="131">
        <f t="shared" si="4"/>
        <v>0</v>
      </c>
      <c r="R12" s="131">
        <f t="shared" si="5"/>
        <v>0</v>
      </c>
      <c r="S12" s="131">
        <f t="shared" si="6"/>
        <v>0</v>
      </c>
      <c r="T12" s="131">
        <f t="shared" si="7"/>
        <v>0</v>
      </c>
      <c r="U12" s="129">
        <f t="shared" si="8"/>
        <v>0</v>
      </c>
      <c r="V12" s="131">
        <f t="shared" si="9"/>
        <v>0</v>
      </c>
      <c r="W12" s="130">
        <f>Pricing!S8*I12</f>
        <v>0</v>
      </c>
      <c r="X12" s="131">
        <f t="shared" si="10"/>
        <v>0</v>
      </c>
      <c r="Y12" s="131">
        <f t="shared" si="11"/>
        <v>0</v>
      </c>
      <c r="Z12" s="131">
        <f t="shared" si="12"/>
        <v>0</v>
      </c>
      <c r="AA12" s="131">
        <f t="shared" si="13"/>
        <v>0</v>
      </c>
      <c r="AB12" s="129">
        <f t="shared" si="14"/>
        <v>0</v>
      </c>
      <c r="AC12" s="132">
        <v>0</v>
      </c>
      <c r="AD12" s="133">
        <f>(J12*Pricing!O8)+(O12*Pricing!P8)</f>
        <v>0</v>
      </c>
      <c r="AE12" s="134">
        <f t="shared" si="15"/>
        <v>0</v>
      </c>
      <c r="AF12" s="299">
        <f t="shared" si="16"/>
        <v>0</v>
      </c>
      <c r="AG12" s="300"/>
      <c r="AH12" s="134">
        <f t="shared" si="17"/>
        <v>0</v>
      </c>
      <c r="AI12" s="134">
        <f t="shared" si="18"/>
        <v>0</v>
      </c>
      <c r="AJ12" s="134">
        <f>J12*Pricing!Q8</f>
        <v>0</v>
      </c>
      <c r="AK12" s="134">
        <f>I12*Pricing!R8</f>
        <v>0</v>
      </c>
      <c r="AL12" s="134">
        <f t="shared" si="19"/>
        <v>0</v>
      </c>
      <c r="AM12" s="135">
        <f t="shared" si="20"/>
        <v>0</v>
      </c>
      <c r="AN12" s="134">
        <f t="shared" si="21"/>
        <v>0</v>
      </c>
      <c r="AO12" s="129">
        <f t="shared" si="22"/>
        <v>0</v>
      </c>
      <c r="AP12" s="131">
        <f t="shared" si="23"/>
        <v>0</v>
      </c>
      <c r="AQ12" s="131">
        <f t="shared" si="24"/>
        <v>0</v>
      </c>
      <c r="AR12" s="131" t="e">
        <f t="shared" si="25"/>
        <v>#DIV/0!</v>
      </c>
      <c r="AS12" s="129">
        <f t="shared" si="26"/>
        <v>0</v>
      </c>
      <c r="AT12" s="129" t="e">
        <f t="shared" si="27"/>
        <v>#DIV/0!</v>
      </c>
      <c r="AU12" s="136" t="e">
        <f t="shared" si="28"/>
        <v>#DIV/0!</v>
      </c>
      <c r="AV12" s="137">
        <f t="shared" si="29"/>
        <v>0</v>
      </c>
      <c r="AW12" s="138" t="e">
        <f t="shared" si="30"/>
        <v>#DIV/0!</v>
      </c>
      <c r="AX12" s="139" t="e">
        <f t="shared" si="31"/>
        <v>#DIV/0!</v>
      </c>
      <c r="AY12" s="140"/>
      <c r="AZ12" s="141" t="e">
        <f t="shared" si="32"/>
        <v>#DIV/0!</v>
      </c>
      <c r="BA12" s="95"/>
      <c r="BB12" s="142"/>
    </row>
    <row r="13" spans="1:54" ht="34.5" customHeight="1">
      <c r="A13" s="95"/>
      <c r="B13" s="120">
        <f>Pricing!A9</f>
        <v>6</v>
      </c>
      <c r="C13" s="121">
        <f>Pricing!D9</f>
        <v>0</v>
      </c>
      <c r="D13" s="122">
        <f>Pricing!B9</f>
        <v>0</v>
      </c>
      <c r="E13" s="123">
        <f>Pricing!N9</f>
        <v>0</v>
      </c>
      <c r="F13" s="124">
        <f>Pricing!G9</f>
        <v>0</v>
      </c>
      <c r="G13" s="124">
        <f>Pricing!H9</f>
        <v>0</v>
      </c>
      <c r="H13" s="125">
        <f t="shared" si="0"/>
        <v>0</v>
      </c>
      <c r="I13" s="126">
        <f>Pricing!I9</f>
        <v>0</v>
      </c>
      <c r="J13" s="127">
        <f t="shared" si="1"/>
        <v>0</v>
      </c>
      <c r="K13" s="128">
        <f t="shared" si="2"/>
        <v>0</v>
      </c>
      <c r="L13" s="127"/>
      <c r="M13" s="129"/>
      <c r="N13" s="129"/>
      <c r="O13" s="129">
        <f t="shared" si="3"/>
        <v>0</v>
      </c>
      <c r="P13" s="130">
        <f>Pricing!M9</f>
        <v>0</v>
      </c>
      <c r="Q13" s="131">
        <f t="shared" si="4"/>
        <v>0</v>
      </c>
      <c r="R13" s="131">
        <f t="shared" si="5"/>
        <v>0</v>
      </c>
      <c r="S13" s="131">
        <f t="shared" si="6"/>
        <v>0</v>
      </c>
      <c r="T13" s="131">
        <f t="shared" si="7"/>
        <v>0</v>
      </c>
      <c r="U13" s="129">
        <f t="shared" si="8"/>
        <v>0</v>
      </c>
      <c r="V13" s="131">
        <f t="shared" si="9"/>
        <v>0</v>
      </c>
      <c r="W13" s="130">
        <f>Pricing!S9*I13</f>
        <v>0</v>
      </c>
      <c r="X13" s="131">
        <f t="shared" si="10"/>
        <v>0</v>
      </c>
      <c r="Y13" s="131">
        <f t="shared" si="11"/>
        <v>0</v>
      </c>
      <c r="Z13" s="131">
        <f t="shared" si="12"/>
        <v>0</v>
      </c>
      <c r="AA13" s="131">
        <f t="shared" si="13"/>
        <v>0</v>
      </c>
      <c r="AB13" s="129">
        <f t="shared" si="14"/>
        <v>0</v>
      </c>
      <c r="AC13" s="132">
        <v>0</v>
      </c>
      <c r="AD13" s="133">
        <f>(J13*Pricing!O9)+(O13*Pricing!P9)</f>
        <v>0</v>
      </c>
      <c r="AE13" s="134">
        <f t="shared" si="15"/>
        <v>0</v>
      </c>
      <c r="AF13" s="299">
        <f t="shared" si="16"/>
        <v>0</v>
      </c>
      <c r="AG13" s="300"/>
      <c r="AH13" s="134">
        <f t="shared" si="17"/>
        <v>0</v>
      </c>
      <c r="AI13" s="134">
        <f t="shared" si="18"/>
        <v>0</v>
      </c>
      <c r="AJ13" s="134">
        <f>J13*Pricing!Q9</f>
        <v>0</v>
      </c>
      <c r="AK13" s="134">
        <f>I13*Pricing!R9</f>
        <v>0</v>
      </c>
      <c r="AL13" s="134">
        <f t="shared" si="19"/>
        <v>0</v>
      </c>
      <c r="AM13" s="135">
        <f t="shared" si="20"/>
        <v>0</v>
      </c>
      <c r="AN13" s="134">
        <f t="shared" si="21"/>
        <v>0</v>
      </c>
      <c r="AO13" s="129">
        <f t="shared" si="22"/>
        <v>0</v>
      </c>
      <c r="AP13" s="131">
        <f t="shared" si="23"/>
        <v>0</v>
      </c>
      <c r="AQ13" s="131">
        <f t="shared" si="24"/>
        <v>0</v>
      </c>
      <c r="AR13" s="131" t="e">
        <f t="shared" si="25"/>
        <v>#DIV/0!</v>
      </c>
      <c r="AS13" s="129">
        <f t="shared" si="26"/>
        <v>0</v>
      </c>
      <c r="AT13" s="129" t="e">
        <f t="shared" si="27"/>
        <v>#DIV/0!</v>
      </c>
      <c r="AU13" s="136" t="e">
        <f t="shared" si="28"/>
        <v>#DIV/0!</v>
      </c>
      <c r="AV13" s="137">
        <f t="shared" si="29"/>
        <v>0</v>
      </c>
      <c r="AW13" s="138" t="e">
        <f t="shared" si="30"/>
        <v>#DIV/0!</v>
      </c>
      <c r="AX13" s="139" t="e">
        <f t="shared" si="31"/>
        <v>#DIV/0!</v>
      </c>
      <c r="AY13" s="140"/>
      <c r="AZ13" s="141" t="e">
        <f t="shared" si="32"/>
        <v>#DIV/0!</v>
      </c>
      <c r="BA13" s="95"/>
      <c r="BB13" s="142"/>
    </row>
    <row r="14" spans="1:54" ht="34.5" customHeight="1">
      <c r="A14" s="95"/>
      <c r="B14" s="120">
        <f>Pricing!A10</f>
        <v>7</v>
      </c>
      <c r="C14" s="121">
        <f>Pricing!D10</f>
        <v>0</v>
      </c>
      <c r="D14" s="122">
        <f>Pricing!B10</f>
        <v>0</v>
      </c>
      <c r="E14" s="123">
        <f>Pricing!N10</f>
        <v>0</v>
      </c>
      <c r="F14" s="124">
        <f>Pricing!G10</f>
        <v>0</v>
      </c>
      <c r="G14" s="124">
        <f>Pricing!H10</f>
        <v>0</v>
      </c>
      <c r="H14" s="125">
        <f t="shared" si="0"/>
        <v>0</v>
      </c>
      <c r="I14" s="126">
        <f>Pricing!I10</f>
        <v>0</v>
      </c>
      <c r="J14" s="127">
        <f t="shared" si="1"/>
        <v>0</v>
      </c>
      <c r="K14" s="128">
        <f t="shared" si="2"/>
        <v>0</v>
      </c>
      <c r="L14" s="127"/>
      <c r="M14" s="129"/>
      <c r="N14" s="129"/>
      <c r="O14" s="129">
        <f t="shared" si="3"/>
        <v>0</v>
      </c>
      <c r="P14" s="130">
        <f>Pricing!M10</f>
        <v>0</v>
      </c>
      <c r="Q14" s="131">
        <f t="shared" si="4"/>
        <v>0</v>
      </c>
      <c r="R14" s="131">
        <f t="shared" si="5"/>
        <v>0</v>
      </c>
      <c r="S14" s="131">
        <f t="shared" si="6"/>
        <v>0</v>
      </c>
      <c r="T14" s="131">
        <f t="shared" si="7"/>
        <v>0</v>
      </c>
      <c r="U14" s="129">
        <f t="shared" si="8"/>
        <v>0</v>
      </c>
      <c r="V14" s="131">
        <f t="shared" si="9"/>
        <v>0</v>
      </c>
      <c r="W14" s="130">
        <f>Pricing!S10*I14</f>
        <v>0</v>
      </c>
      <c r="X14" s="131">
        <f t="shared" si="10"/>
        <v>0</v>
      </c>
      <c r="Y14" s="131">
        <f t="shared" si="11"/>
        <v>0</v>
      </c>
      <c r="Z14" s="131">
        <f t="shared" si="12"/>
        <v>0</v>
      </c>
      <c r="AA14" s="131">
        <f t="shared" si="13"/>
        <v>0</v>
      </c>
      <c r="AB14" s="129">
        <f t="shared" si="14"/>
        <v>0</v>
      </c>
      <c r="AC14" s="132">
        <v>0</v>
      </c>
      <c r="AD14" s="133">
        <f>(J14*Pricing!O10)+(O14*Pricing!P10)</f>
        <v>0</v>
      </c>
      <c r="AE14" s="134">
        <f t="shared" si="15"/>
        <v>0</v>
      </c>
      <c r="AF14" s="299">
        <f t="shared" si="16"/>
        <v>0</v>
      </c>
      <c r="AG14" s="300"/>
      <c r="AH14" s="134">
        <f t="shared" si="17"/>
        <v>0</v>
      </c>
      <c r="AI14" s="134">
        <f t="shared" si="18"/>
        <v>0</v>
      </c>
      <c r="AJ14" s="134">
        <f>J14*Pricing!Q10</f>
        <v>0</v>
      </c>
      <c r="AK14" s="134">
        <f>I14*Pricing!R10</f>
        <v>0</v>
      </c>
      <c r="AL14" s="134">
        <f t="shared" si="19"/>
        <v>0</v>
      </c>
      <c r="AM14" s="135">
        <f t="shared" si="20"/>
        <v>0</v>
      </c>
      <c r="AN14" s="134">
        <f t="shared" si="21"/>
        <v>0</v>
      </c>
      <c r="AO14" s="129">
        <f t="shared" si="22"/>
        <v>0</v>
      </c>
      <c r="AP14" s="131">
        <f t="shared" si="23"/>
        <v>0</v>
      </c>
      <c r="AQ14" s="131">
        <f t="shared" si="24"/>
        <v>0</v>
      </c>
      <c r="AR14" s="131" t="e">
        <f t="shared" si="25"/>
        <v>#DIV/0!</v>
      </c>
      <c r="AS14" s="129">
        <f t="shared" si="26"/>
        <v>0</v>
      </c>
      <c r="AT14" s="129" t="e">
        <f t="shared" si="27"/>
        <v>#DIV/0!</v>
      </c>
      <c r="AU14" s="136" t="e">
        <f t="shared" si="28"/>
        <v>#DIV/0!</v>
      </c>
      <c r="AV14" s="137">
        <f t="shared" si="29"/>
        <v>0</v>
      </c>
      <c r="AW14" s="138" t="e">
        <f t="shared" si="30"/>
        <v>#DIV/0!</v>
      </c>
      <c r="AX14" s="139" t="e">
        <f t="shared" si="31"/>
        <v>#DIV/0!</v>
      </c>
      <c r="AY14" s="140"/>
      <c r="AZ14" s="141" t="e">
        <f t="shared" si="32"/>
        <v>#DIV/0!</v>
      </c>
      <c r="BA14" s="95"/>
      <c r="BB14" s="142"/>
    </row>
    <row r="15" spans="1:54" ht="34.5" customHeight="1">
      <c r="A15" s="95"/>
      <c r="B15" s="120">
        <f>Pricing!A11</f>
        <v>8</v>
      </c>
      <c r="C15" s="121">
        <f>Pricing!D11</f>
        <v>0</v>
      </c>
      <c r="D15" s="122">
        <f>Pricing!B11</f>
        <v>0</v>
      </c>
      <c r="E15" s="123">
        <f>Pricing!N11</f>
        <v>0</v>
      </c>
      <c r="F15" s="124">
        <f>Pricing!G11</f>
        <v>0</v>
      </c>
      <c r="G15" s="124">
        <f>Pricing!H11</f>
        <v>0</v>
      </c>
      <c r="H15" s="125">
        <f t="shared" si="0"/>
        <v>0</v>
      </c>
      <c r="I15" s="126">
        <f>Pricing!I11</f>
        <v>0</v>
      </c>
      <c r="J15" s="127">
        <f t="shared" si="1"/>
        <v>0</v>
      </c>
      <c r="K15" s="128">
        <f t="shared" si="2"/>
        <v>0</v>
      </c>
      <c r="L15" s="127"/>
      <c r="M15" s="129"/>
      <c r="N15" s="129"/>
      <c r="O15" s="129">
        <f t="shared" si="3"/>
        <v>0</v>
      </c>
      <c r="P15" s="130">
        <f>Pricing!M11</f>
        <v>0</v>
      </c>
      <c r="Q15" s="131">
        <f t="shared" si="4"/>
        <v>0</v>
      </c>
      <c r="R15" s="131">
        <f t="shared" si="5"/>
        <v>0</v>
      </c>
      <c r="S15" s="131">
        <f t="shared" si="6"/>
        <v>0</v>
      </c>
      <c r="T15" s="131">
        <f t="shared" si="7"/>
        <v>0</v>
      </c>
      <c r="U15" s="129">
        <f t="shared" si="8"/>
        <v>0</v>
      </c>
      <c r="V15" s="131">
        <f t="shared" si="9"/>
        <v>0</v>
      </c>
      <c r="W15" s="130">
        <f>Pricing!S11*I15</f>
        <v>0</v>
      </c>
      <c r="X15" s="131">
        <f t="shared" si="10"/>
        <v>0</v>
      </c>
      <c r="Y15" s="131">
        <f t="shared" si="11"/>
        <v>0</v>
      </c>
      <c r="Z15" s="131">
        <f t="shared" si="12"/>
        <v>0</v>
      </c>
      <c r="AA15" s="131">
        <f t="shared" si="13"/>
        <v>0</v>
      </c>
      <c r="AB15" s="129">
        <f t="shared" si="14"/>
        <v>0</v>
      </c>
      <c r="AC15" s="132">
        <v>0</v>
      </c>
      <c r="AD15" s="133">
        <f>(J15*Pricing!O11)+(O15*Pricing!P11)</f>
        <v>0</v>
      </c>
      <c r="AE15" s="134">
        <f t="shared" si="15"/>
        <v>0</v>
      </c>
      <c r="AF15" s="299">
        <f t="shared" si="16"/>
        <v>0</v>
      </c>
      <c r="AG15" s="300"/>
      <c r="AH15" s="134">
        <f t="shared" si="17"/>
        <v>0</v>
      </c>
      <c r="AI15" s="134">
        <f t="shared" si="18"/>
        <v>0</v>
      </c>
      <c r="AJ15" s="134">
        <f>J15*Pricing!Q11</f>
        <v>0</v>
      </c>
      <c r="AK15" s="134">
        <f>I15*Pricing!R11</f>
        <v>0</v>
      </c>
      <c r="AL15" s="134">
        <f t="shared" si="19"/>
        <v>0</v>
      </c>
      <c r="AM15" s="135">
        <f t="shared" si="20"/>
        <v>0</v>
      </c>
      <c r="AN15" s="134">
        <f t="shared" si="21"/>
        <v>0</v>
      </c>
      <c r="AO15" s="129">
        <f t="shared" si="22"/>
        <v>0</v>
      </c>
      <c r="AP15" s="131">
        <f t="shared" si="23"/>
        <v>0</v>
      </c>
      <c r="AQ15" s="131">
        <f t="shared" si="24"/>
        <v>0</v>
      </c>
      <c r="AR15" s="131" t="e">
        <f t="shared" si="25"/>
        <v>#DIV/0!</v>
      </c>
      <c r="AS15" s="129">
        <f t="shared" si="26"/>
        <v>0</v>
      </c>
      <c r="AT15" s="129" t="e">
        <f t="shared" si="27"/>
        <v>#DIV/0!</v>
      </c>
      <c r="AU15" s="136" t="e">
        <f t="shared" si="28"/>
        <v>#DIV/0!</v>
      </c>
      <c r="AV15" s="137">
        <f t="shared" si="29"/>
        <v>0</v>
      </c>
      <c r="AW15" s="138" t="e">
        <f t="shared" si="30"/>
        <v>#DIV/0!</v>
      </c>
      <c r="AX15" s="139" t="e">
        <f t="shared" si="31"/>
        <v>#DIV/0!</v>
      </c>
      <c r="AY15" s="140"/>
      <c r="AZ15" s="141" t="e">
        <f t="shared" si="32"/>
        <v>#DIV/0!</v>
      </c>
      <c r="BA15" s="95"/>
      <c r="BB15" s="142"/>
    </row>
    <row r="16" spans="1:54" ht="34.5" customHeight="1">
      <c r="A16" s="95"/>
      <c r="B16" s="120">
        <f>Pricing!A12</f>
        <v>9</v>
      </c>
      <c r="C16" s="121">
        <f>Pricing!D12</f>
        <v>0</v>
      </c>
      <c r="D16" s="122">
        <f>Pricing!B12</f>
        <v>0</v>
      </c>
      <c r="E16" s="123">
        <f>Pricing!N12</f>
        <v>0</v>
      </c>
      <c r="F16" s="124">
        <f>Pricing!G12</f>
        <v>0</v>
      </c>
      <c r="G16" s="124">
        <f>Pricing!H12</f>
        <v>0</v>
      </c>
      <c r="H16" s="125">
        <f t="shared" si="0"/>
        <v>0</v>
      </c>
      <c r="I16" s="126">
        <f>Pricing!I12</f>
        <v>0</v>
      </c>
      <c r="J16" s="127">
        <f t="shared" si="1"/>
        <v>0</v>
      </c>
      <c r="K16" s="128">
        <f t="shared" si="2"/>
        <v>0</v>
      </c>
      <c r="L16" s="127"/>
      <c r="M16" s="129"/>
      <c r="N16" s="129"/>
      <c r="O16" s="129">
        <f t="shared" si="3"/>
        <v>0</v>
      </c>
      <c r="P16" s="130">
        <f>Pricing!M12</f>
        <v>0</v>
      </c>
      <c r="Q16" s="131">
        <f t="shared" si="4"/>
        <v>0</v>
      </c>
      <c r="R16" s="131">
        <f t="shared" si="5"/>
        <v>0</v>
      </c>
      <c r="S16" s="131">
        <f t="shared" si="6"/>
        <v>0</v>
      </c>
      <c r="T16" s="131">
        <f t="shared" si="7"/>
        <v>0</v>
      </c>
      <c r="U16" s="129">
        <f t="shared" si="8"/>
        <v>0</v>
      </c>
      <c r="V16" s="131">
        <f t="shared" si="9"/>
        <v>0</v>
      </c>
      <c r="W16" s="130">
        <f>Pricing!S12*I16</f>
        <v>0</v>
      </c>
      <c r="X16" s="131">
        <f t="shared" si="10"/>
        <v>0</v>
      </c>
      <c r="Y16" s="131">
        <f t="shared" si="11"/>
        <v>0</v>
      </c>
      <c r="Z16" s="131">
        <f t="shared" si="12"/>
        <v>0</v>
      </c>
      <c r="AA16" s="131">
        <f t="shared" si="13"/>
        <v>0</v>
      </c>
      <c r="AB16" s="129">
        <f t="shared" si="14"/>
        <v>0</v>
      </c>
      <c r="AC16" s="132">
        <v>0</v>
      </c>
      <c r="AD16" s="133">
        <f>(J16*Pricing!O12)+(O16*Pricing!P12)</f>
        <v>0</v>
      </c>
      <c r="AE16" s="134">
        <f t="shared" si="15"/>
        <v>0</v>
      </c>
      <c r="AF16" s="299">
        <f t="shared" si="16"/>
        <v>0</v>
      </c>
      <c r="AG16" s="300"/>
      <c r="AH16" s="134">
        <f t="shared" si="17"/>
        <v>0</v>
      </c>
      <c r="AI16" s="134">
        <f t="shared" si="18"/>
        <v>0</v>
      </c>
      <c r="AJ16" s="134">
        <f>J16*Pricing!Q12</f>
        <v>0</v>
      </c>
      <c r="AK16" s="134">
        <f>I16*Pricing!R12</f>
        <v>0</v>
      </c>
      <c r="AL16" s="134">
        <f t="shared" si="19"/>
        <v>0</v>
      </c>
      <c r="AM16" s="135">
        <f t="shared" si="20"/>
        <v>0</v>
      </c>
      <c r="AN16" s="134">
        <f t="shared" si="21"/>
        <v>0</v>
      </c>
      <c r="AO16" s="129">
        <f t="shared" si="22"/>
        <v>0</v>
      </c>
      <c r="AP16" s="131">
        <f t="shared" si="23"/>
        <v>0</v>
      </c>
      <c r="AQ16" s="131">
        <f t="shared" si="24"/>
        <v>0</v>
      </c>
      <c r="AR16" s="131" t="e">
        <f t="shared" si="25"/>
        <v>#DIV/0!</v>
      </c>
      <c r="AS16" s="129">
        <f t="shared" si="26"/>
        <v>0</v>
      </c>
      <c r="AT16" s="129" t="e">
        <f t="shared" si="27"/>
        <v>#DIV/0!</v>
      </c>
      <c r="AU16" s="136" t="e">
        <f t="shared" si="28"/>
        <v>#DIV/0!</v>
      </c>
      <c r="AV16" s="137">
        <f t="shared" si="29"/>
        <v>0</v>
      </c>
      <c r="AW16" s="138" t="e">
        <f t="shared" si="30"/>
        <v>#DIV/0!</v>
      </c>
      <c r="AX16" s="139" t="e">
        <f t="shared" si="31"/>
        <v>#DIV/0!</v>
      </c>
      <c r="AY16" s="140"/>
      <c r="AZ16" s="141" t="e">
        <f t="shared" si="32"/>
        <v>#DIV/0!</v>
      </c>
      <c r="BA16" s="95"/>
      <c r="BB16" s="142"/>
    </row>
    <row r="17" spans="1:54" ht="34.5" customHeight="1">
      <c r="A17" s="95"/>
      <c r="B17" s="120">
        <f>Pricing!A13</f>
        <v>10</v>
      </c>
      <c r="C17" s="121">
        <f>Pricing!D13</f>
        <v>0</v>
      </c>
      <c r="D17" s="122">
        <f>Pricing!B13</f>
        <v>0</v>
      </c>
      <c r="E17" s="123">
        <f>Pricing!N13</f>
        <v>0</v>
      </c>
      <c r="F17" s="124">
        <f>Pricing!G13</f>
        <v>0</v>
      </c>
      <c r="G17" s="124">
        <f>Pricing!H13</f>
        <v>0</v>
      </c>
      <c r="H17" s="125">
        <f t="shared" si="0"/>
        <v>0</v>
      </c>
      <c r="I17" s="126">
        <f>Pricing!I13</f>
        <v>0</v>
      </c>
      <c r="J17" s="127">
        <f t="shared" si="1"/>
        <v>0</v>
      </c>
      <c r="K17" s="128">
        <f t="shared" si="2"/>
        <v>0</v>
      </c>
      <c r="L17" s="127"/>
      <c r="M17" s="129"/>
      <c r="N17" s="129"/>
      <c r="O17" s="129">
        <f t="shared" si="3"/>
        <v>0</v>
      </c>
      <c r="P17" s="130">
        <f>Pricing!M13</f>
        <v>0</v>
      </c>
      <c r="Q17" s="131">
        <f t="shared" si="4"/>
        <v>0</v>
      </c>
      <c r="R17" s="131">
        <f t="shared" si="5"/>
        <v>0</v>
      </c>
      <c r="S17" s="131">
        <f t="shared" si="6"/>
        <v>0</v>
      </c>
      <c r="T17" s="131">
        <f t="shared" si="7"/>
        <v>0</v>
      </c>
      <c r="U17" s="129">
        <f t="shared" si="8"/>
        <v>0</v>
      </c>
      <c r="V17" s="131">
        <f t="shared" si="9"/>
        <v>0</v>
      </c>
      <c r="W17" s="130">
        <f>Pricing!S13*I17</f>
        <v>0</v>
      </c>
      <c r="X17" s="131">
        <f t="shared" si="10"/>
        <v>0</v>
      </c>
      <c r="Y17" s="131">
        <f t="shared" si="11"/>
        <v>0</v>
      </c>
      <c r="Z17" s="131">
        <f t="shared" si="12"/>
        <v>0</v>
      </c>
      <c r="AA17" s="131">
        <f t="shared" si="13"/>
        <v>0</v>
      </c>
      <c r="AB17" s="129">
        <f t="shared" si="14"/>
        <v>0</v>
      </c>
      <c r="AC17" s="132">
        <v>0</v>
      </c>
      <c r="AD17" s="133">
        <f>(J17*Pricing!O13)+(O17*Pricing!P13)</f>
        <v>0</v>
      </c>
      <c r="AE17" s="134">
        <f t="shared" si="15"/>
        <v>0</v>
      </c>
      <c r="AF17" s="299">
        <f t="shared" si="16"/>
        <v>0</v>
      </c>
      <c r="AG17" s="300"/>
      <c r="AH17" s="134">
        <f t="shared" si="17"/>
        <v>0</v>
      </c>
      <c r="AI17" s="134">
        <f t="shared" si="18"/>
        <v>0</v>
      </c>
      <c r="AJ17" s="134">
        <f>J17*Pricing!Q13</f>
        <v>0</v>
      </c>
      <c r="AK17" s="134">
        <f>I17*Pricing!R13</f>
        <v>0</v>
      </c>
      <c r="AL17" s="134">
        <f t="shared" si="19"/>
        <v>0</v>
      </c>
      <c r="AM17" s="135">
        <f t="shared" si="20"/>
        <v>0</v>
      </c>
      <c r="AN17" s="134">
        <f t="shared" si="21"/>
        <v>0</v>
      </c>
      <c r="AO17" s="129">
        <f t="shared" si="22"/>
        <v>0</v>
      </c>
      <c r="AP17" s="131">
        <f t="shared" si="23"/>
        <v>0</v>
      </c>
      <c r="AQ17" s="131">
        <f t="shared" si="24"/>
        <v>0</v>
      </c>
      <c r="AR17" s="131" t="e">
        <f t="shared" si="25"/>
        <v>#DIV/0!</v>
      </c>
      <c r="AS17" s="129">
        <f t="shared" si="26"/>
        <v>0</v>
      </c>
      <c r="AT17" s="129" t="e">
        <f t="shared" si="27"/>
        <v>#DIV/0!</v>
      </c>
      <c r="AU17" s="136" t="e">
        <f t="shared" si="28"/>
        <v>#DIV/0!</v>
      </c>
      <c r="AV17" s="137">
        <f t="shared" si="29"/>
        <v>0</v>
      </c>
      <c r="AW17" s="138" t="e">
        <f t="shared" si="30"/>
        <v>#DIV/0!</v>
      </c>
      <c r="AX17" s="139" t="e">
        <f t="shared" si="31"/>
        <v>#DIV/0!</v>
      </c>
      <c r="AY17" s="140"/>
      <c r="AZ17" s="141" t="e">
        <f t="shared" si="32"/>
        <v>#DIV/0!</v>
      </c>
      <c r="BA17" s="95"/>
      <c r="BB17" s="142"/>
    </row>
    <row r="18" spans="1:54" ht="34.5" customHeight="1">
      <c r="A18" s="95"/>
      <c r="B18" s="120">
        <f>Pricing!A14</f>
        <v>11</v>
      </c>
      <c r="C18" s="121">
        <f>Pricing!D14</f>
        <v>0</v>
      </c>
      <c r="D18" s="122">
        <f>Pricing!B14</f>
        <v>0</v>
      </c>
      <c r="E18" s="123">
        <f>Pricing!N14</f>
        <v>0</v>
      </c>
      <c r="F18" s="124">
        <f>Pricing!G14</f>
        <v>0</v>
      </c>
      <c r="G18" s="124">
        <f>Pricing!H14</f>
        <v>0</v>
      </c>
      <c r="H18" s="125">
        <f t="shared" si="0"/>
        <v>0</v>
      </c>
      <c r="I18" s="126">
        <f>Pricing!I14</f>
        <v>0</v>
      </c>
      <c r="J18" s="127">
        <f t="shared" si="1"/>
        <v>0</v>
      </c>
      <c r="K18" s="128">
        <f t="shared" si="2"/>
        <v>0</v>
      </c>
      <c r="L18" s="127"/>
      <c r="M18" s="129"/>
      <c r="N18" s="129"/>
      <c r="O18" s="129">
        <f t="shared" si="3"/>
        <v>0</v>
      </c>
      <c r="P18" s="130">
        <f>Pricing!M14</f>
        <v>0</v>
      </c>
      <c r="Q18" s="131">
        <f t="shared" si="4"/>
        <v>0</v>
      </c>
      <c r="R18" s="131">
        <f t="shared" si="5"/>
        <v>0</v>
      </c>
      <c r="S18" s="131">
        <f t="shared" si="6"/>
        <v>0</v>
      </c>
      <c r="T18" s="131">
        <f t="shared" si="7"/>
        <v>0</v>
      </c>
      <c r="U18" s="129">
        <f t="shared" si="8"/>
        <v>0</v>
      </c>
      <c r="V18" s="131">
        <f t="shared" si="9"/>
        <v>0</v>
      </c>
      <c r="W18" s="130">
        <f>Pricing!S14*I18</f>
        <v>0</v>
      </c>
      <c r="X18" s="131">
        <f t="shared" si="10"/>
        <v>0</v>
      </c>
      <c r="Y18" s="131">
        <f t="shared" si="11"/>
        <v>0</v>
      </c>
      <c r="Z18" s="131">
        <f t="shared" si="12"/>
        <v>0</v>
      </c>
      <c r="AA18" s="131">
        <f t="shared" si="13"/>
        <v>0</v>
      </c>
      <c r="AB18" s="129">
        <f t="shared" si="14"/>
        <v>0</v>
      </c>
      <c r="AC18" s="132">
        <v>0</v>
      </c>
      <c r="AD18" s="133">
        <f>(J18*Pricing!O14)+(O18*Pricing!P14)</f>
        <v>0</v>
      </c>
      <c r="AE18" s="134">
        <f t="shared" si="15"/>
        <v>0</v>
      </c>
      <c r="AF18" s="299">
        <f t="shared" si="16"/>
        <v>0</v>
      </c>
      <c r="AG18" s="300"/>
      <c r="AH18" s="134">
        <f t="shared" si="17"/>
        <v>0</v>
      </c>
      <c r="AI18" s="134">
        <f t="shared" si="18"/>
        <v>0</v>
      </c>
      <c r="AJ18" s="134">
        <f>J18*Pricing!Q14</f>
        <v>0</v>
      </c>
      <c r="AK18" s="134">
        <f>I18*Pricing!R14</f>
        <v>0</v>
      </c>
      <c r="AL18" s="134">
        <f t="shared" si="19"/>
        <v>0</v>
      </c>
      <c r="AM18" s="135">
        <f t="shared" si="20"/>
        <v>0</v>
      </c>
      <c r="AN18" s="134">
        <f t="shared" si="21"/>
        <v>0</v>
      </c>
      <c r="AO18" s="129">
        <f t="shared" si="22"/>
        <v>0</v>
      </c>
      <c r="AP18" s="131">
        <f t="shared" si="23"/>
        <v>0</v>
      </c>
      <c r="AQ18" s="131">
        <f t="shared" si="24"/>
        <v>0</v>
      </c>
      <c r="AR18" s="131" t="e">
        <f t="shared" si="25"/>
        <v>#DIV/0!</v>
      </c>
      <c r="AS18" s="129">
        <f t="shared" si="26"/>
        <v>0</v>
      </c>
      <c r="AT18" s="129" t="e">
        <f t="shared" si="27"/>
        <v>#DIV/0!</v>
      </c>
      <c r="AU18" s="136" t="e">
        <f t="shared" si="28"/>
        <v>#DIV/0!</v>
      </c>
      <c r="AV18" s="137">
        <f t="shared" si="29"/>
        <v>0</v>
      </c>
      <c r="AW18" s="138" t="e">
        <f t="shared" si="30"/>
        <v>#DIV/0!</v>
      </c>
      <c r="AX18" s="139" t="e">
        <f t="shared" si="31"/>
        <v>#DIV/0!</v>
      </c>
      <c r="AY18" s="140"/>
      <c r="AZ18" s="141" t="e">
        <f t="shared" si="32"/>
        <v>#DIV/0!</v>
      </c>
      <c r="BA18" s="95"/>
      <c r="BB18" s="142"/>
    </row>
    <row r="19" spans="1:54" ht="34.5" customHeight="1">
      <c r="A19" s="95"/>
      <c r="B19" s="120">
        <f>Pricing!A15</f>
        <v>12</v>
      </c>
      <c r="C19" s="121">
        <f>Pricing!D15</f>
        <v>0</v>
      </c>
      <c r="D19" s="122">
        <f>Pricing!B15</f>
        <v>0</v>
      </c>
      <c r="E19" s="123">
        <f>Pricing!N15</f>
        <v>0</v>
      </c>
      <c r="F19" s="124">
        <f>Pricing!G15</f>
        <v>0</v>
      </c>
      <c r="G19" s="124">
        <f>Pricing!H15</f>
        <v>0</v>
      </c>
      <c r="H19" s="125">
        <f t="shared" si="0"/>
        <v>0</v>
      </c>
      <c r="I19" s="126">
        <f>Pricing!I15</f>
        <v>0</v>
      </c>
      <c r="J19" s="127">
        <f t="shared" si="1"/>
        <v>0</v>
      </c>
      <c r="K19" s="128">
        <f t="shared" si="2"/>
        <v>0</v>
      </c>
      <c r="L19" s="127"/>
      <c r="M19" s="129"/>
      <c r="N19" s="129"/>
      <c r="O19" s="129">
        <f t="shared" si="3"/>
        <v>0</v>
      </c>
      <c r="P19" s="130">
        <f>Pricing!M15</f>
        <v>0</v>
      </c>
      <c r="Q19" s="131">
        <f t="shared" si="4"/>
        <v>0</v>
      </c>
      <c r="R19" s="131">
        <f t="shared" si="5"/>
        <v>0</v>
      </c>
      <c r="S19" s="131">
        <f t="shared" si="6"/>
        <v>0</v>
      </c>
      <c r="T19" s="131">
        <f t="shared" si="7"/>
        <v>0</v>
      </c>
      <c r="U19" s="129">
        <f t="shared" si="8"/>
        <v>0</v>
      </c>
      <c r="V19" s="131">
        <f t="shared" si="9"/>
        <v>0</v>
      </c>
      <c r="W19" s="130">
        <f>Pricing!S15*I19</f>
        <v>0</v>
      </c>
      <c r="X19" s="131">
        <f t="shared" si="10"/>
        <v>0</v>
      </c>
      <c r="Y19" s="131">
        <f t="shared" si="11"/>
        <v>0</v>
      </c>
      <c r="Z19" s="131">
        <f t="shared" si="12"/>
        <v>0</v>
      </c>
      <c r="AA19" s="131">
        <f t="shared" si="13"/>
        <v>0</v>
      </c>
      <c r="AB19" s="129">
        <f t="shared" si="14"/>
        <v>0</v>
      </c>
      <c r="AC19" s="132">
        <v>0</v>
      </c>
      <c r="AD19" s="133">
        <f>(J19*Pricing!O15)+(O19*Pricing!P15)</f>
        <v>0</v>
      </c>
      <c r="AE19" s="134">
        <f t="shared" si="15"/>
        <v>0</v>
      </c>
      <c r="AF19" s="299">
        <f t="shared" si="16"/>
        <v>0</v>
      </c>
      <c r="AG19" s="300"/>
      <c r="AH19" s="134">
        <f t="shared" si="17"/>
        <v>0</v>
      </c>
      <c r="AI19" s="134">
        <f t="shared" si="18"/>
        <v>0</v>
      </c>
      <c r="AJ19" s="134">
        <f>J19*Pricing!Q15</f>
        <v>0</v>
      </c>
      <c r="AK19" s="134">
        <f>I19*Pricing!R15</f>
        <v>0</v>
      </c>
      <c r="AL19" s="134">
        <f t="shared" si="19"/>
        <v>0</v>
      </c>
      <c r="AM19" s="135">
        <f t="shared" si="20"/>
        <v>0</v>
      </c>
      <c r="AN19" s="134">
        <f t="shared" si="21"/>
        <v>0</v>
      </c>
      <c r="AO19" s="129">
        <f t="shared" si="22"/>
        <v>0</v>
      </c>
      <c r="AP19" s="131">
        <f t="shared" si="23"/>
        <v>0</v>
      </c>
      <c r="AQ19" s="131">
        <f t="shared" si="24"/>
        <v>0</v>
      </c>
      <c r="AR19" s="131" t="e">
        <f t="shared" si="25"/>
        <v>#DIV/0!</v>
      </c>
      <c r="AS19" s="129">
        <f t="shared" si="26"/>
        <v>0</v>
      </c>
      <c r="AT19" s="129" t="e">
        <f t="shared" si="27"/>
        <v>#DIV/0!</v>
      </c>
      <c r="AU19" s="136" t="e">
        <f t="shared" si="28"/>
        <v>#DIV/0!</v>
      </c>
      <c r="AV19" s="137">
        <f t="shared" si="29"/>
        <v>0</v>
      </c>
      <c r="AW19" s="138" t="e">
        <f t="shared" si="30"/>
        <v>#DIV/0!</v>
      </c>
      <c r="AX19" s="139" t="e">
        <f t="shared" si="31"/>
        <v>#DIV/0!</v>
      </c>
      <c r="AY19" s="140"/>
      <c r="AZ19" s="141" t="e">
        <f t="shared" si="32"/>
        <v>#DIV/0!</v>
      </c>
      <c r="BA19" s="95"/>
      <c r="BB19" s="142"/>
    </row>
    <row r="20" spans="1:54" ht="34.5" customHeight="1">
      <c r="A20" s="95"/>
      <c r="B20" s="120">
        <f>Pricing!A16</f>
        <v>13</v>
      </c>
      <c r="C20" s="121">
        <f>Pricing!D16</f>
        <v>0</v>
      </c>
      <c r="D20" s="122">
        <f>Pricing!B16</f>
        <v>0</v>
      </c>
      <c r="E20" s="123">
        <f>Pricing!N16</f>
        <v>0</v>
      </c>
      <c r="F20" s="124">
        <f>Pricing!G16</f>
        <v>0</v>
      </c>
      <c r="G20" s="124">
        <f>Pricing!H16</f>
        <v>0</v>
      </c>
      <c r="H20" s="125">
        <f t="shared" si="0"/>
        <v>0</v>
      </c>
      <c r="I20" s="126">
        <f>Pricing!I16</f>
        <v>0</v>
      </c>
      <c r="J20" s="127">
        <f t="shared" si="1"/>
        <v>0</v>
      </c>
      <c r="K20" s="128">
        <f t="shared" si="2"/>
        <v>0</v>
      </c>
      <c r="L20" s="127"/>
      <c r="M20" s="129"/>
      <c r="N20" s="129"/>
      <c r="O20" s="129">
        <f t="shared" si="3"/>
        <v>0</v>
      </c>
      <c r="P20" s="130">
        <f>Pricing!M16</f>
        <v>0</v>
      </c>
      <c r="Q20" s="131">
        <f t="shared" si="4"/>
        <v>0</v>
      </c>
      <c r="R20" s="131">
        <f t="shared" si="5"/>
        <v>0</v>
      </c>
      <c r="S20" s="131">
        <f t="shared" si="6"/>
        <v>0</v>
      </c>
      <c r="T20" s="131">
        <f t="shared" si="7"/>
        <v>0</v>
      </c>
      <c r="U20" s="129">
        <f t="shared" si="8"/>
        <v>0</v>
      </c>
      <c r="V20" s="131">
        <f t="shared" si="9"/>
        <v>0</v>
      </c>
      <c r="W20" s="130">
        <f>Pricing!S16*I20</f>
        <v>0</v>
      </c>
      <c r="X20" s="131">
        <f t="shared" si="10"/>
        <v>0</v>
      </c>
      <c r="Y20" s="131">
        <f t="shared" si="11"/>
        <v>0</v>
      </c>
      <c r="Z20" s="131">
        <f t="shared" si="12"/>
        <v>0</v>
      </c>
      <c r="AA20" s="131">
        <f t="shared" si="13"/>
        <v>0</v>
      </c>
      <c r="AB20" s="129">
        <f t="shared" si="14"/>
        <v>0</v>
      </c>
      <c r="AC20" s="132">
        <v>0</v>
      </c>
      <c r="AD20" s="133">
        <f>(J20*Pricing!O16)+(O20*Pricing!P16)</f>
        <v>0</v>
      </c>
      <c r="AE20" s="134">
        <f t="shared" si="15"/>
        <v>0</v>
      </c>
      <c r="AF20" s="299">
        <f t="shared" si="16"/>
        <v>0</v>
      </c>
      <c r="AG20" s="300"/>
      <c r="AH20" s="134">
        <f t="shared" si="17"/>
        <v>0</v>
      </c>
      <c r="AI20" s="134">
        <f t="shared" si="18"/>
        <v>0</v>
      </c>
      <c r="AJ20" s="134">
        <f>J20*Pricing!Q16</f>
        <v>0</v>
      </c>
      <c r="AK20" s="134">
        <f>I20*Pricing!R16</f>
        <v>0</v>
      </c>
      <c r="AL20" s="134">
        <f t="shared" si="19"/>
        <v>0</v>
      </c>
      <c r="AM20" s="135">
        <f t="shared" si="20"/>
        <v>0</v>
      </c>
      <c r="AN20" s="134">
        <f t="shared" si="21"/>
        <v>0</v>
      </c>
      <c r="AO20" s="129">
        <f t="shared" si="22"/>
        <v>0</v>
      </c>
      <c r="AP20" s="131">
        <f t="shared" si="23"/>
        <v>0</v>
      </c>
      <c r="AQ20" s="131">
        <f t="shared" si="24"/>
        <v>0</v>
      </c>
      <c r="AR20" s="131" t="e">
        <f t="shared" si="25"/>
        <v>#DIV/0!</v>
      </c>
      <c r="AS20" s="129">
        <f t="shared" si="26"/>
        <v>0</v>
      </c>
      <c r="AT20" s="129" t="e">
        <f t="shared" si="27"/>
        <v>#DIV/0!</v>
      </c>
      <c r="AU20" s="136" t="e">
        <f t="shared" si="28"/>
        <v>#DIV/0!</v>
      </c>
      <c r="AV20" s="137">
        <f t="shared" si="29"/>
        <v>0</v>
      </c>
      <c r="AW20" s="138" t="e">
        <f t="shared" si="30"/>
        <v>#DIV/0!</v>
      </c>
      <c r="AX20" s="139" t="e">
        <f t="shared" si="31"/>
        <v>#DIV/0!</v>
      </c>
      <c r="AY20" s="140"/>
      <c r="AZ20" s="141" t="e">
        <f t="shared" si="32"/>
        <v>#DIV/0!</v>
      </c>
      <c r="BA20" s="95"/>
      <c r="BB20" s="142"/>
    </row>
    <row r="21" spans="1:54" ht="34.5" customHeight="1">
      <c r="A21" s="95"/>
      <c r="B21" s="120">
        <f>Pricing!A17</f>
        <v>14</v>
      </c>
      <c r="C21" s="121">
        <f>Pricing!D17</f>
        <v>0</v>
      </c>
      <c r="D21" s="122">
        <f>Pricing!B17</f>
        <v>0</v>
      </c>
      <c r="E21" s="123">
        <f>Pricing!N17</f>
        <v>0</v>
      </c>
      <c r="F21" s="124">
        <f>Pricing!G17</f>
        <v>0</v>
      </c>
      <c r="G21" s="124">
        <f>Pricing!H17</f>
        <v>0</v>
      </c>
      <c r="H21" s="125">
        <f t="shared" si="0"/>
        <v>0</v>
      </c>
      <c r="I21" s="126">
        <f>Pricing!I17</f>
        <v>0</v>
      </c>
      <c r="J21" s="127">
        <f t="shared" si="1"/>
        <v>0</v>
      </c>
      <c r="K21" s="128">
        <f t="shared" si="2"/>
        <v>0</v>
      </c>
      <c r="L21" s="127"/>
      <c r="M21" s="129"/>
      <c r="N21" s="129"/>
      <c r="O21" s="129">
        <f t="shared" si="3"/>
        <v>0</v>
      </c>
      <c r="P21" s="130">
        <f>Pricing!M17</f>
        <v>0</v>
      </c>
      <c r="Q21" s="131">
        <f t="shared" si="4"/>
        <v>0</v>
      </c>
      <c r="R21" s="131">
        <f t="shared" si="5"/>
        <v>0</v>
      </c>
      <c r="S21" s="131">
        <f t="shared" si="6"/>
        <v>0</v>
      </c>
      <c r="T21" s="131">
        <f t="shared" si="7"/>
        <v>0</v>
      </c>
      <c r="U21" s="129">
        <f t="shared" si="8"/>
        <v>0</v>
      </c>
      <c r="V21" s="131">
        <f t="shared" si="9"/>
        <v>0</v>
      </c>
      <c r="W21" s="130">
        <f>Pricing!S17*I21</f>
        <v>0</v>
      </c>
      <c r="X21" s="131">
        <f t="shared" si="10"/>
        <v>0</v>
      </c>
      <c r="Y21" s="131">
        <f t="shared" si="11"/>
        <v>0</v>
      </c>
      <c r="Z21" s="131">
        <f t="shared" si="12"/>
        <v>0</v>
      </c>
      <c r="AA21" s="131">
        <f t="shared" si="13"/>
        <v>0</v>
      </c>
      <c r="AB21" s="129">
        <f t="shared" si="14"/>
        <v>0</v>
      </c>
      <c r="AC21" s="132">
        <v>0</v>
      </c>
      <c r="AD21" s="133">
        <f>(J21*Pricing!O17)+(O21*Pricing!P17)</f>
        <v>0</v>
      </c>
      <c r="AE21" s="134">
        <f t="shared" si="15"/>
        <v>0</v>
      </c>
      <c r="AF21" s="299">
        <f t="shared" si="16"/>
        <v>0</v>
      </c>
      <c r="AG21" s="300"/>
      <c r="AH21" s="134">
        <f t="shared" si="17"/>
        <v>0</v>
      </c>
      <c r="AI21" s="134">
        <f t="shared" si="18"/>
        <v>0</v>
      </c>
      <c r="AJ21" s="134">
        <f>J21*Pricing!Q17</f>
        <v>0</v>
      </c>
      <c r="AK21" s="134">
        <f>I21*Pricing!R17</f>
        <v>0</v>
      </c>
      <c r="AL21" s="134">
        <f t="shared" si="19"/>
        <v>0</v>
      </c>
      <c r="AM21" s="135">
        <f t="shared" si="20"/>
        <v>0</v>
      </c>
      <c r="AN21" s="134">
        <f t="shared" si="21"/>
        <v>0</v>
      </c>
      <c r="AO21" s="129">
        <f t="shared" si="22"/>
        <v>0</v>
      </c>
      <c r="AP21" s="131">
        <f t="shared" si="23"/>
        <v>0</v>
      </c>
      <c r="AQ21" s="131">
        <f t="shared" si="24"/>
        <v>0</v>
      </c>
      <c r="AR21" s="131" t="e">
        <f t="shared" si="25"/>
        <v>#DIV/0!</v>
      </c>
      <c r="AS21" s="129">
        <f t="shared" si="26"/>
        <v>0</v>
      </c>
      <c r="AT21" s="129" t="e">
        <f t="shared" si="27"/>
        <v>#DIV/0!</v>
      </c>
      <c r="AU21" s="136" t="e">
        <f t="shared" si="28"/>
        <v>#DIV/0!</v>
      </c>
      <c r="AV21" s="137">
        <f t="shared" si="29"/>
        <v>0</v>
      </c>
      <c r="AW21" s="138" t="e">
        <f t="shared" si="30"/>
        <v>#DIV/0!</v>
      </c>
      <c r="AX21" s="139" t="e">
        <f t="shared" si="31"/>
        <v>#DIV/0!</v>
      </c>
      <c r="AY21" s="140"/>
      <c r="AZ21" s="141" t="e">
        <f t="shared" si="32"/>
        <v>#DIV/0!</v>
      </c>
      <c r="BA21" s="95"/>
      <c r="BB21" s="142"/>
    </row>
    <row r="22" spans="1:54" ht="34.5" customHeight="1">
      <c r="A22" s="95"/>
      <c r="B22" s="120">
        <f>Pricing!A18</f>
        <v>15</v>
      </c>
      <c r="C22" s="121">
        <f>Pricing!D18</f>
        <v>0</v>
      </c>
      <c r="D22" s="122">
        <f>Pricing!B18</f>
        <v>0</v>
      </c>
      <c r="E22" s="123">
        <f>Pricing!N18</f>
        <v>0</v>
      </c>
      <c r="F22" s="124">
        <f>Pricing!G18</f>
        <v>0</v>
      </c>
      <c r="G22" s="124">
        <f>Pricing!H18</f>
        <v>0</v>
      </c>
      <c r="H22" s="125">
        <f t="shared" si="0"/>
        <v>0</v>
      </c>
      <c r="I22" s="126">
        <f>Pricing!I18</f>
        <v>0</v>
      </c>
      <c r="J22" s="127">
        <f t="shared" si="1"/>
        <v>0</v>
      </c>
      <c r="K22" s="128">
        <f t="shared" si="2"/>
        <v>0</v>
      </c>
      <c r="L22" s="127"/>
      <c r="M22" s="129"/>
      <c r="N22" s="129"/>
      <c r="O22" s="129">
        <f t="shared" si="3"/>
        <v>0</v>
      </c>
      <c r="P22" s="130">
        <f>Pricing!M18</f>
        <v>0</v>
      </c>
      <c r="Q22" s="131">
        <f t="shared" si="4"/>
        <v>0</v>
      </c>
      <c r="R22" s="131">
        <f t="shared" si="5"/>
        <v>0</v>
      </c>
      <c r="S22" s="131">
        <f t="shared" si="6"/>
        <v>0</v>
      </c>
      <c r="T22" s="131">
        <f t="shared" si="7"/>
        <v>0</v>
      </c>
      <c r="U22" s="129">
        <f t="shared" si="8"/>
        <v>0</v>
      </c>
      <c r="V22" s="131">
        <f t="shared" si="9"/>
        <v>0</v>
      </c>
      <c r="W22" s="130">
        <f>Pricing!S18*I22</f>
        <v>0</v>
      </c>
      <c r="X22" s="131">
        <f t="shared" si="10"/>
        <v>0</v>
      </c>
      <c r="Y22" s="131">
        <f t="shared" si="11"/>
        <v>0</v>
      </c>
      <c r="Z22" s="131">
        <f t="shared" si="12"/>
        <v>0</v>
      </c>
      <c r="AA22" s="131">
        <f t="shared" si="13"/>
        <v>0</v>
      </c>
      <c r="AB22" s="129">
        <f t="shared" si="14"/>
        <v>0</v>
      </c>
      <c r="AC22" s="132">
        <v>0</v>
      </c>
      <c r="AD22" s="133">
        <f>(J22*Pricing!O18)+(O22*Pricing!P18)</f>
        <v>0</v>
      </c>
      <c r="AE22" s="134">
        <f t="shared" si="15"/>
        <v>0</v>
      </c>
      <c r="AF22" s="299">
        <f t="shared" si="16"/>
        <v>0</v>
      </c>
      <c r="AG22" s="300"/>
      <c r="AH22" s="134">
        <f t="shared" si="17"/>
        <v>0</v>
      </c>
      <c r="AI22" s="134">
        <f t="shared" si="18"/>
        <v>0</v>
      </c>
      <c r="AJ22" s="134">
        <f>J22*Pricing!Q18</f>
        <v>0</v>
      </c>
      <c r="AK22" s="134">
        <f>I22*Pricing!R18</f>
        <v>0</v>
      </c>
      <c r="AL22" s="134">
        <f t="shared" si="19"/>
        <v>0</v>
      </c>
      <c r="AM22" s="135">
        <f t="shared" si="20"/>
        <v>0</v>
      </c>
      <c r="AN22" s="134">
        <f t="shared" si="21"/>
        <v>0</v>
      </c>
      <c r="AO22" s="129">
        <f t="shared" si="22"/>
        <v>0</v>
      </c>
      <c r="AP22" s="131">
        <f t="shared" si="23"/>
        <v>0</v>
      </c>
      <c r="AQ22" s="131">
        <f t="shared" si="24"/>
        <v>0</v>
      </c>
      <c r="AR22" s="131" t="e">
        <f t="shared" si="25"/>
        <v>#DIV/0!</v>
      </c>
      <c r="AS22" s="129">
        <f t="shared" si="26"/>
        <v>0</v>
      </c>
      <c r="AT22" s="129" t="e">
        <f t="shared" si="27"/>
        <v>#DIV/0!</v>
      </c>
      <c r="AU22" s="136" t="e">
        <f t="shared" si="28"/>
        <v>#DIV/0!</v>
      </c>
      <c r="AV22" s="137">
        <f t="shared" si="29"/>
        <v>0</v>
      </c>
      <c r="AW22" s="138" t="e">
        <f t="shared" si="30"/>
        <v>#DIV/0!</v>
      </c>
      <c r="AX22" s="139" t="e">
        <f t="shared" si="31"/>
        <v>#DIV/0!</v>
      </c>
      <c r="AY22" s="140"/>
      <c r="AZ22" s="141" t="e">
        <f t="shared" si="32"/>
        <v>#DIV/0!</v>
      </c>
      <c r="BA22" s="95"/>
      <c r="BB22" s="142"/>
    </row>
    <row r="23" spans="1:54" ht="34.5" customHeight="1">
      <c r="A23" s="95"/>
      <c r="B23" s="120">
        <f>Pricing!A19</f>
        <v>16</v>
      </c>
      <c r="C23" s="121">
        <f>Pricing!D19</f>
        <v>0</v>
      </c>
      <c r="D23" s="122">
        <f>Pricing!B19</f>
        <v>0</v>
      </c>
      <c r="E23" s="123">
        <f>Pricing!N19</f>
        <v>0</v>
      </c>
      <c r="F23" s="124">
        <f>Pricing!G19</f>
        <v>0</v>
      </c>
      <c r="G23" s="124">
        <f>Pricing!H19</f>
        <v>0</v>
      </c>
      <c r="H23" s="125">
        <f t="shared" si="0"/>
        <v>0</v>
      </c>
      <c r="I23" s="126">
        <f>Pricing!I19</f>
        <v>0</v>
      </c>
      <c r="J23" s="127">
        <f t="shared" si="1"/>
        <v>0</v>
      </c>
      <c r="K23" s="128">
        <f t="shared" si="2"/>
        <v>0</v>
      </c>
      <c r="L23" s="127"/>
      <c r="M23" s="129"/>
      <c r="N23" s="129"/>
      <c r="O23" s="129">
        <f t="shared" si="3"/>
        <v>0</v>
      </c>
      <c r="P23" s="130">
        <f>Pricing!M19</f>
        <v>0</v>
      </c>
      <c r="Q23" s="131">
        <f t="shared" si="4"/>
        <v>0</v>
      </c>
      <c r="R23" s="131">
        <f t="shared" si="5"/>
        <v>0</v>
      </c>
      <c r="S23" s="131">
        <f t="shared" si="6"/>
        <v>0</v>
      </c>
      <c r="T23" s="131">
        <f t="shared" si="7"/>
        <v>0</v>
      </c>
      <c r="U23" s="129">
        <f t="shared" si="8"/>
        <v>0</v>
      </c>
      <c r="V23" s="131">
        <f t="shared" si="9"/>
        <v>0</v>
      </c>
      <c r="W23" s="130">
        <f>Pricing!S19*I23</f>
        <v>0</v>
      </c>
      <c r="X23" s="131">
        <f t="shared" si="10"/>
        <v>0</v>
      </c>
      <c r="Y23" s="131">
        <f t="shared" si="11"/>
        <v>0</v>
      </c>
      <c r="Z23" s="131">
        <f t="shared" si="12"/>
        <v>0</v>
      </c>
      <c r="AA23" s="131">
        <f t="shared" si="13"/>
        <v>0</v>
      </c>
      <c r="AB23" s="129">
        <f t="shared" si="14"/>
        <v>0</v>
      </c>
      <c r="AC23" s="132">
        <v>0</v>
      </c>
      <c r="AD23" s="133">
        <f>(J23*Pricing!O19)+(O23*Pricing!P19)</f>
        <v>0</v>
      </c>
      <c r="AE23" s="134">
        <f t="shared" si="15"/>
        <v>0</v>
      </c>
      <c r="AF23" s="299">
        <f t="shared" si="16"/>
        <v>0</v>
      </c>
      <c r="AG23" s="300"/>
      <c r="AH23" s="134">
        <f t="shared" si="17"/>
        <v>0</v>
      </c>
      <c r="AI23" s="134">
        <f t="shared" si="18"/>
        <v>0</v>
      </c>
      <c r="AJ23" s="134">
        <f>J23*Pricing!Q19</f>
        <v>0</v>
      </c>
      <c r="AK23" s="134">
        <f>I23*Pricing!R19</f>
        <v>0</v>
      </c>
      <c r="AL23" s="134">
        <f t="shared" si="19"/>
        <v>0</v>
      </c>
      <c r="AM23" s="135">
        <f t="shared" si="20"/>
        <v>0</v>
      </c>
      <c r="AN23" s="134">
        <f t="shared" si="21"/>
        <v>0</v>
      </c>
      <c r="AO23" s="129">
        <f t="shared" si="22"/>
        <v>0</v>
      </c>
      <c r="AP23" s="131">
        <f t="shared" si="23"/>
        <v>0</v>
      </c>
      <c r="AQ23" s="131">
        <f t="shared" si="24"/>
        <v>0</v>
      </c>
      <c r="AR23" s="131" t="e">
        <f t="shared" si="25"/>
        <v>#DIV/0!</v>
      </c>
      <c r="AS23" s="129">
        <f t="shared" si="26"/>
        <v>0</v>
      </c>
      <c r="AT23" s="129" t="e">
        <f t="shared" si="27"/>
        <v>#DIV/0!</v>
      </c>
      <c r="AU23" s="136" t="e">
        <f t="shared" si="28"/>
        <v>#DIV/0!</v>
      </c>
      <c r="AV23" s="137">
        <f t="shared" si="29"/>
        <v>0</v>
      </c>
      <c r="AW23" s="138" t="e">
        <f t="shared" si="30"/>
        <v>#DIV/0!</v>
      </c>
      <c r="AX23" s="139" t="e">
        <f t="shared" si="31"/>
        <v>#DIV/0!</v>
      </c>
      <c r="AY23" s="140"/>
      <c r="AZ23" s="141" t="e">
        <f t="shared" si="32"/>
        <v>#DIV/0!</v>
      </c>
      <c r="BA23" s="95"/>
      <c r="BB23" s="142"/>
    </row>
    <row r="24" spans="1:54" ht="34.5" customHeight="1">
      <c r="A24" s="95"/>
      <c r="B24" s="120">
        <f>Pricing!A20</f>
        <v>17</v>
      </c>
      <c r="C24" s="121">
        <f>Pricing!D20</f>
        <v>0</v>
      </c>
      <c r="D24" s="122">
        <f>Pricing!B20</f>
        <v>0</v>
      </c>
      <c r="E24" s="123">
        <f>Pricing!N20</f>
        <v>0</v>
      </c>
      <c r="F24" s="124">
        <f>Pricing!G20</f>
        <v>0</v>
      </c>
      <c r="G24" s="124">
        <f>Pricing!H20</f>
        <v>0</v>
      </c>
      <c r="H24" s="125">
        <f t="shared" si="0"/>
        <v>0</v>
      </c>
      <c r="I24" s="126">
        <f>Pricing!I20</f>
        <v>0</v>
      </c>
      <c r="J24" s="127">
        <f t="shared" si="1"/>
        <v>0</v>
      </c>
      <c r="K24" s="128">
        <f t="shared" si="2"/>
        <v>0</v>
      </c>
      <c r="L24" s="127"/>
      <c r="M24" s="129"/>
      <c r="N24" s="129"/>
      <c r="O24" s="129">
        <f t="shared" si="3"/>
        <v>0</v>
      </c>
      <c r="P24" s="130">
        <f>Pricing!M20</f>
        <v>0</v>
      </c>
      <c r="Q24" s="131">
        <f t="shared" si="4"/>
        <v>0</v>
      </c>
      <c r="R24" s="131">
        <f t="shared" si="5"/>
        <v>0</v>
      </c>
      <c r="S24" s="131">
        <f t="shared" si="6"/>
        <v>0</v>
      </c>
      <c r="T24" s="131">
        <f t="shared" si="7"/>
        <v>0</v>
      </c>
      <c r="U24" s="129">
        <f t="shared" si="8"/>
        <v>0</v>
      </c>
      <c r="V24" s="131">
        <f t="shared" si="9"/>
        <v>0</v>
      </c>
      <c r="W24" s="130">
        <f>Pricing!S20*I24</f>
        <v>0</v>
      </c>
      <c r="X24" s="131">
        <f t="shared" si="10"/>
        <v>0</v>
      </c>
      <c r="Y24" s="131">
        <f t="shared" si="11"/>
        <v>0</v>
      </c>
      <c r="Z24" s="131">
        <f t="shared" si="12"/>
        <v>0</v>
      </c>
      <c r="AA24" s="131">
        <f t="shared" si="13"/>
        <v>0</v>
      </c>
      <c r="AB24" s="129">
        <f t="shared" si="14"/>
        <v>0</v>
      </c>
      <c r="AC24" s="132">
        <v>0</v>
      </c>
      <c r="AD24" s="133">
        <f>(J24*Pricing!O20)+(O24*Pricing!P20)</f>
        <v>0</v>
      </c>
      <c r="AE24" s="134">
        <f t="shared" si="15"/>
        <v>0</v>
      </c>
      <c r="AF24" s="299">
        <f t="shared" si="16"/>
        <v>0</v>
      </c>
      <c r="AG24" s="300"/>
      <c r="AH24" s="134">
        <f t="shared" si="17"/>
        <v>0</v>
      </c>
      <c r="AI24" s="134">
        <f t="shared" si="18"/>
        <v>0</v>
      </c>
      <c r="AJ24" s="134">
        <f>J24*Pricing!Q20</f>
        <v>0</v>
      </c>
      <c r="AK24" s="134">
        <f>I24*Pricing!R20</f>
        <v>0</v>
      </c>
      <c r="AL24" s="134">
        <f t="shared" si="19"/>
        <v>0</v>
      </c>
      <c r="AM24" s="135">
        <f t="shared" si="20"/>
        <v>0</v>
      </c>
      <c r="AN24" s="134">
        <f t="shared" si="21"/>
        <v>0</v>
      </c>
      <c r="AO24" s="129">
        <f t="shared" si="22"/>
        <v>0</v>
      </c>
      <c r="AP24" s="131">
        <f t="shared" si="23"/>
        <v>0</v>
      </c>
      <c r="AQ24" s="131">
        <f t="shared" si="24"/>
        <v>0</v>
      </c>
      <c r="AR24" s="131" t="e">
        <f t="shared" si="25"/>
        <v>#DIV/0!</v>
      </c>
      <c r="AS24" s="129">
        <f t="shared" si="26"/>
        <v>0</v>
      </c>
      <c r="AT24" s="129" t="e">
        <f t="shared" si="27"/>
        <v>#DIV/0!</v>
      </c>
      <c r="AU24" s="136" t="e">
        <f t="shared" si="28"/>
        <v>#DIV/0!</v>
      </c>
      <c r="AV24" s="137">
        <f t="shared" si="29"/>
        <v>0</v>
      </c>
      <c r="AW24" s="138" t="e">
        <f t="shared" si="30"/>
        <v>#DIV/0!</v>
      </c>
      <c r="AX24" s="139" t="e">
        <f t="shared" si="31"/>
        <v>#DIV/0!</v>
      </c>
      <c r="AY24" s="140"/>
      <c r="AZ24" s="141" t="e">
        <f t="shared" si="32"/>
        <v>#DIV/0!</v>
      </c>
      <c r="BA24" s="95"/>
      <c r="BB24" s="142"/>
    </row>
    <row r="25" spans="1:54" ht="34.5" customHeight="1">
      <c r="A25" s="95"/>
      <c r="B25" s="120">
        <f>Pricing!A21</f>
        <v>18</v>
      </c>
      <c r="C25" s="121">
        <f>Pricing!D21</f>
        <v>0</v>
      </c>
      <c r="D25" s="122">
        <f>Pricing!B21</f>
        <v>0</v>
      </c>
      <c r="E25" s="123">
        <f>Pricing!N21</f>
        <v>0</v>
      </c>
      <c r="F25" s="124">
        <f>Pricing!G21</f>
        <v>0</v>
      </c>
      <c r="G25" s="124">
        <f>Pricing!H21</f>
        <v>0</v>
      </c>
      <c r="H25" s="125">
        <f t="shared" si="0"/>
        <v>0</v>
      </c>
      <c r="I25" s="126">
        <f>Pricing!I21</f>
        <v>0</v>
      </c>
      <c r="J25" s="127">
        <f t="shared" si="1"/>
        <v>0</v>
      </c>
      <c r="K25" s="128">
        <f t="shared" si="2"/>
        <v>0</v>
      </c>
      <c r="L25" s="127"/>
      <c r="M25" s="129"/>
      <c r="N25" s="129"/>
      <c r="O25" s="129">
        <f t="shared" si="3"/>
        <v>0</v>
      </c>
      <c r="P25" s="130">
        <f>Pricing!M21</f>
        <v>0</v>
      </c>
      <c r="Q25" s="131">
        <f t="shared" si="4"/>
        <v>0</v>
      </c>
      <c r="R25" s="131">
        <f t="shared" si="5"/>
        <v>0</v>
      </c>
      <c r="S25" s="131">
        <f t="shared" si="6"/>
        <v>0</v>
      </c>
      <c r="T25" s="131">
        <f t="shared" si="7"/>
        <v>0</v>
      </c>
      <c r="U25" s="129">
        <f t="shared" si="8"/>
        <v>0</v>
      </c>
      <c r="V25" s="131">
        <f t="shared" si="9"/>
        <v>0</v>
      </c>
      <c r="W25" s="130">
        <f>Pricing!S21*I25</f>
        <v>0</v>
      </c>
      <c r="X25" s="131">
        <f t="shared" si="10"/>
        <v>0</v>
      </c>
      <c r="Y25" s="131">
        <f t="shared" si="11"/>
        <v>0</v>
      </c>
      <c r="Z25" s="131">
        <f t="shared" si="12"/>
        <v>0</v>
      </c>
      <c r="AA25" s="131">
        <f t="shared" si="13"/>
        <v>0</v>
      </c>
      <c r="AB25" s="129">
        <f t="shared" si="14"/>
        <v>0</v>
      </c>
      <c r="AC25" s="132">
        <v>0</v>
      </c>
      <c r="AD25" s="133">
        <f>(J25*Pricing!O21)+(O25*Pricing!P21)</f>
        <v>0</v>
      </c>
      <c r="AE25" s="134">
        <f t="shared" si="15"/>
        <v>0</v>
      </c>
      <c r="AF25" s="299">
        <f t="shared" si="16"/>
        <v>0</v>
      </c>
      <c r="AG25" s="300"/>
      <c r="AH25" s="134">
        <f t="shared" si="17"/>
        <v>0</v>
      </c>
      <c r="AI25" s="134">
        <f t="shared" si="18"/>
        <v>0</v>
      </c>
      <c r="AJ25" s="134">
        <f>J25*Pricing!Q21</f>
        <v>0</v>
      </c>
      <c r="AK25" s="134">
        <f>I25*Pricing!R21</f>
        <v>0</v>
      </c>
      <c r="AL25" s="134">
        <f t="shared" si="19"/>
        <v>0</v>
      </c>
      <c r="AM25" s="135">
        <f t="shared" si="20"/>
        <v>0</v>
      </c>
      <c r="AN25" s="134">
        <f t="shared" si="21"/>
        <v>0</v>
      </c>
      <c r="AO25" s="129">
        <f t="shared" si="22"/>
        <v>0</v>
      </c>
      <c r="AP25" s="131">
        <f t="shared" si="23"/>
        <v>0</v>
      </c>
      <c r="AQ25" s="131">
        <f t="shared" si="24"/>
        <v>0</v>
      </c>
      <c r="AR25" s="131" t="e">
        <f t="shared" si="25"/>
        <v>#DIV/0!</v>
      </c>
      <c r="AS25" s="129">
        <f t="shared" si="26"/>
        <v>0</v>
      </c>
      <c r="AT25" s="129" t="e">
        <f t="shared" si="27"/>
        <v>#DIV/0!</v>
      </c>
      <c r="AU25" s="136" t="e">
        <f t="shared" si="28"/>
        <v>#DIV/0!</v>
      </c>
      <c r="AV25" s="137">
        <f t="shared" si="29"/>
        <v>0</v>
      </c>
      <c r="AW25" s="138" t="e">
        <f t="shared" si="30"/>
        <v>#DIV/0!</v>
      </c>
      <c r="AX25" s="139" t="e">
        <f t="shared" si="31"/>
        <v>#DIV/0!</v>
      </c>
      <c r="AY25" s="140"/>
      <c r="AZ25" s="141" t="e">
        <f t="shared" si="32"/>
        <v>#DIV/0!</v>
      </c>
      <c r="BA25" s="95"/>
      <c r="BB25" s="142"/>
    </row>
    <row r="26" spans="1:54" ht="34.5" customHeight="1">
      <c r="A26" s="95"/>
      <c r="B26" s="120">
        <f>Pricing!A22</f>
        <v>19</v>
      </c>
      <c r="C26" s="121">
        <f>Pricing!D22</f>
        <v>0</v>
      </c>
      <c r="D26" s="122">
        <f>Pricing!B22</f>
        <v>0</v>
      </c>
      <c r="E26" s="123">
        <f>Pricing!N22</f>
        <v>0</v>
      </c>
      <c r="F26" s="124">
        <f>Pricing!G22</f>
        <v>0</v>
      </c>
      <c r="G26" s="124">
        <f>Pricing!H22</f>
        <v>0</v>
      </c>
      <c r="H26" s="125">
        <f t="shared" si="0"/>
        <v>0</v>
      </c>
      <c r="I26" s="126">
        <f>Pricing!I22</f>
        <v>0</v>
      </c>
      <c r="J26" s="127">
        <f t="shared" si="1"/>
        <v>0</v>
      </c>
      <c r="K26" s="128">
        <f t="shared" si="2"/>
        <v>0</v>
      </c>
      <c r="L26" s="127"/>
      <c r="M26" s="129"/>
      <c r="N26" s="129"/>
      <c r="O26" s="129">
        <f t="shared" si="3"/>
        <v>0</v>
      </c>
      <c r="P26" s="130">
        <f>Pricing!M22</f>
        <v>0</v>
      </c>
      <c r="Q26" s="131">
        <f t="shared" si="4"/>
        <v>0</v>
      </c>
      <c r="R26" s="131">
        <f t="shared" si="5"/>
        <v>0</v>
      </c>
      <c r="S26" s="131">
        <f t="shared" si="6"/>
        <v>0</v>
      </c>
      <c r="T26" s="131">
        <f t="shared" si="7"/>
        <v>0</v>
      </c>
      <c r="U26" s="129">
        <f t="shared" si="8"/>
        <v>0</v>
      </c>
      <c r="V26" s="131">
        <f t="shared" si="9"/>
        <v>0</v>
      </c>
      <c r="W26" s="130">
        <f>Pricing!S22*I26</f>
        <v>0</v>
      </c>
      <c r="X26" s="131">
        <f t="shared" si="10"/>
        <v>0</v>
      </c>
      <c r="Y26" s="131">
        <f t="shared" si="11"/>
        <v>0</v>
      </c>
      <c r="Z26" s="131">
        <f t="shared" si="12"/>
        <v>0</v>
      </c>
      <c r="AA26" s="131">
        <f t="shared" si="13"/>
        <v>0</v>
      </c>
      <c r="AB26" s="129">
        <f t="shared" si="14"/>
        <v>0</v>
      </c>
      <c r="AC26" s="132">
        <v>0</v>
      </c>
      <c r="AD26" s="133">
        <f>(J26*Pricing!O22)+(O26*Pricing!P22)</f>
        <v>0</v>
      </c>
      <c r="AE26" s="134">
        <f t="shared" si="15"/>
        <v>0</v>
      </c>
      <c r="AF26" s="299">
        <f t="shared" si="16"/>
        <v>0</v>
      </c>
      <c r="AG26" s="300"/>
      <c r="AH26" s="134">
        <f t="shared" si="17"/>
        <v>0</v>
      </c>
      <c r="AI26" s="134">
        <f t="shared" si="18"/>
        <v>0</v>
      </c>
      <c r="AJ26" s="134">
        <f>J26*Pricing!Q22</f>
        <v>0</v>
      </c>
      <c r="AK26" s="134">
        <f>I26*Pricing!R22</f>
        <v>0</v>
      </c>
      <c r="AL26" s="134">
        <f t="shared" si="19"/>
        <v>0</v>
      </c>
      <c r="AM26" s="135">
        <f t="shared" si="20"/>
        <v>0</v>
      </c>
      <c r="AN26" s="134">
        <f t="shared" si="21"/>
        <v>0</v>
      </c>
      <c r="AO26" s="129">
        <f t="shared" si="22"/>
        <v>0</v>
      </c>
      <c r="AP26" s="131">
        <f t="shared" si="23"/>
        <v>0</v>
      </c>
      <c r="AQ26" s="131">
        <f t="shared" si="24"/>
        <v>0</v>
      </c>
      <c r="AR26" s="131" t="e">
        <f t="shared" si="25"/>
        <v>#DIV/0!</v>
      </c>
      <c r="AS26" s="129">
        <f t="shared" si="26"/>
        <v>0</v>
      </c>
      <c r="AT26" s="129" t="e">
        <f t="shared" si="27"/>
        <v>#DIV/0!</v>
      </c>
      <c r="AU26" s="136" t="e">
        <f t="shared" si="28"/>
        <v>#DIV/0!</v>
      </c>
      <c r="AV26" s="137">
        <f t="shared" si="29"/>
        <v>0</v>
      </c>
      <c r="AW26" s="138" t="e">
        <f t="shared" si="30"/>
        <v>#DIV/0!</v>
      </c>
      <c r="AX26" s="139" t="e">
        <f t="shared" si="31"/>
        <v>#DIV/0!</v>
      </c>
      <c r="AY26" s="140"/>
      <c r="AZ26" s="141" t="e">
        <f t="shared" si="32"/>
        <v>#DIV/0!</v>
      </c>
      <c r="BA26" s="95"/>
      <c r="BB26" s="142"/>
    </row>
    <row r="27" spans="1:54" ht="34.5" customHeight="1">
      <c r="A27" s="95"/>
      <c r="B27" s="120">
        <f>Pricing!A23</f>
        <v>20</v>
      </c>
      <c r="C27" s="121">
        <f>Pricing!D23</f>
        <v>0</v>
      </c>
      <c r="D27" s="122">
        <f>Pricing!B23</f>
        <v>0</v>
      </c>
      <c r="E27" s="123">
        <f>Pricing!N23</f>
        <v>0</v>
      </c>
      <c r="F27" s="124">
        <f>Pricing!G23</f>
        <v>0</v>
      </c>
      <c r="G27" s="124">
        <f>Pricing!H23</f>
        <v>0</v>
      </c>
      <c r="H27" s="125">
        <f t="shared" si="0"/>
        <v>0</v>
      </c>
      <c r="I27" s="126">
        <f>Pricing!I23</f>
        <v>0</v>
      </c>
      <c r="J27" s="127">
        <f t="shared" si="1"/>
        <v>0</v>
      </c>
      <c r="K27" s="128">
        <f t="shared" si="2"/>
        <v>0</v>
      </c>
      <c r="L27" s="127"/>
      <c r="M27" s="129"/>
      <c r="N27" s="129"/>
      <c r="O27" s="129">
        <f t="shared" si="3"/>
        <v>0</v>
      </c>
      <c r="P27" s="130">
        <f>Pricing!M23</f>
        <v>0</v>
      </c>
      <c r="Q27" s="131">
        <f t="shared" si="4"/>
        <v>0</v>
      </c>
      <c r="R27" s="131">
        <f t="shared" si="5"/>
        <v>0</v>
      </c>
      <c r="S27" s="131">
        <f t="shared" si="6"/>
        <v>0</v>
      </c>
      <c r="T27" s="131">
        <f t="shared" si="7"/>
        <v>0</v>
      </c>
      <c r="U27" s="129">
        <f t="shared" si="8"/>
        <v>0</v>
      </c>
      <c r="V27" s="131">
        <f t="shared" si="9"/>
        <v>0</v>
      </c>
      <c r="W27" s="130">
        <f>Pricing!S23*I27</f>
        <v>0</v>
      </c>
      <c r="X27" s="131">
        <f t="shared" si="10"/>
        <v>0</v>
      </c>
      <c r="Y27" s="131">
        <f t="shared" si="11"/>
        <v>0</v>
      </c>
      <c r="Z27" s="131">
        <f t="shared" si="12"/>
        <v>0</v>
      </c>
      <c r="AA27" s="131">
        <f t="shared" si="13"/>
        <v>0</v>
      </c>
      <c r="AB27" s="129">
        <f t="shared" si="14"/>
        <v>0</v>
      </c>
      <c r="AC27" s="132">
        <v>0</v>
      </c>
      <c r="AD27" s="133">
        <f>(J27*Pricing!O23)+(O27*Pricing!P23)</f>
        <v>0</v>
      </c>
      <c r="AE27" s="134">
        <f t="shared" si="15"/>
        <v>0</v>
      </c>
      <c r="AF27" s="299">
        <f t="shared" si="16"/>
        <v>0</v>
      </c>
      <c r="AG27" s="300"/>
      <c r="AH27" s="134">
        <f t="shared" si="17"/>
        <v>0</v>
      </c>
      <c r="AI27" s="134">
        <f t="shared" si="18"/>
        <v>0</v>
      </c>
      <c r="AJ27" s="134">
        <f>J27*Pricing!Q23</f>
        <v>0</v>
      </c>
      <c r="AK27" s="134">
        <f>I27*Pricing!R23</f>
        <v>0</v>
      </c>
      <c r="AL27" s="134">
        <f t="shared" si="19"/>
        <v>0</v>
      </c>
      <c r="AM27" s="135">
        <f t="shared" si="20"/>
        <v>0</v>
      </c>
      <c r="AN27" s="134">
        <f t="shared" si="21"/>
        <v>0</v>
      </c>
      <c r="AO27" s="129">
        <f t="shared" si="22"/>
        <v>0</v>
      </c>
      <c r="AP27" s="131">
        <f t="shared" si="23"/>
        <v>0</v>
      </c>
      <c r="AQ27" s="131">
        <f t="shared" si="24"/>
        <v>0</v>
      </c>
      <c r="AR27" s="131" t="e">
        <f t="shared" si="25"/>
        <v>#DIV/0!</v>
      </c>
      <c r="AS27" s="129">
        <f t="shared" si="26"/>
        <v>0</v>
      </c>
      <c r="AT27" s="129" t="e">
        <f t="shared" si="27"/>
        <v>#DIV/0!</v>
      </c>
      <c r="AU27" s="136" t="e">
        <f t="shared" si="28"/>
        <v>#DIV/0!</v>
      </c>
      <c r="AV27" s="137">
        <f t="shared" si="29"/>
        <v>0</v>
      </c>
      <c r="AW27" s="138" t="e">
        <f t="shared" si="30"/>
        <v>#DIV/0!</v>
      </c>
      <c r="AX27" s="139" t="e">
        <f t="shared" si="31"/>
        <v>#DIV/0!</v>
      </c>
      <c r="AY27" s="140"/>
      <c r="AZ27" s="141" t="e">
        <f t="shared" si="32"/>
        <v>#DIV/0!</v>
      </c>
      <c r="BA27" s="95"/>
      <c r="BB27" s="142"/>
    </row>
    <row r="28" spans="1:54" ht="34.5" customHeight="1">
      <c r="A28" s="95"/>
      <c r="B28" s="120">
        <f>Pricing!A24</f>
        <v>21</v>
      </c>
      <c r="C28" s="121">
        <f>Pricing!D24</f>
        <v>0</v>
      </c>
      <c r="D28" s="122">
        <f>Pricing!B24</f>
        <v>0</v>
      </c>
      <c r="E28" s="123">
        <f>Pricing!N24</f>
        <v>0</v>
      </c>
      <c r="F28" s="124">
        <f>Pricing!G24</f>
        <v>0</v>
      </c>
      <c r="G28" s="124">
        <f>Pricing!H24</f>
        <v>0</v>
      </c>
      <c r="H28" s="125">
        <f t="shared" si="0"/>
        <v>0</v>
      </c>
      <c r="I28" s="126">
        <f>Pricing!I24</f>
        <v>0</v>
      </c>
      <c r="J28" s="127">
        <f t="shared" si="1"/>
        <v>0</v>
      </c>
      <c r="K28" s="128">
        <f t="shared" si="2"/>
        <v>0</v>
      </c>
      <c r="L28" s="127"/>
      <c r="M28" s="129"/>
      <c r="N28" s="129"/>
      <c r="O28" s="129">
        <f t="shared" si="3"/>
        <v>0</v>
      </c>
      <c r="P28" s="130">
        <f>Pricing!M24</f>
        <v>0</v>
      </c>
      <c r="Q28" s="131">
        <f t="shared" si="4"/>
        <v>0</v>
      </c>
      <c r="R28" s="131">
        <f t="shared" si="5"/>
        <v>0</v>
      </c>
      <c r="S28" s="131">
        <f t="shared" si="6"/>
        <v>0</v>
      </c>
      <c r="T28" s="131">
        <f t="shared" si="7"/>
        <v>0</v>
      </c>
      <c r="U28" s="129">
        <f t="shared" si="8"/>
        <v>0</v>
      </c>
      <c r="V28" s="131">
        <f t="shared" si="9"/>
        <v>0</v>
      </c>
      <c r="W28" s="130">
        <f>Pricing!S24*I28</f>
        <v>0</v>
      </c>
      <c r="X28" s="131">
        <f t="shared" si="10"/>
        <v>0</v>
      </c>
      <c r="Y28" s="131">
        <f t="shared" si="11"/>
        <v>0</v>
      </c>
      <c r="Z28" s="131">
        <f t="shared" si="12"/>
        <v>0</v>
      </c>
      <c r="AA28" s="131">
        <f t="shared" si="13"/>
        <v>0</v>
      </c>
      <c r="AB28" s="129">
        <f t="shared" si="14"/>
        <v>0</v>
      </c>
      <c r="AC28" s="132">
        <v>0</v>
      </c>
      <c r="AD28" s="133">
        <f>(J28*Pricing!O24)+(O28*Pricing!P24)</f>
        <v>0</v>
      </c>
      <c r="AE28" s="134">
        <f t="shared" si="15"/>
        <v>0</v>
      </c>
      <c r="AF28" s="299">
        <f t="shared" si="16"/>
        <v>0</v>
      </c>
      <c r="AG28" s="300"/>
      <c r="AH28" s="134">
        <f t="shared" si="17"/>
        <v>0</v>
      </c>
      <c r="AI28" s="134">
        <f t="shared" si="18"/>
        <v>0</v>
      </c>
      <c r="AJ28" s="134">
        <f>J28*Pricing!Q24</f>
        <v>0</v>
      </c>
      <c r="AK28" s="134">
        <f>I28*Pricing!R24</f>
        <v>0</v>
      </c>
      <c r="AL28" s="134">
        <f t="shared" si="19"/>
        <v>0</v>
      </c>
      <c r="AM28" s="135">
        <f t="shared" si="20"/>
        <v>0</v>
      </c>
      <c r="AN28" s="134">
        <f t="shared" si="21"/>
        <v>0</v>
      </c>
      <c r="AO28" s="129">
        <f t="shared" si="22"/>
        <v>0</v>
      </c>
      <c r="AP28" s="131">
        <f t="shared" si="23"/>
        <v>0</v>
      </c>
      <c r="AQ28" s="131">
        <f t="shared" si="24"/>
        <v>0</v>
      </c>
      <c r="AR28" s="131" t="e">
        <f t="shared" si="25"/>
        <v>#DIV/0!</v>
      </c>
      <c r="AS28" s="129">
        <f t="shared" si="26"/>
        <v>0</v>
      </c>
      <c r="AT28" s="129" t="e">
        <f t="shared" si="27"/>
        <v>#DIV/0!</v>
      </c>
      <c r="AU28" s="136" t="e">
        <f t="shared" si="28"/>
        <v>#DIV/0!</v>
      </c>
      <c r="AV28" s="137">
        <f t="shared" si="29"/>
        <v>0</v>
      </c>
      <c r="AW28" s="138" t="e">
        <f t="shared" si="30"/>
        <v>#DIV/0!</v>
      </c>
      <c r="AX28" s="139" t="e">
        <f t="shared" si="31"/>
        <v>#DIV/0!</v>
      </c>
      <c r="AY28" s="140"/>
      <c r="AZ28" s="141" t="e">
        <f t="shared" si="32"/>
        <v>#DIV/0!</v>
      </c>
      <c r="BA28" s="95"/>
      <c r="BB28" s="142"/>
    </row>
    <row r="29" spans="1:54" ht="34.5" customHeight="1">
      <c r="A29" s="95"/>
      <c r="B29" s="120">
        <f>Pricing!A25</f>
        <v>22</v>
      </c>
      <c r="C29" s="121">
        <f>Pricing!D25</f>
        <v>0</v>
      </c>
      <c r="D29" s="122">
        <f>Pricing!B25</f>
        <v>0</v>
      </c>
      <c r="E29" s="123">
        <f>Pricing!N25</f>
        <v>0</v>
      </c>
      <c r="F29" s="124">
        <f>Pricing!G25</f>
        <v>0</v>
      </c>
      <c r="G29" s="124">
        <f>Pricing!H25</f>
        <v>0</v>
      </c>
      <c r="H29" s="125">
        <f t="shared" si="0"/>
        <v>0</v>
      </c>
      <c r="I29" s="126">
        <f>Pricing!I25</f>
        <v>0</v>
      </c>
      <c r="J29" s="127">
        <f t="shared" si="1"/>
        <v>0</v>
      </c>
      <c r="K29" s="128">
        <f t="shared" si="2"/>
        <v>0</v>
      </c>
      <c r="L29" s="127"/>
      <c r="M29" s="129"/>
      <c r="N29" s="129"/>
      <c r="O29" s="129">
        <f t="shared" si="3"/>
        <v>0</v>
      </c>
      <c r="P29" s="130">
        <f>Pricing!M25</f>
        <v>0</v>
      </c>
      <c r="Q29" s="131">
        <f t="shared" si="4"/>
        <v>0</v>
      </c>
      <c r="R29" s="131">
        <f t="shared" si="5"/>
        <v>0</v>
      </c>
      <c r="S29" s="131">
        <f t="shared" si="6"/>
        <v>0</v>
      </c>
      <c r="T29" s="131">
        <f t="shared" si="7"/>
        <v>0</v>
      </c>
      <c r="U29" s="129">
        <f t="shared" si="8"/>
        <v>0</v>
      </c>
      <c r="V29" s="131">
        <f t="shared" si="9"/>
        <v>0</v>
      </c>
      <c r="W29" s="130">
        <f>Pricing!S25*I29</f>
        <v>0</v>
      </c>
      <c r="X29" s="131">
        <f t="shared" si="10"/>
        <v>0</v>
      </c>
      <c r="Y29" s="131">
        <f t="shared" si="11"/>
        <v>0</v>
      </c>
      <c r="Z29" s="131">
        <f t="shared" si="12"/>
        <v>0</v>
      </c>
      <c r="AA29" s="131">
        <f t="shared" si="13"/>
        <v>0</v>
      </c>
      <c r="AB29" s="129">
        <f t="shared" si="14"/>
        <v>0</v>
      </c>
      <c r="AC29" s="132">
        <v>0</v>
      </c>
      <c r="AD29" s="133">
        <f>(J29*Pricing!O25)+(O29*Pricing!P25)</f>
        <v>0</v>
      </c>
      <c r="AE29" s="134">
        <f t="shared" si="15"/>
        <v>0</v>
      </c>
      <c r="AF29" s="299">
        <f t="shared" si="16"/>
        <v>0</v>
      </c>
      <c r="AG29" s="300"/>
      <c r="AH29" s="134">
        <f t="shared" si="17"/>
        <v>0</v>
      </c>
      <c r="AI29" s="134">
        <f t="shared" si="18"/>
        <v>0</v>
      </c>
      <c r="AJ29" s="134">
        <f>J29*Pricing!Q25</f>
        <v>0</v>
      </c>
      <c r="AK29" s="134">
        <f>I29*Pricing!R25</f>
        <v>0</v>
      </c>
      <c r="AL29" s="134">
        <f t="shared" si="19"/>
        <v>0</v>
      </c>
      <c r="AM29" s="135">
        <f t="shared" si="20"/>
        <v>0</v>
      </c>
      <c r="AN29" s="134">
        <f t="shared" si="21"/>
        <v>0</v>
      </c>
      <c r="AO29" s="129">
        <f t="shared" si="22"/>
        <v>0</v>
      </c>
      <c r="AP29" s="131">
        <f t="shared" si="23"/>
        <v>0</v>
      </c>
      <c r="AQ29" s="131">
        <f t="shared" si="24"/>
        <v>0</v>
      </c>
      <c r="AR29" s="131" t="e">
        <f t="shared" si="25"/>
        <v>#DIV/0!</v>
      </c>
      <c r="AS29" s="129">
        <f t="shared" si="26"/>
        <v>0</v>
      </c>
      <c r="AT29" s="129" t="e">
        <f t="shared" si="27"/>
        <v>#DIV/0!</v>
      </c>
      <c r="AU29" s="136" t="e">
        <f t="shared" si="28"/>
        <v>#DIV/0!</v>
      </c>
      <c r="AV29" s="137">
        <f t="shared" si="29"/>
        <v>0</v>
      </c>
      <c r="AW29" s="138" t="e">
        <f t="shared" si="30"/>
        <v>#DIV/0!</v>
      </c>
      <c r="AX29" s="139" t="e">
        <f t="shared" si="31"/>
        <v>#DIV/0!</v>
      </c>
      <c r="AY29" s="140"/>
      <c r="AZ29" s="141" t="e">
        <f t="shared" si="32"/>
        <v>#DIV/0!</v>
      </c>
      <c r="BA29" s="95"/>
      <c r="BB29" s="142"/>
    </row>
    <row r="30" spans="1:54" ht="34.5" customHeight="1">
      <c r="A30" s="95"/>
      <c r="B30" s="120">
        <f>Pricing!A26</f>
        <v>23</v>
      </c>
      <c r="C30" s="121">
        <f>Pricing!D26</f>
        <v>0</v>
      </c>
      <c r="D30" s="122">
        <f>Pricing!B26</f>
        <v>0</v>
      </c>
      <c r="E30" s="123">
        <f>Pricing!N26</f>
        <v>0</v>
      </c>
      <c r="F30" s="124">
        <f>Pricing!G26</f>
        <v>0</v>
      </c>
      <c r="G30" s="124">
        <f>Pricing!H26</f>
        <v>0</v>
      </c>
      <c r="H30" s="125">
        <f t="shared" si="0"/>
        <v>0</v>
      </c>
      <c r="I30" s="126">
        <f>Pricing!I26</f>
        <v>0</v>
      </c>
      <c r="J30" s="127">
        <f t="shared" si="1"/>
        <v>0</v>
      </c>
      <c r="K30" s="128">
        <f t="shared" si="2"/>
        <v>0</v>
      </c>
      <c r="L30" s="127"/>
      <c r="M30" s="129"/>
      <c r="N30" s="129"/>
      <c r="O30" s="129">
        <f t="shared" si="3"/>
        <v>0</v>
      </c>
      <c r="P30" s="130">
        <f>Pricing!M26</f>
        <v>0</v>
      </c>
      <c r="Q30" s="131">
        <f t="shared" si="4"/>
        <v>0</v>
      </c>
      <c r="R30" s="131">
        <f t="shared" si="5"/>
        <v>0</v>
      </c>
      <c r="S30" s="131">
        <f t="shared" si="6"/>
        <v>0</v>
      </c>
      <c r="T30" s="131">
        <f t="shared" si="7"/>
        <v>0</v>
      </c>
      <c r="U30" s="129">
        <f t="shared" si="8"/>
        <v>0</v>
      </c>
      <c r="V30" s="131">
        <f t="shared" si="9"/>
        <v>0</v>
      </c>
      <c r="W30" s="130">
        <f>Pricing!S26*I30</f>
        <v>0</v>
      </c>
      <c r="X30" s="131">
        <f t="shared" si="10"/>
        <v>0</v>
      </c>
      <c r="Y30" s="131">
        <f t="shared" si="11"/>
        <v>0</v>
      </c>
      <c r="Z30" s="131">
        <f t="shared" si="12"/>
        <v>0</v>
      </c>
      <c r="AA30" s="131">
        <f t="shared" si="13"/>
        <v>0</v>
      </c>
      <c r="AB30" s="129">
        <f t="shared" si="14"/>
        <v>0</v>
      </c>
      <c r="AC30" s="132">
        <v>0</v>
      </c>
      <c r="AD30" s="133">
        <f>(J30*Pricing!O26)+(O30*Pricing!P26)</f>
        <v>0</v>
      </c>
      <c r="AE30" s="134">
        <f t="shared" si="15"/>
        <v>0</v>
      </c>
      <c r="AF30" s="299">
        <f t="shared" si="16"/>
        <v>0</v>
      </c>
      <c r="AG30" s="300"/>
      <c r="AH30" s="134">
        <f t="shared" si="17"/>
        <v>0</v>
      </c>
      <c r="AI30" s="134">
        <f t="shared" si="18"/>
        <v>0</v>
      </c>
      <c r="AJ30" s="134">
        <f>J30*Pricing!Q26</f>
        <v>0</v>
      </c>
      <c r="AK30" s="134">
        <f>I30*Pricing!R26</f>
        <v>0</v>
      </c>
      <c r="AL30" s="134">
        <f t="shared" si="19"/>
        <v>0</v>
      </c>
      <c r="AM30" s="135">
        <f t="shared" si="20"/>
        <v>0</v>
      </c>
      <c r="AN30" s="134">
        <f t="shared" si="21"/>
        <v>0</v>
      </c>
      <c r="AO30" s="129">
        <f t="shared" si="22"/>
        <v>0</v>
      </c>
      <c r="AP30" s="131">
        <f t="shared" si="23"/>
        <v>0</v>
      </c>
      <c r="AQ30" s="131">
        <f t="shared" si="24"/>
        <v>0</v>
      </c>
      <c r="AR30" s="131" t="e">
        <f t="shared" si="25"/>
        <v>#DIV/0!</v>
      </c>
      <c r="AS30" s="129">
        <f t="shared" si="26"/>
        <v>0</v>
      </c>
      <c r="AT30" s="129" t="e">
        <f t="shared" si="27"/>
        <v>#DIV/0!</v>
      </c>
      <c r="AU30" s="136" t="e">
        <f t="shared" si="28"/>
        <v>#DIV/0!</v>
      </c>
      <c r="AV30" s="137">
        <f t="shared" si="29"/>
        <v>0</v>
      </c>
      <c r="AW30" s="138" t="e">
        <f t="shared" si="30"/>
        <v>#DIV/0!</v>
      </c>
      <c r="AX30" s="139" t="e">
        <f t="shared" si="31"/>
        <v>#DIV/0!</v>
      </c>
      <c r="AY30" s="140"/>
      <c r="AZ30" s="141" t="e">
        <f t="shared" si="32"/>
        <v>#DIV/0!</v>
      </c>
      <c r="BA30" s="95"/>
      <c r="BB30" s="142"/>
    </row>
    <row r="31" spans="1:54" ht="34.5" customHeight="1">
      <c r="A31" s="95"/>
      <c r="B31" s="120">
        <f>Pricing!A27</f>
        <v>24</v>
      </c>
      <c r="C31" s="121">
        <f>Pricing!D27</f>
        <v>0</v>
      </c>
      <c r="D31" s="122">
        <f>Pricing!B27</f>
        <v>0</v>
      </c>
      <c r="E31" s="123">
        <f>Pricing!N27</f>
        <v>0</v>
      </c>
      <c r="F31" s="124">
        <f>Pricing!G27</f>
        <v>0</v>
      </c>
      <c r="G31" s="124">
        <f>Pricing!H27</f>
        <v>0</v>
      </c>
      <c r="H31" s="125">
        <f t="shared" si="0"/>
        <v>0</v>
      </c>
      <c r="I31" s="126">
        <f>Pricing!I27</f>
        <v>0</v>
      </c>
      <c r="J31" s="127">
        <f t="shared" si="1"/>
        <v>0</v>
      </c>
      <c r="K31" s="128">
        <f t="shared" si="2"/>
        <v>0</v>
      </c>
      <c r="L31" s="127"/>
      <c r="M31" s="129"/>
      <c r="N31" s="129"/>
      <c r="O31" s="129">
        <f t="shared" si="3"/>
        <v>0</v>
      </c>
      <c r="P31" s="130">
        <f>Pricing!M27</f>
        <v>0</v>
      </c>
      <c r="Q31" s="131">
        <f t="shared" si="4"/>
        <v>0</v>
      </c>
      <c r="R31" s="131">
        <f t="shared" si="5"/>
        <v>0</v>
      </c>
      <c r="S31" s="131">
        <f t="shared" si="6"/>
        <v>0</v>
      </c>
      <c r="T31" s="131">
        <f t="shared" si="7"/>
        <v>0</v>
      </c>
      <c r="U31" s="129">
        <f t="shared" si="8"/>
        <v>0</v>
      </c>
      <c r="V31" s="131">
        <f t="shared" si="9"/>
        <v>0</v>
      </c>
      <c r="W31" s="130">
        <f>Pricing!S27*I31</f>
        <v>0</v>
      </c>
      <c r="X31" s="131">
        <f t="shared" si="10"/>
        <v>0</v>
      </c>
      <c r="Y31" s="131">
        <f t="shared" si="11"/>
        <v>0</v>
      </c>
      <c r="Z31" s="131">
        <f t="shared" si="12"/>
        <v>0</v>
      </c>
      <c r="AA31" s="131">
        <f t="shared" si="13"/>
        <v>0</v>
      </c>
      <c r="AB31" s="129">
        <f t="shared" si="14"/>
        <v>0</v>
      </c>
      <c r="AC31" s="132">
        <v>0</v>
      </c>
      <c r="AD31" s="133">
        <f>(J31*Pricing!O27)+(O31*Pricing!P27)</f>
        <v>0</v>
      </c>
      <c r="AE31" s="134">
        <f t="shared" si="15"/>
        <v>0</v>
      </c>
      <c r="AF31" s="299">
        <f t="shared" si="16"/>
        <v>0</v>
      </c>
      <c r="AG31" s="300"/>
      <c r="AH31" s="134">
        <f t="shared" si="17"/>
        <v>0</v>
      </c>
      <c r="AI31" s="134">
        <f t="shared" si="18"/>
        <v>0</v>
      </c>
      <c r="AJ31" s="134">
        <f>J31*Pricing!Q27</f>
        <v>0</v>
      </c>
      <c r="AK31" s="134">
        <f>I31*Pricing!R27</f>
        <v>0</v>
      </c>
      <c r="AL31" s="134">
        <f t="shared" si="19"/>
        <v>0</v>
      </c>
      <c r="AM31" s="135">
        <f t="shared" si="20"/>
        <v>0</v>
      </c>
      <c r="AN31" s="134">
        <f t="shared" si="21"/>
        <v>0</v>
      </c>
      <c r="AO31" s="129">
        <f t="shared" si="22"/>
        <v>0</v>
      </c>
      <c r="AP31" s="131">
        <f t="shared" si="23"/>
        <v>0</v>
      </c>
      <c r="AQ31" s="131">
        <f t="shared" si="24"/>
        <v>0</v>
      </c>
      <c r="AR31" s="131" t="e">
        <f t="shared" si="25"/>
        <v>#DIV/0!</v>
      </c>
      <c r="AS31" s="129">
        <f t="shared" si="26"/>
        <v>0</v>
      </c>
      <c r="AT31" s="129" t="e">
        <f t="shared" si="27"/>
        <v>#DIV/0!</v>
      </c>
      <c r="AU31" s="136" t="e">
        <f t="shared" si="28"/>
        <v>#DIV/0!</v>
      </c>
      <c r="AV31" s="137">
        <f t="shared" si="29"/>
        <v>0</v>
      </c>
      <c r="AW31" s="138" t="e">
        <f t="shared" si="30"/>
        <v>#DIV/0!</v>
      </c>
      <c r="AX31" s="139" t="e">
        <f t="shared" si="31"/>
        <v>#DIV/0!</v>
      </c>
      <c r="AY31" s="140"/>
      <c r="AZ31" s="141" t="e">
        <f t="shared" si="32"/>
        <v>#DIV/0!</v>
      </c>
      <c r="BA31" s="95"/>
      <c r="BB31" s="142"/>
    </row>
    <row r="32" spans="1:54" ht="34.5" customHeight="1">
      <c r="A32" s="95"/>
      <c r="B32" s="120">
        <f>Pricing!A28</f>
        <v>25</v>
      </c>
      <c r="C32" s="121">
        <f>Pricing!D28</f>
        <v>0</v>
      </c>
      <c r="D32" s="122">
        <f>Pricing!B28</f>
        <v>0</v>
      </c>
      <c r="E32" s="123">
        <f>Pricing!N28</f>
        <v>0</v>
      </c>
      <c r="F32" s="124">
        <f>Pricing!G28</f>
        <v>0</v>
      </c>
      <c r="G32" s="124">
        <f>Pricing!H28</f>
        <v>0</v>
      </c>
      <c r="H32" s="125">
        <f t="shared" si="0"/>
        <v>0</v>
      </c>
      <c r="I32" s="126">
        <f>Pricing!I28</f>
        <v>0</v>
      </c>
      <c r="J32" s="127">
        <f t="shared" si="1"/>
        <v>0</v>
      </c>
      <c r="K32" s="128">
        <f t="shared" si="2"/>
        <v>0</v>
      </c>
      <c r="L32" s="127"/>
      <c r="M32" s="129"/>
      <c r="N32" s="129"/>
      <c r="O32" s="129">
        <f t="shared" si="3"/>
        <v>0</v>
      </c>
      <c r="P32" s="130">
        <f>Pricing!M28</f>
        <v>0</v>
      </c>
      <c r="Q32" s="131">
        <f t="shared" si="4"/>
        <v>0</v>
      </c>
      <c r="R32" s="131">
        <f t="shared" si="5"/>
        <v>0</v>
      </c>
      <c r="S32" s="131">
        <f t="shared" si="6"/>
        <v>0</v>
      </c>
      <c r="T32" s="131">
        <f t="shared" si="7"/>
        <v>0</v>
      </c>
      <c r="U32" s="129">
        <f t="shared" si="8"/>
        <v>0</v>
      </c>
      <c r="V32" s="131">
        <f t="shared" si="9"/>
        <v>0</v>
      </c>
      <c r="W32" s="130">
        <f>Pricing!S28*I32</f>
        <v>0</v>
      </c>
      <c r="X32" s="131">
        <f t="shared" si="10"/>
        <v>0</v>
      </c>
      <c r="Y32" s="131">
        <f t="shared" si="11"/>
        <v>0</v>
      </c>
      <c r="Z32" s="131">
        <f t="shared" si="12"/>
        <v>0</v>
      </c>
      <c r="AA32" s="131">
        <f t="shared" si="13"/>
        <v>0</v>
      </c>
      <c r="AB32" s="129">
        <f t="shared" si="14"/>
        <v>0</v>
      </c>
      <c r="AC32" s="132">
        <v>0</v>
      </c>
      <c r="AD32" s="133">
        <f>(J32*Pricing!O28)+(O32*Pricing!P28)</f>
        <v>0</v>
      </c>
      <c r="AE32" s="134">
        <f t="shared" si="15"/>
        <v>0</v>
      </c>
      <c r="AF32" s="299">
        <f t="shared" si="16"/>
        <v>0</v>
      </c>
      <c r="AG32" s="300"/>
      <c r="AH32" s="134">
        <f t="shared" si="17"/>
        <v>0</v>
      </c>
      <c r="AI32" s="134">
        <f t="shared" si="18"/>
        <v>0</v>
      </c>
      <c r="AJ32" s="134">
        <f>J32*Pricing!Q28</f>
        <v>0</v>
      </c>
      <c r="AK32" s="134">
        <f>I32*Pricing!R28</f>
        <v>0</v>
      </c>
      <c r="AL32" s="134">
        <f t="shared" si="19"/>
        <v>0</v>
      </c>
      <c r="AM32" s="135">
        <f t="shared" si="20"/>
        <v>0</v>
      </c>
      <c r="AN32" s="134">
        <f t="shared" si="21"/>
        <v>0</v>
      </c>
      <c r="AO32" s="129">
        <f t="shared" si="22"/>
        <v>0</v>
      </c>
      <c r="AP32" s="131">
        <f t="shared" si="23"/>
        <v>0</v>
      </c>
      <c r="AQ32" s="131">
        <f t="shared" si="24"/>
        <v>0</v>
      </c>
      <c r="AR32" s="131" t="e">
        <f t="shared" si="25"/>
        <v>#DIV/0!</v>
      </c>
      <c r="AS32" s="129">
        <f t="shared" si="26"/>
        <v>0</v>
      </c>
      <c r="AT32" s="129" t="e">
        <f t="shared" si="27"/>
        <v>#DIV/0!</v>
      </c>
      <c r="AU32" s="136" t="e">
        <f t="shared" si="28"/>
        <v>#DIV/0!</v>
      </c>
      <c r="AV32" s="137">
        <f t="shared" si="29"/>
        <v>0</v>
      </c>
      <c r="AW32" s="138" t="e">
        <f t="shared" si="30"/>
        <v>#DIV/0!</v>
      </c>
      <c r="AX32" s="139" t="e">
        <f t="shared" si="31"/>
        <v>#DIV/0!</v>
      </c>
      <c r="AY32" s="140"/>
      <c r="AZ32" s="141" t="e">
        <f t="shared" si="32"/>
        <v>#DIV/0!</v>
      </c>
      <c r="BA32" s="95"/>
      <c r="BB32" s="142"/>
    </row>
    <row r="33" spans="1:54" ht="34.5" customHeight="1">
      <c r="A33" s="95"/>
      <c r="B33" s="120">
        <f>Pricing!A29</f>
        <v>26</v>
      </c>
      <c r="C33" s="121">
        <f>Pricing!D29</f>
        <v>0</v>
      </c>
      <c r="D33" s="122">
        <f>Pricing!B29</f>
        <v>0</v>
      </c>
      <c r="E33" s="123">
        <f>Pricing!N29</f>
        <v>0</v>
      </c>
      <c r="F33" s="124">
        <f>Pricing!G29</f>
        <v>0</v>
      </c>
      <c r="G33" s="124">
        <f>Pricing!H29</f>
        <v>0</v>
      </c>
      <c r="H33" s="125">
        <f t="shared" si="0"/>
        <v>0</v>
      </c>
      <c r="I33" s="126">
        <f>Pricing!I29</f>
        <v>0</v>
      </c>
      <c r="J33" s="127">
        <f t="shared" si="1"/>
        <v>0</v>
      </c>
      <c r="K33" s="128">
        <f t="shared" si="2"/>
        <v>0</v>
      </c>
      <c r="L33" s="127"/>
      <c r="M33" s="129"/>
      <c r="N33" s="129"/>
      <c r="O33" s="129">
        <f t="shared" si="3"/>
        <v>0</v>
      </c>
      <c r="P33" s="130">
        <f>Pricing!M29</f>
        <v>0</v>
      </c>
      <c r="Q33" s="131">
        <f t="shared" si="4"/>
        <v>0</v>
      </c>
      <c r="R33" s="131">
        <f t="shared" si="5"/>
        <v>0</v>
      </c>
      <c r="S33" s="131">
        <f t="shared" si="6"/>
        <v>0</v>
      </c>
      <c r="T33" s="131">
        <f t="shared" si="7"/>
        <v>0</v>
      </c>
      <c r="U33" s="129">
        <f t="shared" si="8"/>
        <v>0</v>
      </c>
      <c r="V33" s="131">
        <f t="shared" si="9"/>
        <v>0</v>
      </c>
      <c r="W33" s="130">
        <f>Pricing!S29*I33</f>
        <v>0</v>
      </c>
      <c r="X33" s="131">
        <f t="shared" si="10"/>
        <v>0</v>
      </c>
      <c r="Y33" s="131">
        <f t="shared" si="11"/>
        <v>0</v>
      </c>
      <c r="Z33" s="131">
        <f t="shared" si="12"/>
        <v>0</v>
      </c>
      <c r="AA33" s="131">
        <f t="shared" si="13"/>
        <v>0</v>
      </c>
      <c r="AB33" s="129">
        <f t="shared" si="14"/>
        <v>0</v>
      </c>
      <c r="AC33" s="132">
        <v>0</v>
      </c>
      <c r="AD33" s="133">
        <f>(J33*Pricing!O29)+(O33*Pricing!P29)</f>
        <v>0</v>
      </c>
      <c r="AE33" s="134">
        <f t="shared" si="15"/>
        <v>0</v>
      </c>
      <c r="AF33" s="299">
        <f t="shared" si="16"/>
        <v>0</v>
      </c>
      <c r="AG33" s="300"/>
      <c r="AH33" s="134">
        <f t="shared" si="17"/>
        <v>0</v>
      </c>
      <c r="AI33" s="134">
        <f t="shared" si="18"/>
        <v>0</v>
      </c>
      <c r="AJ33" s="134">
        <f>J33*Pricing!Q29</f>
        <v>0</v>
      </c>
      <c r="AK33" s="134">
        <f>I33*Pricing!R29</f>
        <v>0</v>
      </c>
      <c r="AL33" s="134">
        <f t="shared" si="19"/>
        <v>0</v>
      </c>
      <c r="AM33" s="135">
        <f t="shared" si="20"/>
        <v>0</v>
      </c>
      <c r="AN33" s="134">
        <f t="shared" si="21"/>
        <v>0</v>
      </c>
      <c r="AO33" s="129">
        <f t="shared" si="22"/>
        <v>0</v>
      </c>
      <c r="AP33" s="131">
        <f t="shared" si="23"/>
        <v>0</v>
      </c>
      <c r="AQ33" s="131">
        <f t="shared" si="24"/>
        <v>0</v>
      </c>
      <c r="AR33" s="131" t="e">
        <f t="shared" si="25"/>
        <v>#DIV/0!</v>
      </c>
      <c r="AS33" s="129">
        <f t="shared" si="26"/>
        <v>0</v>
      </c>
      <c r="AT33" s="129" t="e">
        <f t="shared" si="27"/>
        <v>#DIV/0!</v>
      </c>
      <c r="AU33" s="136" t="e">
        <f t="shared" si="28"/>
        <v>#DIV/0!</v>
      </c>
      <c r="AV33" s="137">
        <f t="shared" si="29"/>
        <v>0</v>
      </c>
      <c r="AW33" s="138" t="e">
        <f t="shared" si="30"/>
        <v>#DIV/0!</v>
      </c>
      <c r="AX33" s="139" t="e">
        <f t="shared" si="31"/>
        <v>#DIV/0!</v>
      </c>
      <c r="AY33" s="140"/>
      <c r="AZ33" s="141" t="e">
        <f t="shared" si="32"/>
        <v>#DIV/0!</v>
      </c>
      <c r="BA33" s="95"/>
      <c r="BB33" s="142"/>
    </row>
    <row r="34" spans="1:54" ht="34.5" customHeight="1">
      <c r="A34" s="95"/>
      <c r="B34" s="120">
        <f>Pricing!A30</f>
        <v>27</v>
      </c>
      <c r="C34" s="121">
        <f>Pricing!D30</f>
        <v>0</v>
      </c>
      <c r="D34" s="122">
        <f>Pricing!B30</f>
        <v>0</v>
      </c>
      <c r="E34" s="123">
        <f>Pricing!N30</f>
        <v>0</v>
      </c>
      <c r="F34" s="124">
        <f>Pricing!G30</f>
        <v>0</v>
      </c>
      <c r="G34" s="124">
        <f>Pricing!H30</f>
        <v>0</v>
      </c>
      <c r="H34" s="125">
        <f t="shared" si="0"/>
        <v>0</v>
      </c>
      <c r="I34" s="126">
        <f>Pricing!I30</f>
        <v>0</v>
      </c>
      <c r="J34" s="127">
        <f t="shared" si="1"/>
        <v>0</v>
      </c>
      <c r="K34" s="128">
        <f t="shared" si="2"/>
        <v>0</v>
      </c>
      <c r="L34" s="127"/>
      <c r="M34" s="129"/>
      <c r="N34" s="129"/>
      <c r="O34" s="129">
        <f t="shared" si="3"/>
        <v>0</v>
      </c>
      <c r="P34" s="130">
        <f>Pricing!M30</f>
        <v>0</v>
      </c>
      <c r="Q34" s="131">
        <f t="shared" si="4"/>
        <v>0</v>
      </c>
      <c r="R34" s="131">
        <f t="shared" si="5"/>
        <v>0</v>
      </c>
      <c r="S34" s="131">
        <f t="shared" si="6"/>
        <v>0</v>
      </c>
      <c r="T34" s="131">
        <f t="shared" si="7"/>
        <v>0</v>
      </c>
      <c r="U34" s="129">
        <f t="shared" si="8"/>
        <v>0</v>
      </c>
      <c r="V34" s="131">
        <f t="shared" si="9"/>
        <v>0</v>
      </c>
      <c r="W34" s="130">
        <f>Pricing!S30*I34</f>
        <v>0</v>
      </c>
      <c r="X34" s="131">
        <f t="shared" si="10"/>
        <v>0</v>
      </c>
      <c r="Y34" s="131">
        <f t="shared" si="11"/>
        <v>0</v>
      </c>
      <c r="Z34" s="131">
        <f t="shared" si="12"/>
        <v>0</v>
      </c>
      <c r="AA34" s="131">
        <f t="shared" si="13"/>
        <v>0</v>
      </c>
      <c r="AB34" s="129">
        <f t="shared" si="14"/>
        <v>0</v>
      </c>
      <c r="AC34" s="132">
        <v>0</v>
      </c>
      <c r="AD34" s="133">
        <f>(J34*Pricing!O30)+(O34*Pricing!P30)</f>
        <v>0</v>
      </c>
      <c r="AE34" s="134">
        <f t="shared" si="15"/>
        <v>0</v>
      </c>
      <c r="AF34" s="299">
        <f t="shared" si="16"/>
        <v>0</v>
      </c>
      <c r="AG34" s="300"/>
      <c r="AH34" s="134">
        <f t="shared" si="17"/>
        <v>0</v>
      </c>
      <c r="AI34" s="134">
        <f t="shared" si="18"/>
        <v>0</v>
      </c>
      <c r="AJ34" s="134">
        <f>J34*Pricing!Q30</f>
        <v>0</v>
      </c>
      <c r="AK34" s="134">
        <f>I34*Pricing!R30</f>
        <v>0</v>
      </c>
      <c r="AL34" s="134">
        <f t="shared" si="19"/>
        <v>0</v>
      </c>
      <c r="AM34" s="135">
        <f t="shared" si="20"/>
        <v>0</v>
      </c>
      <c r="AN34" s="134">
        <f t="shared" si="21"/>
        <v>0</v>
      </c>
      <c r="AO34" s="129">
        <f t="shared" si="22"/>
        <v>0</v>
      </c>
      <c r="AP34" s="131">
        <f t="shared" si="23"/>
        <v>0</v>
      </c>
      <c r="AQ34" s="131">
        <f t="shared" si="24"/>
        <v>0</v>
      </c>
      <c r="AR34" s="131" t="e">
        <f t="shared" si="25"/>
        <v>#DIV/0!</v>
      </c>
      <c r="AS34" s="129">
        <f t="shared" si="26"/>
        <v>0</v>
      </c>
      <c r="AT34" s="129" t="e">
        <f t="shared" si="27"/>
        <v>#DIV/0!</v>
      </c>
      <c r="AU34" s="136" t="e">
        <f t="shared" si="28"/>
        <v>#DIV/0!</v>
      </c>
      <c r="AV34" s="137">
        <f t="shared" si="29"/>
        <v>0</v>
      </c>
      <c r="AW34" s="138" t="e">
        <f t="shared" si="30"/>
        <v>#DIV/0!</v>
      </c>
      <c r="AX34" s="139" t="e">
        <f t="shared" si="31"/>
        <v>#DIV/0!</v>
      </c>
      <c r="AY34" s="140"/>
      <c r="AZ34" s="141" t="e">
        <f t="shared" si="32"/>
        <v>#DIV/0!</v>
      </c>
      <c r="BA34" s="95"/>
      <c r="BB34" s="142"/>
    </row>
    <row r="35" spans="1:54" ht="34.5" customHeight="1">
      <c r="A35" s="95"/>
      <c r="B35" s="120">
        <f>Pricing!A31</f>
        <v>28</v>
      </c>
      <c r="C35" s="121">
        <f>Pricing!D31</f>
        <v>0</v>
      </c>
      <c r="D35" s="122">
        <f>Pricing!B31</f>
        <v>0</v>
      </c>
      <c r="E35" s="123">
        <f>Pricing!N31</f>
        <v>0</v>
      </c>
      <c r="F35" s="124">
        <f>Pricing!G31</f>
        <v>0</v>
      </c>
      <c r="G35" s="124">
        <f>Pricing!H31</f>
        <v>0</v>
      </c>
      <c r="H35" s="125">
        <f t="shared" si="0"/>
        <v>0</v>
      </c>
      <c r="I35" s="126">
        <f>Pricing!I31</f>
        <v>0</v>
      </c>
      <c r="J35" s="127">
        <f t="shared" si="1"/>
        <v>0</v>
      </c>
      <c r="K35" s="128">
        <f t="shared" si="2"/>
        <v>0</v>
      </c>
      <c r="L35" s="127"/>
      <c r="M35" s="129"/>
      <c r="N35" s="129"/>
      <c r="O35" s="129">
        <f t="shared" si="3"/>
        <v>0</v>
      </c>
      <c r="P35" s="130">
        <f>Pricing!M31</f>
        <v>0</v>
      </c>
      <c r="Q35" s="131">
        <f t="shared" si="4"/>
        <v>0</v>
      </c>
      <c r="R35" s="131">
        <f t="shared" si="5"/>
        <v>0</v>
      </c>
      <c r="S35" s="131">
        <f t="shared" si="6"/>
        <v>0</v>
      </c>
      <c r="T35" s="131">
        <f t="shared" si="7"/>
        <v>0</v>
      </c>
      <c r="U35" s="129">
        <f t="shared" si="8"/>
        <v>0</v>
      </c>
      <c r="V35" s="131">
        <f t="shared" si="9"/>
        <v>0</v>
      </c>
      <c r="W35" s="130">
        <f>Pricing!S31*I35</f>
        <v>0</v>
      </c>
      <c r="X35" s="131">
        <f t="shared" si="10"/>
        <v>0</v>
      </c>
      <c r="Y35" s="131">
        <f t="shared" si="11"/>
        <v>0</v>
      </c>
      <c r="Z35" s="131">
        <f t="shared" si="12"/>
        <v>0</v>
      </c>
      <c r="AA35" s="131">
        <f t="shared" si="13"/>
        <v>0</v>
      </c>
      <c r="AB35" s="129">
        <f t="shared" si="14"/>
        <v>0</v>
      </c>
      <c r="AC35" s="132">
        <v>0</v>
      </c>
      <c r="AD35" s="133">
        <f>(J35*Pricing!O31)+(O35*Pricing!P31)</f>
        <v>0</v>
      </c>
      <c r="AE35" s="134">
        <f t="shared" si="15"/>
        <v>0</v>
      </c>
      <c r="AF35" s="299">
        <f t="shared" si="16"/>
        <v>0</v>
      </c>
      <c r="AG35" s="300"/>
      <c r="AH35" s="134">
        <f t="shared" si="17"/>
        <v>0</v>
      </c>
      <c r="AI35" s="134">
        <f t="shared" si="18"/>
        <v>0</v>
      </c>
      <c r="AJ35" s="134">
        <f>J35*Pricing!Q31</f>
        <v>0</v>
      </c>
      <c r="AK35" s="134">
        <f>I35*Pricing!R31</f>
        <v>0</v>
      </c>
      <c r="AL35" s="134">
        <f t="shared" si="19"/>
        <v>0</v>
      </c>
      <c r="AM35" s="135">
        <f t="shared" si="20"/>
        <v>0</v>
      </c>
      <c r="AN35" s="134">
        <f t="shared" si="21"/>
        <v>0</v>
      </c>
      <c r="AO35" s="129">
        <f t="shared" si="22"/>
        <v>0</v>
      </c>
      <c r="AP35" s="131">
        <f t="shared" si="23"/>
        <v>0</v>
      </c>
      <c r="AQ35" s="131">
        <f t="shared" si="24"/>
        <v>0</v>
      </c>
      <c r="AR35" s="131" t="e">
        <f t="shared" si="25"/>
        <v>#DIV/0!</v>
      </c>
      <c r="AS35" s="129">
        <f t="shared" si="26"/>
        <v>0</v>
      </c>
      <c r="AT35" s="129" t="e">
        <f t="shared" si="27"/>
        <v>#DIV/0!</v>
      </c>
      <c r="AU35" s="136" t="e">
        <f t="shared" si="28"/>
        <v>#DIV/0!</v>
      </c>
      <c r="AV35" s="137">
        <f t="shared" si="29"/>
        <v>0</v>
      </c>
      <c r="AW35" s="138" t="e">
        <f t="shared" si="30"/>
        <v>#DIV/0!</v>
      </c>
      <c r="AX35" s="139" t="e">
        <f t="shared" si="31"/>
        <v>#DIV/0!</v>
      </c>
      <c r="AY35" s="140"/>
      <c r="AZ35" s="141" t="e">
        <f t="shared" si="32"/>
        <v>#DIV/0!</v>
      </c>
      <c r="BA35" s="95"/>
      <c r="BB35" s="142"/>
    </row>
    <row r="36" spans="1:54" ht="34.5" customHeight="1">
      <c r="A36" s="95"/>
      <c r="B36" s="120">
        <f>Pricing!A32</f>
        <v>29</v>
      </c>
      <c r="C36" s="121">
        <f>Pricing!D32</f>
        <v>0</v>
      </c>
      <c r="D36" s="122">
        <f>Pricing!B32</f>
        <v>0</v>
      </c>
      <c r="E36" s="123">
        <f>Pricing!N32</f>
        <v>0</v>
      </c>
      <c r="F36" s="124">
        <f>Pricing!G32</f>
        <v>0</v>
      </c>
      <c r="G36" s="124">
        <f>Pricing!H32</f>
        <v>0</v>
      </c>
      <c r="H36" s="125">
        <f t="shared" si="0"/>
        <v>0</v>
      </c>
      <c r="I36" s="126">
        <f>Pricing!I32</f>
        <v>0</v>
      </c>
      <c r="J36" s="127">
        <f t="shared" si="1"/>
        <v>0</v>
      </c>
      <c r="K36" s="128">
        <f t="shared" si="2"/>
        <v>0</v>
      </c>
      <c r="L36" s="127"/>
      <c r="M36" s="129"/>
      <c r="N36" s="129"/>
      <c r="O36" s="129">
        <f t="shared" si="3"/>
        <v>0</v>
      </c>
      <c r="P36" s="130">
        <f>Pricing!M32</f>
        <v>0</v>
      </c>
      <c r="Q36" s="131">
        <f t="shared" si="4"/>
        <v>0</v>
      </c>
      <c r="R36" s="131">
        <f t="shared" si="5"/>
        <v>0</v>
      </c>
      <c r="S36" s="131">
        <f t="shared" si="6"/>
        <v>0</v>
      </c>
      <c r="T36" s="131">
        <f t="shared" si="7"/>
        <v>0</v>
      </c>
      <c r="U36" s="129">
        <f t="shared" si="8"/>
        <v>0</v>
      </c>
      <c r="V36" s="131">
        <f t="shared" si="9"/>
        <v>0</v>
      </c>
      <c r="W36" s="130">
        <f>Pricing!S32*I36</f>
        <v>0</v>
      </c>
      <c r="X36" s="131">
        <f t="shared" si="10"/>
        <v>0</v>
      </c>
      <c r="Y36" s="131">
        <f t="shared" si="11"/>
        <v>0</v>
      </c>
      <c r="Z36" s="131">
        <f t="shared" si="12"/>
        <v>0</v>
      </c>
      <c r="AA36" s="131">
        <f t="shared" si="13"/>
        <v>0</v>
      </c>
      <c r="AB36" s="129">
        <f t="shared" si="14"/>
        <v>0</v>
      </c>
      <c r="AC36" s="132">
        <v>0</v>
      </c>
      <c r="AD36" s="133">
        <f>(J36*Pricing!O32)+(O36*Pricing!P32)</f>
        <v>0</v>
      </c>
      <c r="AE36" s="134">
        <f t="shared" si="15"/>
        <v>0</v>
      </c>
      <c r="AF36" s="299">
        <f t="shared" si="16"/>
        <v>0</v>
      </c>
      <c r="AG36" s="300"/>
      <c r="AH36" s="134">
        <f t="shared" si="17"/>
        <v>0</v>
      </c>
      <c r="AI36" s="134">
        <f t="shared" si="18"/>
        <v>0</v>
      </c>
      <c r="AJ36" s="134">
        <f>J36*Pricing!Q32</f>
        <v>0</v>
      </c>
      <c r="AK36" s="134">
        <f>I36*Pricing!R32</f>
        <v>0</v>
      </c>
      <c r="AL36" s="134">
        <f t="shared" si="19"/>
        <v>0</v>
      </c>
      <c r="AM36" s="135">
        <f t="shared" si="20"/>
        <v>0</v>
      </c>
      <c r="AN36" s="134">
        <f t="shared" si="21"/>
        <v>0</v>
      </c>
      <c r="AO36" s="129">
        <f t="shared" si="22"/>
        <v>0</v>
      </c>
      <c r="AP36" s="131">
        <f t="shared" si="23"/>
        <v>0</v>
      </c>
      <c r="AQ36" s="131">
        <f t="shared" si="24"/>
        <v>0</v>
      </c>
      <c r="AR36" s="131" t="e">
        <f t="shared" si="25"/>
        <v>#DIV/0!</v>
      </c>
      <c r="AS36" s="129">
        <f t="shared" si="26"/>
        <v>0</v>
      </c>
      <c r="AT36" s="129" t="e">
        <f t="shared" si="27"/>
        <v>#DIV/0!</v>
      </c>
      <c r="AU36" s="136" t="e">
        <f t="shared" si="28"/>
        <v>#DIV/0!</v>
      </c>
      <c r="AV36" s="137">
        <f t="shared" si="29"/>
        <v>0</v>
      </c>
      <c r="AW36" s="138" t="e">
        <f t="shared" si="30"/>
        <v>#DIV/0!</v>
      </c>
      <c r="AX36" s="139" t="e">
        <f t="shared" si="31"/>
        <v>#DIV/0!</v>
      </c>
      <c r="AY36" s="140"/>
      <c r="AZ36" s="141" t="e">
        <f t="shared" si="32"/>
        <v>#DIV/0!</v>
      </c>
      <c r="BA36" s="95"/>
      <c r="BB36" s="142"/>
    </row>
    <row r="37" spans="1:54" ht="34.5" customHeight="1">
      <c r="A37" s="95"/>
      <c r="B37" s="120">
        <f>Pricing!A33</f>
        <v>30</v>
      </c>
      <c r="C37" s="121">
        <f>Pricing!D33</f>
        <v>0</v>
      </c>
      <c r="D37" s="122">
        <f>Pricing!B33</f>
        <v>0</v>
      </c>
      <c r="E37" s="123">
        <f>Pricing!N33</f>
        <v>0</v>
      </c>
      <c r="F37" s="124">
        <f>Pricing!G33</f>
        <v>0</v>
      </c>
      <c r="G37" s="124">
        <f>Pricing!H33</f>
        <v>0</v>
      </c>
      <c r="H37" s="125">
        <f t="shared" si="0"/>
        <v>0</v>
      </c>
      <c r="I37" s="126">
        <f>Pricing!I33</f>
        <v>0</v>
      </c>
      <c r="J37" s="127">
        <f t="shared" si="1"/>
        <v>0</v>
      </c>
      <c r="K37" s="128">
        <f t="shared" si="2"/>
        <v>0</v>
      </c>
      <c r="L37" s="127"/>
      <c r="M37" s="129"/>
      <c r="N37" s="129"/>
      <c r="O37" s="129">
        <f t="shared" si="3"/>
        <v>0</v>
      </c>
      <c r="P37" s="130">
        <f>Pricing!M33</f>
        <v>0</v>
      </c>
      <c r="Q37" s="131">
        <f t="shared" si="4"/>
        <v>0</v>
      </c>
      <c r="R37" s="131">
        <f t="shared" si="5"/>
        <v>0</v>
      </c>
      <c r="S37" s="131">
        <f t="shared" si="6"/>
        <v>0</v>
      </c>
      <c r="T37" s="131">
        <f t="shared" si="7"/>
        <v>0</v>
      </c>
      <c r="U37" s="129">
        <f t="shared" si="8"/>
        <v>0</v>
      </c>
      <c r="V37" s="131">
        <f t="shared" si="9"/>
        <v>0</v>
      </c>
      <c r="W37" s="130">
        <f>Pricing!S33*I37</f>
        <v>0</v>
      </c>
      <c r="X37" s="131">
        <f t="shared" si="10"/>
        <v>0</v>
      </c>
      <c r="Y37" s="131">
        <f t="shared" si="11"/>
        <v>0</v>
      </c>
      <c r="Z37" s="131">
        <f t="shared" si="12"/>
        <v>0</v>
      </c>
      <c r="AA37" s="131">
        <f t="shared" si="13"/>
        <v>0</v>
      </c>
      <c r="AB37" s="129">
        <f t="shared" si="14"/>
        <v>0</v>
      </c>
      <c r="AC37" s="132">
        <v>0</v>
      </c>
      <c r="AD37" s="133">
        <f>(J37*Pricing!O33)+(O37*Pricing!P33)</f>
        <v>0</v>
      </c>
      <c r="AE37" s="134">
        <f t="shared" si="15"/>
        <v>0</v>
      </c>
      <c r="AF37" s="299">
        <f t="shared" si="16"/>
        <v>0</v>
      </c>
      <c r="AG37" s="300"/>
      <c r="AH37" s="134">
        <f t="shared" si="17"/>
        <v>0</v>
      </c>
      <c r="AI37" s="134">
        <f t="shared" si="18"/>
        <v>0</v>
      </c>
      <c r="AJ37" s="134">
        <f>J37*Pricing!Q33</f>
        <v>0</v>
      </c>
      <c r="AK37" s="134">
        <f>I37*Pricing!R33</f>
        <v>0</v>
      </c>
      <c r="AL37" s="134">
        <f t="shared" si="19"/>
        <v>0</v>
      </c>
      <c r="AM37" s="135">
        <f t="shared" si="20"/>
        <v>0</v>
      </c>
      <c r="AN37" s="134">
        <f t="shared" si="21"/>
        <v>0</v>
      </c>
      <c r="AO37" s="129">
        <f t="shared" si="22"/>
        <v>0</v>
      </c>
      <c r="AP37" s="131">
        <f t="shared" si="23"/>
        <v>0</v>
      </c>
      <c r="AQ37" s="131">
        <f t="shared" si="24"/>
        <v>0</v>
      </c>
      <c r="AR37" s="131" t="e">
        <f t="shared" si="25"/>
        <v>#DIV/0!</v>
      </c>
      <c r="AS37" s="129">
        <f t="shared" si="26"/>
        <v>0</v>
      </c>
      <c r="AT37" s="129" t="e">
        <f t="shared" si="27"/>
        <v>#DIV/0!</v>
      </c>
      <c r="AU37" s="136" t="e">
        <f t="shared" si="28"/>
        <v>#DIV/0!</v>
      </c>
      <c r="AV37" s="137">
        <f t="shared" si="29"/>
        <v>0</v>
      </c>
      <c r="AW37" s="138" t="e">
        <f t="shared" si="30"/>
        <v>#DIV/0!</v>
      </c>
      <c r="AX37" s="139" t="e">
        <f t="shared" si="31"/>
        <v>#DIV/0!</v>
      </c>
      <c r="AY37" s="140"/>
      <c r="AZ37" s="141" t="e">
        <f t="shared" si="32"/>
        <v>#DIV/0!</v>
      </c>
      <c r="BA37" s="95"/>
      <c r="BB37" s="142"/>
    </row>
    <row r="38" spans="1:54" ht="34.5" customHeight="1">
      <c r="A38" s="95"/>
      <c r="B38" s="120">
        <f>Pricing!A34</f>
        <v>31</v>
      </c>
      <c r="C38" s="121">
        <f>Pricing!D34</f>
        <v>0</v>
      </c>
      <c r="D38" s="122">
        <f>Pricing!B34</f>
        <v>0</v>
      </c>
      <c r="E38" s="123">
        <f>Pricing!N34</f>
        <v>0</v>
      </c>
      <c r="F38" s="124">
        <f>Pricing!G34</f>
        <v>0</v>
      </c>
      <c r="G38" s="124">
        <f>Pricing!H34</f>
        <v>0</v>
      </c>
      <c r="H38" s="125">
        <f t="shared" si="0"/>
        <v>0</v>
      </c>
      <c r="I38" s="126">
        <f>Pricing!I34</f>
        <v>0</v>
      </c>
      <c r="J38" s="127">
        <f t="shared" si="1"/>
        <v>0</v>
      </c>
      <c r="K38" s="128">
        <f t="shared" si="2"/>
        <v>0</v>
      </c>
      <c r="L38" s="127"/>
      <c r="M38" s="129"/>
      <c r="N38" s="129"/>
      <c r="O38" s="129">
        <f t="shared" si="3"/>
        <v>0</v>
      </c>
      <c r="P38" s="130">
        <f>Pricing!M34</f>
        <v>0</v>
      </c>
      <c r="Q38" s="131">
        <f t="shared" si="4"/>
        <v>0</v>
      </c>
      <c r="R38" s="131">
        <f t="shared" si="5"/>
        <v>0</v>
      </c>
      <c r="S38" s="131">
        <f t="shared" si="6"/>
        <v>0</v>
      </c>
      <c r="T38" s="131">
        <f t="shared" si="7"/>
        <v>0</v>
      </c>
      <c r="U38" s="129">
        <f t="shared" si="8"/>
        <v>0</v>
      </c>
      <c r="V38" s="131">
        <f t="shared" si="9"/>
        <v>0</v>
      </c>
      <c r="W38" s="130">
        <f>Pricing!S34*I38</f>
        <v>0</v>
      </c>
      <c r="X38" s="131">
        <f t="shared" si="10"/>
        <v>0</v>
      </c>
      <c r="Y38" s="131">
        <f t="shared" si="11"/>
        <v>0</v>
      </c>
      <c r="Z38" s="131">
        <f t="shared" si="12"/>
        <v>0</v>
      </c>
      <c r="AA38" s="131">
        <f t="shared" si="13"/>
        <v>0</v>
      </c>
      <c r="AB38" s="129">
        <f t="shared" si="14"/>
        <v>0</v>
      </c>
      <c r="AC38" s="132">
        <v>0</v>
      </c>
      <c r="AD38" s="133">
        <f>(J38*Pricing!O34)+(O38*Pricing!P34)</f>
        <v>0</v>
      </c>
      <c r="AE38" s="134">
        <f t="shared" si="15"/>
        <v>0</v>
      </c>
      <c r="AF38" s="299">
        <f t="shared" si="16"/>
        <v>0</v>
      </c>
      <c r="AG38" s="300"/>
      <c r="AH38" s="134">
        <f t="shared" si="17"/>
        <v>0</v>
      </c>
      <c r="AI38" s="134">
        <f t="shared" si="18"/>
        <v>0</v>
      </c>
      <c r="AJ38" s="134">
        <f>J38*Pricing!Q34</f>
        <v>0</v>
      </c>
      <c r="AK38" s="134">
        <f>I38*Pricing!R34</f>
        <v>0</v>
      </c>
      <c r="AL38" s="134">
        <f t="shared" si="19"/>
        <v>0</v>
      </c>
      <c r="AM38" s="135">
        <f t="shared" si="20"/>
        <v>0</v>
      </c>
      <c r="AN38" s="134">
        <f t="shared" si="21"/>
        <v>0</v>
      </c>
      <c r="AO38" s="129">
        <f t="shared" si="22"/>
        <v>0</v>
      </c>
      <c r="AP38" s="131">
        <f t="shared" si="23"/>
        <v>0</v>
      </c>
      <c r="AQ38" s="131">
        <f t="shared" si="24"/>
        <v>0</v>
      </c>
      <c r="AR38" s="131" t="e">
        <f t="shared" si="25"/>
        <v>#DIV/0!</v>
      </c>
      <c r="AS38" s="129">
        <f t="shared" si="26"/>
        <v>0</v>
      </c>
      <c r="AT38" s="129" t="e">
        <f t="shared" si="27"/>
        <v>#DIV/0!</v>
      </c>
      <c r="AU38" s="136" t="e">
        <f t="shared" si="28"/>
        <v>#DIV/0!</v>
      </c>
      <c r="AV38" s="137">
        <f t="shared" si="29"/>
        <v>0</v>
      </c>
      <c r="AW38" s="138" t="e">
        <f t="shared" si="30"/>
        <v>#DIV/0!</v>
      </c>
      <c r="AX38" s="139" t="e">
        <f t="shared" si="31"/>
        <v>#DIV/0!</v>
      </c>
      <c r="AY38" s="140"/>
      <c r="AZ38" s="141" t="e">
        <f t="shared" si="32"/>
        <v>#DIV/0!</v>
      </c>
      <c r="BA38" s="95"/>
      <c r="BB38" s="142"/>
    </row>
    <row r="39" spans="1:54" ht="34.5" customHeight="1">
      <c r="A39" s="95"/>
      <c r="B39" s="120">
        <f>Pricing!A35</f>
        <v>32</v>
      </c>
      <c r="C39" s="121">
        <f>Pricing!D35</f>
        <v>0</v>
      </c>
      <c r="D39" s="122">
        <f>Pricing!B35</f>
        <v>0</v>
      </c>
      <c r="E39" s="123">
        <f>Pricing!N35</f>
        <v>0</v>
      </c>
      <c r="F39" s="124">
        <f>Pricing!G35</f>
        <v>0</v>
      </c>
      <c r="G39" s="124">
        <f>Pricing!H35</f>
        <v>0</v>
      </c>
      <c r="H39" s="125">
        <f t="shared" si="0"/>
        <v>0</v>
      </c>
      <c r="I39" s="126">
        <f>Pricing!I35</f>
        <v>0</v>
      </c>
      <c r="J39" s="127">
        <f t="shared" si="1"/>
        <v>0</v>
      </c>
      <c r="K39" s="128">
        <f t="shared" si="2"/>
        <v>0</v>
      </c>
      <c r="L39" s="127"/>
      <c r="M39" s="129"/>
      <c r="N39" s="129"/>
      <c r="O39" s="129">
        <f t="shared" si="3"/>
        <v>0</v>
      </c>
      <c r="P39" s="130">
        <f>Pricing!M35</f>
        <v>0</v>
      </c>
      <c r="Q39" s="131">
        <f t="shared" si="4"/>
        <v>0</v>
      </c>
      <c r="R39" s="131">
        <f t="shared" si="5"/>
        <v>0</v>
      </c>
      <c r="S39" s="131">
        <f t="shared" si="6"/>
        <v>0</v>
      </c>
      <c r="T39" s="131">
        <f t="shared" si="7"/>
        <v>0</v>
      </c>
      <c r="U39" s="129">
        <f t="shared" si="8"/>
        <v>0</v>
      </c>
      <c r="V39" s="131">
        <f t="shared" si="9"/>
        <v>0</v>
      </c>
      <c r="W39" s="130">
        <f>Pricing!S35*I39</f>
        <v>0</v>
      </c>
      <c r="X39" s="131">
        <f t="shared" si="10"/>
        <v>0</v>
      </c>
      <c r="Y39" s="131">
        <f t="shared" si="11"/>
        <v>0</v>
      </c>
      <c r="Z39" s="131">
        <f t="shared" si="12"/>
        <v>0</v>
      </c>
      <c r="AA39" s="131">
        <f t="shared" si="13"/>
        <v>0</v>
      </c>
      <c r="AB39" s="129">
        <f t="shared" si="14"/>
        <v>0</v>
      </c>
      <c r="AC39" s="132">
        <v>0</v>
      </c>
      <c r="AD39" s="133">
        <f>(J39*Pricing!O35)+(O39*Pricing!P35)</f>
        <v>0</v>
      </c>
      <c r="AE39" s="134">
        <f t="shared" si="15"/>
        <v>0</v>
      </c>
      <c r="AF39" s="299">
        <f t="shared" si="16"/>
        <v>0</v>
      </c>
      <c r="AG39" s="300"/>
      <c r="AH39" s="134">
        <f t="shared" si="17"/>
        <v>0</v>
      </c>
      <c r="AI39" s="134">
        <f t="shared" si="18"/>
        <v>0</v>
      </c>
      <c r="AJ39" s="134">
        <f>J39*Pricing!Q35</f>
        <v>0</v>
      </c>
      <c r="AK39" s="134">
        <f>I39*Pricing!R35</f>
        <v>0</v>
      </c>
      <c r="AL39" s="134">
        <f t="shared" si="19"/>
        <v>0</v>
      </c>
      <c r="AM39" s="135">
        <f t="shared" si="20"/>
        <v>0</v>
      </c>
      <c r="AN39" s="134">
        <f t="shared" si="21"/>
        <v>0</v>
      </c>
      <c r="AO39" s="129">
        <f t="shared" si="22"/>
        <v>0</v>
      </c>
      <c r="AP39" s="131">
        <f t="shared" si="23"/>
        <v>0</v>
      </c>
      <c r="AQ39" s="131">
        <f t="shared" si="24"/>
        <v>0</v>
      </c>
      <c r="AR39" s="131" t="e">
        <f t="shared" si="25"/>
        <v>#DIV/0!</v>
      </c>
      <c r="AS39" s="129">
        <f t="shared" si="26"/>
        <v>0</v>
      </c>
      <c r="AT39" s="129" t="e">
        <f t="shared" si="27"/>
        <v>#DIV/0!</v>
      </c>
      <c r="AU39" s="136" t="e">
        <f t="shared" si="28"/>
        <v>#DIV/0!</v>
      </c>
      <c r="AV39" s="137">
        <f t="shared" si="29"/>
        <v>0</v>
      </c>
      <c r="AW39" s="138" t="e">
        <f t="shared" si="30"/>
        <v>#DIV/0!</v>
      </c>
      <c r="AX39" s="139" t="e">
        <f t="shared" si="31"/>
        <v>#DIV/0!</v>
      </c>
      <c r="AY39" s="140"/>
      <c r="AZ39" s="141" t="e">
        <f t="shared" si="32"/>
        <v>#DIV/0!</v>
      </c>
      <c r="BA39" s="95"/>
      <c r="BB39" s="142"/>
    </row>
    <row r="40" spans="1:54" ht="34.5" customHeight="1">
      <c r="A40" s="95"/>
      <c r="B40" s="120">
        <f>Pricing!A36</f>
        <v>33</v>
      </c>
      <c r="C40" s="121">
        <f>Pricing!D36</f>
        <v>0</v>
      </c>
      <c r="D40" s="122">
        <f>Pricing!B36</f>
        <v>0</v>
      </c>
      <c r="E40" s="123">
        <f>Pricing!N36</f>
        <v>0</v>
      </c>
      <c r="F40" s="124">
        <f>Pricing!G36</f>
        <v>0</v>
      </c>
      <c r="G40" s="124">
        <f>Pricing!H36</f>
        <v>0</v>
      </c>
      <c r="H40" s="125">
        <f t="shared" si="0"/>
        <v>0</v>
      </c>
      <c r="I40" s="126">
        <f>Pricing!I36</f>
        <v>0</v>
      </c>
      <c r="J40" s="127">
        <f t="shared" si="1"/>
        <v>0</v>
      </c>
      <c r="K40" s="128">
        <f t="shared" si="2"/>
        <v>0</v>
      </c>
      <c r="L40" s="127"/>
      <c r="M40" s="129"/>
      <c r="N40" s="129"/>
      <c r="O40" s="129">
        <f t="shared" si="3"/>
        <v>0</v>
      </c>
      <c r="P40" s="130">
        <f>Pricing!M36</f>
        <v>0</v>
      </c>
      <c r="Q40" s="131">
        <f t="shared" si="4"/>
        <v>0</v>
      </c>
      <c r="R40" s="131">
        <f t="shared" si="5"/>
        <v>0</v>
      </c>
      <c r="S40" s="131">
        <f t="shared" si="6"/>
        <v>0</v>
      </c>
      <c r="T40" s="131">
        <f t="shared" si="7"/>
        <v>0</v>
      </c>
      <c r="U40" s="129">
        <f t="shared" si="8"/>
        <v>0</v>
      </c>
      <c r="V40" s="131">
        <f t="shared" si="9"/>
        <v>0</v>
      </c>
      <c r="W40" s="130">
        <f>Pricing!S36*I40</f>
        <v>0</v>
      </c>
      <c r="X40" s="131">
        <f t="shared" si="10"/>
        <v>0</v>
      </c>
      <c r="Y40" s="131">
        <f t="shared" si="11"/>
        <v>0</v>
      </c>
      <c r="Z40" s="131">
        <f t="shared" si="12"/>
        <v>0</v>
      </c>
      <c r="AA40" s="131">
        <f t="shared" si="13"/>
        <v>0</v>
      </c>
      <c r="AB40" s="129">
        <f t="shared" si="14"/>
        <v>0</v>
      </c>
      <c r="AC40" s="132">
        <v>0</v>
      </c>
      <c r="AD40" s="133">
        <f>(J40*Pricing!O36)+(O40*Pricing!P36)</f>
        <v>0</v>
      </c>
      <c r="AE40" s="134">
        <f t="shared" si="15"/>
        <v>0</v>
      </c>
      <c r="AF40" s="299">
        <f t="shared" si="16"/>
        <v>0</v>
      </c>
      <c r="AG40" s="300"/>
      <c r="AH40" s="134">
        <f t="shared" si="17"/>
        <v>0</v>
      </c>
      <c r="AI40" s="134">
        <f t="shared" si="18"/>
        <v>0</v>
      </c>
      <c r="AJ40" s="134">
        <f>J40*Pricing!Q36</f>
        <v>0</v>
      </c>
      <c r="AK40" s="134">
        <f>I40*Pricing!R36</f>
        <v>0</v>
      </c>
      <c r="AL40" s="134">
        <f t="shared" si="19"/>
        <v>0</v>
      </c>
      <c r="AM40" s="135">
        <f t="shared" si="20"/>
        <v>0</v>
      </c>
      <c r="AN40" s="134">
        <f t="shared" si="21"/>
        <v>0</v>
      </c>
      <c r="AO40" s="129">
        <f t="shared" si="22"/>
        <v>0</v>
      </c>
      <c r="AP40" s="131">
        <f t="shared" si="23"/>
        <v>0</v>
      </c>
      <c r="AQ40" s="131">
        <f t="shared" si="24"/>
        <v>0</v>
      </c>
      <c r="AR40" s="131" t="e">
        <f t="shared" si="25"/>
        <v>#DIV/0!</v>
      </c>
      <c r="AS40" s="129">
        <f t="shared" si="26"/>
        <v>0</v>
      </c>
      <c r="AT40" s="129" t="e">
        <f t="shared" si="27"/>
        <v>#DIV/0!</v>
      </c>
      <c r="AU40" s="136" t="e">
        <f t="shared" si="28"/>
        <v>#DIV/0!</v>
      </c>
      <c r="AV40" s="137">
        <f t="shared" si="29"/>
        <v>0</v>
      </c>
      <c r="AW40" s="138" t="e">
        <f t="shared" si="30"/>
        <v>#DIV/0!</v>
      </c>
      <c r="AX40" s="139" t="e">
        <f t="shared" si="31"/>
        <v>#DIV/0!</v>
      </c>
      <c r="AY40" s="140"/>
      <c r="AZ40" s="141" t="e">
        <f t="shared" si="32"/>
        <v>#DIV/0!</v>
      </c>
      <c r="BA40" s="95"/>
      <c r="BB40" s="142"/>
    </row>
    <row r="41" spans="1:54" ht="34.5" customHeight="1">
      <c r="A41" s="95"/>
      <c r="B41" s="120">
        <f>Pricing!A37</f>
        <v>34</v>
      </c>
      <c r="C41" s="121">
        <f>Pricing!D37</f>
        <v>0</v>
      </c>
      <c r="D41" s="122">
        <f>Pricing!B37</f>
        <v>0</v>
      </c>
      <c r="E41" s="123">
        <f>Pricing!N37</f>
        <v>0</v>
      </c>
      <c r="F41" s="124">
        <f>Pricing!G37</f>
        <v>0</v>
      </c>
      <c r="G41" s="124">
        <f>Pricing!H37</f>
        <v>0</v>
      </c>
      <c r="H41" s="125">
        <f t="shared" si="0"/>
        <v>0</v>
      </c>
      <c r="I41" s="126">
        <f>Pricing!I37</f>
        <v>0</v>
      </c>
      <c r="J41" s="127">
        <f t="shared" si="1"/>
        <v>0</v>
      </c>
      <c r="K41" s="128">
        <f t="shared" si="2"/>
        <v>0</v>
      </c>
      <c r="L41" s="127"/>
      <c r="M41" s="129"/>
      <c r="N41" s="129"/>
      <c r="O41" s="129">
        <f t="shared" si="3"/>
        <v>0</v>
      </c>
      <c r="P41" s="130">
        <f>Pricing!M37</f>
        <v>0</v>
      </c>
      <c r="Q41" s="131">
        <f t="shared" si="4"/>
        <v>0</v>
      </c>
      <c r="R41" s="131">
        <f t="shared" si="5"/>
        <v>0</v>
      </c>
      <c r="S41" s="131">
        <f t="shared" si="6"/>
        <v>0</v>
      </c>
      <c r="T41" s="131">
        <f t="shared" si="7"/>
        <v>0</v>
      </c>
      <c r="U41" s="129">
        <f t="shared" si="8"/>
        <v>0</v>
      </c>
      <c r="V41" s="131">
        <f t="shared" si="9"/>
        <v>0</v>
      </c>
      <c r="W41" s="130">
        <f>Pricing!S37*I41</f>
        <v>0</v>
      </c>
      <c r="X41" s="131">
        <f t="shared" si="10"/>
        <v>0</v>
      </c>
      <c r="Y41" s="131">
        <f t="shared" si="11"/>
        <v>0</v>
      </c>
      <c r="Z41" s="131">
        <f t="shared" si="12"/>
        <v>0</v>
      </c>
      <c r="AA41" s="131">
        <f t="shared" si="13"/>
        <v>0</v>
      </c>
      <c r="AB41" s="129">
        <f t="shared" si="14"/>
        <v>0</v>
      </c>
      <c r="AC41" s="132">
        <v>0</v>
      </c>
      <c r="AD41" s="133">
        <f>(J41*Pricing!O37)+(O41*Pricing!P37)</f>
        <v>0</v>
      </c>
      <c r="AE41" s="134">
        <f t="shared" si="15"/>
        <v>0</v>
      </c>
      <c r="AF41" s="299">
        <f t="shared" si="16"/>
        <v>0</v>
      </c>
      <c r="AG41" s="300"/>
      <c r="AH41" s="134">
        <f t="shared" si="17"/>
        <v>0</v>
      </c>
      <c r="AI41" s="134">
        <f t="shared" si="18"/>
        <v>0</v>
      </c>
      <c r="AJ41" s="134">
        <f>J41*Pricing!Q37</f>
        <v>0</v>
      </c>
      <c r="AK41" s="134">
        <f>I41*Pricing!R37</f>
        <v>0</v>
      </c>
      <c r="AL41" s="134">
        <f t="shared" si="19"/>
        <v>0</v>
      </c>
      <c r="AM41" s="135">
        <f t="shared" si="20"/>
        <v>0</v>
      </c>
      <c r="AN41" s="134">
        <f t="shared" si="21"/>
        <v>0</v>
      </c>
      <c r="AO41" s="129">
        <f t="shared" si="22"/>
        <v>0</v>
      </c>
      <c r="AP41" s="131">
        <f t="shared" si="23"/>
        <v>0</v>
      </c>
      <c r="AQ41" s="131">
        <f t="shared" si="24"/>
        <v>0</v>
      </c>
      <c r="AR41" s="131" t="e">
        <f t="shared" si="25"/>
        <v>#DIV/0!</v>
      </c>
      <c r="AS41" s="129">
        <f t="shared" si="26"/>
        <v>0</v>
      </c>
      <c r="AT41" s="129" t="e">
        <f t="shared" si="27"/>
        <v>#DIV/0!</v>
      </c>
      <c r="AU41" s="136" t="e">
        <f t="shared" si="28"/>
        <v>#DIV/0!</v>
      </c>
      <c r="AV41" s="137">
        <f t="shared" si="29"/>
        <v>0</v>
      </c>
      <c r="AW41" s="138" t="e">
        <f t="shared" si="30"/>
        <v>#DIV/0!</v>
      </c>
      <c r="AX41" s="139" t="e">
        <f t="shared" si="31"/>
        <v>#DIV/0!</v>
      </c>
      <c r="AY41" s="140"/>
      <c r="AZ41" s="141" t="e">
        <f t="shared" si="32"/>
        <v>#DIV/0!</v>
      </c>
      <c r="BA41" s="95"/>
      <c r="BB41" s="142"/>
    </row>
    <row r="42" spans="1:54" ht="34.5" customHeight="1">
      <c r="A42" s="95"/>
      <c r="B42" s="120">
        <f>Pricing!A38</f>
        <v>35</v>
      </c>
      <c r="C42" s="121">
        <f>Pricing!D38</f>
        <v>0</v>
      </c>
      <c r="D42" s="122">
        <f>Pricing!B38</f>
        <v>0</v>
      </c>
      <c r="E42" s="123">
        <f>Pricing!N38</f>
        <v>0</v>
      </c>
      <c r="F42" s="124">
        <f>Pricing!G38</f>
        <v>0</v>
      </c>
      <c r="G42" s="124">
        <f>Pricing!H38</f>
        <v>0</v>
      </c>
      <c r="H42" s="125">
        <f t="shared" si="0"/>
        <v>0</v>
      </c>
      <c r="I42" s="126">
        <f>Pricing!I38</f>
        <v>0</v>
      </c>
      <c r="J42" s="127">
        <f t="shared" si="1"/>
        <v>0</v>
      </c>
      <c r="K42" s="128">
        <f t="shared" si="2"/>
        <v>0</v>
      </c>
      <c r="L42" s="127"/>
      <c r="M42" s="129"/>
      <c r="N42" s="129"/>
      <c r="O42" s="129">
        <f t="shared" si="3"/>
        <v>0</v>
      </c>
      <c r="P42" s="130">
        <f>Pricing!M38</f>
        <v>0</v>
      </c>
      <c r="Q42" s="131">
        <f t="shared" si="4"/>
        <v>0</v>
      </c>
      <c r="R42" s="131">
        <f t="shared" si="5"/>
        <v>0</v>
      </c>
      <c r="S42" s="131">
        <f t="shared" si="6"/>
        <v>0</v>
      </c>
      <c r="T42" s="131">
        <f t="shared" si="7"/>
        <v>0</v>
      </c>
      <c r="U42" s="129">
        <f t="shared" si="8"/>
        <v>0</v>
      </c>
      <c r="V42" s="131">
        <f t="shared" si="9"/>
        <v>0</v>
      </c>
      <c r="W42" s="130">
        <f>Pricing!S38*I42</f>
        <v>0</v>
      </c>
      <c r="X42" s="131">
        <f t="shared" si="10"/>
        <v>0</v>
      </c>
      <c r="Y42" s="131">
        <f t="shared" si="11"/>
        <v>0</v>
      </c>
      <c r="Z42" s="131">
        <f t="shared" si="12"/>
        <v>0</v>
      </c>
      <c r="AA42" s="131">
        <f t="shared" si="13"/>
        <v>0</v>
      </c>
      <c r="AB42" s="129">
        <f t="shared" si="14"/>
        <v>0</v>
      </c>
      <c r="AC42" s="132">
        <v>0</v>
      </c>
      <c r="AD42" s="133">
        <f>(J42*Pricing!O38)+(O42*Pricing!P38)</f>
        <v>0</v>
      </c>
      <c r="AE42" s="134">
        <f t="shared" si="15"/>
        <v>0</v>
      </c>
      <c r="AF42" s="299">
        <f t="shared" si="16"/>
        <v>0</v>
      </c>
      <c r="AG42" s="300"/>
      <c r="AH42" s="134">
        <f t="shared" si="17"/>
        <v>0</v>
      </c>
      <c r="AI42" s="134">
        <f t="shared" si="18"/>
        <v>0</v>
      </c>
      <c r="AJ42" s="134">
        <f>J42*Pricing!Q38</f>
        <v>0</v>
      </c>
      <c r="AK42" s="134">
        <f>I42*Pricing!R38</f>
        <v>0</v>
      </c>
      <c r="AL42" s="134">
        <f t="shared" si="19"/>
        <v>0</v>
      </c>
      <c r="AM42" s="135">
        <f t="shared" si="20"/>
        <v>0</v>
      </c>
      <c r="AN42" s="134">
        <f t="shared" si="21"/>
        <v>0</v>
      </c>
      <c r="AO42" s="129">
        <f t="shared" si="22"/>
        <v>0</v>
      </c>
      <c r="AP42" s="131">
        <f t="shared" si="23"/>
        <v>0</v>
      </c>
      <c r="AQ42" s="131">
        <f t="shared" si="24"/>
        <v>0</v>
      </c>
      <c r="AR42" s="131" t="e">
        <f t="shared" si="25"/>
        <v>#DIV/0!</v>
      </c>
      <c r="AS42" s="129">
        <f t="shared" si="26"/>
        <v>0</v>
      </c>
      <c r="AT42" s="129" t="e">
        <f t="shared" si="27"/>
        <v>#DIV/0!</v>
      </c>
      <c r="AU42" s="136" t="e">
        <f t="shared" si="28"/>
        <v>#DIV/0!</v>
      </c>
      <c r="AV42" s="137">
        <f t="shared" si="29"/>
        <v>0</v>
      </c>
      <c r="AW42" s="138" t="e">
        <f t="shared" si="30"/>
        <v>#DIV/0!</v>
      </c>
      <c r="AX42" s="139" t="e">
        <f t="shared" si="31"/>
        <v>#DIV/0!</v>
      </c>
      <c r="AY42" s="140"/>
      <c r="AZ42" s="141" t="e">
        <f t="shared" si="32"/>
        <v>#DIV/0!</v>
      </c>
      <c r="BA42" s="95"/>
      <c r="BB42" s="142"/>
    </row>
    <row r="43" spans="1:54" ht="34.5" customHeight="1">
      <c r="A43" s="95"/>
      <c r="B43" s="120">
        <f>Pricing!A39</f>
        <v>36</v>
      </c>
      <c r="C43" s="121">
        <f>Pricing!D39</f>
        <v>0</v>
      </c>
      <c r="D43" s="122">
        <f>Pricing!B39</f>
        <v>0</v>
      </c>
      <c r="E43" s="123">
        <f>Pricing!N39</f>
        <v>0</v>
      </c>
      <c r="F43" s="124">
        <f>Pricing!G39</f>
        <v>0</v>
      </c>
      <c r="G43" s="124">
        <f>Pricing!H39</f>
        <v>0</v>
      </c>
      <c r="H43" s="125">
        <f t="shared" si="0"/>
        <v>0</v>
      </c>
      <c r="I43" s="126">
        <f>Pricing!I39</f>
        <v>0</v>
      </c>
      <c r="J43" s="127">
        <f t="shared" si="1"/>
        <v>0</v>
      </c>
      <c r="K43" s="128">
        <f t="shared" si="2"/>
        <v>0</v>
      </c>
      <c r="L43" s="127"/>
      <c r="M43" s="129"/>
      <c r="N43" s="129"/>
      <c r="O43" s="129">
        <f t="shared" si="3"/>
        <v>0</v>
      </c>
      <c r="P43" s="130">
        <f>Pricing!M39</f>
        <v>0</v>
      </c>
      <c r="Q43" s="131">
        <f t="shared" si="4"/>
        <v>0</v>
      </c>
      <c r="R43" s="131">
        <f t="shared" si="5"/>
        <v>0</v>
      </c>
      <c r="S43" s="131">
        <f t="shared" si="6"/>
        <v>0</v>
      </c>
      <c r="T43" s="131">
        <f t="shared" si="7"/>
        <v>0</v>
      </c>
      <c r="U43" s="129">
        <f t="shared" si="8"/>
        <v>0</v>
      </c>
      <c r="V43" s="131">
        <f t="shared" si="9"/>
        <v>0</v>
      </c>
      <c r="W43" s="130">
        <f>Pricing!S39*I43</f>
        <v>0</v>
      </c>
      <c r="X43" s="131">
        <f t="shared" si="10"/>
        <v>0</v>
      </c>
      <c r="Y43" s="131">
        <f t="shared" si="11"/>
        <v>0</v>
      </c>
      <c r="Z43" s="131">
        <f t="shared" si="12"/>
        <v>0</v>
      </c>
      <c r="AA43" s="131">
        <f t="shared" si="13"/>
        <v>0</v>
      </c>
      <c r="AB43" s="129">
        <f t="shared" si="14"/>
        <v>0</v>
      </c>
      <c r="AC43" s="132">
        <v>0</v>
      </c>
      <c r="AD43" s="133">
        <f>(J43*Pricing!O39)+(O43*Pricing!P39)</f>
        <v>0</v>
      </c>
      <c r="AE43" s="134">
        <f t="shared" si="15"/>
        <v>0</v>
      </c>
      <c r="AF43" s="299">
        <f t="shared" si="16"/>
        <v>0</v>
      </c>
      <c r="AG43" s="300"/>
      <c r="AH43" s="134">
        <f t="shared" si="17"/>
        <v>0</v>
      </c>
      <c r="AI43" s="134">
        <f t="shared" si="18"/>
        <v>0</v>
      </c>
      <c r="AJ43" s="134">
        <f>J43*Pricing!Q39</f>
        <v>0</v>
      </c>
      <c r="AK43" s="134">
        <f>I43*Pricing!R39</f>
        <v>0</v>
      </c>
      <c r="AL43" s="134">
        <f t="shared" si="19"/>
        <v>0</v>
      </c>
      <c r="AM43" s="135">
        <f t="shared" si="20"/>
        <v>0</v>
      </c>
      <c r="AN43" s="134">
        <f t="shared" si="21"/>
        <v>0</v>
      </c>
      <c r="AO43" s="129">
        <f t="shared" si="22"/>
        <v>0</v>
      </c>
      <c r="AP43" s="131">
        <f t="shared" si="23"/>
        <v>0</v>
      </c>
      <c r="AQ43" s="131">
        <f t="shared" si="24"/>
        <v>0</v>
      </c>
      <c r="AR43" s="131" t="e">
        <f t="shared" si="25"/>
        <v>#DIV/0!</v>
      </c>
      <c r="AS43" s="129">
        <f t="shared" si="26"/>
        <v>0</v>
      </c>
      <c r="AT43" s="129" t="e">
        <f t="shared" si="27"/>
        <v>#DIV/0!</v>
      </c>
      <c r="AU43" s="136" t="e">
        <f t="shared" si="28"/>
        <v>#DIV/0!</v>
      </c>
      <c r="AV43" s="137">
        <f t="shared" si="29"/>
        <v>0</v>
      </c>
      <c r="AW43" s="138" t="e">
        <f t="shared" si="30"/>
        <v>#DIV/0!</v>
      </c>
      <c r="AX43" s="139" t="e">
        <f t="shared" si="31"/>
        <v>#DIV/0!</v>
      </c>
      <c r="AY43" s="140"/>
      <c r="AZ43" s="141" t="e">
        <f t="shared" si="32"/>
        <v>#DIV/0!</v>
      </c>
      <c r="BA43" s="95"/>
      <c r="BB43" s="142"/>
    </row>
    <row r="44" spans="1:54" ht="34.5" customHeight="1">
      <c r="A44" s="95"/>
      <c r="B44" s="120">
        <f>Pricing!A40</f>
        <v>37</v>
      </c>
      <c r="C44" s="121">
        <f>Pricing!D40</f>
        <v>0</v>
      </c>
      <c r="D44" s="122">
        <f>Pricing!B40</f>
        <v>0</v>
      </c>
      <c r="E44" s="123">
        <f>Pricing!N40</f>
        <v>0</v>
      </c>
      <c r="F44" s="124">
        <f>Pricing!G40</f>
        <v>0</v>
      </c>
      <c r="G44" s="124">
        <f>Pricing!H40</f>
        <v>0</v>
      </c>
      <c r="H44" s="125">
        <f t="shared" si="0"/>
        <v>0</v>
      </c>
      <c r="I44" s="126">
        <f>Pricing!I40</f>
        <v>0</v>
      </c>
      <c r="J44" s="127">
        <f t="shared" si="1"/>
        <v>0</v>
      </c>
      <c r="K44" s="128">
        <f t="shared" si="2"/>
        <v>0</v>
      </c>
      <c r="L44" s="127"/>
      <c r="M44" s="129"/>
      <c r="N44" s="129"/>
      <c r="O44" s="129">
        <f t="shared" si="3"/>
        <v>0</v>
      </c>
      <c r="P44" s="130">
        <f>Pricing!M40</f>
        <v>0</v>
      </c>
      <c r="Q44" s="131">
        <f t="shared" si="4"/>
        <v>0</v>
      </c>
      <c r="R44" s="131">
        <f t="shared" si="5"/>
        <v>0</v>
      </c>
      <c r="S44" s="131">
        <f t="shared" si="6"/>
        <v>0</v>
      </c>
      <c r="T44" s="131">
        <f t="shared" si="7"/>
        <v>0</v>
      </c>
      <c r="U44" s="129">
        <f t="shared" si="8"/>
        <v>0</v>
      </c>
      <c r="V44" s="131">
        <f t="shared" si="9"/>
        <v>0</v>
      </c>
      <c r="W44" s="130">
        <f>Pricing!S40*I44</f>
        <v>0</v>
      </c>
      <c r="X44" s="131">
        <f t="shared" si="10"/>
        <v>0</v>
      </c>
      <c r="Y44" s="131">
        <f t="shared" si="11"/>
        <v>0</v>
      </c>
      <c r="Z44" s="131">
        <f t="shared" si="12"/>
        <v>0</v>
      </c>
      <c r="AA44" s="131">
        <f t="shared" si="13"/>
        <v>0</v>
      </c>
      <c r="AB44" s="129">
        <f t="shared" si="14"/>
        <v>0</v>
      </c>
      <c r="AC44" s="132">
        <v>0</v>
      </c>
      <c r="AD44" s="133">
        <f>(J44*Pricing!O40)+(O44*Pricing!P40)</f>
        <v>0</v>
      </c>
      <c r="AE44" s="134">
        <f t="shared" si="15"/>
        <v>0</v>
      </c>
      <c r="AF44" s="299">
        <f t="shared" si="16"/>
        <v>0</v>
      </c>
      <c r="AG44" s="300"/>
      <c r="AH44" s="134">
        <f t="shared" si="17"/>
        <v>0</v>
      </c>
      <c r="AI44" s="134">
        <f t="shared" si="18"/>
        <v>0</v>
      </c>
      <c r="AJ44" s="134">
        <f>J44*Pricing!Q40</f>
        <v>0</v>
      </c>
      <c r="AK44" s="134">
        <f>I44*Pricing!R40</f>
        <v>0</v>
      </c>
      <c r="AL44" s="134">
        <f t="shared" si="19"/>
        <v>0</v>
      </c>
      <c r="AM44" s="135">
        <f t="shared" si="20"/>
        <v>0</v>
      </c>
      <c r="AN44" s="134">
        <f t="shared" si="21"/>
        <v>0</v>
      </c>
      <c r="AO44" s="129">
        <f t="shared" si="22"/>
        <v>0</v>
      </c>
      <c r="AP44" s="131">
        <f t="shared" si="23"/>
        <v>0</v>
      </c>
      <c r="AQ44" s="131">
        <f t="shared" si="24"/>
        <v>0</v>
      </c>
      <c r="AR44" s="131" t="e">
        <f t="shared" si="25"/>
        <v>#DIV/0!</v>
      </c>
      <c r="AS44" s="129">
        <f t="shared" si="26"/>
        <v>0</v>
      </c>
      <c r="AT44" s="129" t="e">
        <f t="shared" si="27"/>
        <v>#DIV/0!</v>
      </c>
      <c r="AU44" s="136" t="e">
        <f t="shared" si="28"/>
        <v>#DIV/0!</v>
      </c>
      <c r="AV44" s="137">
        <f t="shared" si="29"/>
        <v>0</v>
      </c>
      <c r="AW44" s="138" t="e">
        <f t="shared" si="30"/>
        <v>#DIV/0!</v>
      </c>
      <c r="AX44" s="139" t="e">
        <f t="shared" si="31"/>
        <v>#DIV/0!</v>
      </c>
      <c r="AY44" s="140"/>
      <c r="AZ44" s="141" t="e">
        <f t="shared" si="32"/>
        <v>#DIV/0!</v>
      </c>
      <c r="BA44" s="95"/>
      <c r="BB44" s="142"/>
    </row>
    <row r="45" spans="1:54" ht="34.5" customHeight="1">
      <c r="A45" s="95"/>
      <c r="B45" s="120">
        <f>Pricing!A41</f>
        <v>38</v>
      </c>
      <c r="C45" s="121">
        <f>Pricing!D41</f>
        <v>0</v>
      </c>
      <c r="D45" s="122">
        <f>Pricing!B41</f>
        <v>0</v>
      </c>
      <c r="E45" s="123">
        <f>Pricing!N41</f>
        <v>0</v>
      </c>
      <c r="F45" s="124">
        <f>Pricing!G41</f>
        <v>0</v>
      </c>
      <c r="G45" s="124">
        <f>Pricing!H41</f>
        <v>0</v>
      </c>
      <c r="H45" s="125">
        <f t="shared" si="0"/>
        <v>0</v>
      </c>
      <c r="I45" s="126">
        <f>Pricing!I41</f>
        <v>0</v>
      </c>
      <c r="J45" s="127">
        <f t="shared" si="1"/>
        <v>0</v>
      </c>
      <c r="K45" s="128">
        <f t="shared" si="2"/>
        <v>0</v>
      </c>
      <c r="L45" s="127"/>
      <c r="M45" s="129"/>
      <c r="N45" s="129"/>
      <c r="O45" s="129">
        <f t="shared" si="3"/>
        <v>0</v>
      </c>
      <c r="P45" s="130">
        <f>Pricing!M41</f>
        <v>0</v>
      </c>
      <c r="Q45" s="131">
        <f t="shared" si="4"/>
        <v>0</v>
      </c>
      <c r="R45" s="131">
        <f t="shared" si="5"/>
        <v>0</v>
      </c>
      <c r="S45" s="131">
        <f t="shared" si="6"/>
        <v>0</v>
      </c>
      <c r="T45" s="131">
        <f t="shared" si="7"/>
        <v>0</v>
      </c>
      <c r="U45" s="129">
        <f t="shared" si="8"/>
        <v>0</v>
      </c>
      <c r="V45" s="131">
        <f t="shared" si="9"/>
        <v>0</v>
      </c>
      <c r="W45" s="130">
        <f>Pricing!S41*I45</f>
        <v>0</v>
      </c>
      <c r="X45" s="131">
        <f t="shared" si="10"/>
        <v>0</v>
      </c>
      <c r="Y45" s="131">
        <f t="shared" si="11"/>
        <v>0</v>
      </c>
      <c r="Z45" s="131">
        <f t="shared" si="12"/>
        <v>0</v>
      </c>
      <c r="AA45" s="131">
        <f t="shared" si="13"/>
        <v>0</v>
      </c>
      <c r="AB45" s="129">
        <f t="shared" si="14"/>
        <v>0</v>
      </c>
      <c r="AC45" s="132">
        <v>0</v>
      </c>
      <c r="AD45" s="133">
        <f>(J45*Pricing!O41)+(O45*Pricing!P41)</f>
        <v>0</v>
      </c>
      <c r="AE45" s="134">
        <f t="shared" si="15"/>
        <v>0</v>
      </c>
      <c r="AF45" s="299">
        <f t="shared" si="16"/>
        <v>0</v>
      </c>
      <c r="AG45" s="300"/>
      <c r="AH45" s="134">
        <f t="shared" si="17"/>
        <v>0</v>
      </c>
      <c r="AI45" s="134">
        <f t="shared" si="18"/>
        <v>0</v>
      </c>
      <c r="AJ45" s="134">
        <f>J45*Pricing!Q41</f>
        <v>0</v>
      </c>
      <c r="AK45" s="134">
        <f>I45*Pricing!R41</f>
        <v>0</v>
      </c>
      <c r="AL45" s="134">
        <f t="shared" si="19"/>
        <v>0</v>
      </c>
      <c r="AM45" s="135">
        <f t="shared" si="20"/>
        <v>0</v>
      </c>
      <c r="AN45" s="134">
        <f t="shared" si="21"/>
        <v>0</v>
      </c>
      <c r="AO45" s="129">
        <f t="shared" si="22"/>
        <v>0</v>
      </c>
      <c r="AP45" s="131">
        <f t="shared" si="23"/>
        <v>0</v>
      </c>
      <c r="AQ45" s="131">
        <f t="shared" si="24"/>
        <v>0</v>
      </c>
      <c r="AR45" s="131" t="e">
        <f t="shared" si="25"/>
        <v>#DIV/0!</v>
      </c>
      <c r="AS45" s="129">
        <f t="shared" si="26"/>
        <v>0</v>
      </c>
      <c r="AT45" s="129" t="e">
        <f t="shared" si="27"/>
        <v>#DIV/0!</v>
      </c>
      <c r="AU45" s="136" t="e">
        <f t="shared" si="28"/>
        <v>#DIV/0!</v>
      </c>
      <c r="AV45" s="137">
        <f t="shared" si="29"/>
        <v>0</v>
      </c>
      <c r="AW45" s="138" t="e">
        <f t="shared" si="30"/>
        <v>#DIV/0!</v>
      </c>
      <c r="AX45" s="139" t="e">
        <f t="shared" si="31"/>
        <v>#DIV/0!</v>
      </c>
      <c r="AY45" s="140"/>
      <c r="AZ45" s="141" t="e">
        <f t="shared" si="32"/>
        <v>#DIV/0!</v>
      </c>
      <c r="BA45" s="95"/>
      <c r="BB45" s="142"/>
    </row>
    <row r="46" spans="1:54" ht="34.5" customHeight="1">
      <c r="A46" s="95"/>
      <c r="B46" s="120">
        <f>Pricing!A42</f>
        <v>39</v>
      </c>
      <c r="C46" s="121">
        <f>Pricing!D42</f>
        <v>0</v>
      </c>
      <c r="D46" s="122">
        <f>Pricing!B42</f>
        <v>0</v>
      </c>
      <c r="E46" s="123">
        <f>Pricing!N42</f>
        <v>0</v>
      </c>
      <c r="F46" s="124">
        <f>Pricing!G42</f>
        <v>0</v>
      </c>
      <c r="G46" s="124">
        <f>Pricing!H42</f>
        <v>0</v>
      </c>
      <c r="H46" s="125">
        <f t="shared" si="0"/>
        <v>0</v>
      </c>
      <c r="I46" s="126">
        <f>Pricing!I42</f>
        <v>0</v>
      </c>
      <c r="J46" s="127">
        <f t="shared" si="1"/>
        <v>0</v>
      </c>
      <c r="K46" s="128">
        <f t="shared" si="2"/>
        <v>0</v>
      </c>
      <c r="L46" s="127"/>
      <c r="M46" s="129"/>
      <c r="N46" s="129"/>
      <c r="O46" s="129">
        <f t="shared" si="3"/>
        <v>0</v>
      </c>
      <c r="P46" s="130">
        <f>Pricing!M42</f>
        <v>0</v>
      </c>
      <c r="Q46" s="131">
        <f t="shared" si="4"/>
        <v>0</v>
      </c>
      <c r="R46" s="131">
        <f t="shared" si="5"/>
        <v>0</v>
      </c>
      <c r="S46" s="131">
        <f t="shared" si="6"/>
        <v>0</v>
      </c>
      <c r="T46" s="131">
        <f t="shared" si="7"/>
        <v>0</v>
      </c>
      <c r="U46" s="129">
        <f t="shared" si="8"/>
        <v>0</v>
      </c>
      <c r="V46" s="131">
        <f t="shared" si="9"/>
        <v>0</v>
      </c>
      <c r="W46" s="130">
        <f>Pricing!S42*I46</f>
        <v>0</v>
      </c>
      <c r="X46" s="131">
        <f t="shared" si="10"/>
        <v>0</v>
      </c>
      <c r="Y46" s="131">
        <f t="shared" si="11"/>
        <v>0</v>
      </c>
      <c r="Z46" s="131">
        <f t="shared" si="12"/>
        <v>0</v>
      </c>
      <c r="AA46" s="131">
        <f t="shared" si="13"/>
        <v>0</v>
      </c>
      <c r="AB46" s="129">
        <f t="shared" si="14"/>
        <v>0</v>
      </c>
      <c r="AC46" s="132">
        <v>0</v>
      </c>
      <c r="AD46" s="133">
        <f>(J46*Pricing!O42)+(O46*Pricing!P42)</f>
        <v>0</v>
      </c>
      <c r="AE46" s="134">
        <f t="shared" si="15"/>
        <v>0</v>
      </c>
      <c r="AF46" s="299">
        <f t="shared" si="16"/>
        <v>0</v>
      </c>
      <c r="AG46" s="300"/>
      <c r="AH46" s="134">
        <f t="shared" si="17"/>
        <v>0</v>
      </c>
      <c r="AI46" s="134">
        <f t="shared" si="18"/>
        <v>0</v>
      </c>
      <c r="AJ46" s="134">
        <f>J46*Pricing!Q42</f>
        <v>0</v>
      </c>
      <c r="AK46" s="134">
        <f>I46*Pricing!R42</f>
        <v>0</v>
      </c>
      <c r="AL46" s="134">
        <f t="shared" si="19"/>
        <v>0</v>
      </c>
      <c r="AM46" s="135">
        <f t="shared" si="20"/>
        <v>0</v>
      </c>
      <c r="AN46" s="134">
        <f t="shared" si="21"/>
        <v>0</v>
      </c>
      <c r="AO46" s="129">
        <f t="shared" si="22"/>
        <v>0</v>
      </c>
      <c r="AP46" s="131">
        <f t="shared" si="23"/>
        <v>0</v>
      </c>
      <c r="AQ46" s="131">
        <f t="shared" si="24"/>
        <v>0</v>
      </c>
      <c r="AR46" s="131" t="e">
        <f t="shared" si="25"/>
        <v>#DIV/0!</v>
      </c>
      <c r="AS46" s="129">
        <f t="shared" si="26"/>
        <v>0</v>
      </c>
      <c r="AT46" s="129" t="e">
        <f t="shared" si="27"/>
        <v>#DIV/0!</v>
      </c>
      <c r="AU46" s="136" t="e">
        <f t="shared" si="28"/>
        <v>#DIV/0!</v>
      </c>
      <c r="AV46" s="137">
        <f t="shared" si="29"/>
        <v>0</v>
      </c>
      <c r="AW46" s="138" t="e">
        <f t="shared" si="30"/>
        <v>#DIV/0!</v>
      </c>
      <c r="AX46" s="139" t="e">
        <f t="shared" si="31"/>
        <v>#DIV/0!</v>
      </c>
      <c r="AY46" s="140"/>
      <c r="AZ46" s="141" t="e">
        <f t="shared" si="32"/>
        <v>#DIV/0!</v>
      </c>
      <c r="BA46" s="95"/>
      <c r="BB46" s="142"/>
    </row>
    <row r="47" spans="1:54" ht="34.5" customHeight="1">
      <c r="A47" s="95"/>
      <c r="B47" s="120">
        <f>Pricing!A43</f>
        <v>40</v>
      </c>
      <c r="C47" s="121">
        <f>Pricing!D43</f>
        <v>0</v>
      </c>
      <c r="D47" s="122">
        <f>Pricing!B43</f>
        <v>0</v>
      </c>
      <c r="E47" s="123">
        <f>Pricing!N43</f>
        <v>0</v>
      </c>
      <c r="F47" s="124">
        <f>Pricing!G43</f>
        <v>0</v>
      </c>
      <c r="G47" s="124">
        <f>Pricing!H43</f>
        <v>0</v>
      </c>
      <c r="H47" s="125">
        <f t="shared" si="0"/>
        <v>0</v>
      </c>
      <c r="I47" s="126">
        <f>Pricing!I43</f>
        <v>0</v>
      </c>
      <c r="J47" s="127">
        <f t="shared" si="1"/>
        <v>0</v>
      </c>
      <c r="K47" s="128">
        <f t="shared" si="2"/>
        <v>0</v>
      </c>
      <c r="L47" s="127"/>
      <c r="M47" s="129"/>
      <c r="N47" s="129"/>
      <c r="O47" s="129">
        <f t="shared" si="3"/>
        <v>0</v>
      </c>
      <c r="P47" s="130">
        <f>Pricing!M43</f>
        <v>0</v>
      </c>
      <c r="Q47" s="131">
        <f t="shared" si="4"/>
        <v>0</v>
      </c>
      <c r="R47" s="131">
        <f t="shared" si="5"/>
        <v>0</v>
      </c>
      <c r="S47" s="131">
        <f t="shared" si="6"/>
        <v>0</v>
      </c>
      <c r="T47" s="131">
        <f t="shared" si="7"/>
        <v>0</v>
      </c>
      <c r="U47" s="129">
        <f t="shared" si="8"/>
        <v>0</v>
      </c>
      <c r="V47" s="131">
        <f t="shared" si="9"/>
        <v>0</v>
      </c>
      <c r="W47" s="130">
        <f>Pricing!S43*I47</f>
        <v>0</v>
      </c>
      <c r="X47" s="131">
        <f t="shared" si="10"/>
        <v>0</v>
      </c>
      <c r="Y47" s="131">
        <f t="shared" si="11"/>
        <v>0</v>
      </c>
      <c r="Z47" s="131">
        <f t="shared" si="12"/>
        <v>0</v>
      </c>
      <c r="AA47" s="131">
        <f t="shared" si="13"/>
        <v>0</v>
      </c>
      <c r="AB47" s="129">
        <f t="shared" si="14"/>
        <v>0</v>
      </c>
      <c r="AC47" s="132">
        <v>0</v>
      </c>
      <c r="AD47" s="133">
        <f>(J47*Pricing!O43)+(O47*Pricing!P43)</f>
        <v>0</v>
      </c>
      <c r="AE47" s="134">
        <f t="shared" si="15"/>
        <v>0</v>
      </c>
      <c r="AF47" s="299">
        <f t="shared" si="16"/>
        <v>0</v>
      </c>
      <c r="AG47" s="300"/>
      <c r="AH47" s="134">
        <f t="shared" si="17"/>
        <v>0</v>
      </c>
      <c r="AI47" s="134">
        <f t="shared" si="18"/>
        <v>0</v>
      </c>
      <c r="AJ47" s="134">
        <f>J47*Pricing!Q43</f>
        <v>0</v>
      </c>
      <c r="AK47" s="134">
        <f>I47*Pricing!R43</f>
        <v>0</v>
      </c>
      <c r="AL47" s="134">
        <f t="shared" si="19"/>
        <v>0</v>
      </c>
      <c r="AM47" s="135">
        <f t="shared" si="20"/>
        <v>0</v>
      </c>
      <c r="AN47" s="134">
        <f t="shared" si="21"/>
        <v>0</v>
      </c>
      <c r="AO47" s="129">
        <f t="shared" si="22"/>
        <v>0</v>
      </c>
      <c r="AP47" s="131">
        <f t="shared" si="23"/>
        <v>0</v>
      </c>
      <c r="AQ47" s="131">
        <f t="shared" si="24"/>
        <v>0</v>
      </c>
      <c r="AR47" s="131" t="e">
        <f t="shared" si="25"/>
        <v>#DIV/0!</v>
      </c>
      <c r="AS47" s="129">
        <f t="shared" si="26"/>
        <v>0</v>
      </c>
      <c r="AT47" s="129" t="e">
        <f t="shared" si="27"/>
        <v>#DIV/0!</v>
      </c>
      <c r="AU47" s="136" t="e">
        <f t="shared" si="28"/>
        <v>#DIV/0!</v>
      </c>
      <c r="AV47" s="137">
        <f t="shared" si="29"/>
        <v>0</v>
      </c>
      <c r="AW47" s="138" t="e">
        <f t="shared" si="30"/>
        <v>#DIV/0!</v>
      </c>
      <c r="AX47" s="139" t="e">
        <f t="shared" si="31"/>
        <v>#DIV/0!</v>
      </c>
      <c r="AY47" s="140"/>
      <c r="AZ47" s="141" t="e">
        <f t="shared" si="32"/>
        <v>#DIV/0!</v>
      </c>
      <c r="BA47" s="95"/>
      <c r="BB47" s="142"/>
    </row>
    <row r="48" spans="1:54" ht="34.5" customHeight="1">
      <c r="A48" s="95"/>
      <c r="B48" s="120">
        <f>Pricing!A44</f>
        <v>41</v>
      </c>
      <c r="C48" s="121">
        <f>Pricing!D44</f>
        <v>0</v>
      </c>
      <c r="D48" s="122">
        <f>Pricing!B44</f>
        <v>0</v>
      </c>
      <c r="E48" s="123">
        <f>Pricing!N44</f>
        <v>0</v>
      </c>
      <c r="F48" s="124">
        <f>Pricing!G44</f>
        <v>0</v>
      </c>
      <c r="G48" s="124">
        <f>Pricing!H44</f>
        <v>0</v>
      </c>
      <c r="H48" s="125">
        <f t="shared" si="0"/>
        <v>0</v>
      </c>
      <c r="I48" s="126">
        <f>Pricing!I44</f>
        <v>0</v>
      </c>
      <c r="J48" s="127">
        <f t="shared" si="1"/>
        <v>0</v>
      </c>
      <c r="K48" s="128">
        <f t="shared" si="2"/>
        <v>0</v>
      </c>
      <c r="L48" s="127"/>
      <c r="M48" s="129"/>
      <c r="N48" s="129"/>
      <c r="O48" s="129">
        <f t="shared" si="3"/>
        <v>0</v>
      </c>
      <c r="P48" s="130">
        <f>Pricing!M44</f>
        <v>0</v>
      </c>
      <c r="Q48" s="131">
        <f t="shared" si="4"/>
        <v>0</v>
      </c>
      <c r="R48" s="131">
        <f t="shared" si="5"/>
        <v>0</v>
      </c>
      <c r="S48" s="131">
        <f t="shared" si="6"/>
        <v>0</v>
      </c>
      <c r="T48" s="131">
        <f t="shared" si="7"/>
        <v>0</v>
      </c>
      <c r="U48" s="129">
        <f t="shared" si="8"/>
        <v>0</v>
      </c>
      <c r="V48" s="131">
        <f t="shared" si="9"/>
        <v>0</v>
      </c>
      <c r="W48" s="130">
        <f>Pricing!S44*I48</f>
        <v>0</v>
      </c>
      <c r="X48" s="131">
        <f t="shared" si="10"/>
        <v>0</v>
      </c>
      <c r="Y48" s="131">
        <f t="shared" si="11"/>
        <v>0</v>
      </c>
      <c r="Z48" s="131">
        <f t="shared" si="12"/>
        <v>0</v>
      </c>
      <c r="AA48" s="131">
        <f t="shared" si="13"/>
        <v>0</v>
      </c>
      <c r="AB48" s="129">
        <f t="shared" si="14"/>
        <v>0</v>
      </c>
      <c r="AC48" s="132">
        <v>0</v>
      </c>
      <c r="AD48" s="133">
        <f>(J48*Pricing!O44)+(O48*Pricing!P44)</f>
        <v>0</v>
      </c>
      <c r="AE48" s="134">
        <f t="shared" si="15"/>
        <v>0</v>
      </c>
      <c r="AF48" s="299">
        <f t="shared" si="16"/>
        <v>0</v>
      </c>
      <c r="AG48" s="300"/>
      <c r="AH48" s="134">
        <f t="shared" si="17"/>
        <v>0</v>
      </c>
      <c r="AI48" s="134">
        <f t="shared" si="18"/>
        <v>0</v>
      </c>
      <c r="AJ48" s="134">
        <f>J48*Pricing!Q44</f>
        <v>0</v>
      </c>
      <c r="AK48" s="134">
        <f>I48*Pricing!R44</f>
        <v>0</v>
      </c>
      <c r="AL48" s="134">
        <f t="shared" si="19"/>
        <v>0</v>
      </c>
      <c r="AM48" s="135">
        <f t="shared" si="20"/>
        <v>0</v>
      </c>
      <c r="AN48" s="134">
        <f t="shared" si="21"/>
        <v>0</v>
      </c>
      <c r="AO48" s="129">
        <f t="shared" si="22"/>
        <v>0</v>
      </c>
      <c r="AP48" s="131">
        <f t="shared" si="23"/>
        <v>0</v>
      </c>
      <c r="AQ48" s="131">
        <f t="shared" si="24"/>
        <v>0</v>
      </c>
      <c r="AR48" s="131" t="e">
        <f t="shared" si="25"/>
        <v>#DIV/0!</v>
      </c>
      <c r="AS48" s="129">
        <f t="shared" si="26"/>
        <v>0</v>
      </c>
      <c r="AT48" s="129" t="e">
        <f t="shared" si="27"/>
        <v>#DIV/0!</v>
      </c>
      <c r="AU48" s="136" t="e">
        <f t="shared" si="28"/>
        <v>#DIV/0!</v>
      </c>
      <c r="AV48" s="137">
        <f t="shared" si="29"/>
        <v>0</v>
      </c>
      <c r="AW48" s="138" t="e">
        <f t="shared" si="30"/>
        <v>#DIV/0!</v>
      </c>
      <c r="AX48" s="139" t="e">
        <f t="shared" si="31"/>
        <v>#DIV/0!</v>
      </c>
      <c r="AY48" s="140"/>
      <c r="AZ48" s="141" t="e">
        <f t="shared" si="32"/>
        <v>#DIV/0!</v>
      </c>
      <c r="BA48" s="95"/>
      <c r="BB48" s="142"/>
    </row>
    <row r="49" spans="1:54" ht="34.5" customHeight="1">
      <c r="A49" s="95"/>
      <c r="B49" s="120">
        <f>Pricing!A45</f>
        <v>42</v>
      </c>
      <c r="C49" s="121">
        <f>Pricing!D45</f>
        <v>0</v>
      </c>
      <c r="D49" s="122">
        <f>Pricing!B45</f>
        <v>0</v>
      </c>
      <c r="E49" s="123">
        <f>Pricing!N45</f>
        <v>0</v>
      </c>
      <c r="F49" s="124">
        <f>Pricing!G45</f>
        <v>0</v>
      </c>
      <c r="G49" s="124">
        <f>Pricing!H45</f>
        <v>0</v>
      </c>
      <c r="H49" s="125">
        <f t="shared" si="0"/>
        <v>0</v>
      </c>
      <c r="I49" s="126">
        <f>Pricing!I45</f>
        <v>0</v>
      </c>
      <c r="J49" s="127">
        <f t="shared" si="1"/>
        <v>0</v>
      </c>
      <c r="K49" s="128">
        <f t="shared" si="2"/>
        <v>0</v>
      </c>
      <c r="L49" s="127"/>
      <c r="M49" s="129"/>
      <c r="N49" s="129"/>
      <c r="O49" s="129">
        <f t="shared" si="3"/>
        <v>0</v>
      </c>
      <c r="P49" s="130">
        <f>Pricing!M45</f>
        <v>0</v>
      </c>
      <c r="Q49" s="131">
        <f t="shared" si="4"/>
        <v>0</v>
      </c>
      <c r="R49" s="131">
        <f t="shared" si="5"/>
        <v>0</v>
      </c>
      <c r="S49" s="131">
        <f t="shared" si="6"/>
        <v>0</v>
      </c>
      <c r="T49" s="131">
        <f t="shared" si="7"/>
        <v>0</v>
      </c>
      <c r="U49" s="129">
        <f t="shared" si="8"/>
        <v>0</v>
      </c>
      <c r="V49" s="131">
        <f t="shared" si="9"/>
        <v>0</v>
      </c>
      <c r="W49" s="130">
        <f>Pricing!S45*I49</f>
        <v>0</v>
      </c>
      <c r="X49" s="131">
        <f t="shared" si="10"/>
        <v>0</v>
      </c>
      <c r="Y49" s="131">
        <f t="shared" si="11"/>
        <v>0</v>
      </c>
      <c r="Z49" s="131">
        <f t="shared" si="12"/>
        <v>0</v>
      </c>
      <c r="AA49" s="131">
        <f t="shared" si="13"/>
        <v>0</v>
      </c>
      <c r="AB49" s="129">
        <f t="shared" si="14"/>
        <v>0</v>
      </c>
      <c r="AC49" s="132">
        <v>0</v>
      </c>
      <c r="AD49" s="133">
        <f>(J49*Pricing!O45)+(O49*Pricing!P45)</f>
        <v>0</v>
      </c>
      <c r="AE49" s="134">
        <f t="shared" si="15"/>
        <v>0</v>
      </c>
      <c r="AF49" s="299">
        <f t="shared" si="16"/>
        <v>0</v>
      </c>
      <c r="AG49" s="300"/>
      <c r="AH49" s="134">
        <f t="shared" si="17"/>
        <v>0</v>
      </c>
      <c r="AI49" s="134">
        <f t="shared" si="18"/>
        <v>0</v>
      </c>
      <c r="AJ49" s="134">
        <f>J49*Pricing!Q45</f>
        <v>0</v>
      </c>
      <c r="AK49" s="134">
        <f>I49*Pricing!R45</f>
        <v>0</v>
      </c>
      <c r="AL49" s="134">
        <f t="shared" si="19"/>
        <v>0</v>
      </c>
      <c r="AM49" s="135">
        <f t="shared" si="20"/>
        <v>0</v>
      </c>
      <c r="AN49" s="134">
        <f t="shared" si="21"/>
        <v>0</v>
      </c>
      <c r="AO49" s="129">
        <f t="shared" si="22"/>
        <v>0</v>
      </c>
      <c r="AP49" s="131">
        <f t="shared" si="23"/>
        <v>0</v>
      </c>
      <c r="AQ49" s="131">
        <f t="shared" si="24"/>
        <v>0</v>
      </c>
      <c r="AR49" s="131" t="e">
        <f t="shared" si="25"/>
        <v>#DIV/0!</v>
      </c>
      <c r="AS49" s="129">
        <f t="shared" si="26"/>
        <v>0</v>
      </c>
      <c r="AT49" s="129" t="e">
        <f t="shared" si="27"/>
        <v>#DIV/0!</v>
      </c>
      <c r="AU49" s="136" t="e">
        <f t="shared" si="28"/>
        <v>#DIV/0!</v>
      </c>
      <c r="AV49" s="137">
        <f t="shared" si="29"/>
        <v>0</v>
      </c>
      <c r="AW49" s="138" t="e">
        <f t="shared" si="30"/>
        <v>#DIV/0!</v>
      </c>
      <c r="AX49" s="139" t="e">
        <f t="shared" si="31"/>
        <v>#DIV/0!</v>
      </c>
      <c r="AY49" s="140"/>
      <c r="AZ49" s="141" t="e">
        <f t="shared" si="32"/>
        <v>#DIV/0!</v>
      </c>
      <c r="BA49" s="95"/>
      <c r="BB49" s="142"/>
    </row>
    <row r="50" spans="1:54" ht="34.5" customHeight="1">
      <c r="A50" s="95"/>
      <c r="B50" s="120">
        <f>Pricing!A46</f>
        <v>43</v>
      </c>
      <c r="C50" s="121">
        <f>Pricing!D46</f>
        <v>0</v>
      </c>
      <c r="D50" s="122">
        <f>Pricing!B46</f>
        <v>0</v>
      </c>
      <c r="E50" s="123">
        <f>Pricing!N46</f>
        <v>0</v>
      </c>
      <c r="F50" s="124">
        <f>Pricing!G46</f>
        <v>0</v>
      </c>
      <c r="G50" s="124">
        <f>Pricing!H46</f>
        <v>0</v>
      </c>
      <c r="H50" s="125">
        <f t="shared" si="0"/>
        <v>0</v>
      </c>
      <c r="I50" s="126">
        <f>Pricing!I46</f>
        <v>0</v>
      </c>
      <c r="J50" s="127">
        <f t="shared" si="1"/>
        <v>0</v>
      </c>
      <c r="K50" s="128">
        <f t="shared" si="2"/>
        <v>0</v>
      </c>
      <c r="L50" s="127"/>
      <c r="M50" s="129"/>
      <c r="N50" s="129"/>
      <c r="O50" s="129">
        <f t="shared" si="3"/>
        <v>0</v>
      </c>
      <c r="P50" s="130">
        <f>Pricing!M46</f>
        <v>0</v>
      </c>
      <c r="Q50" s="131">
        <f t="shared" si="4"/>
        <v>0</v>
      </c>
      <c r="R50" s="131">
        <f t="shared" si="5"/>
        <v>0</v>
      </c>
      <c r="S50" s="131">
        <f t="shared" si="6"/>
        <v>0</v>
      </c>
      <c r="T50" s="131">
        <f t="shared" si="7"/>
        <v>0</v>
      </c>
      <c r="U50" s="129">
        <f t="shared" si="8"/>
        <v>0</v>
      </c>
      <c r="V50" s="131">
        <f t="shared" si="9"/>
        <v>0</v>
      </c>
      <c r="W50" s="130">
        <f>Pricing!S46*I50</f>
        <v>0</v>
      </c>
      <c r="X50" s="131">
        <f t="shared" si="10"/>
        <v>0</v>
      </c>
      <c r="Y50" s="131">
        <f t="shared" si="11"/>
        <v>0</v>
      </c>
      <c r="Z50" s="131">
        <f t="shared" si="12"/>
        <v>0</v>
      </c>
      <c r="AA50" s="131">
        <f t="shared" si="13"/>
        <v>0</v>
      </c>
      <c r="AB50" s="129">
        <f t="shared" si="14"/>
        <v>0</v>
      </c>
      <c r="AC50" s="132">
        <v>0</v>
      </c>
      <c r="AD50" s="133">
        <f>(J50*Pricing!O46)+(O50*Pricing!P46)</f>
        <v>0</v>
      </c>
      <c r="AE50" s="134">
        <f t="shared" si="15"/>
        <v>0</v>
      </c>
      <c r="AF50" s="299">
        <f t="shared" si="16"/>
        <v>0</v>
      </c>
      <c r="AG50" s="300"/>
      <c r="AH50" s="134">
        <f t="shared" si="17"/>
        <v>0</v>
      </c>
      <c r="AI50" s="134">
        <f t="shared" si="18"/>
        <v>0</v>
      </c>
      <c r="AJ50" s="134">
        <f>J50*Pricing!Q46</f>
        <v>0</v>
      </c>
      <c r="AK50" s="134">
        <f>I50*Pricing!R46</f>
        <v>0</v>
      </c>
      <c r="AL50" s="134">
        <f t="shared" si="19"/>
        <v>0</v>
      </c>
      <c r="AM50" s="135">
        <f t="shared" si="20"/>
        <v>0</v>
      </c>
      <c r="AN50" s="134">
        <f t="shared" si="21"/>
        <v>0</v>
      </c>
      <c r="AO50" s="129">
        <f t="shared" si="22"/>
        <v>0</v>
      </c>
      <c r="AP50" s="131">
        <f t="shared" si="23"/>
        <v>0</v>
      </c>
      <c r="AQ50" s="131">
        <f t="shared" si="24"/>
        <v>0</v>
      </c>
      <c r="AR50" s="131" t="e">
        <f t="shared" si="25"/>
        <v>#DIV/0!</v>
      </c>
      <c r="AS50" s="129">
        <f t="shared" si="26"/>
        <v>0</v>
      </c>
      <c r="AT50" s="129" t="e">
        <f t="shared" si="27"/>
        <v>#DIV/0!</v>
      </c>
      <c r="AU50" s="136" t="e">
        <f t="shared" si="28"/>
        <v>#DIV/0!</v>
      </c>
      <c r="AV50" s="137">
        <f t="shared" si="29"/>
        <v>0</v>
      </c>
      <c r="AW50" s="138" t="e">
        <f t="shared" si="30"/>
        <v>#DIV/0!</v>
      </c>
      <c r="AX50" s="139" t="e">
        <f t="shared" si="31"/>
        <v>#DIV/0!</v>
      </c>
      <c r="AY50" s="140"/>
      <c r="AZ50" s="141" t="e">
        <f t="shared" si="32"/>
        <v>#DIV/0!</v>
      </c>
      <c r="BA50" s="95"/>
      <c r="BB50" s="142"/>
    </row>
    <row r="51" spans="1:54" ht="34.5" customHeight="1">
      <c r="A51" s="95"/>
      <c r="B51" s="120">
        <f>Pricing!A47</f>
        <v>44</v>
      </c>
      <c r="C51" s="121">
        <f>Pricing!D47</f>
        <v>0</v>
      </c>
      <c r="D51" s="122">
        <f>Pricing!B47</f>
        <v>0</v>
      </c>
      <c r="E51" s="123">
        <f>Pricing!N47</f>
        <v>0</v>
      </c>
      <c r="F51" s="124">
        <f>Pricing!G47</f>
        <v>0</v>
      </c>
      <c r="G51" s="124">
        <f>Pricing!H47</f>
        <v>0</v>
      </c>
      <c r="H51" s="125">
        <f t="shared" si="0"/>
        <v>0</v>
      </c>
      <c r="I51" s="126">
        <f>Pricing!I47</f>
        <v>0</v>
      </c>
      <c r="J51" s="127">
        <f t="shared" si="1"/>
        <v>0</v>
      </c>
      <c r="K51" s="128">
        <f t="shared" si="2"/>
        <v>0</v>
      </c>
      <c r="L51" s="127"/>
      <c r="M51" s="129"/>
      <c r="N51" s="129"/>
      <c r="O51" s="129">
        <f t="shared" si="3"/>
        <v>0</v>
      </c>
      <c r="P51" s="130">
        <f>Pricing!M47</f>
        <v>0</v>
      </c>
      <c r="Q51" s="131">
        <f t="shared" si="4"/>
        <v>0</v>
      </c>
      <c r="R51" s="131">
        <f t="shared" si="5"/>
        <v>0</v>
      </c>
      <c r="S51" s="131">
        <f t="shared" si="6"/>
        <v>0</v>
      </c>
      <c r="T51" s="131">
        <f t="shared" si="7"/>
        <v>0</v>
      </c>
      <c r="U51" s="129">
        <f t="shared" si="8"/>
        <v>0</v>
      </c>
      <c r="V51" s="131">
        <f t="shared" si="9"/>
        <v>0</v>
      </c>
      <c r="W51" s="130">
        <f>Pricing!S47*I51</f>
        <v>0</v>
      </c>
      <c r="X51" s="131">
        <f t="shared" si="10"/>
        <v>0</v>
      </c>
      <c r="Y51" s="131">
        <f t="shared" si="11"/>
        <v>0</v>
      </c>
      <c r="Z51" s="131">
        <f t="shared" si="12"/>
        <v>0</v>
      </c>
      <c r="AA51" s="131">
        <f t="shared" si="13"/>
        <v>0</v>
      </c>
      <c r="AB51" s="129">
        <f t="shared" si="14"/>
        <v>0</v>
      </c>
      <c r="AC51" s="132">
        <v>0</v>
      </c>
      <c r="AD51" s="133">
        <f>(J51*Pricing!O47)+(O51*Pricing!P47)</f>
        <v>0</v>
      </c>
      <c r="AE51" s="134">
        <f t="shared" si="15"/>
        <v>0</v>
      </c>
      <c r="AF51" s="299">
        <f t="shared" si="16"/>
        <v>0</v>
      </c>
      <c r="AG51" s="300"/>
      <c r="AH51" s="134">
        <f t="shared" si="17"/>
        <v>0</v>
      </c>
      <c r="AI51" s="134">
        <f t="shared" si="18"/>
        <v>0</v>
      </c>
      <c r="AJ51" s="134">
        <f>J51*Pricing!Q47</f>
        <v>0</v>
      </c>
      <c r="AK51" s="134">
        <f>I51*Pricing!R47</f>
        <v>0</v>
      </c>
      <c r="AL51" s="134">
        <f t="shared" si="19"/>
        <v>0</v>
      </c>
      <c r="AM51" s="135">
        <f t="shared" si="20"/>
        <v>0</v>
      </c>
      <c r="AN51" s="134">
        <f t="shared" si="21"/>
        <v>0</v>
      </c>
      <c r="AO51" s="129">
        <f t="shared" si="22"/>
        <v>0</v>
      </c>
      <c r="AP51" s="131">
        <f t="shared" si="23"/>
        <v>0</v>
      </c>
      <c r="AQ51" s="131">
        <f t="shared" si="24"/>
        <v>0</v>
      </c>
      <c r="AR51" s="131" t="e">
        <f t="shared" si="25"/>
        <v>#DIV/0!</v>
      </c>
      <c r="AS51" s="129">
        <f t="shared" si="26"/>
        <v>0</v>
      </c>
      <c r="AT51" s="129" t="e">
        <f t="shared" si="27"/>
        <v>#DIV/0!</v>
      </c>
      <c r="AU51" s="136" t="e">
        <f t="shared" si="28"/>
        <v>#DIV/0!</v>
      </c>
      <c r="AV51" s="137">
        <f t="shared" si="29"/>
        <v>0</v>
      </c>
      <c r="AW51" s="138" t="e">
        <f t="shared" si="30"/>
        <v>#DIV/0!</v>
      </c>
      <c r="AX51" s="139" t="e">
        <f t="shared" si="31"/>
        <v>#DIV/0!</v>
      </c>
      <c r="AY51" s="140"/>
      <c r="AZ51" s="141" t="e">
        <f t="shared" si="32"/>
        <v>#DIV/0!</v>
      </c>
      <c r="BA51" s="95"/>
      <c r="BB51" s="142"/>
    </row>
    <row r="52" spans="1:54" ht="34.5" customHeight="1">
      <c r="A52" s="95"/>
      <c r="B52" s="120">
        <f>Pricing!A48</f>
        <v>45</v>
      </c>
      <c r="C52" s="121">
        <f>Pricing!D48</f>
        <v>0</v>
      </c>
      <c r="D52" s="122">
        <f>Pricing!B48</f>
        <v>0</v>
      </c>
      <c r="E52" s="123">
        <f>Pricing!N48</f>
        <v>0</v>
      </c>
      <c r="F52" s="124">
        <f>Pricing!G48</f>
        <v>0</v>
      </c>
      <c r="G52" s="124">
        <f>Pricing!H48</f>
        <v>0</v>
      </c>
      <c r="H52" s="125">
        <f t="shared" si="0"/>
        <v>0</v>
      </c>
      <c r="I52" s="126">
        <f>Pricing!I48</f>
        <v>0</v>
      </c>
      <c r="J52" s="127">
        <f t="shared" si="1"/>
        <v>0</v>
      </c>
      <c r="K52" s="128">
        <f t="shared" si="2"/>
        <v>0</v>
      </c>
      <c r="L52" s="127"/>
      <c r="M52" s="129"/>
      <c r="N52" s="129"/>
      <c r="O52" s="129">
        <f t="shared" si="3"/>
        <v>0</v>
      </c>
      <c r="P52" s="130">
        <f>Pricing!M48</f>
        <v>0</v>
      </c>
      <c r="Q52" s="131">
        <f t="shared" si="4"/>
        <v>0</v>
      </c>
      <c r="R52" s="131">
        <f t="shared" si="5"/>
        <v>0</v>
      </c>
      <c r="S52" s="131">
        <f t="shared" si="6"/>
        <v>0</v>
      </c>
      <c r="T52" s="131">
        <f t="shared" si="7"/>
        <v>0</v>
      </c>
      <c r="U52" s="129">
        <f t="shared" si="8"/>
        <v>0</v>
      </c>
      <c r="V52" s="131">
        <f t="shared" si="9"/>
        <v>0</v>
      </c>
      <c r="W52" s="130">
        <f>Pricing!S48*I52</f>
        <v>0</v>
      </c>
      <c r="X52" s="131">
        <f t="shared" si="10"/>
        <v>0</v>
      </c>
      <c r="Y52" s="131">
        <f t="shared" si="11"/>
        <v>0</v>
      </c>
      <c r="Z52" s="131">
        <f t="shared" si="12"/>
        <v>0</v>
      </c>
      <c r="AA52" s="131">
        <f t="shared" si="13"/>
        <v>0</v>
      </c>
      <c r="AB52" s="129">
        <f t="shared" si="14"/>
        <v>0</v>
      </c>
      <c r="AC52" s="132">
        <v>0</v>
      </c>
      <c r="AD52" s="133">
        <f>(J52*Pricing!O48)+(O52*Pricing!P48)</f>
        <v>0</v>
      </c>
      <c r="AE52" s="134">
        <f t="shared" si="15"/>
        <v>0</v>
      </c>
      <c r="AF52" s="299">
        <f t="shared" si="16"/>
        <v>0</v>
      </c>
      <c r="AG52" s="300"/>
      <c r="AH52" s="134">
        <f t="shared" si="17"/>
        <v>0</v>
      </c>
      <c r="AI52" s="134">
        <f t="shared" si="18"/>
        <v>0</v>
      </c>
      <c r="AJ52" s="134">
        <f>J52*Pricing!Q48</f>
        <v>0</v>
      </c>
      <c r="AK52" s="134">
        <f>I52*Pricing!R48</f>
        <v>0</v>
      </c>
      <c r="AL52" s="134">
        <f t="shared" si="19"/>
        <v>0</v>
      </c>
      <c r="AM52" s="135">
        <f t="shared" si="20"/>
        <v>0</v>
      </c>
      <c r="AN52" s="134">
        <f t="shared" si="21"/>
        <v>0</v>
      </c>
      <c r="AO52" s="129">
        <f t="shared" si="22"/>
        <v>0</v>
      </c>
      <c r="AP52" s="131">
        <f t="shared" si="23"/>
        <v>0</v>
      </c>
      <c r="AQ52" s="131">
        <f t="shared" si="24"/>
        <v>0</v>
      </c>
      <c r="AR52" s="131" t="e">
        <f t="shared" si="25"/>
        <v>#DIV/0!</v>
      </c>
      <c r="AS52" s="129">
        <f t="shared" si="26"/>
        <v>0</v>
      </c>
      <c r="AT52" s="129" t="e">
        <f t="shared" si="27"/>
        <v>#DIV/0!</v>
      </c>
      <c r="AU52" s="136" t="e">
        <f t="shared" si="28"/>
        <v>#DIV/0!</v>
      </c>
      <c r="AV52" s="137">
        <f t="shared" si="29"/>
        <v>0</v>
      </c>
      <c r="AW52" s="138" t="e">
        <f t="shared" si="30"/>
        <v>#DIV/0!</v>
      </c>
      <c r="AX52" s="139" t="e">
        <f t="shared" si="31"/>
        <v>#DIV/0!</v>
      </c>
      <c r="AY52" s="140"/>
      <c r="AZ52" s="141" t="e">
        <f t="shared" si="32"/>
        <v>#DIV/0!</v>
      </c>
      <c r="BA52" s="95"/>
      <c r="BB52" s="142"/>
    </row>
    <row r="53" spans="1:54" ht="34.5" customHeight="1">
      <c r="A53" s="95"/>
      <c r="B53" s="120">
        <f>Pricing!A49</f>
        <v>46</v>
      </c>
      <c r="C53" s="121">
        <f>Pricing!D49</f>
        <v>0</v>
      </c>
      <c r="D53" s="122">
        <f>Pricing!B49</f>
        <v>0</v>
      </c>
      <c r="E53" s="123">
        <f>Pricing!N49</f>
        <v>0</v>
      </c>
      <c r="F53" s="124">
        <f>Pricing!G49</f>
        <v>0</v>
      </c>
      <c r="G53" s="124">
        <f>Pricing!H49</f>
        <v>0</v>
      </c>
      <c r="H53" s="125">
        <f t="shared" si="0"/>
        <v>0</v>
      </c>
      <c r="I53" s="126">
        <f>Pricing!I49</f>
        <v>0</v>
      </c>
      <c r="J53" s="127">
        <f t="shared" si="1"/>
        <v>0</v>
      </c>
      <c r="K53" s="128">
        <f t="shared" si="2"/>
        <v>0</v>
      </c>
      <c r="L53" s="127"/>
      <c r="M53" s="129"/>
      <c r="N53" s="129"/>
      <c r="O53" s="129">
        <f t="shared" si="3"/>
        <v>0</v>
      </c>
      <c r="P53" s="130">
        <f>Pricing!M49</f>
        <v>0</v>
      </c>
      <c r="Q53" s="131">
        <f t="shared" si="4"/>
        <v>0</v>
      </c>
      <c r="R53" s="131">
        <f t="shared" si="5"/>
        <v>0</v>
      </c>
      <c r="S53" s="131">
        <f t="shared" si="6"/>
        <v>0</v>
      </c>
      <c r="T53" s="131">
        <f t="shared" si="7"/>
        <v>0</v>
      </c>
      <c r="U53" s="129">
        <f t="shared" si="8"/>
        <v>0</v>
      </c>
      <c r="V53" s="131">
        <f t="shared" si="9"/>
        <v>0</v>
      </c>
      <c r="W53" s="130">
        <f>Pricing!S49*I53</f>
        <v>0</v>
      </c>
      <c r="X53" s="131">
        <f t="shared" si="10"/>
        <v>0</v>
      </c>
      <c r="Y53" s="131">
        <f t="shared" si="11"/>
        <v>0</v>
      </c>
      <c r="Z53" s="131">
        <f t="shared" si="12"/>
        <v>0</v>
      </c>
      <c r="AA53" s="131">
        <f t="shared" si="13"/>
        <v>0</v>
      </c>
      <c r="AB53" s="129">
        <f t="shared" si="14"/>
        <v>0</v>
      </c>
      <c r="AC53" s="132">
        <v>0</v>
      </c>
      <c r="AD53" s="133">
        <f>(J53*Pricing!O49)+(O53*Pricing!P49)</f>
        <v>0</v>
      </c>
      <c r="AE53" s="134">
        <f t="shared" si="15"/>
        <v>0</v>
      </c>
      <c r="AF53" s="299">
        <f t="shared" si="16"/>
        <v>0</v>
      </c>
      <c r="AG53" s="300"/>
      <c r="AH53" s="134">
        <f t="shared" si="17"/>
        <v>0</v>
      </c>
      <c r="AI53" s="134">
        <f t="shared" si="18"/>
        <v>0</v>
      </c>
      <c r="AJ53" s="134">
        <f>J53*Pricing!Q49</f>
        <v>0</v>
      </c>
      <c r="AK53" s="134">
        <f>I53*Pricing!R49</f>
        <v>0</v>
      </c>
      <c r="AL53" s="134">
        <f t="shared" si="19"/>
        <v>0</v>
      </c>
      <c r="AM53" s="135">
        <f t="shared" si="20"/>
        <v>0</v>
      </c>
      <c r="AN53" s="134">
        <f t="shared" si="21"/>
        <v>0</v>
      </c>
      <c r="AO53" s="129">
        <f t="shared" si="22"/>
        <v>0</v>
      </c>
      <c r="AP53" s="131">
        <f t="shared" si="23"/>
        <v>0</v>
      </c>
      <c r="AQ53" s="131">
        <f t="shared" si="24"/>
        <v>0</v>
      </c>
      <c r="AR53" s="131" t="e">
        <f t="shared" si="25"/>
        <v>#DIV/0!</v>
      </c>
      <c r="AS53" s="129">
        <f t="shared" si="26"/>
        <v>0</v>
      </c>
      <c r="AT53" s="129" t="e">
        <f t="shared" si="27"/>
        <v>#DIV/0!</v>
      </c>
      <c r="AU53" s="136" t="e">
        <f t="shared" si="28"/>
        <v>#DIV/0!</v>
      </c>
      <c r="AV53" s="137">
        <f t="shared" si="29"/>
        <v>0</v>
      </c>
      <c r="AW53" s="138" t="e">
        <f t="shared" si="30"/>
        <v>#DIV/0!</v>
      </c>
      <c r="AX53" s="139" t="e">
        <f t="shared" si="31"/>
        <v>#DIV/0!</v>
      </c>
      <c r="AY53" s="140"/>
      <c r="AZ53" s="141" t="e">
        <f t="shared" si="32"/>
        <v>#DIV/0!</v>
      </c>
      <c r="BA53" s="95"/>
      <c r="BB53" s="142"/>
    </row>
    <row r="54" spans="1:54" ht="34.5" customHeight="1">
      <c r="A54" s="95"/>
      <c r="B54" s="120">
        <f>Pricing!A50</f>
        <v>47</v>
      </c>
      <c r="C54" s="121">
        <f>Pricing!D50</f>
        <v>0</v>
      </c>
      <c r="D54" s="122">
        <f>Pricing!B50</f>
        <v>0</v>
      </c>
      <c r="E54" s="123">
        <f>Pricing!N50</f>
        <v>0</v>
      </c>
      <c r="F54" s="124">
        <f>Pricing!G50</f>
        <v>0</v>
      </c>
      <c r="G54" s="124">
        <f>Pricing!H50</f>
        <v>0</v>
      </c>
      <c r="H54" s="125">
        <f t="shared" si="0"/>
        <v>0</v>
      </c>
      <c r="I54" s="126">
        <f>Pricing!I50</f>
        <v>0</v>
      </c>
      <c r="J54" s="127">
        <f t="shared" si="1"/>
        <v>0</v>
      </c>
      <c r="K54" s="128">
        <f t="shared" si="2"/>
        <v>0</v>
      </c>
      <c r="L54" s="127"/>
      <c r="M54" s="129"/>
      <c r="N54" s="129"/>
      <c r="O54" s="129">
        <f t="shared" si="3"/>
        <v>0</v>
      </c>
      <c r="P54" s="130">
        <f>Pricing!M50</f>
        <v>0</v>
      </c>
      <c r="Q54" s="131">
        <f t="shared" si="4"/>
        <v>0</v>
      </c>
      <c r="R54" s="131">
        <f t="shared" si="5"/>
        <v>0</v>
      </c>
      <c r="S54" s="131">
        <f t="shared" si="6"/>
        <v>0</v>
      </c>
      <c r="T54" s="131">
        <f t="shared" si="7"/>
        <v>0</v>
      </c>
      <c r="U54" s="129">
        <f t="shared" si="8"/>
        <v>0</v>
      </c>
      <c r="V54" s="131">
        <f t="shared" si="9"/>
        <v>0</v>
      </c>
      <c r="W54" s="130">
        <f>Pricing!S50*I54</f>
        <v>0</v>
      </c>
      <c r="X54" s="131">
        <f t="shared" si="10"/>
        <v>0</v>
      </c>
      <c r="Y54" s="131">
        <f t="shared" si="11"/>
        <v>0</v>
      </c>
      <c r="Z54" s="131">
        <f t="shared" si="12"/>
        <v>0</v>
      </c>
      <c r="AA54" s="131">
        <f t="shared" si="13"/>
        <v>0</v>
      </c>
      <c r="AB54" s="129">
        <f t="shared" si="14"/>
        <v>0</v>
      </c>
      <c r="AC54" s="132">
        <v>0</v>
      </c>
      <c r="AD54" s="133">
        <f>(J54*Pricing!O50)+(O54*Pricing!P50)</f>
        <v>0</v>
      </c>
      <c r="AE54" s="134">
        <f t="shared" si="15"/>
        <v>0</v>
      </c>
      <c r="AF54" s="299">
        <f t="shared" si="16"/>
        <v>0</v>
      </c>
      <c r="AG54" s="300"/>
      <c r="AH54" s="134">
        <f t="shared" si="17"/>
        <v>0</v>
      </c>
      <c r="AI54" s="134">
        <f t="shared" si="18"/>
        <v>0</v>
      </c>
      <c r="AJ54" s="134">
        <f>J54*Pricing!Q50</f>
        <v>0</v>
      </c>
      <c r="AK54" s="134">
        <f>I54*Pricing!R50</f>
        <v>0</v>
      </c>
      <c r="AL54" s="134">
        <f t="shared" si="19"/>
        <v>0</v>
      </c>
      <c r="AM54" s="135">
        <f t="shared" si="20"/>
        <v>0</v>
      </c>
      <c r="AN54" s="134">
        <f t="shared" si="21"/>
        <v>0</v>
      </c>
      <c r="AO54" s="129">
        <f t="shared" si="22"/>
        <v>0</v>
      </c>
      <c r="AP54" s="131">
        <f t="shared" si="23"/>
        <v>0</v>
      </c>
      <c r="AQ54" s="131">
        <f t="shared" si="24"/>
        <v>0</v>
      </c>
      <c r="AR54" s="131" t="e">
        <f t="shared" si="25"/>
        <v>#DIV/0!</v>
      </c>
      <c r="AS54" s="129">
        <f t="shared" si="26"/>
        <v>0</v>
      </c>
      <c r="AT54" s="129" t="e">
        <f t="shared" si="27"/>
        <v>#DIV/0!</v>
      </c>
      <c r="AU54" s="136" t="e">
        <f t="shared" si="28"/>
        <v>#DIV/0!</v>
      </c>
      <c r="AV54" s="137">
        <f t="shared" si="29"/>
        <v>0</v>
      </c>
      <c r="AW54" s="138" t="e">
        <f t="shared" si="30"/>
        <v>#DIV/0!</v>
      </c>
      <c r="AX54" s="139" t="e">
        <f t="shared" si="31"/>
        <v>#DIV/0!</v>
      </c>
      <c r="AY54" s="140"/>
      <c r="AZ54" s="141" t="e">
        <f t="shared" si="32"/>
        <v>#DIV/0!</v>
      </c>
      <c r="BA54" s="95"/>
      <c r="BB54" s="142"/>
    </row>
    <row r="55" spans="1:54" ht="34.5" customHeight="1">
      <c r="A55" s="95"/>
      <c r="B55" s="120">
        <f>Pricing!A51</f>
        <v>48</v>
      </c>
      <c r="C55" s="121">
        <f>Pricing!D51</f>
        <v>0</v>
      </c>
      <c r="D55" s="122">
        <f>Pricing!B51</f>
        <v>0</v>
      </c>
      <c r="E55" s="123">
        <f>Pricing!N51</f>
        <v>0</v>
      </c>
      <c r="F55" s="124">
        <f>Pricing!G51</f>
        <v>0</v>
      </c>
      <c r="G55" s="124">
        <f>Pricing!H51</f>
        <v>0</v>
      </c>
      <c r="H55" s="125">
        <f t="shared" si="0"/>
        <v>0</v>
      </c>
      <c r="I55" s="126">
        <f>Pricing!I51</f>
        <v>0</v>
      </c>
      <c r="J55" s="127">
        <f t="shared" si="1"/>
        <v>0</v>
      </c>
      <c r="K55" s="128">
        <f t="shared" si="2"/>
        <v>0</v>
      </c>
      <c r="L55" s="127"/>
      <c r="M55" s="129"/>
      <c r="N55" s="129"/>
      <c r="O55" s="129">
        <f t="shared" si="3"/>
        <v>0</v>
      </c>
      <c r="P55" s="130">
        <f>Pricing!M51</f>
        <v>0</v>
      </c>
      <c r="Q55" s="131">
        <f t="shared" si="4"/>
        <v>0</v>
      </c>
      <c r="R55" s="131">
        <f t="shared" si="5"/>
        <v>0</v>
      </c>
      <c r="S55" s="131">
        <f t="shared" si="6"/>
        <v>0</v>
      </c>
      <c r="T55" s="131">
        <f t="shared" si="7"/>
        <v>0</v>
      </c>
      <c r="U55" s="129">
        <f t="shared" si="8"/>
        <v>0</v>
      </c>
      <c r="V55" s="131">
        <f t="shared" si="9"/>
        <v>0</v>
      </c>
      <c r="W55" s="130">
        <f>Pricing!S51*I55</f>
        <v>0</v>
      </c>
      <c r="X55" s="131">
        <f t="shared" si="10"/>
        <v>0</v>
      </c>
      <c r="Y55" s="131">
        <f t="shared" si="11"/>
        <v>0</v>
      </c>
      <c r="Z55" s="131">
        <f t="shared" si="12"/>
        <v>0</v>
      </c>
      <c r="AA55" s="131">
        <f t="shared" si="13"/>
        <v>0</v>
      </c>
      <c r="AB55" s="129">
        <f t="shared" si="14"/>
        <v>0</v>
      </c>
      <c r="AC55" s="132">
        <v>0</v>
      </c>
      <c r="AD55" s="133">
        <f>(J55*Pricing!O51)+(O55*Pricing!P51)</f>
        <v>0</v>
      </c>
      <c r="AE55" s="134">
        <f t="shared" si="15"/>
        <v>0</v>
      </c>
      <c r="AF55" s="299">
        <f t="shared" si="16"/>
        <v>0</v>
      </c>
      <c r="AG55" s="300"/>
      <c r="AH55" s="134">
        <f t="shared" si="17"/>
        <v>0</v>
      </c>
      <c r="AI55" s="134">
        <f t="shared" si="18"/>
        <v>0</v>
      </c>
      <c r="AJ55" s="134">
        <f>J55*Pricing!Q51</f>
        <v>0</v>
      </c>
      <c r="AK55" s="134">
        <f>I55*Pricing!R51</f>
        <v>0</v>
      </c>
      <c r="AL55" s="134">
        <f t="shared" si="19"/>
        <v>0</v>
      </c>
      <c r="AM55" s="135">
        <f t="shared" si="20"/>
        <v>0</v>
      </c>
      <c r="AN55" s="134">
        <f t="shared" si="21"/>
        <v>0</v>
      </c>
      <c r="AO55" s="129">
        <f t="shared" si="22"/>
        <v>0</v>
      </c>
      <c r="AP55" s="131">
        <f t="shared" si="23"/>
        <v>0</v>
      </c>
      <c r="AQ55" s="131">
        <f t="shared" si="24"/>
        <v>0</v>
      </c>
      <c r="AR55" s="131" t="e">
        <f t="shared" si="25"/>
        <v>#DIV/0!</v>
      </c>
      <c r="AS55" s="129">
        <f t="shared" si="26"/>
        <v>0</v>
      </c>
      <c r="AT55" s="129" t="e">
        <f t="shared" si="27"/>
        <v>#DIV/0!</v>
      </c>
      <c r="AU55" s="136" t="e">
        <f t="shared" si="28"/>
        <v>#DIV/0!</v>
      </c>
      <c r="AV55" s="137">
        <f t="shared" si="29"/>
        <v>0</v>
      </c>
      <c r="AW55" s="138" t="e">
        <f t="shared" si="30"/>
        <v>#DIV/0!</v>
      </c>
      <c r="AX55" s="139" t="e">
        <f t="shared" si="31"/>
        <v>#DIV/0!</v>
      </c>
      <c r="AY55" s="140"/>
      <c r="AZ55" s="141" t="e">
        <f t="shared" si="32"/>
        <v>#DIV/0!</v>
      </c>
      <c r="BA55" s="95"/>
      <c r="BB55" s="142"/>
    </row>
    <row r="56" spans="1:54" ht="34.5" customHeight="1">
      <c r="A56" s="95"/>
      <c r="B56" s="120">
        <f>Pricing!A52</f>
        <v>49</v>
      </c>
      <c r="C56" s="121">
        <f>Pricing!D52</f>
        <v>0</v>
      </c>
      <c r="D56" s="122">
        <f>Pricing!B52</f>
        <v>0</v>
      </c>
      <c r="E56" s="123">
        <f>Pricing!N52</f>
        <v>0</v>
      </c>
      <c r="F56" s="124">
        <f>Pricing!G52</f>
        <v>0</v>
      </c>
      <c r="G56" s="124">
        <f>Pricing!H52</f>
        <v>0</v>
      </c>
      <c r="H56" s="125">
        <f t="shared" si="0"/>
        <v>0</v>
      </c>
      <c r="I56" s="126">
        <f>Pricing!I52</f>
        <v>0</v>
      </c>
      <c r="J56" s="127">
        <f t="shared" si="1"/>
        <v>0</v>
      </c>
      <c r="K56" s="128">
        <f t="shared" si="2"/>
        <v>0</v>
      </c>
      <c r="L56" s="127"/>
      <c r="M56" s="129"/>
      <c r="N56" s="129"/>
      <c r="O56" s="129">
        <f t="shared" si="3"/>
        <v>0</v>
      </c>
      <c r="P56" s="130">
        <f>Pricing!M52</f>
        <v>0</v>
      </c>
      <c r="Q56" s="131">
        <f t="shared" si="4"/>
        <v>0</v>
      </c>
      <c r="R56" s="131">
        <f t="shared" si="5"/>
        <v>0</v>
      </c>
      <c r="S56" s="131">
        <f t="shared" si="6"/>
        <v>0</v>
      </c>
      <c r="T56" s="131">
        <f t="shared" si="7"/>
        <v>0</v>
      </c>
      <c r="U56" s="129">
        <f t="shared" si="8"/>
        <v>0</v>
      </c>
      <c r="V56" s="131">
        <f t="shared" si="9"/>
        <v>0</v>
      </c>
      <c r="W56" s="130">
        <f>Pricing!S52*I56</f>
        <v>0</v>
      </c>
      <c r="X56" s="131">
        <f t="shared" si="10"/>
        <v>0</v>
      </c>
      <c r="Y56" s="131">
        <f t="shared" si="11"/>
        <v>0</v>
      </c>
      <c r="Z56" s="131">
        <f t="shared" si="12"/>
        <v>0</v>
      </c>
      <c r="AA56" s="131">
        <f t="shared" si="13"/>
        <v>0</v>
      </c>
      <c r="AB56" s="129">
        <f t="shared" si="14"/>
        <v>0</v>
      </c>
      <c r="AC56" s="132">
        <v>0</v>
      </c>
      <c r="AD56" s="133">
        <f>(J56*Pricing!O52)+(O56*Pricing!P52)</f>
        <v>0</v>
      </c>
      <c r="AE56" s="134">
        <f t="shared" si="15"/>
        <v>0</v>
      </c>
      <c r="AF56" s="299">
        <f t="shared" si="16"/>
        <v>0</v>
      </c>
      <c r="AG56" s="300"/>
      <c r="AH56" s="134">
        <f t="shared" si="17"/>
        <v>0</v>
      </c>
      <c r="AI56" s="134">
        <f t="shared" si="18"/>
        <v>0</v>
      </c>
      <c r="AJ56" s="134">
        <f>J56*Pricing!Q52</f>
        <v>0</v>
      </c>
      <c r="AK56" s="134">
        <f>I56*Pricing!R52</f>
        <v>0</v>
      </c>
      <c r="AL56" s="134">
        <f t="shared" si="19"/>
        <v>0</v>
      </c>
      <c r="AM56" s="135">
        <f t="shared" si="20"/>
        <v>0</v>
      </c>
      <c r="AN56" s="134">
        <f t="shared" si="21"/>
        <v>0</v>
      </c>
      <c r="AO56" s="129">
        <f t="shared" si="22"/>
        <v>0</v>
      </c>
      <c r="AP56" s="131">
        <f t="shared" si="23"/>
        <v>0</v>
      </c>
      <c r="AQ56" s="131">
        <f t="shared" si="24"/>
        <v>0</v>
      </c>
      <c r="AR56" s="131" t="e">
        <f t="shared" si="25"/>
        <v>#DIV/0!</v>
      </c>
      <c r="AS56" s="129">
        <f t="shared" si="26"/>
        <v>0</v>
      </c>
      <c r="AT56" s="129" t="e">
        <f t="shared" si="27"/>
        <v>#DIV/0!</v>
      </c>
      <c r="AU56" s="136" t="e">
        <f t="shared" si="28"/>
        <v>#DIV/0!</v>
      </c>
      <c r="AV56" s="137">
        <f t="shared" si="29"/>
        <v>0</v>
      </c>
      <c r="AW56" s="138" t="e">
        <f t="shared" si="30"/>
        <v>#DIV/0!</v>
      </c>
      <c r="AX56" s="139" t="e">
        <f t="shared" si="31"/>
        <v>#DIV/0!</v>
      </c>
      <c r="AY56" s="140"/>
      <c r="AZ56" s="141" t="e">
        <f t="shared" si="32"/>
        <v>#DIV/0!</v>
      </c>
      <c r="BA56" s="95"/>
      <c r="BB56" s="142"/>
    </row>
    <row r="57" spans="1:54" ht="34.5" customHeight="1">
      <c r="A57" s="95"/>
      <c r="B57" s="120">
        <f>Pricing!A53</f>
        <v>50</v>
      </c>
      <c r="C57" s="121">
        <f>Pricing!D53</f>
        <v>0</v>
      </c>
      <c r="D57" s="122">
        <f>Pricing!B53</f>
        <v>0</v>
      </c>
      <c r="E57" s="123">
        <f>Pricing!N53</f>
        <v>0</v>
      </c>
      <c r="F57" s="124">
        <f>Pricing!G53</f>
        <v>0</v>
      </c>
      <c r="G57" s="124">
        <f>Pricing!H53</f>
        <v>0</v>
      </c>
      <c r="H57" s="125">
        <f t="shared" si="0"/>
        <v>0</v>
      </c>
      <c r="I57" s="126">
        <f>Pricing!I53</f>
        <v>0</v>
      </c>
      <c r="J57" s="127">
        <f t="shared" si="1"/>
        <v>0</v>
      </c>
      <c r="K57" s="128">
        <f t="shared" si="2"/>
        <v>0</v>
      </c>
      <c r="L57" s="127"/>
      <c r="M57" s="129"/>
      <c r="N57" s="129"/>
      <c r="O57" s="129">
        <f t="shared" si="3"/>
        <v>0</v>
      </c>
      <c r="P57" s="130">
        <f>Pricing!M53</f>
        <v>0</v>
      </c>
      <c r="Q57" s="131">
        <f t="shared" si="4"/>
        <v>0</v>
      </c>
      <c r="R57" s="131">
        <f t="shared" si="5"/>
        <v>0</v>
      </c>
      <c r="S57" s="131">
        <f t="shared" si="6"/>
        <v>0</v>
      </c>
      <c r="T57" s="131">
        <f t="shared" si="7"/>
        <v>0</v>
      </c>
      <c r="U57" s="129">
        <f t="shared" si="8"/>
        <v>0</v>
      </c>
      <c r="V57" s="131">
        <f t="shared" si="9"/>
        <v>0</v>
      </c>
      <c r="W57" s="130">
        <f>Pricing!S53*I57</f>
        <v>0</v>
      </c>
      <c r="X57" s="131">
        <f t="shared" si="10"/>
        <v>0</v>
      </c>
      <c r="Y57" s="131">
        <f t="shared" si="11"/>
        <v>0</v>
      </c>
      <c r="Z57" s="131">
        <f t="shared" si="12"/>
        <v>0</v>
      </c>
      <c r="AA57" s="131">
        <f t="shared" si="13"/>
        <v>0</v>
      </c>
      <c r="AB57" s="129">
        <f t="shared" si="14"/>
        <v>0</v>
      </c>
      <c r="AC57" s="132">
        <v>0</v>
      </c>
      <c r="AD57" s="133">
        <f>(J57*Pricing!O53)+(O57*Pricing!P53)</f>
        <v>0</v>
      </c>
      <c r="AE57" s="134">
        <f t="shared" si="15"/>
        <v>0</v>
      </c>
      <c r="AF57" s="340">
        <f t="shared" si="16"/>
        <v>0</v>
      </c>
      <c r="AG57" s="308"/>
      <c r="AH57" s="134">
        <f t="shared" si="17"/>
        <v>0</v>
      </c>
      <c r="AI57" s="134">
        <f t="shared" si="18"/>
        <v>0</v>
      </c>
      <c r="AJ57" s="134">
        <f>J57*Pricing!Q53</f>
        <v>0</v>
      </c>
      <c r="AK57" s="134">
        <f>I57*Pricing!R53</f>
        <v>0</v>
      </c>
      <c r="AL57" s="134">
        <f t="shared" si="19"/>
        <v>0</v>
      </c>
      <c r="AM57" s="135">
        <f t="shared" si="20"/>
        <v>0</v>
      </c>
      <c r="AN57" s="134">
        <f t="shared" si="21"/>
        <v>0</v>
      </c>
      <c r="AO57" s="129">
        <f t="shared" si="22"/>
        <v>0</v>
      </c>
      <c r="AP57" s="131">
        <f t="shared" si="23"/>
        <v>0</v>
      </c>
      <c r="AQ57" s="131">
        <f t="shared" si="24"/>
        <v>0</v>
      </c>
      <c r="AR57" s="131" t="e">
        <f t="shared" si="25"/>
        <v>#DIV/0!</v>
      </c>
      <c r="AS57" s="129">
        <f t="shared" si="26"/>
        <v>0</v>
      </c>
      <c r="AT57" s="129" t="e">
        <f t="shared" si="27"/>
        <v>#DIV/0!</v>
      </c>
      <c r="AU57" s="136" t="e">
        <f t="shared" si="28"/>
        <v>#DIV/0!</v>
      </c>
      <c r="AV57" s="137">
        <f t="shared" si="29"/>
        <v>0</v>
      </c>
      <c r="AW57" s="138" t="e">
        <f t="shared" si="30"/>
        <v>#DIV/0!</v>
      </c>
      <c r="AX57" s="139" t="e">
        <f t="shared" si="31"/>
        <v>#DIV/0!</v>
      </c>
      <c r="AY57" s="140"/>
      <c r="AZ57" s="141" t="e">
        <f t="shared" si="32"/>
        <v>#DIV/0!</v>
      </c>
      <c r="BA57" s="95"/>
      <c r="BB57" s="142"/>
    </row>
    <row r="58" spans="1:54" ht="34.5" customHeight="1">
      <c r="A58" s="95"/>
      <c r="B58" s="120">
        <f>Pricing!A54</f>
        <v>51</v>
      </c>
      <c r="C58" s="121">
        <f>Pricing!D54</f>
        <v>0</v>
      </c>
      <c r="D58" s="122">
        <f>Pricing!B54</f>
        <v>0</v>
      </c>
      <c r="E58" s="123">
        <f>Pricing!N54</f>
        <v>0</v>
      </c>
      <c r="F58" s="124">
        <f>Pricing!G54</f>
        <v>0</v>
      </c>
      <c r="G58" s="124">
        <f>Pricing!H54</f>
        <v>0</v>
      </c>
      <c r="H58" s="125">
        <f t="shared" si="0"/>
        <v>0</v>
      </c>
      <c r="I58" s="126">
        <f>Pricing!I54</f>
        <v>0</v>
      </c>
      <c r="J58" s="127">
        <f t="shared" si="1"/>
        <v>0</v>
      </c>
      <c r="K58" s="128">
        <f t="shared" si="2"/>
        <v>0</v>
      </c>
      <c r="L58" s="127"/>
      <c r="M58" s="129"/>
      <c r="N58" s="129"/>
      <c r="O58" s="129">
        <f t="shared" si="3"/>
        <v>0</v>
      </c>
      <c r="P58" s="130">
        <f>Pricing!M54</f>
        <v>0</v>
      </c>
      <c r="Q58" s="131">
        <f t="shared" si="4"/>
        <v>0</v>
      </c>
      <c r="R58" s="131">
        <f t="shared" si="5"/>
        <v>0</v>
      </c>
      <c r="S58" s="131">
        <f t="shared" si="6"/>
        <v>0</v>
      </c>
      <c r="T58" s="131">
        <f t="shared" si="7"/>
        <v>0</v>
      </c>
      <c r="U58" s="129">
        <f t="shared" si="8"/>
        <v>0</v>
      </c>
      <c r="V58" s="131">
        <f t="shared" si="9"/>
        <v>0</v>
      </c>
      <c r="W58" s="130">
        <f>Pricing!S54*I58</f>
        <v>0</v>
      </c>
      <c r="X58" s="131">
        <f t="shared" si="10"/>
        <v>0</v>
      </c>
      <c r="Y58" s="131">
        <f t="shared" si="11"/>
        <v>0</v>
      </c>
      <c r="Z58" s="131">
        <f t="shared" si="12"/>
        <v>0</v>
      </c>
      <c r="AA58" s="131">
        <f t="shared" si="13"/>
        <v>0</v>
      </c>
      <c r="AB58" s="129">
        <f t="shared" si="14"/>
        <v>0</v>
      </c>
      <c r="AC58" s="132">
        <v>0</v>
      </c>
      <c r="AD58" s="133">
        <f>(J58*Pricing!O54)+(O58*Pricing!P54)</f>
        <v>0</v>
      </c>
      <c r="AE58" s="134">
        <f t="shared" si="15"/>
        <v>0</v>
      </c>
      <c r="AF58" s="299">
        <f t="shared" si="16"/>
        <v>0</v>
      </c>
      <c r="AG58" s="300"/>
      <c r="AH58" s="134">
        <f t="shared" si="17"/>
        <v>0</v>
      </c>
      <c r="AI58" s="134">
        <f t="shared" si="18"/>
        <v>0</v>
      </c>
      <c r="AJ58" s="134">
        <f>J58*Pricing!Q54</f>
        <v>0</v>
      </c>
      <c r="AK58" s="134">
        <f>I58*Pricing!R54</f>
        <v>0</v>
      </c>
      <c r="AL58" s="134">
        <f t="shared" si="19"/>
        <v>0</v>
      </c>
      <c r="AM58" s="135">
        <f t="shared" si="20"/>
        <v>0</v>
      </c>
      <c r="AN58" s="134">
        <f t="shared" si="21"/>
        <v>0</v>
      </c>
      <c r="AO58" s="129">
        <f t="shared" si="22"/>
        <v>0</v>
      </c>
      <c r="AP58" s="131">
        <f t="shared" si="23"/>
        <v>0</v>
      </c>
      <c r="AQ58" s="131">
        <f t="shared" si="24"/>
        <v>0</v>
      </c>
      <c r="AR58" s="131" t="e">
        <f t="shared" si="25"/>
        <v>#DIV/0!</v>
      </c>
      <c r="AS58" s="129">
        <f t="shared" si="26"/>
        <v>0</v>
      </c>
      <c r="AT58" s="129" t="e">
        <f t="shared" si="27"/>
        <v>#DIV/0!</v>
      </c>
      <c r="AU58" s="136" t="e">
        <f t="shared" si="28"/>
        <v>#DIV/0!</v>
      </c>
      <c r="AV58" s="137">
        <f t="shared" si="29"/>
        <v>0</v>
      </c>
      <c r="AW58" s="138" t="e">
        <f t="shared" si="30"/>
        <v>#DIV/0!</v>
      </c>
      <c r="AX58" s="139" t="e">
        <f t="shared" si="31"/>
        <v>#DIV/0!</v>
      </c>
      <c r="AY58" s="140"/>
      <c r="AZ58" s="141" t="e">
        <f t="shared" si="32"/>
        <v>#DIV/0!</v>
      </c>
      <c r="BA58" s="95"/>
      <c r="BB58" s="142"/>
    </row>
    <row r="59" spans="1:54" ht="34.5" customHeight="1">
      <c r="A59" s="95"/>
      <c r="B59" s="120">
        <f>Pricing!A55</f>
        <v>52</v>
      </c>
      <c r="C59" s="121">
        <f>Pricing!D55</f>
        <v>0</v>
      </c>
      <c r="D59" s="122">
        <f>Pricing!B55</f>
        <v>0</v>
      </c>
      <c r="E59" s="123">
        <f>Pricing!N55</f>
        <v>0</v>
      </c>
      <c r="F59" s="124">
        <f>Pricing!G55</f>
        <v>0</v>
      </c>
      <c r="G59" s="124">
        <f>Pricing!H55</f>
        <v>0</v>
      </c>
      <c r="H59" s="125">
        <f t="shared" si="0"/>
        <v>0</v>
      </c>
      <c r="I59" s="126">
        <f>Pricing!I55</f>
        <v>0</v>
      </c>
      <c r="J59" s="127">
        <f t="shared" si="1"/>
        <v>0</v>
      </c>
      <c r="K59" s="128">
        <f t="shared" si="2"/>
        <v>0</v>
      </c>
      <c r="L59" s="127"/>
      <c r="M59" s="129"/>
      <c r="N59" s="129"/>
      <c r="O59" s="129">
        <f t="shared" si="3"/>
        <v>0</v>
      </c>
      <c r="P59" s="130">
        <f>Pricing!M55</f>
        <v>0</v>
      </c>
      <c r="Q59" s="131">
        <f t="shared" si="4"/>
        <v>0</v>
      </c>
      <c r="R59" s="131">
        <f t="shared" si="5"/>
        <v>0</v>
      </c>
      <c r="S59" s="131">
        <f t="shared" si="6"/>
        <v>0</v>
      </c>
      <c r="T59" s="131">
        <f t="shared" si="7"/>
        <v>0</v>
      </c>
      <c r="U59" s="129">
        <f t="shared" si="8"/>
        <v>0</v>
      </c>
      <c r="V59" s="131">
        <f t="shared" si="9"/>
        <v>0</v>
      </c>
      <c r="W59" s="130">
        <f>Pricing!S55*I59</f>
        <v>0</v>
      </c>
      <c r="X59" s="131">
        <f t="shared" si="10"/>
        <v>0</v>
      </c>
      <c r="Y59" s="131">
        <f t="shared" si="11"/>
        <v>0</v>
      </c>
      <c r="Z59" s="131">
        <f t="shared" si="12"/>
        <v>0</v>
      </c>
      <c r="AA59" s="131">
        <f t="shared" si="13"/>
        <v>0</v>
      </c>
      <c r="AB59" s="129">
        <f t="shared" si="14"/>
        <v>0</v>
      </c>
      <c r="AC59" s="132">
        <v>0</v>
      </c>
      <c r="AD59" s="133">
        <f>(J59*Pricing!O55)+(O59*Pricing!P55)</f>
        <v>0</v>
      </c>
      <c r="AE59" s="134">
        <f t="shared" si="15"/>
        <v>0</v>
      </c>
      <c r="AF59" s="299">
        <f t="shared" si="16"/>
        <v>0</v>
      </c>
      <c r="AG59" s="300"/>
      <c r="AH59" s="134">
        <f t="shared" si="17"/>
        <v>0</v>
      </c>
      <c r="AI59" s="134">
        <f t="shared" si="18"/>
        <v>0</v>
      </c>
      <c r="AJ59" s="134">
        <f>J59*Pricing!Q55</f>
        <v>0</v>
      </c>
      <c r="AK59" s="134">
        <f>I59*Pricing!R55</f>
        <v>0</v>
      </c>
      <c r="AL59" s="134">
        <f t="shared" si="19"/>
        <v>0</v>
      </c>
      <c r="AM59" s="135">
        <f t="shared" si="20"/>
        <v>0</v>
      </c>
      <c r="AN59" s="134">
        <f t="shared" si="21"/>
        <v>0</v>
      </c>
      <c r="AO59" s="129">
        <f t="shared" si="22"/>
        <v>0</v>
      </c>
      <c r="AP59" s="131">
        <f t="shared" si="23"/>
        <v>0</v>
      </c>
      <c r="AQ59" s="131">
        <f t="shared" si="24"/>
        <v>0</v>
      </c>
      <c r="AR59" s="131" t="e">
        <f t="shared" si="25"/>
        <v>#DIV/0!</v>
      </c>
      <c r="AS59" s="129">
        <f t="shared" si="26"/>
        <v>0</v>
      </c>
      <c r="AT59" s="129" t="e">
        <f t="shared" si="27"/>
        <v>#DIV/0!</v>
      </c>
      <c r="AU59" s="136" t="e">
        <f t="shared" si="28"/>
        <v>#DIV/0!</v>
      </c>
      <c r="AV59" s="137">
        <f t="shared" si="29"/>
        <v>0</v>
      </c>
      <c r="AW59" s="138" t="e">
        <f t="shared" si="30"/>
        <v>#DIV/0!</v>
      </c>
      <c r="AX59" s="139" t="e">
        <f t="shared" si="31"/>
        <v>#DIV/0!</v>
      </c>
      <c r="AY59" s="140"/>
      <c r="AZ59" s="141" t="e">
        <f t="shared" si="32"/>
        <v>#DIV/0!</v>
      </c>
      <c r="BA59" s="95"/>
      <c r="BB59" s="142"/>
    </row>
    <row r="60" spans="1:54" ht="34.5" customHeight="1">
      <c r="A60" s="95"/>
      <c r="B60" s="120">
        <f>Pricing!A56</f>
        <v>53</v>
      </c>
      <c r="C60" s="121">
        <f>Pricing!D56</f>
        <v>0</v>
      </c>
      <c r="D60" s="122">
        <f>Pricing!B56</f>
        <v>0</v>
      </c>
      <c r="E60" s="123">
        <f>Pricing!N56</f>
        <v>0</v>
      </c>
      <c r="F60" s="124">
        <f>Pricing!G56</f>
        <v>0</v>
      </c>
      <c r="G60" s="124">
        <f>Pricing!H56</f>
        <v>0</v>
      </c>
      <c r="H60" s="125">
        <f t="shared" si="0"/>
        <v>0</v>
      </c>
      <c r="I60" s="126">
        <f>Pricing!I56</f>
        <v>0</v>
      </c>
      <c r="J60" s="127">
        <f t="shared" si="1"/>
        <v>0</v>
      </c>
      <c r="K60" s="128">
        <f t="shared" si="2"/>
        <v>0</v>
      </c>
      <c r="L60" s="127"/>
      <c r="M60" s="129"/>
      <c r="N60" s="129"/>
      <c r="O60" s="129">
        <f t="shared" si="3"/>
        <v>0</v>
      </c>
      <c r="P60" s="130">
        <f>Pricing!M56</f>
        <v>0</v>
      </c>
      <c r="Q60" s="131">
        <f t="shared" si="4"/>
        <v>0</v>
      </c>
      <c r="R60" s="131">
        <f t="shared" si="5"/>
        <v>0</v>
      </c>
      <c r="S60" s="131">
        <f t="shared" si="6"/>
        <v>0</v>
      </c>
      <c r="T60" s="131">
        <f t="shared" si="7"/>
        <v>0</v>
      </c>
      <c r="U60" s="129">
        <f t="shared" si="8"/>
        <v>0</v>
      </c>
      <c r="V60" s="131">
        <f t="shared" si="9"/>
        <v>0</v>
      </c>
      <c r="W60" s="130">
        <f>Pricing!S56*I60</f>
        <v>0</v>
      </c>
      <c r="X60" s="131">
        <f t="shared" si="10"/>
        <v>0</v>
      </c>
      <c r="Y60" s="131">
        <f t="shared" si="11"/>
        <v>0</v>
      </c>
      <c r="Z60" s="131">
        <f t="shared" si="12"/>
        <v>0</v>
      </c>
      <c r="AA60" s="131">
        <f t="shared" si="13"/>
        <v>0</v>
      </c>
      <c r="AB60" s="129">
        <f t="shared" si="14"/>
        <v>0</v>
      </c>
      <c r="AC60" s="132">
        <v>0</v>
      </c>
      <c r="AD60" s="133">
        <f>(J60*Pricing!O56)+(O60*Pricing!P56)</f>
        <v>0</v>
      </c>
      <c r="AE60" s="134">
        <f t="shared" si="15"/>
        <v>0</v>
      </c>
      <c r="AF60" s="299">
        <f t="shared" si="16"/>
        <v>0</v>
      </c>
      <c r="AG60" s="300"/>
      <c r="AH60" s="134">
        <f t="shared" si="17"/>
        <v>0</v>
      </c>
      <c r="AI60" s="134">
        <f t="shared" si="18"/>
        <v>0</v>
      </c>
      <c r="AJ60" s="134">
        <f>J60*Pricing!Q56</f>
        <v>0</v>
      </c>
      <c r="AK60" s="134">
        <f>I60*Pricing!R56</f>
        <v>0</v>
      </c>
      <c r="AL60" s="134">
        <f t="shared" si="19"/>
        <v>0</v>
      </c>
      <c r="AM60" s="135">
        <f t="shared" si="20"/>
        <v>0</v>
      </c>
      <c r="AN60" s="134">
        <f t="shared" si="21"/>
        <v>0</v>
      </c>
      <c r="AO60" s="129">
        <f t="shared" si="22"/>
        <v>0</v>
      </c>
      <c r="AP60" s="131">
        <f t="shared" si="23"/>
        <v>0</v>
      </c>
      <c r="AQ60" s="131">
        <f t="shared" si="24"/>
        <v>0</v>
      </c>
      <c r="AR60" s="131" t="e">
        <f t="shared" si="25"/>
        <v>#DIV/0!</v>
      </c>
      <c r="AS60" s="129">
        <f t="shared" si="26"/>
        <v>0</v>
      </c>
      <c r="AT60" s="129" t="e">
        <f t="shared" si="27"/>
        <v>#DIV/0!</v>
      </c>
      <c r="AU60" s="136" t="e">
        <f t="shared" si="28"/>
        <v>#DIV/0!</v>
      </c>
      <c r="AV60" s="137">
        <f t="shared" si="29"/>
        <v>0</v>
      </c>
      <c r="AW60" s="138" t="e">
        <f t="shared" si="30"/>
        <v>#DIV/0!</v>
      </c>
      <c r="AX60" s="139" t="e">
        <f t="shared" si="31"/>
        <v>#DIV/0!</v>
      </c>
      <c r="AY60" s="140"/>
      <c r="AZ60" s="141" t="e">
        <f t="shared" si="32"/>
        <v>#DIV/0!</v>
      </c>
      <c r="BA60" s="95"/>
      <c r="BB60" s="142"/>
    </row>
    <row r="61" spans="1:54" ht="34.5" customHeight="1">
      <c r="A61" s="95"/>
      <c r="B61" s="120">
        <f>Pricing!A57</f>
        <v>54</v>
      </c>
      <c r="C61" s="121">
        <f>Pricing!D57</f>
        <v>0</v>
      </c>
      <c r="D61" s="122">
        <f>Pricing!B57</f>
        <v>0</v>
      </c>
      <c r="E61" s="123">
        <f>Pricing!N57</f>
        <v>0</v>
      </c>
      <c r="F61" s="124">
        <f>Pricing!G57</f>
        <v>0</v>
      </c>
      <c r="G61" s="124">
        <f>Pricing!H57</f>
        <v>0</v>
      </c>
      <c r="H61" s="125">
        <f t="shared" si="0"/>
        <v>0</v>
      </c>
      <c r="I61" s="126">
        <f>Pricing!I57</f>
        <v>0</v>
      </c>
      <c r="J61" s="127">
        <f t="shared" si="1"/>
        <v>0</v>
      </c>
      <c r="K61" s="128">
        <f t="shared" si="2"/>
        <v>0</v>
      </c>
      <c r="L61" s="127"/>
      <c r="M61" s="129"/>
      <c r="N61" s="129"/>
      <c r="O61" s="129">
        <f t="shared" si="3"/>
        <v>0</v>
      </c>
      <c r="P61" s="130">
        <f>Pricing!M57</f>
        <v>0</v>
      </c>
      <c r="Q61" s="131">
        <f t="shared" si="4"/>
        <v>0</v>
      </c>
      <c r="R61" s="131">
        <f t="shared" si="5"/>
        <v>0</v>
      </c>
      <c r="S61" s="131">
        <f t="shared" si="6"/>
        <v>0</v>
      </c>
      <c r="T61" s="131">
        <f t="shared" si="7"/>
        <v>0</v>
      </c>
      <c r="U61" s="129">
        <f t="shared" si="8"/>
        <v>0</v>
      </c>
      <c r="V61" s="131">
        <f t="shared" si="9"/>
        <v>0</v>
      </c>
      <c r="W61" s="130">
        <f>Pricing!S57*I61</f>
        <v>0</v>
      </c>
      <c r="X61" s="131">
        <f t="shared" si="10"/>
        <v>0</v>
      </c>
      <c r="Y61" s="131">
        <f t="shared" si="11"/>
        <v>0</v>
      </c>
      <c r="Z61" s="131">
        <f t="shared" si="12"/>
        <v>0</v>
      </c>
      <c r="AA61" s="131">
        <f t="shared" si="13"/>
        <v>0</v>
      </c>
      <c r="AB61" s="129">
        <f t="shared" si="14"/>
        <v>0</v>
      </c>
      <c r="AC61" s="132">
        <v>0</v>
      </c>
      <c r="AD61" s="133">
        <f>(J61*Pricing!O57)+(O61*Pricing!P57)</f>
        <v>0</v>
      </c>
      <c r="AE61" s="134">
        <f t="shared" si="15"/>
        <v>0</v>
      </c>
      <c r="AF61" s="299">
        <f t="shared" si="16"/>
        <v>0</v>
      </c>
      <c r="AG61" s="300"/>
      <c r="AH61" s="134">
        <f t="shared" si="17"/>
        <v>0</v>
      </c>
      <c r="AI61" s="134">
        <f t="shared" si="18"/>
        <v>0</v>
      </c>
      <c r="AJ61" s="134">
        <f>J61*Pricing!Q57</f>
        <v>0</v>
      </c>
      <c r="AK61" s="134">
        <f>I61*Pricing!R57</f>
        <v>0</v>
      </c>
      <c r="AL61" s="134">
        <f t="shared" si="19"/>
        <v>0</v>
      </c>
      <c r="AM61" s="135">
        <f t="shared" si="20"/>
        <v>0</v>
      </c>
      <c r="AN61" s="134">
        <f t="shared" si="21"/>
        <v>0</v>
      </c>
      <c r="AO61" s="129">
        <f t="shared" si="22"/>
        <v>0</v>
      </c>
      <c r="AP61" s="131">
        <f t="shared" si="23"/>
        <v>0</v>
      </c>
      <c r="AQ61" s="131">
        <f t="shared" si="24"/>
        <v>0</v>
      </c>
      <c r="AR61" s="131" t="e">
        <f t="shared" si="25"/>
        <v>#DIV/0!</v>
      </c>
      <c r="AS61" s="129">
        <f t="shared" si="26"/>
        <v>0</v>
      </c>
      <c r="AT61" s="129" t="e">
        <f t="shared" si="27"/>
        <v>#DIV/0!</v>
      </c>
      <c r="AU61" s="136" t="e">
        <f t="shared" si="28"/>
        <v>#DIV/0!</v>
      </c>
      <c r="AV61" s="137">
        <f t="shared" si="29"/>
        <v>0</v>
      </c>
      <c r="AW61" s="138" t="e">
        <f t="shared" si="30"/>
        <v>#DIV/0!</v>
      </c>
      <c r="AX61" s="139" t="e">
        <f t="shared" si="31"/>
        <v>#DIV/0!</v>
      </c>
      <c r="AY61" s="140"/>
      <c r="AZ61" s="141" t="e">
        <f t="shared" si="32"/>
        <v>#DIV/0!</v>
      </c>
      <c r="BA61" s="95"/>
      <c r="BB61" s="142"/>
    </row>
    <row r="62" spans="1:54" ht="34.5" customHeight="1">
      <c r="A62" s="95"/>
      <c r="B62" s="120">
        <f>Pricing!A58</f>
        <v>55</v>
      </c>
      <c r="C62" s="121">
        <f>Pricing!D58</f>
        <v>0</v>
      </c>
      <c r="D62" s="122">
        <f>Pricing!B58</f>
        <v>0</v>
      </c>
      <c r="E62" s="123">
        <f>Pricing!N58</f>
        <v>0</v>
      </c>
      <c r="F62" s="124">
        <f>Pricing!G58</f>
        <v>0</v>
      </c>
      <c r="G62" s="124">
        <f>Pricing!H58</f>
        <v>0</v>
      </c>
      <c r="H62" s="125">
        <f t="shared" si="0"/>
        <v>0</v>
      </c>
      <c r="I62" s="126">
        <f>Pricing!I58</f>
        <v>0</v>
      </c>
      <c r="J62" s="127">
        <f t="shared" si="1"/>
        <v>0</v>
      </c>
      <c r="K62" s="128">
        <f t="shared" si="2"/>
        <v>0</v>
      </c>
      <c r="L62" s="127"/>
      <c r="M62" s="129"/>
      <c r="N62" s="129"/>
      <c r="O62" s="129">
        <f t="shared" si="3"/>
        <v>0</v>
      </c>
      <c r="P62" s="130">
        <f>Pricing!M58</f>
        <v>0</v>
      </c>
      <c r="Q62" s="131">
        <f t="shared" si="4"/>
        <v>0</v>
      </c>
      <c r="R62" s="131">
        <f t="shared" si="5"/>
        <v>0</v>
      </c>
      <c r="S62" s="131">
        <f t="shared" si="6"/>
        <v>0</v>
      </c>
      <c r="T62" s="131">
        <f t="shared" si="7"/>
        <v>0</v>
      </c>
      <c r="U62" s="129">
        <f t="shared" si="8"/>
        <v>0</v>
      </c>
      <c r="V62" s="131">
        <f t="shared" si="9"/>
        <v>0</v>
      </c>
      <c r="W62" s="130">
        <f>Pricing!S58*I62</f>
        <v>0</v>
      </c>
      <c r="X62" s="131">
        <f t="shared" si="10"/>
        <v>0</v>
      </c>
      <c r="Y62" s="131">
        <f t="shared" si="11"/>
        <v>0</v>
      </c>
      <c r="Z62" s="131">
        <f t="shared" si="12"/>
        <v>0</v>
      </c>
      <c r="AA62" s="131">
        <f t="shared" si="13"/>
        <v>0</v>
      </c>
      <c r="AB62" s="129">
        <f t="shared" si="14"/>
        <v>0</v>
      </c>
      <c r="AC62" s="132">
        <v>0</v>
      </c>
      <c r="AD62" s="133">
        <f>(J62*Pricing!O58)+(O62*Pricing!P58)</f>
        <v>0</v>
      </c>
      <c r="AE62" s="134">
        <f t="shared" si="15"/>
        <v>0</v>
      </c>
      <c r="AF62" s="299">
        <f t="shared" si="16"/>
        <v>0</v>
      </c>
      <c r="AG62" s="300"/>
      <c r="AH62" s="134">
        <f t="shared" si="17"/>
        <v>0</v>
      </c>
      <c r="AI62" s="134">
        <f t="shared" si="18"/>
        <v>0</v>
      </c>
      <c r="AJ62" s="134">
        <f>J62*Pricing!Q58</f>
        <v>0</v>
      </c>
      <c r="AK62" s="134">
        <f>I62*Pricing!R58</f>
        <v>0</v>
      </c>
      <c r="AL62" s="134">
        <f t="shared" si="19"/>
        <v>0</v>
      </c>
      <c r="AM62" s="135">
        <f t="shared" si="20"/>
        <v>0</v>
      </c>
      <c r="AN62" s="134">
        <f t="shared" si="21"/>
        <v>0</v>
      </c>
      <c r="AO62" s="129">
        <f t="shared" si="22"/>
        <v>0</v>
      </c>
      <c r="AP62" s="131">
        <f t="shared" si="23"/>
        <v>0</v>
      </c>
      <c r="AQ62" s="131">
        <f t="shared" si="24"/>
        <v>0</v>
      </c>
      <c r="AR62" s="131" t="e">
        <f t="shared" si="25"/>
        <v>#DIV/0!</v>
      </c>
      <c r="AS62" s="129">
        <f t="shared" si="26"/>
        <v>0</v>
      </c>
      <c r="AT62" s="129" t="e">
        <f t="shared" si="27"/>
        <v>#DIV/0!</v>
      </c>
      <c r="AU62" s="136" t="e">
        <f t="shared" si="28"/>
        <v>#DIV/0!</v>
      </c>
      <c r="AV62" s="137">
        <f t="shared" si="29"/>
        <v>0</v>
      </c>
      <c r="AW62" s="138" t="e">
        <f t="shared" si="30"/>
        <v>#DIV/0!</v>
      </c>
      <c r="AX62" s="139" t="e">
        <f t="shared" si="31"/>
        <v>#DIV/0!</v>
      </c>
      <c r="AY62" s="140"/>
      <c r="AZ62" s="141" t="e">
        <f t="shared" si="32"/>
        <v>#DIV/0!</v>
      </c>
      <c r="BA62" s="95"/>
      <c r="BB62" s="142"/>
    </row>
    <row r="63" spans="1:54" ht="34.5" customHeight="1">
      <c r="A63" s="95"/>
      <c r="B63" s="120">
        <f>Pricing!A59</f>
        <v>56</v>
      </c>
      <c r="C63" s="121">
        <f>Pricing!D59</f>
        <v>0</v>
      </c>
      <c r="D63" s="122">
        <f>Pricing!B59</f>
        <v>0</v>
      </c>
      <c r="E63" s="123">
        <f>Pricing!N59</f>
        <v>0</v>
      </c>
      <c r="F63" s="124">
        <f>Pricing!G59</f>
        <v>0</v>
      </c>
      <c r="G63" s="124">
        <f>Pricing!H59</f>
        <v>0</v>
      </c>
      <c r="H63" s="125">
        <f t="shared" si="0"/>
        <v>0</v>
      </c>
      <c r="I63" s="126">
        <f>Pricing!I59</f>
        <v>0</v>
      </c>
      <c r="J63" s="127">
        <f t="shared" si="1"/>
        <v>0</v>
      </c>
      <c r="K63" s="128">
        <f t="shared" si="2"/>
        <v>0</v>
      </c>
      <c r="L63" s="127"/>
      <c r="M63" s="129"/>
      <c r="N63" s="129"/>
      <c r="O63" s="129">
        <f t="shared" si="3"/>
        <v>0</v>
      </c>
      <c r="P63" s="130">
        <f>Pricing!M59</f>
        <v>0</v>
      </c>
      <c r="Q63" s="131">
        <f t="shared" si="4"/>
        <v>0</v>
      </c>
      <c r="R63" s="131">
        <f t="shared" si="5"/>
        <v>0</v>
      </c>
      <c r="S63" s="131">
        <f t="shared" si="6"/>
        <v>0</v>
      </c>
      <c r="T63" s="131">
        <f t="shared" si="7"/>
        <v>0</v>
      </c>
      <c r="U63" s="129">
        <f t="shared" si="8"/>
        <v>0</v>
      </c>
      <c r="V63" s="131">
        <f t="shared" si="9"/>
        <v>0</v>
      </c>
      <c r="W63" s="130">
        <f>Pricing!S59*I63</f>
        <v>0</v>
      </c>
      <c r="X63" s="131">
        <f t="shared" si="10"/>
        <v>0</v>
      </c>
      <c r="Y63" s="131">
        <f t="shared" si="11"/>
        <v>0</v>
      </c>
      <c r="Z63" s="131">
        <f t="shared" si="12"/>
        <v>0</v>
      </c>
      <c r="AA63" s="131">
        <f t="shared" si="13"/>
        <v>0</v>
      </c>
      <c r="AB63" s="129">
        <f t="shared" si="14"/>
        <v>0</v>
      </c>
      <c r="AC63" s="132">
        <v>0</v>
      </c>
      <c r="AD63" s="133">
        <f>(J63*Pricing!O59)+(O63*Pricing!P59)</f>
        <v>0</v>
      </c>
      <c r="AE63" s="134">
        <f t="shared" si="15"/>
        <v>0</v>
      </c>
      <c r="AF63" s="299">
        <f t="shared" si="16"/>
        <v>0</v>
      </c>
      <c r="AG63" s="300"/>
      <c r="AH63" s="134">
        <f t="shared" si="17"/>
        <v>0</v>
      </c>
      <c r="AI63" s="134">
        <f t="shared" si="18"/>
        <v>0</v>
      </c>
      <c r="AJ63" s="134">
        <f>J63*Pricing!Q59</f>
        <v>0</v>
      </c>
      <c r="AK63" s="134">
        <f>I63*Pricing!R59</f>
        <v>0</v>
      </c>
      <c r="AL63" s="134">
        <f t="shared" si="19"/>
        <v>0</v>
      </c>
      <c r="AM63" s="135">
        <f t="shared" si="20"/>
        <v>0</v>
      </c>
      <c r="AN63" s="134">
        <f t="shared" si="21"/>
        <v>0</v>
      </c>
      <c r="AO63" s="129">
        <f t="shared" si="22"/>
        <v>0</v>
      </c>
      <c r="AP63" s="131">
        <f t="shared" si="23"/>
        <v>0</v>
      </c>
      <c r="AQ63" s="131">
        <f t="shared" si="24"/>
        <v>0</v>
      </c>
      <c r="AR63" s="131" t="e">
        <f t="shared" si="25"/>
        <v>#DIV/0!</v>
      </c>
      <c r="AS63" s="129">
        <f t="shared" si="26"/>
        <v>0</v>
      </c>
      <c r="AT63" s="129" t="e">
        <f t="shared" si="27"/>
        <v>#DIV/0!</v>
      </c>
      <c r="AU63" s="136" t="e">
        <f t="shared" si="28"/>
        <v>#DIV/0!</v>
      </c>
      <c r="AV63" s="137">
        <f t="shared" si="29"/>
        <v>0</v>
      </c>
      <c r="AW63" s="138" t="e">
        <f t="shared" si="30"/>
        <v>#DIV/0!</v>
      </c>
      <c r="AX63" s="139" t="e">
        <f t="shared" si="31"/>
        <v>#DIV/0!</v>
      </c>
      <c r="AY63" s="140"/>
      <c r="AZ63" s="141" t="e">
        <f t="shared" si="32"/>
        <v>#DIV/0!</v>
      </c>
      <c r="BA63" s="95"/>
      <c r="BB63" s="142"/>
    </row>
    <row r="64" spans="1:54" ht="34.5" customHeight="1">
      <c r="A64" s="95"/>
      <c r="B64" s="120">
        <f>Pricing!A60</f>
        <v>57</v>
      </c>
      <c r="C64" s="121">
        <f>Pricing!D60</f>
        <v>0</v>
      </c>
      <c r="D64" s="122">
        <f>Pricing!B60</f>
        <v>0</v>
      </c>
      <c r="E64" s="123">
        <f>Pricing!N60</f>
        <v>0</v>
      </c>
      <c r="F64" s="124">
        <f>Pricing!G60</f>
        <v>0</v>
      </c>
      <c r="G64" s="124">
        <f>Pricing!H60</f>
        <v>0</v>
      </c>
      <c r="H64" s="125">
        <f t="shared" si="0"/>
        <v>0</v>
      </c>
      <c r="I64" s="126">
        <f>Pricing!I60</f>
        <v>0</v>
      </c>
      <c r="J64" s="127">
        <f t="shared" si="1"/>
        <v>0</v>
      </c>
      <c r="K64" s="128">
        <f t="shared" si="2"/>
        <v>0</v>
      </c>
      <c r="L64" s="127"/>
      <c r="M64" s="129"/>
      <c r="N64" s="129"/>
      <c r="O64" s="129">
        <f t="shared" si="3"/>
        <v>0</v>
      </c>
      <c r="P64" s="130">
        <f>Pricing!M60</f>
        <v>0</v>
      </c>
      <c r="Q64" s="131">
        <f t="shared" si="4"/>
        <v>0</v>
      </c>
      <c r="R64" s="131">
        <f t="shared" si="5"/>
        <v>0</v>
      </c>
      <c r="S64" s="131">
        <f t="shared" si="6"/>
        <v>0</v>
      </c>
      <c r="T64" s="131">
        <f t="shared" si="7"/>
        <v>0</v>
      </c>
      <c r="U64" s="129">
        <f t="shared" si="8"/>
        <v>0</v>
      </c>
      <c r="V64" s="131">
        <f t="shared" si="9"/>
        <v>0</v>
      </c>
      <c r="W64" s="130">
        <f>Pricing!S60*I64</f>
        <v>0</v>
      </c>
      <c r="X64" s="131">
        <f t="shared" si="10"/>
        <v>0</v>
      </c>
      <c r="Y64" s="131">
        <f t="shared" si="11"/>
        <v>0</v>
      </c>
      <c r="Z64" s="131">
        <f t="shared" si="12"/>
        <v>0</v>
      </c>
      <c r="AA64" s="131">
        <f t="shared" si="13"/>
        <v>0</v>
      </c>
      <c r="AB64" s="129">
        <f t="shared" si="14"/>
        <v>0</v>
      </c>
      <c r="AC64" s="132">
        <v>0</v>
      </c>
      <c r="AD64" s="133">
        <f>(J64*Pricing!O60)+(O64*Pricing!P60)</f>
        <v>0</v>
      </c>
      <c r="AE64" s="134">
        <f t="shared" si="15"/>
        <v>0</v>
      </c>
      <c r="AF64" s="299">
        <f t="shared" si="16"/>
        <v>0</v>
      </c>
      <c r="AG64" s="300"/>
      <c r="AH64" s="134">
        <f t="shared" si="17"/>
        <v>0</v>
      </c>
      <c r="AI64" s="134">
        <f t="shared" si="18"/>
        <v>0</v>
      </c>
      <c r="AJ64" s="134">
        <f>J64*Pricing!Q60</f>
        <v>0</v>
      </c>
      <c r="AK64" s="134">
        <f>I64*Pricing!R60</f>
        <v>0</v>
      </c>
      <c r="AL64" s="134">
        <f t="shared" si="19"/>
        <v>0</v>
      </c>
      <c r="AM64" s="135">
        <f t="shared" si="20"/>
        <v>0</v>
      </c>
      <c r="AN64" s="134">
        <f t="shared" si="21"/>
        <v>0</v>
      </c>
      <c r="AO64" s="129">
        <f t="shared" si="22"/>
        <v>0</v>
      </c>
      <c r="AP64" s="131">
        <f t="shared" si="23"/>
        <v>0</v>
      </c>
      <c r="AQ64" s="131">
        <f t="shared" si="24"/>
        <v>0</v>
      </c>
      <c r="AR64" s="131" t="e">
        <f t="shared" si="25"/>
        <v>#DIV/0!</v>
      </c>
      <c r="AS64" s="129">
        <f t="shared" si="26"/>
        <v>0</v>
      </c>
      <c r="AT64" s="129" t="e">
        <f t="shared" si="27"/>
        <v>#DIV/0!</v>
      </c>
      <c r="AU64" s="136" t="e">
        <f t="shared" si="28"/>
        <v>#DIV/0!</v>
      </c>
      <c r="AV64" s="137">
        <f t="shared" si="29"/>
        <v>0</v>
      </c>
      <c r="AW64" s="138" t="e">
        <f t="shared" si="30"/>
        <v>#DIV/0!</v>
      </c>
      <c r="AX64" s="139" t="e">
        <f t="shared" si="31"/>
        <v>#DIV/0!</v>
      </c>
      <c r="AY64" s="140"/>
      <c r="AZ64" s="141" t="e">
        <f t="shared" si="32"/>
        <v>#DIV/0!</v>
      </c>
      <c r="BA64" s="95"/>
      <c r="BB64" s="142"/>
    </row>
    <row r="65" spans="1:54" ht="34.5" customHeight="1">
      <c r="A65" s="95"/>
      <c r="B65" s="120">
        <f>Pricing!A61</f>
        <v>58</v>
      </c>
      <c r="C65" s="121">
        <f>Pricing!D61</f>
        <v>0</v>
      </c>
      <c r="D65" s="122">
        <f>Pricing!B61</f>
        <v>0</v>
      </c>
      <c r="E65" s="123">
        <f>Pricing!N61</f>
        <v>0</v>
      </c>
      <c r="F65" s="124">
        <f>Pricing!G61</f>
        <v>0</v>
      </c>
      <c r="G65" s="124">
        <f>Pricing!H61</f>
        <v>0</v>
      </c>
      <c r="H65" s="125">
        <f t="shared" si="0"/>
        <v>0</v>
      </c>
      <c r="I65" s="126">
        <f>Pricing!I61</f>
        <v>0</v>
      </c>
      <c r="J65" s="127">
        <f t="shared" si="1"/>
        <v>0</v>
      </c>
      <c r="K65" s="128">
        <f t="shared" si="2"/>
        <v>0</v>
      </c>
      <c r="L65" s="127"/>
      <c r="M65" s="129"/>
      <c r="N65" s="129"/>
      <c r="O65" s="129">
        <f t="shared" si="3"/>
        <v>0</v>
      </c>
      <c r="P65" s="130">
        <f>Pricing!M61</f>
        <v>0</v>
      </c>
      <c r="Q65" s="131">
        <f t="shared" si="4"/>
        <v>0</v>
      </c>
      <c r="R65" s="131">
        <f t="shared" si="5"/>
        <v>0</v>
      </c>
      <c r="S65" s="131">
        <f t="shared" si="6"/>
        <v>0</v>
      </c>
      <c r="T65" s="131">
        <f t="shared" si="7"/>
        <v>0</v>
      </c>
      <c r="U65" s="129">
        <f t="shared" si="8"/>
        <v>0</v>
      </c>
      <c r="V65" s="131">
        <f t="shared" si="9"/>
        <v>0</v>
      </c>
      <c r="W65" s="130">
        <f>Pricing!S61*I65</f>
        <v>0</v>
      </c>
      <c r="X65" s="131">
        <f t="shared" si="10"/>
        <v>0</v>
      </c>
      <c r="Y65" s="131">
        <f t="shared" si="11"/>
        <v>0</v>
      </c>
      <c r="Z65" s="131">
        <f t="shared" si="12"/>
        <v>0</v>
      </c>
      <c r="AA65" s="131">
        <f t="shared" si="13"/>
        <v>0</v>
      </c>
      <c r="AB65" s="129">
        <f t="shared" si="14"/>
        <v>0</v>
      </c>
      <c r="AC65" s="132">
        <v>0</v>
      </c>
      <c r="AD65" s="133">
        <f>(J65*Pricing!O61)+(O65*Pricing!P61)</f>
        <v>0</v>
      </c>
      <c r="AE65" s="134">
        <f t="shared" si="15"/>
        <v>0</v>
      </c>
      <c r="AF65" s="299">
        <f t="shared" si="16"/>
        <v>0</v>
      </c>
      <c r="AG65" s="300"/>
      <c r="AH65" s="134">
        <f t="shared" si="17"/>
        <v>0</v>
      </c>
      <c r="AI65" s="134">
        <f t="shared" si="18"/>
        <v>0</v>
      </c>
      <c r="AJ65" s="134">
        <f>J65*Pricing!Q61</f>
        <v>0</v>
      </c>
      <c r="AK65" s="134">
        <f>I65*Pricing!R61</f>
        <v>0</v>
      </c>
      <c r="AL65" s="134">
        <f t="shared" si="19"/>
        <v>0</v>
      </c>
      <c r="AM65" s="135">
        <f t="shared" si="20"/>
        <v>0</v>
      </c>
      <c r="AN65" s="134">
        <f t="shared" si="21"/>
        <v>0</v>
      </c>
      <c r="AO65" s="129">
        <f t="shared" si="22"/>
        <v>0</v>
      </c>
      <c r="AP65" s="131">
        <f t="shared" si="23"/>
        <v>0</v>
      </c>
      <c r="AQ65" s="131">
        <f t="shared" si="24"/>
        <v>0</v>
      </c>
      <c r="AR65" s="131" t="e">
        <f t="shared" si="25"/>
        <v>#DIV/0!</v>
      </c>
      <c r="AS65" s="129">
        <f t="shared" si="26"/>
        <v>0</v>
      </c>
      <c r="AT65" s="129" t="e">
        <f t="shared" si="27"/>
        <v>#DIV/0!</v>
      </c>
      <c r="AU65" s="136" t="e">
        <f t="shared" si="28"/>
        <v>#DIV/0!</v>
      </c>
      <c r="AV65" s="137">
        <f t="shared" si="29"/>
        <v>0</v>
      </c>
      <c r="AW65" s="138" t="e">
        <f t="shared" si="30"/>
        <v>#DIV/0!</v>
      </c>
      <c r="AX65" s="139" t="e">
        <f t="shared" si="31"/>
        <v>#DIV/0!</v>
      </c>
      <c r="AY65" s="140"/>
      <c r="AZ65" s="141" t="e">
        <f t="shared" si="32"/>
        <v>#DIV/0!</v>
      </c>
      <c r="BA65" s="95"/>
      <c r="BB65" s="142"/>
    </row>
    <row r="66" spans="1:54" ht="34.5" customHeight="1">
      <c r="A66" s="95"/>
      <c r="B66" s="120">
        <f>Pricing!A62</f>
        <v>59</v>
      </c>
      <c r="C66" s="121">
        <f>Pricing!D62</f>
        <v>0</v>
      </c>
      <c r="D66" s="122">
        <f>Pricing!B62</f>
        <v>0</v>
      </c>
      <c r="E66" s="123">
        <f>Pricing!N62</f>
        <v>0</v>
      </c>
      <c r="F66" s="124">
        <f>Pricing!G62</f>
        <v>0</v>
      </c>
      <c r="G66" s="124">
        <f>Pricing!H62</f>
        <v>0</v>
      </c>
      <c r="H66" s="125">
        <f t="shared" si="0"/>
        <v>0</v>
      </c>
      <c r="I66" s="126">
        <f>Pricing!I62</f>
        <v>0</v>
      </c>
      <c r="J66" s="127">
        <f t="shared" si="1"/>
        <v>0</v>
      </c>
      <c r="K66" s="128">
        <f t="shared" si="2"/>
        <v>0</v>
      </c>
      <c r="L66" s="127"/>
      <c r="M66" s="129"/>
      <c r="N66" s="129"/>
      <c r="O66" s="129">
        <f t="shared" si="3"/>
        <v>0</v>
      </c>
      <c r="P66" s="130">
        <f>Pricing!M62</f>
        <v>0</v>
      </c>
      <c r="Q66" s="131">
        <f t="shared" si="4"/>
        <v>0</v>
      </c>
      <c r="R66" s="131">
        <f t="shared" si="5"/>
        <v>0</v>
      </c>
      <c r="S66" s="131">
        <f t="shared" si="6"/>
        <v>0</v>
      </c>
      <c r="T66" s="131">
        <f t="shared" si="7"/>
        <v>0</v>
      </c>
      <c r="U66" s="129">
        <f t="shared" si="8"/>
        <v>0</v>
      </c>
      <c r="V66" s="131">
        <f t="shared" si="9"/>
        <v>0</v>
      </c>
      <c r="W66" s="130">
        <f>Pricing!S62*I66</f>
        <v>0</v>
      </c>
      <c r="X66" s="131">
        <f t="shared" si="10"/>
        <v>0</v>
      </c>
      <c r="Y66" s="131">
        <f t="shared" si="11"/>
        <v>0</v>
      </c>
      <c r="Z66" s="131">
        <f t="shared" si="12"/>
        <v>0</v>
      </c>
      <c r="AA66" s="131">
        <f t="shared" si="13"/>
        <v>0</v>
      </c>
      <c r="AB66" s="129">
        <f t="shared" si="14"/>
        <v>0</v>
      </c>
      <c r="AC66" s="132">
        <v>0</v>
      </c>
      <c r="AD66" s="133">
        <f>(J66*Pricing!O62)+(O66*Pricing!P62)</f>
        <v>0</v>
      </c>
      <c r="AE66" s="134">
        <f t="shared" si="15"/>
        <v>0</v>
      </c>
      <c r="AF66" s="299">
        <f t="shared" si="16"/>
        <v>0</v>
      </c>
      <c r="AG66" s="300"/>
      <c r="AH66" s="134">
        <f t="shared" si="17"/>
        <v>0</v>
      </c>
      <c r="AI66" s="134">
        <f t="shared" si="18"/>
        <v>0</v>
      </c>
      <c r="AJ66" s="134">
        <f>J66*Pricing!Q62</f>
        <v>0</v>
      </c>
      <c r="AK66" s="134">
        <f>I66*Pricing!R62</f>
        <v>0</v>
      </c>
      <c r="AL66" s="134">
        <f t="shared" si="19"/>
        <v>0</v>
      </c>
      <c r="AM66" s="135">
        <f t="shared" si="20"/>
        <v>0</v>
      </c>
      <c r="AN66" s="134">
        <f t="shared" si="21"/>
        <v>0</v>
      </c>
      <c r="AO66" s="129">
        <f t="shared" si="22"/>
        <v>0</v>
      </c>
      <c r="AP66" s="131">
        <f t="shared" si="23"/>
        <v>0</v>
      </c>
      <c r="AQ66" s="131">
        <f t="shared" si="24"/>
        <v>0</v>
      </c>
      <c r="AR66" s="131" t="e">
        <f t="shared" si="25"/>
        <v>#DIV/0!</v>
      </c>
      <c r="AS66" s="129">
        <f t="shared" si="26"/>
        <v>0</v>
      </c>
      <c r="AT66" s="129" t="e">
        <f t="shared" si="27"/>
        <v>#DIV/0!</v>
      </c>
      <c r="AU66" s="136" t="e">
        <f t="shared" si="28"/>
        <v>#DIV/0!</v>
      </c>
      <c r="AV66" s="137">
        <f t="shared" si="29"/>
        <v>0</v>
      </c>
      <c r="AW66" s="138" t="e">
        <f t="shared" si="30"/>
        <v>#DIV/0!</v>
      </c>
      <c r="AX66" s="139" t="e">
        <f t="shared" si="31"/>
        <v>#DIV/0!</v>
      </c>
      <c r="AY66" s="140"/>
      <c r="AZ66" s="141" t="e">
        <f t="shared" si="32"/>
        <v>#DIV/0!</v>
      </c>
      <c r="BA66" s="95"/>
      <c r="BB66" s="142"/>
    </row>
    <row r="67" spans="1:54" ht="34.5" customHeight="1">
      <c r="A67" s="95"/>
      <c r="B67" s="120">
        <f>Pricing!A63</f>
        <v>60</v>
      </c>
      <c r="C67" s="121">
        <f>Pricing!D63</f>
        <v>0</v>
      </c>
      <c r="D67" s="122">
        <f>Pricing!B63</f>
        <v>0</v>
      </c>
      <c r="E67" s="123">
        <f>Pricing!N63</f>
        <v>0</v>
      </c>
      <c r="F67" s="124">
        <f>Pricing!G63</f>
        <v>0</v>
      </c>
      <c r="G67" s="124">
        <f>Pricing!H63</f>
        <v>0</v>
      </c>
      <c r="H67" s="125">
        <f t="shared" si="0"/>
        <v>0</v>
      </c>
      <c r="I67" s="126">
        <f>Pricing!I63</f>
        <v>0</v>
      </c>
      <c r="J67" s="127">
        <f t="shared" si="1"/>
        <v>0</v>
      </c>
      <c r="K67" s="128">
        <f t="shared" si="2"/>
        <v>0</v>
      </c>
      <c r="L67" s="127"/>
      <c r="M67" s="129"/>
      <c r="N67" s="129"/>
      <c r="O67" s="129">
        <f t="shared" si="3"/>
        <v>0</v>
      </c>
      <c r="P67" s="130">
        <f>Pricing!M63</f>
        <v>0</v>
      </c>
      <c r="Q67" s="131">
        <f t="shared" si="4"/>
        <v>0</v>
      </c>
      <c r="R67" s="131">
        <f t="shared" si="5"/>
        <v>0</v>
      </c>
      <c r="S67" s="131">
        <f t="shared" si="6"/>
        <v>0</v>
      </c>
      <c r="T67" s="131">
        <f t="shared" si="7"/>
        <v>0</v>
      </c>
      <c r="U67" s="129">
        <f t="shared" si="8"/>
        <v>0</v>
      </c>
      <c r="V67" s="131">
        <f t="shared" si="9"/>
        <v>0</v>
      </c>
      <c r="W67" s="130">
        <f>Pricing!S63*I67</f>
        <v>0</v>
      </c>
      <c r="X67" s="131">
        <f t="shared" si="10"/>
        <v>0</v>
      </c>
      <c r="Y67" s="131">
        <f t="shared" si="11"/>
        <v>0</v>
      </c>
      <c r="Z67" s="131">
        <f t="shared" si="12"/>
        <v>0</v>
      </c>
      <c r="AA67" s="131">
        <f t="shared" si="13"/>
        <v>0</v>
      </c>
      <c r="AB67" s="129">
        <f t="shared" si="14"/>
        <v>0</v>
      </c>
      <c r="AC67" s="132">
        <v>0</v>
      </c>
      <c r="AD67" s="133">
        <f>(J67*Pricing!O63)+(O67*Pricing!P63)</f>
        <v>0</v>
      </c>
      <c r="AE67" s="134">
        <f t="shared" si="15"/>
        <v>0</v>
      </c>
      <c r="AF67" s="299">
        <f t="shared" si="16"/>
        <v>0</v>
      </c>
      <c r="AG67" s="300"/>
      <c r="AH67" s="134">
        <f t="shared" si="17"/>
        <v>0</v>
      </c>
      <c r="AI67" s="134">
        <f t="shared" si="18"/>
        <v>0</v>
      </c>
      <c r="AJ67" s="134">
        <f>J67*Pricing!Q63</f>
        <v>0</v>
      </c>
      <c r="AK67" s="134">
        <f>I67*Pricing!R63</f>
        <v>0</v>
      </c>
      <c r="AL67" s="134">
        <f t="shared" si="19"/>
        <v>0</v>
      </c>
      <c r="AM67" s="135">
        <f t="shared" si="20"/>
        <v>0</v>
      </c>
      <c r="AN67" s="134">
        <f t="shared" si="21"/>
        <v>0</v>
      </c>
      <c r="AO67" s="129">
        <f t="shared" si="22"/>
        <v>0</v>
      </c>
      <c r="AP67" s="131">
        <f t="shared" si="23"/>
        <v>0</v>
      </c>
      <c r="AQ67" s="131">
        <f t="shared" si="24"/>
        <v>0</v>
      </c>
      <c r="AR67" s="131" t="e">
        <f t="shared" si="25"/>
        <v>#DIV/0!</v>
      </c>
      <c r="AS67" s="129">
        <f t="shared" si="26"/>
        <v>0</v>
      </c>
      <c r="AT67" s="129" t="e">
        <f t="shared" si="27"/>
        <v>#DIV/0!</v>
      </c>
      <c r="AU67" s="136" t="e">
        <f t="shared" si="28"/>
        <v>#DIV/0!</v>
      </c>
      <c r="AV67" s="137">
        <f t="shared" si="29"/>
        <v>0</v>
      </c>
      <c r="AW67" s="138" t="e">
        <f t="shared" si="30"/>
        <v>#DIV/0!</v>
      </c>
      <c r="AX67" s="139" t="e">
        <f t="shared" si="31"/>
        <v>#DIV/0!</v>
      </c>
      <c r="AY67" s="140"/>
      <c r="AZ67" s="141" t="e">
        <f t="shared" si="32"/>
        <v>#DIV/0!</v>
      </c>
      <c r="BA67" s="95"/>
      <c r="BB67" s="142"/>
    </row>
    <row r="68" spans="1:54" ht="34.5" customHeight="1">
      <c r="A68" s="95"/>
      <c r="B68" s="120">
        <f>Pricing!A64</f>
        <v>61</v>
      </c>
      <c r="C68" s="121">
        <f>Pricing!D64</f>
        <v>0</v>
      </c>
      <c r="D68" s="122">
        <f>Pricing!B64</f>
        <v>0</v>
      </c>
      <c r="E68" s="123">
        <f>Pricing!N64</f>
        <v>0</v>
      </c>
      <c r="F68" s="124">
        <f>Pricing!G64</f>
        <v>0</v>
      </c>
      <c r="G68" s="124">
        <f>Pricing!H64</f>
        <v>0</v>
      </c>
      <c r="H68" s="125">
        <f t="shared" si="0"/>
        <v>0</v>
      </c>
      <c r="I68" s="126">
        <f>Pricing!I64</f>
        <v>0</v>
      </c>
      <c r="J68" s="127">
        <f t="shared" si="1"/>
        <v>0</v>
      </c>
      <c r="K68" s="128">
        <f t="shared" si="2"/>
        <v>0</v>
      </c>
      <c r="L68" s="127"/>
      <c r="M68" s="129"/>
      <c r="N68" s="129"/>
      <c r="O68" s="129">
        <f t="shared" si="3"/>
        <v>0</v>
      </c>
      <c r="P68" s="130">
        <f>Pricing!M64</f>
        <v>0</v>
      </c>
      <c r="Q68" s="131">
        <f t="shared" si="4"/>
        <v>0</v>
      </c>
      <c r="R68" s="131">
        <f t="shared" si="5"/>
        <v>0</v>
      </c>
      <c r="S68" s="131">
        <f t="shared" si="6"/>
        <v>0</v>
      </c>
      <c r="T68" s="131">
        <f t="shared" si="7"/>
        <v>0</v>
      </c>
      <c r="U68" s="129">
        <f t="shared" si="8"/>
        <v>0</v>
      </c>
      <c r="V68" s="131">
        <f t="shared" si="9"/>
        <v>0</v>
      </c>
      <c r="W68" s="130">
        <f>Pricing!S64*I68</f>
        <v>0</v>
      </c>
      <c r="X68" s="131">
        <f t="shared" si="10"/>
        <v>0</v>
      </c>
      <c r="Y68" s="131">
        <f t="shared" si="11"/>
        <v>0</v>
      </c>
      <c r="Z68" s="131">
        <f t="shared" si="12"/>
        <v>0</v>
      </c>
      <c r="AA68" s="131">
        <f t="shared" si="13"/>
        <v>0</v>
      </c>
      <c r="AB68" s="129">
        <f t="shared" si="14"/>
        <v>0</v>
      </c>
      <c r="AC68" s="132">
        <v>0</v>
      </c>
      <c r="AD68" s="133">
        <f>(J68*Pricing!O64)+(O68*Pricing!P64)</f>
        <v>0</v>
      </c>
      <c r="AE68" s="134">
        <f t="shared" si="15"/>
        <v>0</v>
      </c>
      <c r="AF68" s="299">
        <f t="shared" si="16"/>
        <v>0</v>
      </c>
      <c r="AG68" s="300"/>
      <c r="AH68" s="134">
        <f t="shared" si="17"/>
        <v>0</v>
      </c>
      <c r="AI68" s="134">
        <f t="shared" si="18"/>
        <v>0</v>
      </c>
      <c r="AJ68" s="134">
        <f>J68*Pricing!Q64</f>
        <v>0</v>
      </c>
      <c r="AK68" s="134">
        <f>I68*Pricing!R64</f>
        <v>0</v>
      </c>
      <c r="AL68" s="134">
        <f t="shared" si="19"/>
        <v>0</v>
      </c>
      <c r="AM68" s="135">
        <f t="shared" si="20"/>
        <v>0</v>
      </c>
      <c r="AN68" s="134">
        <f t="shared" si="21"/>
        <v>0</v>
      </c>
      <c r="AO68" s="129">
        <f t="shared" si="22"/>
        <v>0</v>
      </c>
      <c r="AP68" s="131">
        <f t="shared" si="23"/>
        <v>0</v>
      </c>
      <c r="AQ68" s="131">
        <f t="shared" si="24"/>
        <v>0</v>
      </c>
      <c r="AR68" s="131" t="e">
        <f t="shared" si="25"/>
        <v>#DIV/0!</v>
      </c>
      <c r="AS68" s="129">
        <f t="shared" si="26"/>
        <v>0</v>
      </c>
      <c r="AT68" s="129" t="e">
        <f t="shared" si="27"/>
        <v>#DIV/0!</v>
      </c>
      <c r="AU68" s="136" t="e">
        <f t="shared" si="28"/>
        <v>#DIV/0!</v>
      </c>
      <c r="AV68" s="137">
        <f t="shared" si="29"/>
        <v>0</v>
      </c>
      <c r="AW68" s="138" t="e">
        <f t="shared" si="30"/>
        <v>#DIV/0!</v>
      </c>
      <c r="AX68" s="139" t="e">
        <f t="shared" si="31"/>
        <v>#DIV/0!</v>
      </c>
      <c r="AY68" s="140"/>
      <c r="AZ68" s="141" t="e">
        <f t="shared" si="32"/>
        <v>#DIV/0!</v>
      </c>
      <c r="BA68" s="95"/>
      <c r="BB68" s="142"/>
    </row>
    <row r="69" spans="1:54" ht="34.5" customHeight="1">
      <c r="A69" s="95"/>
      <c r="B69" s="120">
        <f>Pricing!A65</f>
        <v>62</v>
      </c>
      <c r="C69" s="121">
        <f>Pricing!D65</f>
        <v>0</v>
      </c>
      <c r="D69" s="122">
        <f>Pricing!B65</f>
        <v>0</v>
      </c>
      <c r="E69" s="123">
        <f>Pricing!N65</f>
        <v>0</v>
      </c>
      <c r="F69" s="124">
        <f>Pricing!G65</f>
        <v>0</v>
      </c>
      <c r="G69" s="124">
        <f>Pricing!H65</f>
        <v>0</v>
      </c>
      <c r="H69" s="125">
        <f t="shared" si="0"/>
        <v>0</v>
      </c>
      <c r="I69" s="126">
        <f>Pricing!I65</f>
        <v>0</v>
      </c>
      <c r="J69" s="127">
        <f t="shared" si="1"/>
        <v>0</v>
      </c>
      <c r="K69" s="128">
        <f t="shared" si="2"/>
        <v>0</v>
      </c>
      <c r="L69" s="127"/>
      <c r="M69" s="129"/>
      <c r="N69" s="129"/>
      <c r="O69" s="129">
        <f t="shared" si="3"/>
        <v>0</v>
      </c>
      <c r="P69" s="130">
        <f>Pricing!M65</f>
        <v>0</v>
      </c>
      <c r="Q69" s="131">
        <f t="shared" si="4"/>
        <v>0</v>
      </c>
      <c r="R69" s="131">
        <f t="shared" si="5"/>
        <v>0</v>
      </c>
      <c r="S69" s="131">
        <f t="shared" si="6"/>
        <v>0</v>
      </c>
      <c r="T69" s="131">
        <f t="shared" si="7"/>
        <v>0</v>
      </c>
      <c r="U69" s="129">
        <f t="shared" si="8"/>
        <v>0</v>
      </c>
      <c r="V69" s="131">
        <f t="shared" si="9"/>
        <v>0</v>
      </c>
      <c r="W69" s="130">
        <f>Pricing!S65*I69</f>
        <v>0</v>
      </c>
      <c r="X69" s="131">
        <f t="shared" si="10"/>
        <v>0</v>
      </c>
      <c r="Y69" s="131">
        <f t="shared" si="11"/>
        <v>0</v>
      </c>
      <c r="Z69" s="131">
        <f t="shared" si="12"/>
        <v>0</v>
      </c>
      <c r="AA69" s="131">
        <f t="shared" si="13"/>
        <v>0</v>
      </c>
      <c r="AB69" s="129">
        <f t="shared" si="14"/>
        <v>0</v>
      </c>
      <c r="AC69" s="132">
        <v>0</v>
      </c>
      <c r="AD69" s="133">
        <f>(J69*Pricing!O65)+(O69*Pricing!P65)</f>
        <v>0</v>
      </c>
      <c r="AE69" s="134">
        <f t="shared" si="15"/>
        <v>0</v>
      </c>
      <c r="AF69" s="299">
        <f t="shared" si="16"/>
        <v>0</v>
      </c>
      <c r="AG69" s="300"/>
      <c r="AH69" s="134">
        <f t="shared" si="17"/>
        <v>0</v>
      </c>
      <c r="AI69" s="134">
        <f t="shared" si="18"/>
        <v>0</v>
      </c>
      <c r="AJ69" s="134">
        <f>J69*Pricing!Q65</f>
        <v>0</v>
      </c>
      <c r="AK69" s="134">
        <f>I69*Pricing!R65</f>
        <v>0</v>
      </c>
      <c r="AL69" s="134">
        <f t="shared" si="19"/>
        <v>0</v>
      </c>
      <c r="AM69" s="135">
        <f t="shared" si="20"/>
        <v>0</v>
      </c>
      <c r="AN69" s="134">
        <f t="shared" si="21"/>
        <v>0</v>
      </c>
      <c r="AO69" s="129">
        <f t="shared" si="22"/>
        <v>0</v>
      </c>
      <c r="AP69" s="131">
        <f t="shared" si="23"/>
        <v>0</v>
      </c>
      <c r="AQ69" s="131">
        <f t="shared" si="24"/>
        <v>0</v>
      </c>
      <c r="AR69" s="131" t="e">
        <f t="shared" si="25"/>
        <v>#DIV/0!</v>
      </c>
      <c r="AS69" s="129">
        <f t="shared" si="26"/>
        <v>0</v>
      </c>
      <c r="AT69" s="129" t="e">
        <f t="shared" si="27"/>
        <v>#DIV/0!</v>
      </c>
      <c r="AU69" s="136" t="e">
        <f t="shared" si="28"/>
        <v>#DIV/0!</v>
      </c>
      <c r="AV69" s="137">
        <f t="shared" si="29"/>
        <v>0</v>
      </c>
      <c r="AW69" s="138" t="e">
        <f t="shared" si="30"/>
        <v>#DIV/0!</v>
      </c>
      <c r="AX69" s="139" t="e">
        <f t="shared" si="31"/>
        <v>#DIV/0!</v>
      </c>
      <c r="AY69" s="140"/>
      <c r="AZ69" s="141" t="e">
        <f t="shared" si="32"/>
        <v>#DIV/0!</v>
      </c>
      <c r="BA69" s="95"/>
      <c r="BB69" s="142"/>
    </row>
    <row r="70" spans="1:54" ht="34.5" customHeight="1">
      <c r="A70" s="95"/>
      <c r="B70" s="120">
        <f>Pricing!A66</f>
        <v>63</v>
      </c>
      <c r="C70" s="121">
        <f>Pricing!D66</f>
        <v>0</v>
      </c>
      <c r="D70" s="122">
        <f>Pricing!B66</f>
        <v>0</v>
      </c>
      <c r="E70" s="123">
        <f>Pricing!N66</f>
        <v>0</v>
      </c>
      <c r="F70" s="124">
        <f>Pricing!G66</f>
        <v>0</v>
      </c>
      <c r="G70" s="124">
        <f>Pricing!H66</f>
        <v>0</v>
      </c>
      <c r="H70" s="125">
        <f t="shared" si="0"/>
        <v>0</v>
      </c>
      <c r="I70" s="126">
        <f>Pricing!I66</f>
        <v>0</v>
      </c>
      <c r="J70" s="127">
        <f t="shared" si="1"/>
        <v>0</v>
      </c>
      <c r="K70" s="128">
        <f t="shared" si="2"/>
        <v>0</v>
      </c>
      <c r="L70" s="127"/>
      <c r="M70" s="129"/>
      <c r="N70" s="129"/>
      <c r="O70" s="129">
        <f t="shared" si="3"/>
        <v>0</v>
      </c>
      <c r="P70" s="130">
        <f>Pricing!M66</f>
        <v>0</v>
      </c>
      <c r="Q70" s="131">
        <f t="shared" si="4"/>
        <v>0</v>
      </c>
      <c r="R70" s="131">
        <f t="shared" si="5"/>
        <v>0</v>
      </c>
      <c r="S70" s="131">
        <f t="shared" si="6"/>
        <v>0</v>
      </c>
      <c r="T70" s="131">
        <f t="shared" si="7"/>
        <v>0</v>
      </c>
      <c r="U70" s="129">
        <f t="shared" si="8"/>
        <v>0</v>
      </c>
      <c r="V70" s="131">
        <f t="shared" si="9"/>
        <v>0</v>
      </c>
      <c r="W70" s="130">
        <f>Pricing!S66*I70</f>
        <v>0</v>
      </c>
      <c r="X70" s="131">
        <f t="shared" si="10"/>
        <v>0</v>
      </c>
      <c r="Y70" s="131">
        <f t="shared" si="11"/>
        <v>0</v>
      </c>
      <c r="Z70" s="131">
        <f t="shared" si="12"/>
        <v>0</v>
      </c>
      <c r="AA70" s="131">
        <f t="shared" si="13"/>
        <v>0</v>
      </c>
      <c r="AB70" s="129">
        <f t="shared" si="14"/>
        <v>0</v>
      </c>
      <c r="AC70" s="132">
        <v>0</v>
      </c>
      <c r="AD70" s="133">
        <f>(J70*Pricing!O66)+(O70*Pricing!P66)</f>
        <v>0</v>
      </c>
      <c r="AE70" s="134">
        <f t="shared" si="15"/>
        <v>0</v>
      </c>
      <c r="AF70" s="299">
        <f t="shared" si="16"/>
        <v>0</v>
      </c>
      <c r="AG70" s="300"/>
      <c r="AH70" s="134">
        <f t="shared" si="17"/>
        <v>0</v>
      </c>
      <c r="AI70" s="134">
        <f t="shared" si="18"/>
        <v>0</v>
      </c>
      <c r="AJ70" s="134">
        <f>J70*Pricing!Q66</f>
        <v>0</v>
      </c>
      <c r="AK70" s="134">
        <f>I70*Pricing!R66</f>
        <v>0</v>
      </c>
      <c r="AL70" s="134">
        <f t="shared" si="19"/>
        <v>0</v>
      </c>
      <c r="AM70" s="135">
        <f t="shared" si="20"/>
        <v>0</v>
      </c>
      <c r="AN70" s="134">
        <f t="shared" si="21"/>
        <v>0</v>
      </c>
      <c r="AO70" s="129">
        <f t="shared" si="22"/>
        <v>0</v>
      </c>
      <c r="AP70" s="131">
        <f t="shared" si="23"/>
        <v>0</v>
      </c>
      <c r="AQ70" s="131">
        <f t="shared" si="24"/>
        <v>0</v>
      </c>
      <c r="AR70" s="131" t="e">
        <f t="shared" si="25"/>
        <v>#DIV/0!</v>
      </c>
      <c r="AS70" s="129">
        <f t="shared" si="26"/>
        <v>0</v>
      </c>
      <c r="AT70" s="129" t="e">
        <f t="shared" si="27"/>
        <v>#DIV/0!</v>
      </c>
      <c r="AU70" s="136" t="e">
        <f t="shared" si="28"/>
        <v>#DIV/0!</v>
      </c>
      <c r="AV70" s="137">
        <f t="shared" si="29"/>
        <v>0</v>
      </c>
      <c r="AW70" s="138" t="e">
        <f t="shared" si="30"/>
        <v>#DIV/0!</v>
      </c>
      <c r="AX70" s="139" t="e">
        <f t="shared" si="31"/>
        <v>#DIV/0!</v>
      </c>
      <c r="AY70" s="140"/>
      <c r="AZ70" s="141" t="e">
        <f t="shared" si="32"/>
        <v>#DIV/0!</v>
      </c>
      <c r="BA70" s="95"/>
      <c r="BB70" s="142"/>
    </row>
    <row r="71" spans="1:54" ht="34.5" customHeight="1">
      <c r="A71" s="95"/>
      <c r="B71" s="120">
        <f>Pricing!A67</f>
        <v>64</v>
      </c>
      <c r="C71" s="121">
        <f>Pricing!D67</f>
        <v>0</v>
      </c>
      <c r="D71" s="122">
        <f>Pricing!B67</f>
        <v>0</v>
      </c>
      <c r="E71" s="123">
        <f>Pricing!N67</f>
        <v>0</v>
      </c>
      <c r="F71" s="124">
        <f>Pricing!G67</f>
        <v>0</v>
      </c>
      <c r="G71" s="124">
        <f>Pricing!H67</f>
        <v>0</v>
      </c>
      <c r="H71" s="125">
        <f t="shared" si="0"/>
        <v>0</v>
      </c>
      <c r="I71" s="126">
        <f>Pricing!I67</f>
        <v>0</v>
      </c>
      <c r="J71" s="127">
        <f t="shared" si="1"/>
        <v>0</v>
      </c>
      <c r="K71" s="128">
        <f t="shared" si="2"/>
        <v>0</v>
      </c>
      <c r="L71" s="127"/>
      <c r="M71" s="129"/>
      <c r="N71" s="129"/>
      <c r="O71" s="129">
        <f t="shared" si="3"/>
        <v>0</v>
      </c>
      <c r="P71" s="130">
        <f>Pricing!M67</f>
        <v>0</v>
      </c>
      <c r="Q71" s="131">
        <f t="shared" si="4"/>
        <v>0</v>
      </c>
      <c r="R71" s="131">
        <f t="shared" si="5"/>
        <v>0</v>
      </c>
      <c r="S71" s="131">
        <f t="shared" si="6"/>
        <v>0</v>
      </c>
      <c r="T71" s="131">
        <f t="shared" si="7"/>
        <v>0</v>
      </c>
      <c r="U71" s="129">
        <f t="shared" si="8"/>
        <v>0</v>
      </c>
      <c r="V71" s="131">
        <f t="shared" si="9"/>
        <v>0</v>
      </c>
      <c r="W71" s="130">
        <f>Pricing!S67*I71</f>
        <v>0</v>
      </c>
      <c r="X71" s="131">
        <f t="shared" si="10"/>
        <v>0</v>
      </c>
      <c r="Y71" s="131">
        <f t="shared" si="11"/>
        <v>0</v>
      </c>
      <c r="Z71" s="131">
        <f t="shared" si="12"/>
        <v>0</v>
      </c>
      <c r="AA71" s="131">
        <f t="shared" si="13"/>
        <v>0</v>
      </c>
      <c r="AB71" s="129">
        <f t="shared" si="14"/>
        <v>0</v>
      </c>
      <c r="AC71" s="132">
        <v>0</v>
      </c>
      <c r="AD71" s="133">
        <f>(J71*Pricing!O67)+(O71*Pricing!P67)</f>
        <v>0</v>
      </c>
      <c r="AE71" s="134">
        <f t="shared" si="15"/>
        <v>0</v>
      </c>
      <c r="AF71" s="299">
        <f t="shared" si="16"/>
        <v>0</v>
      </c>
      <c r="AG71" s="300"/>
      <c r="AH71" s="134">
        <f t="shared" si="17"/>
        <v>0</v>
      </c>
      <c r="AI71" s="134">
        <f t="shared" si="18"/>
        <v>0</v>
      </c>
      <c r="AJ71" s="134">
        <f>J71*Pricing!Q67</f>
        <v>0</v>
      </c>
      <c r="AK71" s="134">
        <f>I71*Pricing!R67</f>
        <v>0</v>
      </c>
      <c r="AL71" s="134">
        <f t="shared" si="19"/>
        <v>0</v>
      </c>
      <c r="AM71" s="135">
        <f t="shared" si="20"/>
        <v>0</v>
      </c>
      <c r="AN71" s="134">
        <f t="shared" si="21"/>
        <v>0</v>
      </c>
      <c r="AO71" s="129">
        <f t="shared" si="22"/>
        <v>0</v>
      </c>
      <c r="AP71" s="131">
        <f t="shared" si="23"/>
        <v>0</v>
      </c>
      <c r="AQ71" s="131">
        <f t="shared" si="24"/>
        <v>0</v>
      </c>
      <c r="AR71" s="131" t="e">
        <f t="shared" si="25"/>
        <v>#DIV/0!</v>
      </c>
      <c r="AS71" s="129">
        <f t="shared" si="26"/>
        <v>0</v>
      </c>
      <c r="AT71" s="129" t="e">
        <f t="shared" si="27"/>
        <v>#DIV/0!</v>
      </c>
      <c r="AU71" s="136" t="e">
        <f t="shared" si="28"/>
        <v>#DIV/0!</v>
      </c>
      <c r="AV71" s="137">
        <f t="shared" si="29"/>
        <v>0</v>
      </c>
      <c r="AW71" s="138" t="e">
        <f t="shared" si="30"/>
        <v>#DIV/0!</v>
      </c>
      <c r="AX71" s="139" t="e">
        <f t="shared" si="31"/>
        <v>#DIV/0!</v>
      </c>
      <c r="AY71" s="140"/>
      <c r="AZ71" s="141" t="e">
        <f t="shared" si="32"/>
        <v>#DIV/0!</v>
      </c>
      <c r="BA71" s="95"/>
      <c r="BB71" s="142"/>
    </row>
    <row r="72" spans="1:54" ht="34.5" customHeight="1">
      <c r="A72" s="95"/>
      <c r="B72" s="120">
        <f>Pricing!A68</f>
        <v>65</v>
      </c>
      <c r="C72" s="121">
        <f>Pricing!D68</f>
        <v>0</v>
      </c>
      <c r="D72" s="122">
        <f>Pricing!B68</f>
        <v>0</v>
      </c>
      <c r="E72" s="123">
        <f>Pricing!N68</f>
        <v>0</v>
      </c>
      <c r="F72" s="124">
        <f>Pricing!G68</f>
        <v>0</v>
      </c>
      <c r="G72" s="124">
        <f>Pricing!H68</f>
        <v>0</v>
      </c>
      <c r="H72" s="125">
        <f t="shared" si="0"/>
        <v>0</v>
      </c>
      <c r="I72" s="126">
        <f>Pricing!I68</f>
        <v>0</v>
      </c>
      <c r="J72" s="127">
        <f t="shared" si="1"/>
        <v>0</v>
      </c>
      <c r="K72" s="128">
        <f t="shared" si="2"/>
        <v>0</v>
      </c>
      <c r="L72" s="127"/>
      <c r="M72" s="129"/>
      <c r="N72" s="129"/>
      <c r="O72" s="129">
        <f t="shared" si="3"/>
        <v>0</v>
      </c>
      <c r="P72" s="130">
        <f>Pricing!M68</f>
        <v>0</v>
      </c>
      <c r="Q72" s="131">
        <f t="shared" si="4"/>
        <v>0</v>
      </c>
      <c r="R72" s="131">
        <f t="shared" si="5"/>
        <v>0</v>
      </c>
      <c r="S72" s="131">
        <f t="shared" si="6"/>
        <v>0</v>
      </c>
      <c r="T72" s="131">
        <f t="shared" si="7"/>
        <v>0</v>
      </c>
      <c r="U72" s="129">
        <f t="shared" si="8"/>
        <v>0</v>
      </c>
      <c r="V72" s="131">
        <f t="shared" si="9"/>
        <v>0</v>
      </c>
      <c r="W72" s="130">
        <f>Pricing!S68*I72</f>
        <v>0</v>
      </c>
      <c r="X72" s="131">
        <f t="shared" si="10"/>
        <v>0</v>
      </c>
      <c r="Y72" s="131">
        <f t="shared" si="11"/>
        <v>0</v>
      </c>
      <c r="Z72" s="131">
        <f t="shared" si="12"/>
        <v>0</v>
      </c>
      <c r="AA72" s="131">
        <f t="shared" si="13"/>
        <v>0</v>
      </c>
      <c r="AB72" s="129">
        <f t="shared" si="14"/>
        <v>0</v>
      </c>
      <c r="AC72" s="132">
        <v>0</v>
      </c>
      <c r="AD72" s="133">
        <f>(J72*Pricing!O68)+(O72*Pricing!P68)</f>
        <v>0</v>
      </c>
      <c r="AE72" s="134">
        <f t="shared" si="15"/>
        <v>0</v>
      </c>
      <c r="AF72" s="299">
        <f t="shared" si="16"/>
        <v>0</v>
      </c>
      <c r="AG72" s="300"/>
      <c r="AH72" s="134">
        <f t="shared" si="17"/>
        <v>0</v>
      </c>
      <c r="AI72" s="134">
        <f t="shared" si="18"/>
        <v>0</v>
      </c>
      <c r="AJ72" s="134">
        <f>J72*Pricing!Q68</f>
        <v>0</v>
      </c>
      <c r="AK72" s="134">
        <f>I72*Pricing!R68</f>
        <v>0</v>
      </c>
      <c r="AL72" s="134">
        <f t="shared" si="19"/>
        <v>0</v>
      </c>
      <c r="AM72" s="135">
        <f t="shared" si="20"/>
        <v>0</v>
      </c>
      <c r="AN72" s="134">
        <f t="shared" si="21"/>
        <v>0</v>
      </c>
      <c r="AO72" s="129">
        <f t="shared" si="22"/>
        <v>0</v>
      </c>
      <c r="AP72" s="131">
        <f t="shared" si="23"/>
        <v>0</v>
      </c>
      <c r="AQ72" s="131">
        <f t="shared" si="24"/>
        <v>0</v>
      </c>
      <c r="AR72" s="131" t="e">
        <f t="shared" si="25"/>
        <v>#DIV/0!</v>
      </c>
      <c r="AS72" s="129">
        <f t="shared" si="26"/>
        <v>0</v>
      </c>
      <c r="AT72" s="129" t="e">
        <f t="shared" si="27"/>
        <v>#DIV/0!</v>
      </c>
      <c r="AU72" s="136" t="e">
        <f t="shared" si="28"/>
        <v>#DIV/0!</v>
      </c>
      <c r="AV72" s="137">
        <f t="shared" si="29"/>
        <v>0</v>
      </c>
      <c r="AW72" s="138" t="e">
        <f t="shared" si="30"/>
        <v>#DIV/0!</v>
      </c>
      <c r="AX72" s="139" t="e">
        <f t="shared" si="31"/>
        <v>#DIV/0!</v>
      </c>
      <c r="AY72" s="140"/>
      <c r="AZ72" s="141" t="e">
        <f t="shared" si="32"/>
        <v>#DIV/0!</v>
      </c>
      <c r="BA72" s="95"/>
      <c r="BB72" s="142"/>
    </row>
    <row r="73" spans="1:54" ht="34.5" customHeight="1">
      <c r="A73" s="95"/>
      <c r="B73" s="120">
        <f>Pricing!A69</f>
        <v>66</v>
      </c>
      <c r="C73" s="121">
        <f>Pricing!D69</f>
        <v>0</v>
      </c>
      <c r="D73" s="122">
        <f>Pricing!B69</f>
        <v>0</v>
      </c>
      <c r="E73" s="123">
        <f>Pricing!N69</f>
        <v>0</v>
      </c>
      <c r="F73" s="124">
        <f>Pricing!G69</f>
        <v>0</v>
      </c>
      <c r="G73" s="124">
        <f>Pricing!H69</f>
        <v>0</v>
      </c>
      <c r="H73" s="125">
        <f t="shared" si="0"/>
        <v>0</v>
      </c>
      <c r="I73" s="126">
        <f>Pricing!I69</f>
        <v>0</v>
      </c>
      <c r="J73" s="127">
        <f t="shared" si="1"/>
        <v>0</v>
      </c>
      <c r="K73" s="128">
        <f t="shared" si="2"/>
        <v>0</v>
      </c>
      <c r="L73" s="127"/>
      <c r="M73" s="129"/>
      <c r="N73" s="129"/>
      <c r="O73" s="129">
        <f t="shared" si="3"/>
        <v>0</v>
      </c>
      <c r="P73" s="130">
        <f>Pricing!M69</f>
        <v>0</v>
      </c>
      <c r="Q73" s="131">
        <f t="shared" si="4"/>
        <v>0</v>
      </c>
      <c r="R73" s="131">
        <f t="shared" si="5"/>
        <v>0</v>
      </c>
      <c r="S73" s="131">
        <f t="shared" si="6"/>
        <v>0</v>
      </c>
      <c r="T73" s="131">
        <f t="shared" si="7"/>
        <v>0</v>
      </c>
      <c r="U73" s="129">
        <f t="shared" si="8"/>
        <v>0</v>
      </c>
      <c r="V73" s="131">
        <f t="shared" si="9"/>
        <v>0</v>
      </c>
      <c r="W73" s="130">
        <f>Pricing!S69*I73</f>
        <v>0</v>
      </c>
      <c r="X73" s="131">
        <f t="shared" si="10"/>
        <v>0</v>
      </c>
      <c r="Y73" s="131">
        <f t="shared" si="11"/>
        <v>0</v>
      </c>
      <c r="Z73" s="131">
        <f t="shared" si="12"/>
        <v>0</v>
      </c>
      <c r="AA73" s="131">
        <f t="shared" si="13"/>
        <v>0</v>
      </c>
      <c r="AB73" s="129">
        <f t="shared" si="14"/>
        <v>0</v>
      </c>
      <c r="AC73" s="132">
        <v>0</v>
      </c>
      <c r="AD73" s="133">
        <f>(J73*Pricing!O69)+(O73*Pricing!P69)</f>
        <v>0</v>
      </c>
      <c r="AE73" s="134">
        <f t="shared" si="15"/>
        <v>0</v>
      </c>
      <c r="AF73" s="299">
        <f t="shared" si="16"/>
        <v>0</v>
      </c>
      <c r="AG73" s="300"/>
      <c r="AH73" s="134">
        <f t="shared" si="17"/>
        <v>0</v>
      </c>
      <c r="AI73" s="134">
        <f t="shared" si="18"/>
        <v>0</v>
      </c>
      <c r="AJ73" s="134">
        <f>J73*Pricing!Q69</f>
        <v>0</v>
      </c>
      <c r="AK73" s="134">
        <f>I73*Pricing!R69</f>
        <v>0</v>
      </c>
      <c r="AL73" s="134">
        <f t="shared" si="19"/>
        <v>0</v>
      </c>
      <c r="AM73" s="135">
        <f t="shared" si="20"/>
        <v>0</v>
      </c>
      <c r="AN73" s="134">
        <f t="shared" si="21"/>
        <v>0</v>
      </c>
      <c r="AO73" s="129">
        <f t="shared" si="22"/>
        <v>0</v>
      </c>
      <c r="AP73" s="131">
        <f t="shared" si="23"/>
        <v>0</v>
      </c>
      <c r="AQ73" s="131">
        <f t="shared" si="24"/>
        <v>0</v>
      </c>
      <c r="AR73" s="131" t="e">
        <f t="shared" si="25"/>
        <v>#DIV/0!</v>
      </c>
      <c r="AS73" s="129">
        <f t="shared" si="26"/>
        <v>0</v>
      </c>
      <c r="AT73" s="129" t="e">
        <f t="shared" si="27"/>
        <v>#DIV/0!</v>
      </c>
      <c r="AU73" s="136" t="e">
        <f t="shared" si="28"/>
        <v>#DIV/0!</v>
      </c>
      <c r="AV73" s="137">
        <f t="shared" si="29"/>
        <v>0</v>
      </c>
      <c r="AW73" s="138" t="e">
        <f t="shared" si="30"/>
        <v>#DIV/0!</v>
      </c>
      <c r="AX73" s="139" t="e">
        <f t="shared" si="31"/>
        <v>#DIV/0!</v>
      </c>
      <c r="AY73" s="140"/>
      <c r="AZ73" s="141" t="e">
        <f t="shared" si="32"/>
        <v>#DIV/0!</v>
      </c>
      <c r="BA73" s="95"/>
      <c r="BB73" s="142"/>
    </row>
    <row r="74" spans="1:54" ht="34.5" customHeight="1">
      <c r="A74" s="95"/>
      <c r="B74" s="120">
        <f>Pricing!A70</f>
        <v>67</v>
      </c>
      <c r="C74" s="121">
        <f>Pricing!D70</f>
        <v>0</v>
      </c>
      <c r="D74" s="122">
        <f>Pricing!B70</f>
        <v>0</v>
      </c>
      <c r="E74" s="123">
        <f>Pricing!N70</f>
        <v>0</v>
      </c>
      <c r="F74" s="124">
        <f>Pricing!G70</f>
        <v>0</v>
      </c>
      <c r="G74" s="124">
        <f>Pricing!H70</f>
        <v>0</v>
      </c>
      <c r="H74" s="125">
        <f t="shared" si="0"/>
        <v>0</v>
      </c>
      <c r="I74" s="126">
        <f>Pricing!I70</f>
        <v>0</v>
      </c>
      <c r="J74" s="127">
        <f t="shared" si="1"/>
        <v>0</v>
      </c>
      <c r="K74" s="128">
        <f t="shared" si="2"/>
        <v>0</v>
      </c>
      <c r="L74" s="127"/>
      <c r="M74" s="129"/>
      <c r="N74" s="129"/>
      <c r="O74" s="129">
        <f t="shared" si="3"/>
        <v>0</v>
      </c>
      <c r="P74" s="130">
        <f>Pricing!M70</f>
        <v>0</v>
      </c>
      <c r="Q74" s="131">
        <f t="shared" si="4"/>
        <v>0</v>
      </c>
      <c r="R74" s="131">
        <f t="shared" si="5"/>
        <v>0</v>
      </c>
      <c r="S74" s="131">
        <f t="shared" si="6"/>
        <v>0</v>
      </c>
      <c r="T74" s="131">
        <f t="shared" si="7"/>
        <v>0</v>
      </c>
      <c r="U74" s="129">
        <f t="shared" si="8"/>
        <v>0</v>
      </c>
      <c r="V74" s="131">
        <f t="shared" si="9"/>
        <v>0</v>
      </c>
      <c r="W74" s="130">
        <f>Pricing!S70*I74</f>
        <v>0</v>
      </c>
      <c r="X74" s="131">
        <f t="shared" si="10"/>
        <v>0</v>
      </c>
      <c r="Y74" s="131">
        <f t="shared" si="11"/>
        <v>0</v>
      </c>
      <c r="Z74" s="131">
        <f t="shared" si="12"/>
        <v>0</v>
      </c>
      <c r="AA74" s="131">
        <f t="shared" si="13"/>
        <v>0</v>
      </c>
      <c r="AB74" s="129">
        <f t="shared" si="14"/>
        <v>0</v>
      </c>
      <c r="AC74" s="132">
        <v>0</v>
      </c>
      <c r="AD74" s="133">
        <f>(J74*Pricing!O70)+(O74*Pricing!P70)</f>
        <v>0</v>
      </c>
      <c r="AE74" s="134">
        <f t="shared" si="15"/>
        <v>0</v>
      </c>
      <c r="AF74" s="299">
        <f t="shared" si="16"/>
        <v>0</v>
      </c>
      <c r="AG74" s="300"/>
      <c r="AH74" s="134">
        <f t="shared" si="17"/>
        <v>0</v>
      </c>
      <c r="AI74" s="134">
        <f t="shared" si="18"/>
        <v>0</v>
      </c>
      <c r="AJ74" s="134">
        <f>J74*Pricing!Q70</f>
        <v>0</v>
      </c>
      <c r="AK74" s="134">
        <f>I74*Pricing!R70</f>
        <v>0</v>
      </c>
      <c r="AL74" s="134">
        <f t="shared" si="19"/>
        <v>0</v>
      </c>
      <c r="AM74" s="135">
        <f t="shared" si="20"/>
        <v>0</v>
      </c>
      <c r="AN74" s="134">
        <f t="shared" si="21"/>
        <v>0</v>
      </c>
      <c r="AO74" s="129">
        <f t="shared" si="22"/>
        <v>0</v>
      </c>
      <c r="AP74" s="131">
        <f t="shared" si="23"/>
        <v>0</v>
      </c>
      <c r="AQ74" s="131">
        <f t="shared" si="24"/>
        <v>0</v>
      </c>
      <c r="AR74" s="131" t="e">
        <f t="shared" si="25"/>
        <v>#DIV/0!</v>
      </c>
      <c r="AS74" s="129">
        <f t="shared" si="26"/>
        <v>0</v>
      </c>
      <c r="AT74" s="129" t="e">
        <f t="shared" si="27"/>
        <v>#DIV/0!</v>
      </c>
      <c r="AU74" s="136" t="e">
        <f t="shared" si="28"/>
        <v>#DIV/0!</v>
      </c>
      <c r="AV74" s="137">
        <f t="shared" si="29"/>
        <v>0</v>
      </c>
      <c r="AW74" s="138" t="e">
        <f t="shared" si="30"/>
        <v>#DIV/0!</v>
      </c>
      <c r="AX74" s="139" t="e">
        <f t="shared" si="31"/>
        <v>#DIV/0!</v>
      </c>
      <c r="AY74" s="140"/>
      <c r="AZ74" s="141" t="e">
        <f t="shared" si="32"/>
        <v>#DIV/0!</v>
      </c>
      <c r="BA74" s="95"/>
      <c r="BB74" s="142"/>
    </row>
    <row r="75" spans="1:54" ht="34.5" customHeight="1">
      <c r="A75" s="95"/>
      <c r="B75" s="120">
        <f>Pricing!A71</f>
        <v>68</v>
      </c>
      <c r="C75" s="121">
        <f>Pricing!D71</f>
        <v>0</v>
      </c>
      <c r="D75" s="122">
        <f>Pricing!B71</f>
        <v>0</v>
      </c>
      <c r="E75" s="123">
        <f>Pricing!N71</f>
        <v>0</v>
      </c>
      <c r="F75" s="124">
        <f>Pricing!G71</f>
        <v>0</v>
      </c>
      <c r="G75" s="124">
        <f>Pricing!H71</f>
        <v>0</v>
      </c>
      <c r="H75" s="125">
        <f t="shared" si="0"/>
        <v>0</v>
      </c>
      <c r="I75" s="126">
        <f>Pricing!I71</f>
        <v>0</v>
      </c>
      <c r="J75" s="127">
        <f t="shared" si="1"/>
        <v>0</v>
      </c>
      <c r="K75" s="128">
        <f t="shared" si="2"/>
        <v>0</v>
      </c>
      <c r="L75" s="127"/>
      <c r="M75" s="129"/>
      <c r="N75" s="129"/>
      <c r="O75" s="129">
        <f t="shared" si="3"/>
        <v>0</v>
      </c>
      <c r="P75" s="130">
        <f>Pricing!M71</f>
        <v>0</v>
      </c>
      <c r="Q75" s="131">
        <f t="shared" si="4"/>
        <v>0</v>
      </c>
      <c r="R75" s="131">
        <f t="shared" si="5"/>
        <v>0</v>
      </c>
      <c r="S75" s="131">
        <f t="shared" si="6"/>
        <v>0</v>
      </c>
      <c r="T75" s="131">
        <f t="shared" si="7"/>
        <v>0</v>
      </c>
      <c r="U75" s="129">
        <f t="shared" si="8"/>
        <v>0</v>
      </c>
      <c r="V75" s="131">
        <f t="shared" si="9"/>
        <v>0</v>
      </c>
      <c r="W75" s="130">
        <f>Pricing!S71*I75</f>
        <v>0</v>
      </c>
      <c r="X75" s="131">
        <f t="shared" si="10"/>
        <v>0</v>
      </c>
      <c r="Y75" s="131">
        <f t="shared" si="11"/>
        <v>0</v>
      </c>
      <c r="Z75" s="131">
        <f t="shared" si="12"/>
        <v>0</v>
      </c>
      <c r="AA75" s="131">
        <f t="shared" si="13"/>
        <v>0</v>
      </c>
      <c r="AB75" s="129">
        <f t="shared" si="14"/>
        <v>0</v>
      </c>
      <c r="AC75" s="132">
        <v>0</v>
      </c>
      <c r="AD75" s="133">
        <f>(J75*Pricing!O71)+(O75*Pricing!P71)</f>
        <v>0</v>
      </c>
      <c r="AE75" s="134">
        <f t="shared" si="15"/>
        <v>0</v>
      </c>
      <c r="AF75" s="299">
        <f t="shared" si="16"/>
        <v>0</v>
      </c>
      <c r="AG75" s="300"/>
      <c r="AH75" s="134">
        <f t="shared" si="17"/>
        <v>0</v>
      </c>
      <c r="AI75" s="134">
        <f t="shared" si="18"/>
        <v>0</v>
      </c>
      <c r="AJ75" s="134">
        <f>J75*Pricing!Q71</f>
        <v>0</v>
      </c>
      <c r="AK75" s="134">
        <f>I75*Pricing!R71</f>
        <v>0</v>
      </c>
      <c r="AL75" s="134">
        <f t="shared" si="19"/>
        <v>0</v>
      </c>
      <c r="AM75" s="135">
        <f t="shared" si="20"/>
        <v>0</v>
      </c>
      <c r="AN75" s="134">
        <f t="shared" si="21"/>
        <v>0</v>
      </c>
      <c r="AO75" s="129">
        <f t="shared" si="22"/>
        <v>0</v>
      </c>
      <c r="AP75" s="131">
        <f t="shared" si="23"/>
        <v>0</v>
      </c>
      <c r="AQ75" s="131">
        <f t="shared" si="24"/>
        <v>0</v>
      </c>
      <c r="AR75" s="131" t="e">
        <f t="shared" si="25"/>
        <v>#DIV/0!</v>
      </c>
      <c r="AS75" s="129">
        <f t="shared" si="26"/>
        <v>0</v>
      </c>
      <c r="AT75" s="129" t="e">
        <f t="shared" si="27"/>
        <v>#DIV/0!</v>
      </c>
      <c r="AU75" s="136" t="e">
        <f t="shared" si="28"/>
        <v>#DIV/0!</v>
      </c>
      <c r="AV75" s="137">
        <f t="shared" si="29"/>
        <v>0</v>
      </c>
      <c r="AW75" s="138" t="e">
        <f t="shared" si="30"/>
        <v>#DIV/0!</v>
      </c>
      <c r="AX75" s="139" t="e">
        <f t="shared" si="31"/>
        <v>#DIV/0!</v>
      </c>
      <c r="AY75" s="140"/>
      <c r="AZ75" s="141" t="e">
        <f t="shared" si="32"/>
        <v>#DIV/0!</v>
      </c>
      <c r="BA75" s="95"/>
      <c r="BB75" s="142"/>
    </row>
    <row r="76" spans="1:54" ht="34.5" customHeight="1">
      <c r="A76" s="95"/>
      <c r="B76" s="120">
        <f>Pricing!A72</f>
        <v>69</v>
      </c>
      <c r="C76" s="121">
        <f>Pricing!D72</f>
        <v>0</v>
      </c>
      <c r="D76" s="122">
        <f>Pricing!B72</f>
        <v>0</v>
      </c>
      <c r="E76" s="123">
        <f>Pricing!N72</f>
        <v>0</v>
      </c>
      <c r="F76" s="124">
        <f>Pricing!G72</f>
        <v>0</v>
      </c>
      <c r="G76" s="124">
        <f>Pricing!H72</f>
        <v>0</v>
      </c>
      <c r="H76" s="125">
        <f t="shared" si="0"/>
        <v>0</v>
      </c>
      <c r="I76" s="126">
        <f>Pricing!I72</f>
        <v>0</v>
      </c>
      <c r="J76" s="127">
        <f t="shared" si="1"/>
        <v>0</v>
      </c>
      <c r="K76" s="128">
        <f t="shared" si="2"/>
        <v>0</v>
      </c>
      <c r="L76" s="127"/>
      <c r="M76" s="129"/>
      <c r="N76" s="129"/>
      <c r="O76" s="129">
        <f t="shared" si="3"/>
        <v>0</v>
      </c>
      <c r="P76" s="130">
        <f>Pricing!M72</f>
        <v>0</v>
      </c>
      <c r="Q76" s="131">
        <f t="shared" si="4"/>
        <v>0</v>
      </c>
      <c r="R76" s="131">
        <f t="shared" si="5"/>
        <v>0</v>
      </c>
      <c r="S76" s="131">
        <f t="shared" si="6"/>
        <v>0</v>
      </c>
      <c r="T76" s="131">
        <f t="shared" si="7"/>
        <v>0</v>
      </c>
      <c r="U76" s="129">
        <f t="shared" si="8"/>
        <v>0</v>
      </c>
      <c r="V76" s="131">
        <f t="shared" si="9"/>
        <v>0</v>
      </c>
      <c r="W76" s="130">
        <f>Pricing!S72*I76</f>
        <v>0</v>
      </c>
      <c r="X76" s="131">
        <f t="shared" si="10"/>
        <v>0</v>
      </c>
      <c r="Y76" s="131">
        <f t="shared" si="11"/>
        <v>0</v>
      </c>
      <c r="Z76" s="131">
        <f t="shared" si="12"/>
        <v>0</v>
      </c>
      <c r="AA76" s="131">
        <f t="shared" si="13"/>
        <v>0</v>
      </c>
      <c r="AB76" s="129">
        <f t="shared" si="14"/>
        <v>0</v>
      </c>
      <c r="AC76" s="132">
        <v>0</v>
      </c>
      <c r="AD76" s="133">
        <f>(J76*Pricing!O72)+(O76*Pricing!P72)</f>
        <v>0</v>
      </c>
      <c r="AE76" s="134">
        <f t="shared" si="15"/>
        <v>0</v>
      </c>
      <c r="AF76" s="299">
        <f t="shared" si="16"/>
        <v>0</v>
      </c>
      <c r="AG76" s="300"/>
      <c r="AH76" s="134">
        <f t="shared" si="17"/>
        <v>0</v>
      </c>
      <c r="AI76" s="134">
        <f t="shared" si="18"/>
        <v>0</v>
      </c>
      <c r="AJ76" s="134">
        <f>J76*Pricing!Q72</f>
        <v>0</v>
      </c>
      <c r="AK76" s="134">
        <f>I76*Pricing!R72</f>
        <v>0</v>
      </c>
      <c r="AL76" s="134">
        <f t="shared" si="19"/>
        <v>0</v>
      </c>
      <c r="AM76" s="135">
        <f t="shared" si="20"/>
        <v>0</v>
      </c>
      <c r="AN76" s="134">
        <f t="shared" si="21"/>
        <v>0</v>
      </c>
      <c r="AO76" s="129">
        <f t="shared" si="22"/>
        <v>0</v>
      </c>
      <c r="AP76" s="131">
        <f t="shared" si="23"/>
        <v>0</v>
      </c>
      <c r="AQ76" s="131">
        <f t="shared" si="24"/>
        <v>0</v>
      </c>
      <c r="AR76" s="131" t="e">
        <f t="shared" si="25"/>
        <v>#DIV/0!</v>
      </c>
      <c r="AS76" s="129">
        <f t="shared" si="26"/>
        <v>0</v>
      </c>
      <c r="AT76" s="129" t="e">
        <f t="shared" si="27"/>
        <v>#DIV/0!</v>
      </c>
      <c r="AU76" s="136" t="e">
        <f t="shared" si="28"/>
        <v>#DIV/0!</v>
      </c>
      <c r="AV76" s="137">
        <f t="shared" si="29"/>
        <v>0</v>
      </c>
      <c r="AW76" s="138" t="e">
        <f t="shared" si="30"/>
        <v>#DIV/0!</v>
      </c>
      <c r="AX76" s="139" t="e">
        <f t="shared" si="31"/>
        <v>#DIV/0!</v>
      </c>
      <c r="AY76" s="140"/>
      <c r="AZ76" s="141" t="e">
        <f t="shared" si="32"/>
        <v>#DIV/0!</v>
      </c>
      <c r="BA76" s="95"/>
      <c r="BB76" s="142"/>
    </row>
    <row r="77" spans="1:54" ht="34.5" customHeight="1">
      <c r="A77" s="95"/>
      <c r="B77" s="120">
        <f>Pricing!A73</f>
        <v>70</v>
      </c>
      <c r="C77" s="121">
        <f>Pricing!D73</f>
        <v>0</v>
      </c>
      <c r="D77" s="122">
        <f>Pricing!B73</f>
        <v>0</v>
      </c>
      <c r="E77" s="123">
        <f>Pricing!N73</f>
        <v>0</v>
      </c>
      <c r="F77" s="124">
        <f>Pricing!G73</f>
        <v>0</v>
      </c>
      <c r="G77" s="124">
        <f>Pricing!H73</f>
        <v>0</v>
      </c>
      <c r="H77" s="125">
        <f t="shared" si="0"/>
        <v>0</v>
      </c>
      <c r="I77" s="126">
        <f>Pricing!I73</f>
        <v>0</v>
      </c>
      <c r="J77" s="127">
        <f t="shared" si="1"/>
        <v>0</v>
      </c>
      <c r="K77" s="128">
        <f t="shared" si="2"/>
        <v>0</v>
      </c>
      <c r="L77" s="127"/>
      <c r="M77" s="129"/>
      <c r="N77" s="129"/>
      <c r="O77" s="129">
        <f t="shared" si="3"/>
        <v>0</v>
      </c>
      <c r="P77" s="130">
        <f>Pricing!M73</f>
        <v>0</v>
      </c>
      <c r="Q77" s="131">
        <f t="shared" si="4"/>
        <v>0</v>
      </c>
      <c r="R77" s="131">
        <f t="shared" si="5"/>
        <v>0</v>
      </c>
      <c r="S77" s="131">
        <f t="shared" si="6"/>
        <v>0</v>
      </c>
      <c r="T77" s="131">
        <f t="shared" si="7"/>
        <v>0</v>
      </c>
      <c r="U77" s="129">
        <f t="shared" si="8"/>
        <v>0</v>
      </c>
      <c r="V77" s="131">
        <f t="shared" si="9"/>
        <v>0</v>
      </c>
      <c r="W77" s="130">
        <f>Pricing!S73*I77</f>
        <v>0</v>
      </c>
      <c r="X77" s="131">
        <f t="shared" si="10"/>
        <v>0</v>
      </c>
      <c r="Y77" s="131">
        <f t="shared" si="11"/>
        <v>0</v>
      </c>
      <c r="Z77" s="131">
        <f t="shared" si="12"/>
        <v>0</v>
      </c>
      <c r="AA77" s="131">
        <f t="shared" si="13"/>
        <v>0</v>
      </c>
      <c r="AB77" s="129">
        <f t="shared" si="14"/>
        <v>0</v>
      </c>
      <c r="AC77" s="132">
        <v>0</v>
      </c>
      <c r="AD77" s="133">
        <f>(J77*Pricing!O73)+(O77*Pricing!P73)</f>
        <v>0</v>
      </c>
      <c r="AE77" s="134">
        <f t="shared" si="15"/>
        <v>0</v>
      </c>
      <c r="AF77" s="299">
        <f t="shared" si="16"/>
        <v>0</v>
      </c>
      <c r="AG77" s="300"/>
      <c r="AH77" s="134">
        <f t="shared" si="17"/>
        <v>0</v>
      </c>
      <c r="AI77" s="134">
        <f t="shared" si="18"/>
        <v>0</v>
      </c>
      <c r="AJ77" s="134">
        <f>J77*Pricing!Q73</f>
        <v>0</v>
      </c>
      <c r="AK77" s="134">
        <f>I77*Pricing!R73</f>
        <v>0</v>
      </c>
      <c r="AL77" s="134">
        <f t="shared" si="19"/>
        <v>0</v>
      </c>
      <c r="AM77" s="135">
        <f t="shared" si="20"/>
        <v>0</v>
      </c>
      <c r="AN77" s="134">
        <f t="shared" si="21"/>
        <v>0</v>
      </c>
      <c r="AO77" s="129">
        <f t="shared" si="22"/>
        <v>0</v>
      </c>
      <c r="AP77" s="131">
        <f t="shared" si="23"/>
        <v>0</v>
      </c>
      <c r="AQ77" s="131">
        <f t="shared" si="24"/>
        <v>0</v>
      </c>
      <c r="AR77" s="131" t="e">
        <f t="shared" si="25"/>
        <v>#DIV/0!</v>
      </c>
      <c r="AS77" s="129">
        <f t="shared" si="26"/>
        <v>0</v>
      </c>
      <c r="AT77" s="129" t="e">
        <f t="shared" si="27"/>
        <v>#DIV/0!</v>
      </c>
      <c r="AU77" s="136" t="e">
        <f t="shared" si="28"/>
        <v>#DIV/0!</v>
      </c>
      <c r="AV77" s="137">
        <f t="shared" si="29"/>
        <v>0</v>
      </c>
      <c r="AW77" s="138" t="e">
        <f t="shared" si="30"/>
        <v>#DIV/0!</v>
      </c>
      <c r="AX77" s="139" t="e">
        <f t="shared" si="31"/>
        <v>#DIV/0!</v>
      </c>
      <c r="AY77" s="140"/>
      <c r="AZ77" s="141" t="e">
        <f t="shared" si="32"/>
        <v>#DIV/0!</v>
      </c>
      <c r="BA77" s="95"/>
      <c r="BB77" s="142"/>
    </row>
    <row r="78" spans="1:54" ht="34.5" customHeight="1">
      <c r="A78" s="95"/>
      <c r="B78" s="120">
        <f>Pricing!A74</f>
        <v>71</v>
      </c>
      <c r="C78" s="121">
        <f>Pricing!D74</f>
        <v>0</v>
      </c>
      <c r="D78" s="122">
        <f>Pricing!B74</f>
        <v>0</v>
      </c>
      <c r="E78" s="123">
        <f>Pricing!N74</f>
        <v>0</v>
      </c>
      <c r="F78" s="124">
        <f>Pricing!G74</f>
        <v>0</v>
      </c>
      <c r="G78" s="124">
        <f>Pricing!H74</f>
        <v>0</v>
      </c>
      <c r="H78" s="125">
        <f t="shared" si="0"/>
        <v>0</v>
      </c>
      <c r="I78" s="126">
        <f>Pricing!I74</f>
        <v>0</v>
      </c>
      <c r="J78" s="127">
        <f t="shared" si="1"/>
        <v>0</v>
      </c>
      <c r="K78" s="128">
        <f t="shared" si="2"/>
        <v>0</v>
      </c>
      <c r="L78" s="127"/>
      <c r="M78" s="129"/>
      <c r="N78" s="129"/>
      <c r="O78" s="129">
        <f t="shared" si="3"/>
        <v>0</v>
      </c>
      <c r="P78" s="130">
        <f>Pricing!M74</f>
        <v>0</v>
      </c>
      <c r="Q78" s="131">
        <f t="shared" si="4"/>
        <v>0</v>
      </c>
      <c r="R78" s="131">
        <f t="shared" si="5"/>
        <v>0</v>
      </c>
      <c r="S78" s="131">
        <f t="shared" si="6"/>
        <v>0</v>
      </c>
      <c r="T78" s="131">
        <f t="shared" si="7"/>
        <v>0</v>
      </c>
      <c r="U78" s="129">
        <f t="shared" si="8"/>
        <v>0</v>
      </c>
      <c r="V78" s="131">
        <f t="shared" si="9"/>
        <v>0</v>
      </c>
      <c r="W78" s="130">
        <f>Pricing!S74*I78</f>
        <v>0</v>
      </c>
      <c r="X78" s="131">
        <f t="shared" si="10"/>
        <v>0</v>
      </c>
      <c r="Y78" s="131">
        <f t="shared" si="11"/>
        <v>0</v>
      </c>
      <c r="Z78" s="131">
        <f t="shared" si="12"/>
        <v>0</v>
      </c>
      <c r="AA78" s="131">
        <f t="shared" si="13"/>
        <v>0</v>
      </c>
      <c r="AB78" s="129">
        <f t="shared" si="14"/>
        <v>0</v>
      </c>
      <c r="AC78" s="132">
        <v>0</v>
      </c>
      <c r="AD78" s="133">
        <f>(J78*Pricing!O74)+(O78*Pricing!P74)</f>
        <v>0</v>
      </c>
      <c r="AE78" s="134">
        <f t="shared" si="15"/>
        <v>0</v>
      </c>
      <c r="AF78" s="299">
        <f t="shared" si="16"/>
        <v>0</v>
      </c>
      <c r="AG78" s="300"/>
      <c r="AH78" s="134">
        <f t="shared" si="17"/>
        <v>0</v>
      </c>
      <c r="AI78" s="134">
        <f t="shared" si="18"/>
        <v>0</v>
      </c>
      <c r="AJ78" s="134">
        <f>J78*Pricing!Q74</f>
        <v>0</v>
      </c>
      <c r="AK78" s="134">
        <f>I78*Pricing!R74</f>
        <v>0</v>
      </c>
      <c r="AL78" s="134">
        <f t="shared" si="19"/>
        <v>0</v>
      </c>
      <c r="AM78" s="135">
        <f t="shared" si="20"/>
        <v>0</v>
      </c>
      <c r="AN78" s="134">
        <f t="shared" si="21"/>
        <v>0</v>
      </c>
      <c r="AO78" s="129">
        <f t="shared" si="22"/>
        <v>0</v>
      </c>
      <c r="AP78" s="131">
        <f t="shared" si="23"/>
        <v>0</v>
      </c>
      <c r="AQ78" s="131">
        <f t="shared" si="24"/>
        <v>0</v>
      </c>
      <c r="AR78" s="131" t="e">
        <f t="shared" si="25"/>
        <v>#DIV/0!</v>
      </c>
      <c r="AS78" s="129">
        <f t="shared" si="26"/>
        <v>0</v>
      </c>
      <c r="AT78" s="129" t="e">
        <f t="shared" si="27"/>
        <v>#DIV/0!</v>
      </c>
      <c r="AU78" s="136" t="e">
        <f t="shared" si="28"/>
        <v>#DIV/0!</v>
      </c>
      <c r="AV78" s="137">
        <f t="shared" si="29"/>
        <v>0</v>
      </c>
      <c r="AW78" s="138" t="e">
        <f t="shared" si="30"/>
        <v>#DIV/0!</v>
      </c>
      <c r="AX78" s="139" t="e">
        <f t="shared" si="31"/>
        <v>#DIV/0!</v>
      </c>
      <c r="AY78" s="140"/>
      <c r="AZ78" s="141" t="e">
        <f t="shared" si="32"/>
        <v>#DIV/0!</v>
      </c>
      <c r="BA78" s="95"/>
      <c r="BB78" s="142"/>
    </row>
    <row r="79" spans="1:54" ht="34.5" customHeight="1">
      <c r="A79" s="95"/>
      <c r="B79" s="120">
        <f>Pricing!A75</f>
        <v>72</v>
      </c>
      <c r="C79" s="121">
        <f>Pricing!D75</f>
        <v>0</v>
      </c>
      <c r="D79" s="122">
        <f>Pricing!B75</f>
        <v>0</v>
      </c>
      <c r="E79" s="123">
        <f>Pricing!N75</f>
        <v>0</v>
      </c>
      <c r="F79" s="124">
        <f>Pricing!G75</f>
        <v>0</v>
      </c>
      <c r="G79" s="124">
        <f>Pricing!H75</f>
        <v>0</v>
      </c>
      <c r="H79" s="125">
        <f t="shared" si="0"/>
        <v>0</v>
      </c>
      <c r="I79" s="126">
        <f>Pricing!I75</f>
        <v>0</v>
      </c>
      <c r="J79" s="127">
        <f t="shared" si="1"/>
        <v>0</v>
      </c>
      <c r="K79" s="128">
        <f t="shared" si="2"/>
        <v>0</v>
      </c>
      <c r="L79" s="127"/>
      <c r="M79" s="129"/>
      <c r="N79" s="129"/>
      <c r="O79" s="129">
        <f t="shared" si="3"/>
        <v>0</v>
      </c>
      <c r="P79" s="130">
        <f>Pricing!M75</f>
        <v>0</v>
      </c>
      <c r="Q79" s="131">
        <f t="shared" si="4"/>
        <v>0</v>
      </c>
      <c r="R79" s="131">
        <f t="shared" si="5"/>
        <v>0</v>
      </c>
      <c r="S79" s="131">
        <f t="shared" si="6"/>
        <v>0</v>
      </c>
      <c r="T79" s="131">
        <f t="shared" si="7"/>
        <v>0</v>
      </c>
      <c r="U79" s="129">
        <f t="shared" si="8"/>
        <v>0</v>
      </c>
      <c r="V79" s="131">
        <f t="shared" si="9"/>
        <v>0</v>
      </c>
      <c r="W79" s="130">
        <f>Pricing!S75*I79</f>
        <v>0</v>
      </c>
      <c r="X79" s="131">
        <f t="shared" si="10"/>
        <v>0</v>
      </c>
      <c r="Y79" s="131">
        <f t="shared" si="11"/>
        <v>0</v>
      </c>
      <c r="Z79" s="131">
        <f t="shared" si="12"/>
        <v>0</v>
      </c>
      <c r="AA79" s="131">
        <f t="shared" si="13"/>
        <v>0</v>
      </c>
      <c r="AB79" s="129">
        <f t="shared" si="14"/>
        <v>0</v>
      </c>
      <c r="AC79" s="132">
        <v>0</v>
      </c>
      <c r="AD79" s="133">
        <f>(J79*Pricing!O75)+(O79*Pricing!P75)</f>
        <v>0</v>
      </c>
      <c r="AE79" s="134">
        <f t="shared" si="15"/>
        <v>0</v>
      </c>
      <c r="AF79" s="299">
        <f t="shared" si="16"/>
        <v>0</v>
      </c>
      <c r="AG79" s="300"/>
      <c r="AH79" s="134">
        <f t="shared" si="17"/>
        <v>0</v>
      </c>
      <c r="AI79" s="134">
        <f t="shared" si="18"/>
        <v>0</v>
      </c>
      <c r="AJ79" s="134">
        <f>J79*Pricing!Q75</f>
        <v>0</v>
      </c>
      <c r="AK79" s="134">
        <f>I79*Pricing!R75</f>
        <v>0</v>
      </c>
      <c r="AL79" s="134">
        <f t="shared" si="19"/>
        <v>0</v>
      </c>
      <c r="AM79" s="135">
        <f t="shared" si="20"/>
        <v>0</v>
      </c>
      <c r="AN79" s="134">
        <f t="shared" si="21"/>
        <v>0</v>
      </c>
      <c r="AO79" s="129">
        <f t="shared" si="22"/>
        <v>0</v>
      </c>
      <c r="AP79" s="131">
        <f t="shared" si="23"/>
        <v>0</v>
      </c>
      <c r="AQ79" s="131">
        <f t="shared" si="24"/>
        <v>0</v>
      </c>
      <c r="AR79" s="131" t="e">
        <f t="shared" si="25"/>
        <v>#DIV/0!</v>
      </c>
      <c r="AS79" s="129">
        <f t="shared" si="26"/>
        <v>0</v>
      </c>
      <c r="AT79" s="129" t="e">
        <f t="shared" si="27"/>
        <v>#DIV/0!</v>
      </c>
      <c r="AU79" s="136" t="e">
        <f t="shared" si="28"/>
        <v>#DIV/0!</v>
      </c>
      <c r="AV79" s="137">
        <f t="shared" si="29"/>
        <v>0</v>
      </c>
      <c r="AW79" s="138" t="e">
        <f t="shared" si="30"/>
        <v>#DIV/0!</v>
      </c>
      <c r="AX79" s="139" t="e">
        <f t="shared" si="31"/>
        <v>#DIV/0!</v>
      </c>
      <c r="AY79" s="140"/>
      <c r="AZ79" s="141" t="e">
        <f t="shared" si="32"/>
        <v>#DIV/0!</v>
      </c>
      <c r="BA79" s="95"/>
      <c r="BB79" s="142"/>
    </row>
    <row r="80" spans="1:54" ht="34.5" customHeight="1">
      <c r="A80" s="95"/>
      <c r="B80" s="120">
        <f>Pricing!A76</f>
        <v>73</v>
      </c>
      <c r="C80" s="121">
        <f>Pricing!D76</f>
        <v>0</v>
      </c>
      <c r="D80" s="122">
        <f>Pricing!B76</f>
        <v>0</v>
      </c>
      <c r="E80" s="123">
        <f>Pricing!N76</f>
        <v>0</v>
      </c>
      <c r="F80" s="124">
        <f>Pricing!G76</f>
        <v>0</v>
      </c>
      <c r="G80" s="124">
        <f>Pricing!H76</f>
        <v>0</v>
      </c>
      <c r="H80" s="125">
        <f t="shared" si="0"/>
        <v>0</v>
      </c>
      <c r="I80" s="126">
        <f>Pricing!I76</f>
        <v>0</v>
      </c>
      <c r="J80" s="127">
        <f t="shared" si="1"/>
        <v>0</v>
      </c>
      <c r="K80" s="128">
        <f t="shared" si="2"/>
        <v>0</v>
      </c>
      <c r="L80" s="127"/>
      <c r="M80" s="129"/>
      <c r="N80" s="129"/>
      <c r="O80" s="129">
        <f t="shared" si="3"/>
        <v>0</v>
      </c>
      <c r="P80" s="130">
        <f>Pricing!M76</f>
        <v>0</v>
      </c>
      <c r="Q80" s="131">
        <f t="shared" si="4"/>
        <v>0</v>
      </c>
      <c r="R80" s="131">
        <f t="shared" si="5"/>
        <v>0</v>
      </c>
      <c r="S80" s="131">
        <f t="shared" si="6"/>
        <v>0</v>
      </c>
      <c r="T80" s="131">
        <f t="shared" si="7"/>
        <v>0</v>
      </c>
      <c r="U80" s="129">
        <f t="shared" si="8"/>
        <v>0</v>
      </c>
      <c r="V80" s="131">
        <f t="shared" si="9"/>
        <v>0</v>
      </c>
      <c r="W80" s="130">
        <f>Pricing!S76*I80</f>
        <v>0</v>
      </c>
      <c r="X80" s="131">
        <f t="shared" si="10"/>
        <v>0</v>
      </c>
      <c r="Y80" s="131">
        <f t="shared" si="11"/>
        <v>0</v>
      </c>
      <c r="Z80" s="131">
        <f t="shared" si="12"/>
        <v>0</v>
      </c>
      <c r="AA80" s="131">
        <f t="shared" si="13"/>
        <v>0</v>
      </c>
      <c r="AB80" s="129">
        <f t="shared" si="14"/>
        <v>0</v>
      </c>
      <c r="AC80" s="132">
        <v>0</v>
      </c>
      <c r="AD80" s="133">
        <f>(J80*Pricing!O76)+(O80*Pricing!P76)</f>
        <v>0</v>
      </c>
      <c r="AE80" s="134">
        <f t="shared" si="15"/>
        <v>0</v>
      </c>
      <c r="AF80" s="299">
        <f t="shared" si="16"/>
        <v>0</v>
      </c>
      <c r="AG80" s="300"/>
      <c r="AH80" s="134">
        <f t="shared" si="17"/>
        <v>0</v>
      </c>
      <c r="AI80" s="134">
        <f t="shared" si="18"/>
        <v>0</v>
      </c>
      <c r="AJ80" s="134">
        <f>J80*Pricing!Q76</f>
        <v>0</v>
      </c>
      <c r="AK80" s="134">
        <f>I80*Pricing!R76</f>
        <v>0</v>
      </c>
      <c r="AL80" s="134">
        <f t="shared" si="19"/>
        <v>0</v>
      </c>
      <c r="AM80" s="135">
        <f t="shared" si="20"/>
        <v>0</v>
      </c>
      <c r="AN80" s="134">
        <f t="shared" si="21"/>
        <v>0</v>
      </c>
      <c r="AO80" s="129">
        <f t="shared" si="22"/>
        <v>0</v>
      </c>
      <c r="AP80" s="131">
        <f t="shared" si="23"/>
        <v>0</v>
      </c>
      <c r="AQ80" s="131">
        <f t="shared" si="24"/>
        <v>0</v>
      </c>
      <c r="AR80" s="131" t="e">
        <f t="shared" si="25"/>
        <v>#DIV/0!</v>
      </c>
      <c r="AS80" s="129">
        <f t="shared" si="26"/>
        <v>0</v>
      </c>
      <c r="AT80" s="129" t="e">
        <f t="shared" si="27"/>
        <v>#DIV/0!</v>
      </c>
      <c r="AU80" s="136" t="e">
        <f t="shared" si="28"/>
        <v>#DIV/0!</v>
      </c>
      <c r="AV80" s="137">
        <f t="shared" si="29"/>
        <v>0</v>
      </c>
      <c r="AW80" s="138" t="e">
        <f t="shared" si="30"/>
        <v>#DIV/0!</v>
      </c>
      <c r="AX80" s="139" t="e">
        <f t="shared" si="31"/>
        <v>#DIV/0!</v>
      </c>
      <c r="AY80" s="140"/>
      <c r="AZ80" s="141" t="e">
        <f t="shared" si="32"/>
        <v>#DIV/0!</v>
      </c>
      <c r="BA80" s="95"/>
      <c r="BB80" s="142"/>
    </row>
    <row r="81" spans="1:54" ht="34.5" customHeight="1">
      <c r="A81" s="95"/>
      <c r="B81" s="120">
        <f>Pricing!A77</f>
        <v>74</v>
      </c>
      <c r="C81" s="121">
        <f>Pricing!D77</f>
        <v>0</v>
      </c>
      <c r="D81" s="122">
        <f>Pricing!B77</f>
        <v>0</v>
      </c>
      <c r="E81" s="123">
        <f>Pricing!N77</f>
        <v>0</v>
      </c>
      <c r="F81" s="124">
        <f>Pricing!G77</f>
        <v>0</v>
      </c>
      <c r="G81" s="124">
        <f>Pricing!H77</f>
        <v>0</v>
      </c>
      <c r="H81" s="125">
        <f t="shared" si="0"/>
        <v>0</v>
      </c>
      <c r="I81" s="126">
        <f>Pricing!I77</f>
        <v>0</v>
      </c>
      <c r="J81" s="127">
        <f t="shared" si="1"/>
        <v>0</v>
      </c>
      <c r="K81" s="128">
        <f t="shared" si="2"/>
        <v>0</v>
      </c>
      <c r="L81" s="127"/>
      <c r="M81" s="129"/>
      <c r="N81" s="129"/>
      <c r="O81" s="129">
        <f t="shared" si="3"/>
        <v>0</v>
      </c>
      <c r="P81" s="130">
        <f>Pricing!M77</f>
        <v>0</v>
      </c>
      <c r="Q81" s="131">
        <f t="shared" si="4"/>
        <v>0</v>
      </c>
      <c r="R81" s="131">
        <f t="shared" si="5"/>
        <v>0</v>
      </c>
      <c r="S81" s="131">
        <f t="shared" si="6"/>
        <v>0</v>
      </c>
      <c r="T81" s="131">
        <f t="shared" si="7"/>
        <v>0</v>
      </c>
      <c r="U81" s="129">
        <f t="shared" si="8"/>
        <v>0</v>
      </c>
      <c r="V81" s="131">
        <f t="shared" si="9"/>
        <v>0</v>
      </c>
      <c r="W81" s="130">
        <f>Pricing!S77*I81</f>
        <v>0</v>
      </c>
      <c r="X81" s="131">
        <f t="shared" si="10"/>
        <v>0</v>
      </c>
      <c r="Y81" s="131">
        <f t="shared" si="11"/>
        <v>0</v>
      </c>
      <c r="Z81" s="131">
        <f t="shared" si="12"/>
        <v>0</v>
      </c>
      <c r="AA81" s="131">
        <f t="shared" si="13"/>
        <v>0</v>
      </c>
      <c r="AB81" s="129">
        <f t="shared" si="14"/>
        <v>0</v>
      </c>
      <c r="AC81" s="132">
        <v>0</v>
      </c>
      <c r="AD81" s="133">
        <f>(J81*Pricing!O77)+(O81*Pricing!P77)</f>
        <v>0</v>
      </c>
      <c r="AE81" s="134">
        <f t="shared" si="15"/>
        <v>0</v>
      </c>
      <c r="AF81" s="299">
        <f t="shared" si="16"/>
        <v>0</v>
      </c>
      <c r="AG81" s="300"/>
      <c r="AH81" s="134">
        <f t="shared" si="17"/>
        <v>0</v>
      </c>
      <c r="AI81" s="134">
        <f t="shared" si="18"/>
        <v>0</v>
      </c>
      <c r="AJ81" s="134">
        <f>J81*Pricing!Q77</f>
        <v>0</v>
      </c>
      <c r="AK81" s="134">
        <f>I81*Pricing!R77</f>
        <v>0</v>
      </c>
      <c r="AL81" s="134">
        <f t="shared" si="19"/>
        <v>0</v>
      </c>
      <c r="AM81" s="135">
        <f t="shared" si="20"/>
        <v>0</v>
      </c>
      <c r="AN81" s="134">
        <f t="shared" si="21"/>
        <v>0</v>
      </c>
      <c r="AO81" s="129">
        <f t="shared" si="22"/>
        <v>0</v>
      </c>
      <c r="AP81" s="131">
        <f t="shared" si="23"/>
        <v>0</v>
      </c>
      <c r="AQ81" s="131">
        <f t="shared" si="24"/>
        <v>0</v>
      </c>
      <c r="AR81" s="131" t="e">
        <f t="shared" si="25"/>
        <v>#DIV/0!</v>
      </c>
      <c r="AS81" s="129">
        <f t="shared" si="26"/>
        <v>0</v>
      </c>
      <c r="AT81" s="129" t="e">
        <f t="shared" si="27"/>
        <v>#DIV/0!</v>
      </c>
      <c r="AU81" s="136" t="e">
        <f t="shared" si="28"/>
        <v>#DIV/0!</v>
      </c>
      <c r="AV81" s="137">
        <f t="shared" si="29"/>
        <v>0</v>
      </c>
      <c r="AW81" s="138" t="e">
        <f t="shared" si="30"/>
        <v>#DIV/0!</v>
      </c>
      <c r="AX81" s="139" t="e">
        <f t="shared" si="31"/>
        <v>#DIV/0!</v>
      </c>
      <c r="AY81" s="140"/>
      <c r="AZ81" s="141" t="e">
        <f t="shared" si="32"/>
        <v>#DIV/0!</v>
      </c>
      <c r="BA81" s="95"/>
      <c r="BB81" s="142"/>
    </row>
    <row r="82" spans="1:54" ht="34.5" customHeight="1">
      <c r="A82" s="95"/>
      <c r="B82" s="120">
        <f>Pricing!A78</f>
        <v>75</v>
      </c>
      <c r="C82" s="121">
        <f>Pricing!D78</f>
        <v>0</v>
      </c>
      <c r="D82" s="122">
        <f>Pricing!B78</f>
        <v>0</v>
      </c>
      <c r="E82" s="123">
        <f>Pricing!N78</f>
        <v>0</v>
      </c>
      <c r="F82" s="124">
        <f>Pricing!G78</f>
        <v>0</v>
      </c>
      <c r="G82" s="124">
        <f>Pricing!H78</f>
        <v>0</v>
      </c>
      <c r="H82" s="125">
        <f t="shared" si="0"/>
        <v>0</v>
      </c>
      <c r="I82" s="126">
        <f>Pricing!I78</f>
        <v>0</v>
      </c>
      <c r="J82" s="127">
        <f t="shared" si="1"/>
        <v>0</v>
      </c>
      <c r="K82" s="128">
        <f t="shared" si="2"/>
        <v>0</v>
      </c>
      <c r="L82" s="127"/>
      <c r="M82" s="129"/>
      <c r="N82" s="129"/>
      <c r="O82" s="129">
        <f t="shared" si="3"/>
        <v>0</v>
      </c>
      <c r="P82" s="130">
        <f>Pricing!M78</f>
        <v>0</v>
      </c>
      <c r="Q82" s="131">
        <f t="shared" si="4"/>
        <v>0</v>
      </c>
      <c r="R82" s="131">
        <f t="shared" si="5"/>
        <v>0</v>
      </c>
      <c r="S82" s="131">
        <f t="shared" si="6"/>
        <v>0</v>
      </c>
      <c r="T82" s="131">
        <f t="shared" si="7"/>
        <v>0</v>
      </c>
      <c r="U82" s="129">
        <f t="shared" si="8"/>
        <v>0</v>
      </c>
      <c r="V82" s="131">
        <f t="shared" si="9"/>
        <v>0</v>
      </c>
      <c r="W82" s="130">
        <f>Pricing!S78*I82</f>
        <v>0</v>
      </c>
      <c r="X82" s="131">
        <f t="shared" si="10"/>
        <v>0</v>
      </c>
      <c r="Y82" s="131">
        <f t="shared" si="11"/>
        <v>0</v>
      </c>
      <c r="Z82" s="131">
        <f t="shared" si="12"/>
        <v>0</v>
      </c>
      <c r="AA82" s="131">
        <f t="shared" si="13"/>
        <v>0</v>
      </c>
      <c r="AB82" s="129">
        <f t="shared" si="14"/>
        <v>0</v>
      </c>
      <c r="AC82" s="132">
        <v>0</v>
      </c>
      <c r="AD82" s="133">
        <f>(J82*Pricing!O78)+(O82*Pricing!P78)</f>
        <v>0</v>
      </c>
      <c r="AE82" s="134">
        <f t="shared" si="15"/>
        <v>0</v>
      </c>
      <c r="AF82" s="299">
        <f t="shared" si="16"/>
        <v>0</v>
      </c>
      <c r="AG82" s="300"/>
      <c r="AH82" s="134">
        <f t="shared" si="17"/>
        <v>0</v>
      </c>
      <c r="AI82" s="134">
        <f t="shared" si="18"/>
        <v>0</v>
      </c>
      <c r="AJ82" s="134">
        <f>J82*Pricing!Q78</f>
        <v>0</v>
      </c>
      <c r="AK82" s="134">
        <f>I82*Pricing!R78</f>
        <v>0</v>
      </c>
      <c r="AL82" s="134">
        <f t="shared" si="19"/>
        <v>0</v>
      </c>
      <c r="AM82" s="135">
        <f t="shared" si="20"/>
        <v>0</v>
      </c>
      <c r="AN82" s="134">
        <f t="shared" si="21"/>
        <v>0</v>
      </c>
      <c r="AO82" s="129">
        <f t="shared" si="22"/>
        <v>0</v>
      </c>
      <c r="AP82" s="131">
        <f t="shared" si="23"/>
        <v>0</v>
      </c>
      <c r="AQ82" s="131">
        <f t="shared" si="24"/>
        <v>0</v>
      </c>
      <c r="AR82" s="131" t="e">
        <f t="shared" si="25"/>
        <v>#DIV/0!</v>
      </c>
      <c r="AS82" s="129">
        <f t="shared" si="26"/>
        <v>0</v>
      </c>
      <c r="AT82" s="129" t="e">
        <f t="shared" si="27"/>
        <v>#DIV/0!</v>
      </c>
      <c r="AU82" s="136" t="e">
        <f t="shared" si="28"/>
        <v>#DIV/0!</v>
      </c>
      <c r="AV82" s="137">
        <f t="shared" si="29"/>
        <v>0</v>
      </c>
      <c r="AW82" s="138" t="e">
        <f t="shared" si="30"/>
        <v>#DIV/0!</v>
      </c>
      <c r="AX82" s="139" t="e">
        <f t="shared" si="31"/>
        <v>#DIV/0!</v>
      </c>
      <c r="AY82" s="140"/>
      <c r="AZ82" s="141" t="e">
        <f t="shared" si="32"/>
        <v>#DIV/0!</v>
      </c>
      <c r="BA82" s="95"/>
      <c r="BB82" s="142"/>
    </row>
    <row r="83" spans="1:54" ht="34.5" customHeight="1">
      <c r="A83" s="95"/>
      <c r="B83" s="120">
        <f>Pricing!A79</f>
        <v>76</v>
      </c>
      <c r="C83" s="121">
        <f>Pricing!D79</f>
        <v>0</v>
      </c>
      <c r="D83" s="122">
        <f>Pricing!B79</f>
        <v>0</v>
      </c>
      <c r="E83" s="123">
        <f>Pricing!N79</f>
        <v>0</v>
      </c>
      <c r="F83" s="124">
        <f>Pricing!G79</f>
        <v>0</v>
      </c>
      <c r="G83" s="124">
        <f>Pricing!H79</f>
        <v>0</v>
      </c>
      <c r="H83" s="125">
        <f t="shared" si="0"/>
        <v>0</v>
      </c>
      <c r="I83" s="126">
        <f>Pricing!I79</f>
        <v>0</v>
      </c>
      <c r="J83" s="127">
        <f t="shared" si="1"/>
        <v>0</v>
      </c>
      <c r="K83" s="128">
        <f t="shared" si="2"/>
        <v>0</v>
      </c>
      <c r="L83" s="127"/>
      <c r="M83" s="129"/>
      <c r="N83" s="129"/>
      <c r="O83" s="129">
        <f t="shared" si="3"/>
        <v>0</v>
      </c>
      <c r="P83" s="130">
        <f>Pricing!M79</f>
        <v>0</v>
      </c>
      <c r="Q83" s="131">
        <f t="shared" si="4"/>
        <v>0</v>
      </c>
      <c r="R83" s="131">
        <f t="shared" si="5"/>
        <v>0</v>
      </c>
      <c r="S83" s="131">
        <f t="shared" si="6"/>
        <v>0</v>
      </c>
      <c r="T83" s="131">
        <f t="shared" si="7"/>
        <v>0</v>
      </c>
      <c r="U83" s="129">
        <f t="shared" si="8"/>
        <v>0</v>
      </c>
      <c r="V83" s="131">
        <f t="shared" si="9"/>
        <v>0</v>
      </c>
      <c r="W83" s="130">
        <f>Pricing!S79*I83</f>
        <v>0</v>
      </c>
      <c r="X83" s="131">
        <f t="shared" si="10"/>
        <v>0</v>
      </c>
      <c r="Y83" s="131">
        <f t="shared" si="11"/>
        <v>0</v>
      </c>
      <c r="Z83" s="131">
        <f t="shared" si="12"/>
        <v>0</v>
      </c>
      <c r="AA83" s="131">
        <f t="shared" si="13"/>
        <v>0</v>
      </c>
      <c r="AB83" s="129">
        <f t="shared" si="14"/>
        <v>0</v>
      </c>
      <c r="AC83" s="132">
        <v>0</v>
      </c>
      <c r="AD83" s="133">
        <f>(J83*Pricing!O79)+(O83*Pricing!P79)</f>
        <v>0</v>
      </c>
      <c r="AE83" s="134">
        <f t="shared" si="15"/>
        <v>0</v>
      </c>
      <c r="AF83" s="299">
        <f t="shared" si="16"/>
        <v>0</v>
      </c>
      <c r="AG83" s="300"/>
      <c r="AH83" s="134">
        <f t="shared" si="17"/>
        <v>0</v>
      </c>
      <c r="AI83" s="134">
        <f t="shared" si="18"/>
        <v>0</v>
      </c>
      <c r="AJ83" s="134">
        <f>J83*Pricing!Q79</f>
        <v>0</v>
      </c>
      <c r="AK83" s="134">
        <f>I83*Pricing!R79</f>
        <v>0</v>
      </c>
      <c r="AL83" s="134">
        <f t="shared" si="19"/>
        <v>0</v>
      </c>
      <c r="AM83" s="135">
        <f t="shared" si="20"/>
        <v>0</v>
      </c>
      <c r="AN83" s="134">
        <f t="shared" si="21"/>
        <v>0</v>
      </c>
      <c r="AO83" s="129">
        <f t="shared" si="22"/>
        <v>0</v>
      </c>
      <c r="AP83" s="131">
        <f t="shared" si="23"/>
        <v>0</v>
      </c>
      <c r="AQ83" s="131">
        <f t="shared" si="24"/>
        <v>0</v>
      </c>
      <c r="AR83" s="131" t="e">
        <f t="shared" si="25"/>
        <v>#DIV/0!</v>
      </c>
      <c r="AS83" s="129">
        <f t="shared" si="26"/>
        <v>0</v>
      </c>
      <c r="AT83" s="129" t="e">
        <f t="shared" si="27"/>
        <v>#DIV/0!</v>
      </c>
      <c r="AU83" s="136" t="e">
        <f t="shared" si="28"/>
        <v>#DIV/0!</v>
      </c>
      <c r="AV83" s="137">
        <f t="shared" si="29"/>
        <v>0</v>
      </c>
      <c r="AW83" s="138" t="e">
        <f t="shared" si="30"/>
        <v>#DIV/0!</v>
      </c>
      <c r="AX83" s="139" t="e">
        <f t="shared" si="31"/>
        <v>#DIV/0!</v>
      </c>
      <c r="AY83" s="140"/>
      <c r="AZ83" s="141" t="e">
        <f t="shared" si="32"/>
        <v>#DIV/0!</v>
      </c>
      <c r="BA83" s="95"/>
      <c r="BB83" s="142"/>
    </row>
    <row r="84" spans="1:54" ht="34.5" customHeight="1">
      <c r="A84" s="95"/>
      <c r="B84" s="120">
        <f>Pricing!A80</f>
        <v>77</v>
      </c>
      <c r="C84" s="121">
        <f>Pricing!D80</f>
        <v>0</v>
      </c>
      <c r="D84" s="122">
        <f>Pricing!B80</f>
        <v>0</v>
      </c>
      <c r="E84" s="123">
        <f>Pricing!N80</f>
        <v>0</v>
      </c>
      <c r="F84" s="124">
        <f>Pricing!G80</f>
        <v>0</v>
      </c>
      <c r="G84" s="124">
        <f>Pricing!H80</f>
        <v>0</v>
      </c>
      <c r="H84" s="125">
        <f t="shared" si="0"/>
        <v>0</v>
      </c>
      <c r="I84" s="126">
        <f>Pricing!I80</f>
        <v>0</v>
      </c>
      <c r="J84" s="127">
        <f t="shared" si="1"/>
        <v>0</v>
      </c>
      <c r="K84" s="128">
        <f t="shared" si="2"/>
        <v>0</v>
      </c>
      <c r="L84" s="127"/>
      <c r="M84" s="129"/>
      <c r="N84" s="129"/>
      <c r="O84" s="129">
        <f t="shared" si="3"/>
        <v>0</v>
      </c>
      <c r="P84" s="130">
        <f>Pricing!M80</f>
        <v>0</v>
      </c>
      <c r="Q84" s="131">
        <f t="shared" si="4"/>
        <v>0</v>
      </c>
      <c r="R84" s="131">
        <f t="shared" si="5"/>
        <v>0</v>
      </c>
      <c r="S84" s="131">
        <f t="shared" si="6"/>
        <v>0</v>
      </c>
      <c r="T84" s="131">
        <f t="shared" si="7"/>
        <v>0</v>
      </c>
      <c r="U84" s="129">
        <f t="shared" si="8"/>
        <v>0</v>
      </c>
      <c r="V84" s="131">
        <f t="shared" si="9"/>
        <v>0</v>
      </c>
      <c r="W84" s="130">
        <f>Pricing!S80*I84</f>
        <v>0</v>
      </c>
      <c r="X84" s="131">
        <f t="shared" si="10"/>
        <v>0</v>
      </c>
      <c r="Y84" s="131">
        <f t="shared" si="11"/>
        <v>0</v>
      </c>
      <c r="Z84" s="131">
        <f t="shared" si="12"/>
        <v>0</v>
      </c>
      <c r="AA84" s="131">
        <f t="shared" si="13"/>
        <v>0</v>
      </c>
      <c r="AB84" s="129">
        <f t="shared" si="14"/>
        <v>0</v>
      </c>
      <c r="AC84" s="132">
        <v>0</v>
      </c>
      <c r="AD84" s="133">
        <f>(J84*Pricing!O80)+(O84*Pricing!P80)</f>
        <v>0</v>
      </c>
      <c r="AE84" s="134">
        <f t="shared" si="15"/>
        <v>0</v>
      </c>
      <c r="AF84" s="299">
        <f t="shared" si="16"/>
        <v>0</v>
      </c>
      <c r="AG84" s="300"/>
      <c r="AH84" s="134">
        <f t="shared" si="17"/>
        <v>0</v>
      </c>
      <c r="AI84" s="134">
        <f t="shared" si="18"/>
        <v>0</v>
      </c>
      <c r="AJ84" s="134">
        <f>J84*Pricing!Q80</f>
        <v>0</v>
      </c>
      <c r="AK84" s="134">
        <f>I84*Pricing!R80</f>
        <v>0</v>
      </c>
      <c r="AL84" s="134">
        <f t="shared" si="19"/>
        <v>0</v>
      </c>
      <c r="AM84" s="135">
        <f t="shared" si="20"/>
        <v>0</v>
      </c>
      <c r="AN84" s="134">
        <f t="shared" si="21"/>
        <v>0</v>
      </c>
      <c r="AO84" s="129">
        <f t="shared" si="22"/>
        <v>0</v>
      </c>
      <c r="AP84" s="131">
        <f t="shared" si="23"/>
        <v>0</v>
      </c>
      <c r="AQ84" s="131">
        <f t="shared" si="24"/>
        <v>0</v>
      </c>
      <c r="AR84" s="131" t="e">
        <f t="shared" si="25"/>
        <v>#DIV/0!</v>
      </c>
      <c r="AS84" s="129">
        <f t="shared" si="26"/>
        <v>0</v>
      </c>
      <c r="AT84" s="129" t="e">
        <f t="shared" si="27"/>
        <v>#DIV/0!</v>
      </c>
      <c r="AU84" s="136" t="e">
        <f t="shared" si="28"/>
        <v>#DIV/0!</v>
      </c>
      <c r="AV84" s="137">
        <f t="shared" si="29"/>
        <v>0</v>
      </c>
      <c r="AW84" s="138" t="e">
        <f t="shared" si="30"/>
        <v>#DIV/0!</v>
      </c>
      <c r="AX84" s="139" t="e">
        <f t="shared" si="31"/>
        <v>#DIV/0!</v>
      </c>
      <c r="AY84" s="140"/>
      <c r="AZ84" s="141" t="e">
        <f t="shared" si="32"/>
        <v>#DIV/0!</v>
      </c>
      <c r="BA84" s="95"/>
      <c r="BB84" s="142"/>
    </row>
    <row r="85" spans="1:54" ht="34.5" customHeight="1">
      <c r="A85" s="95"/>
      <c r="B85" s="120">
        <f>Pricing!A81</f>
        <v>78</v>
      </c>
      <c r="C85" s="121">
        <f>Pricing!D81</f>
        <v>0</v>
      </c>
      <c r="D85" s="122">
        <f>Pricing!B81</f>
        <v>0</v>
      </c>
      <c r="E85" s="123">
        <f>Pricing!N81</f>
        <v>0</v>
      </c>
      <c r="F85" s="124">
        <f>Pricing!G81</f>
        <v>0</v>
      </c>
      <c r="G85" s="124">
        <f>Pricing!H81</f>
        <v>0</v>
      </c>
      <c r="H85" s="125">
        <f t="shared" si="0"/>
        <v>0</v>
      </c>
      <c r="I85" s="126">
        <f>Pricing!I81</f>
        <v>0</v>
      </c>
      <c r="J85" s="127">
        <f t="shared" si="1"/>
        <v>0</v>
      </c>
      <c r="K85" s="128">
        <f t="shared" si="2"/>
        <v>0</v>
      </c>
      <c r="L85" s="127"/>
      <c r="M85" s="129"/>
      <c r="N85" s="129"/>
      <c r="O85" s="129">
        <f t="shared" si="3"/>
        <v>0</v>
      </c>
      <c r="P85" s="130">
        <f>Pricing!M81</f>
        <v>0</v>
      </c>
      <c r="Q85" s="131">
        <f t="shared" si="4"/>
        <v>0</v>
      </c>
      <c r="R85" s="131">
        <f t="shared" si="5"/>
        <v>0</v>
      </c>
      <c r="S85" s="131">
        <f t="shared" si="6"/>
        <v>0</v>
      </c>
      <c r="T85" s="131">
        <f t="shared" si="7"/>
        <v>0</v>
      </c>
      <c r="U85" s="129">
        <f t="shared" si="8"/>
        <v>0</v>
      </c>
      <c r="V85" s="131">
        <f t="shared" si="9"/>
        <v>0</v>
      </c>
      <c r="W85" s="130">
        <f>Pricing!S81*I85</f>
        <v>0</v>
      </c>
      <c r="X85" s="131">
        <f t="shared" si="10"/>
        <v>0</v>
      </c>
      <c r="Y85" s="131">
        <f t="shared" si="11"/>
        <v>0</v>
      </c>
      <c r="Z85" s="131">
        <f t="shared" si="12"/>
        <v>0</v>
      </c>
      <c r="AA85" s="131">
        <f t="shared" si="13"/>
        <v>0</v>
      </c>
      <c r="AB85" s="129">
        <f t="shared" si="14"/>
        <v>0</v>
      </c>
      <c r="AC85" s="132">
        <v>0</v>
      </c>
      <c r="AD85" s="133">
        <f>(J85*Pricing!O81)+(O85*Pricing!P81)</f>
        <v>0</v>
      </c>
      <c r="AE85" s="134">
        <f t="shared" si="15"/>
        <v>0</v>
      </c>
      <c r="AF85" s="299">
        <f t="shared" si="16"/>
        <v>0</v>
      </c>
      <c r="AG85" s="300"/>
      <c r="AH85" s="134">
        <f t="shared" si="17"/>
        <v>0</v>
      </c>
      <c r="AI85" s="134">
        <f t="shared" si="18"/>
        <v>0</v>
      </c>
      <c r="AJ85" s="134">
        <f>J85*Pricing!Q81</f>
        <v>0</v>
      </c>
      <c r="AK85" s="134">
        <f>I85*Pricing!R81</f>
        <v>0</v>
      </c>
      <c r="AL85" s="134">
        <f t="shared" si="19"/>
        <v>0</v>
      </c>
      <c r="AM85" s="135">
        <f t="shared" si="20"/>
        <v>0</v>
      </c>
      <c r="AN85" s="134">
        <f t="shared" si="21"/>
        <v>0</v>
      </c>
      <c r="AO85" s="129">
        <f t="shared" si="22"/>
        <v>0</v>
      </c>
      <c r="AP85" s="131">
        <f t="shared" si="23"/>
        <v>0</v>
      </c>
      <c r="AQ85" s="131">
        <f t="shared" si="24"/>
        <v>0</v>
      </c>
      <c r="AR85" s="131" t="e">
        <f t="shared" si="25"/>
        <v>#DIV/0!</v>
      </c>
      <c r="AS85" s="129">
        <f t="shared" si="26"/>
        <v>0</v>
      </c>
      <c r="AT85" s="129" t="e">
        <f t="shared" si="27"/>
        <v>#DIV/0!</v>
      </c>
      <c r="AU85" s="136" t="e">
        <f t="shared" si="28"/>
        <v>#DIV/0!</v>
      </c>
      <c r="AV85" s="137">
        <f t="shared" si="29"/>
        <v>0</v>
      </c>
      <c r="AW85" s="138" t="e">
        <f t="shared" si="30"/>
        <v>#DIV/0!</v>
      </c>
      <c r="AX85" s="139" t="e">
        <f t="shared" si="31"/>
        <v>#DIV/0!</v>
      </c>
      <c r="AY85" s="140"/>
      <c r="AZ85" s="141" t="e">
        <f t="shared" si="32"/>
        <v>#DIV/0!</v>
      </c>
      <c r="BA85" s="95"/>
      <c r="BB85" s="142"/>
    </row>
    <row r="86" spans="1:54" ht="34.5" customHeight="1">
      <c r="A86" s="95"/>
      <c r="B86" s="120">
        <f>Pricing!A82</f>
        <v>79</v>
      </c>
      <c r="C86" s="121">
        <f>Pricing!D82</f>
        <v>0</v>
      </c>
      <c r="D86" s="122">
        <f>Pricing!B82</f>
        <v>0</v>
      </c>
      <c r="E86" s="123">
        <f>Pricing!N82</f>
        <v>0</v>
      </c>
      <c r="F86" s="124">
        <f>Pricing!G82</f>
        <v>0</v>
      </c>
      <c r="G86" s="124">
        <f>Pricing!H82</f>
        <v>0</v>
      </c>
      <c r="H86" s="125">
        <f t="shared" si="0"/>
        <v>0</v>
      </c>
      <c r="I86" s="126">
        <f>Pricing!I82</f>
        <v>0</v>
      </c>
      <c r="J86" s="127">
        <f t="shared" si="1"/>
        <v>0</v>
      </c>
      <c r="K86" s="128">
        <f t="shared" si="2"/>
        <v>0</v>
      </c>
      <c r="L86" s="127"/>
      <c r="M86" s="129"/>
      <c r="N86" s="129"/>
      <c r="O86" s="129">
        <f t="shared" si="3"/>
        <v>0</v>
      </c>
      <c r="P86" s="130">
        <f>Pricing!M82</f>
        <v>0</v>
      </c>
      <c r="Q86" s="131">
        <f t="shared" si="4"/>
        <v>0</v>
      </c>
      <c r="R86" s="131">
        <f t="shared" si="5"/>
        <v>0</v>
      </c>
      <c r="S86" s="131">
        <f t="shared" si="6"/>
        <v>0</v>
      </c>
      <c r="T86" s="131">
        <f t="shared" si="7"/>
        <v>0</v>
      </c>
      <c r="U86" s="129">
        <f t="shared" si="8"/>
        <v>0</v>
      </c>
      <c r="V86" s="131">
        <f t="shared" si="9"/>
        <v>0</v>
      </c>
      <c r="W86" s="130">
        <f>Pricing!S82*I86</f>
        <v>0</v>
      </c>
      <c r="X86" s="131">
        <f t="shared" si="10"/>
        <v>0</v>
      </c>
      <c r="Y86" s="131">
        <f t="shared" si="11"/>
        <v>0</v>
      </c>
      <c r="Z86" s="131">
        <f t="shared" si="12"/>
        <v>0</v>
      </c>
      <c r="AA86" s="131">
        <f t="shared" si="13"/>
        <v>0</v>
      </c>
      <c r="AB86" s="129">
        <f t="shared" si="14"/>
        <v>0</v>
      </c>
      <c r="AC86" s="132">
        <v>0</v>
      </c>
      <c r="AD86" s="133">
        <f>(J86*Pricing!O82)+(O86*Pricing!P82)</f>
        <v>0</v>
      </c>
      <c r="AE86" s="134">
        <f t="shared" si="15"/>
        <v>0</v>
      </c>
      <c r="AF86" s="299">
        <f t="shared" si="16"/>
        <v>0</v>
      </c>
      <c r="AG86" s="300"/>
      <c r="AH86" s="134">
        <f t="shared" si="17"/>
        <v>0</v>
      </c>
      <c r="AI86" s="134">
        <f t="shared" si="18"/>
        <v>0</v>
      </c>
      <c r="AJ86" s="134">
        <f>J86*Pricing!Q82</f>
        <v>0</v>
      </c>
      <c r="AK86" s="134">
        <f>I86*Pricing!R82</f>
        <v>0</v>
      </c>
      <c r="AL86" s="134">
        <f t="shared" si="19"/>
        <v>0</v>
      </c>
      <c r="AM86" s="135">
        <f t="shared" si="20"/>
        <v>0</v>
      </c>
      <c r="AN86" s="134">
        <f t="shared" si="21"/>
        <v>0</v>
      </c>
      <c r="AO86" s="129">
        <f t="shared" si="22"/>
        <v>0</v>
      </c>
      <c r="AP86" s="131">
        <f t="shared" si="23"/>
        <v>0</v>
      </c>
      <c r="AQ86" s="131">
        <f t="shared" si="24"/>
        <v>0</v>
      </c>
      <c r="AR86" s="131" t="e">
        <f t="shared" si="25"/>
        <v>#DIV/0!</v>
      </c>
      <c r="AS86" s="129">
        <f t="shared" si="26"/>
        <v>0</v>
      </c>
      <c r="AT86" s="129" t="e">
        <f t="shared" si="27"/>
        <v>#DIV/0!</v>
      </c>
      <c r="AU86" s="136" t="e">
        <f t="shared" si="28"/>
        <v>#DIV/0!</v>
      </c>
      <c r="AV86" s="137">
        <f t="shared" si="29"/>
        <v>0</v>
      </c>
      <c r="AW86" s="138" t="e">
        <f t="shared" si="30"/>
        <v>#DIV/0!</v>
      </c>
      <c r="AX86" s="139" t="e">
        <f t="shared" si="31"/>
        <v>#DIV/0!</v>
      </c>
      <c r="AY86" s="140"/>
      <c r="AZ86" s="141" t="e">
        <f t="shared" si="32"/>
        <v>#DIV/0!</v>
      </c>
      <c r="BA86" s="95"/>
      <c r="BB86" s="142"/>
    </row>
    <row r="87" spans="1:54" ht="34.5" customHeight="1">
      <c r="A87" s="95"/>
      <c r="B87" s="120">
        <f>Pricing!A83</f>
        <v>80</v>
      </c>
      <c r="C87" s="121">
        <f>Pricing!D83</f>
        <v>0</v>
      </c>
      <c r="D87" s="122">
        <f>Pricing!B83</f>
        <v>0</v>
      </c>
      <c r="E87" s="123">
        <f>Pricing!N83</f>
        <v>0</v>
      </c>
      <c r="F87" s="124">
        <f>Pricing!G83</f>
        <v>0</v>
      </c>
      <c r="G87" s="124">
        <f>Pricing!H83</f>
        <v>0</v>
      </c>
      <c r="H87" s="125">
        <f t="shared" si="0"/>
        <v>0</v>
      </c>
      <c r="I87" s="126">
        <f>Pricing!I83</f>
        <v>0</v>
      </c>
      <c r="J87" s="127">
        <f t="shared" si="1"/>
        <v>0</v>
      </c>
      <c r="K87" s="128">
        <f t="shared" si="2"/>
        <v>0</v>
      </c>
      <c r="L87" s="127"/>
      <c r="M87" s="129"/>
      <c r="N87" s="129"/>
      <c r="O87" s="129">
        <f t="shared" si="3"/>
        <v>0</v>
      </c>
      <c r="P87" s="130">
        <f>Pricing!M83</f>
        <v>0</v>
      </c>
      <c r="Q87" s="131">
        <f t="shared" si="4"/>
        <v>0</v>
      </c>
      <c r="R87" s="131">
        <f t="shared" si="5"/>
        <v>0</v>
      </c>
      <c r="S87" s="131">
        <f t="shared" si="6"/>
        <v>0</v>
      </c>
      <c r="T87" s="131">
        <f t="shared" si="7"/>
        <v>0</v>
      </c>
      <c r="U87" s="129">
        <f t="shared" si="8"/>
        <v>0</v>
      </c>
      <c r="V87" s="131">
        <f t="shared" si="9"/>
        <v>0</v>
      </c>
      <c r="W87" s="130">
        <f>Pricing!S83*I87</f>
        <v>0</v>
      </c>
      <c r="X87" s="131">
        <f t="shared" si="10"/>
        <v>0</v>
      </c>
      <c r="Y87" s="131">
        <f t="shared" si="11"/>
        <v>0</v>
      </c>
      <c r="Z87" s="131">
        <f t="shared" si="12"/>
        <v>0</v>
      </c>
      <c r="AA87" s="131">
        <f t="shared" si="13"/>
        <v>0</v>
      </c>
      <c r="AB87" s="129">
        <f t="shared" si="14"/>
        <v>0</v>
      </c>
      <c r="AC87" s="132">
        <v>0</v>
      </c>
      <c r="AD87" s="133">
        <f>(J87*Pricing!O83)+(O87*Pricing!P83)</f>
        <v>0</v>
      </c>
      <c r="AE87" s="134">
        <f t="shared" si="15"/>
        <v>0</v>
      </c>
      <c r="AF87" s="299">
        <f t="shared" si="16"/>
        <v>0</v>
      </c>
      <c r="AG87" s="300"/>
      <c r="AH87" s="134">
        <f t="shared" si="17"/>
        <v>0</v>
      </c>
      <c r="AI87" s="134">
        <f t="shared" si="18"/>
        <v>0</v>
      </c>
      <c r="AJ87" s="134">
        <f>J87*Pricing!Q83</f>
        <v>0</v>
      </c>
      <c r="AK87" s="134">
        <f>I87*Pricing!R83</f>
        <v>0</v>
      </c>
      <c r="AL87" s="134">
        <f t="shared" si="19"/>
        <v>0</v>
      </c>
      <c r="AM87" s="135">
        <f t="shared" si="20"/>
        <v>0</v>
      </c>
      <c r="AN87" s="134">
        <f t="shared" si="21"/>
        <v>0</v>
      </c>
      <c r="AO87" s="129">
        <f t="shared" si="22"/>
        <v>0</v>
      </c>
      <c r="AP87" s="131">
        <f t="shared" si="23"/>
        <v>0</v>
      </c>
      <c r="AQ87" s="131">
        <f t="shared" si="24"/>
        <v>0</v>
      </c>
      <c r="AR87" s="131" t="e">
        <f t="shared" si="25"/>
        <v>#DIV/0!</v>
      </c>
      <c r="AS87" s="129">
        <f t="shared" si="26"/>
        <v>0</v>
      </c>
      <c r="AT87" s="129" t="e">
        <f t="shared" si="27"/>
        <v>#DIV/0!</v>
      </c>
      <c r="AU87" s="136" t="e">
        <f t="shared" si="28"/>
        <v>#DIV/0!</v>
      </c>
      <c r="AV87" s="137">
        <f t="shared" si="29"/>
        <v>0</v>
      </c>
      <c r="AW87" s="138" t="e">
        <f t="shared" si="30"/>
        <v>#DIV/0!</v>
      </c>
      <c r="AX87" s="139" t="e">
        <f t="shared" si="31"/>
        <v>#DIV/0!</v>
      </c>
      <c r="AY87" s="140"/>
      <c r="AZ87" s="141" t="e">
        <f t="shared" si="32"/>
        <v>#DIV/0!</v>
      </c>
      <c r="BA87" s="95"/>
      <c r="BB87" s="142"/>
    </row>
    <row r="88" spans="1:54" ht="34.5" customHeight="1">
      <c r="A88" s="95"/>
      <c r="B88" s="120">
        <f>Pricing!A84</f>
        <v>81</v>
      </c>
      <c r="C88" s="121">
        <f>Pricing!D84</f>
        <v>0</v>
      </c>
      <c r="D88" s="122">
        <f>Pricing!B84</f>
        <v>0</v>
      </c>
      <c r="E88" s="123">
        <f>Pricing!N84</f>
        <v>0</v>
      </c>
      <c r="F88" s="124">
        <f>Pricing!G84</f>
        <v>0</v>
      </c>
      <c r="G88" s="124">
        <f>Pricing!H84</f>
        <v>0</v>
      </c>
      <c r="H88" s="125">
        <f t="shared" si="0"/>
        <v>0</v>
      </c>
      <c r="I88" s="126">
        <f>Pricing!I84</f>
        <v>0</v>
      </c>
      <c r="J88" s="127">
        <f t="shared" si="1"/>
        <v>0</v>
      </c>
      <c r="K88" s="128">
        <f t="shared" si="2"/>
        <v>0</v>
      </c>
      <c r="L88" s="127"/>
      <c r="M88" s="129"/>
      <c r="N88" s="129"/>
      <c r="O88" s="129">
        <f t="shared" si="3"/>
        <v>0</v>
      </c>
      <c r="P88" s="130">
        <f>Pricing!M84</f>
        <v>0</v>
      </c>
      <c r="Q88" s="131">
        <f t="shared" si="4"/>
        <v>0</v>
      </c>
      <c r="R88" s="131">
        <f t="shared" si="5"/>
        <v>0</v>
      </c>
      <c r="S88" s="131">
        <f t="shared" si="6"/>
        <v>0</v>
      </c>
      <c r="T88" s="131">
        <f t="shared" si="7"/>
        <v>0</v>
      </c>
      <c r="U88" s="129">
        <f t="shared" si="8"/>
        <v>0</v>
      </c>
      <c r="V88" s="131">
        <f t="shared" si="9"/>
        <v>0</v>
      </c>
      <c r="W88" s="130">
        <f>Pricing!S84*I88</f>
        <v>0</v>
      </c>
      <c r="X88" s="131">
        <f t="shared" si="10"/>
        <v>0</v>
      </c>
      <c r="Y88" s="131">
        <f t="shared" si="11"/>
        <v>0</v>
      </c>
      <c r="Z88" s="131">
        <f t="shared" si="12"/>
        <v>0</v>
      </c>
      <c r="AA88" s="131">
        <f t="shared" si="13"/>
        <v>0</v>
      </c>
      <c r="AB88" s="129">
        <f t="shared" si="14"/>
        <v>0</v>
      </c>
      <c r="AC88" s="132">
        <v>0</v>
      </c>
      <c r="AD88" s="133">
        <f>(J88*Pricing!O84)+(O88*Pricing!P84)</f>
        <v>0</v>
      </c>
      <c r="AE88" s="134">
        <f t="shared" si="15"/>
        <v>0</v>
      </c>
      <c r="AF88" s="299">
        <f t="shared" si="16"/>
        <v>0</v>
      </c>
      <c r="AG88" s="300"/>
      <c r="AH88" s="134">
        <f t="shared" si="17"/>
        <v>0</v>
      </c>
      <c r="AI88" s="134">
        <f t="shared" si="18"/>
        <v>0</v>
      </c>
      <c r="AJ88" s="134">
        <f>J88*Pricing!Q84</f>
        <v>0</v>
      </c>
      <c r="AK88" s="134">
        <f>I88*Pricing!R84</f>
        <v>0</v>
      </c>
      <c r="AL88" s="134">
        <f t="shared" si="19"/>
        <v>0</v>
      </c>
      <c r="AM88" s="135">
        <f t="shared" si="20"/>
        <v>0</v>
      </c>
      <c r="AN88" s="134">
        <f t="shared" si="21"/>
        <v>0</v>
      </c>
      <c r="AO88" s="129">
        <f t="shared" si="22"/>
        <v>0</v>
      </c>
      <c r="AP88" s="131">
        <f t="shared" si="23"/>
        <v>0</v>
      </c>
      <c r="AQ88" s="131">
        <f t="shared" si="24"/>
        <v>0</v>
      </c>
      <c r="AR88" s="131" t="e">
        <f t="shared" si="25"/>
        <v>#DIV/0!</v>
      </c>
      <c r="AS88" s="129">
        <f t="shared" si="26"/>
        <v>0</v>
      </c>
      <c r="AT88" s="129" t="e">
        <f t="shared" si="27"/>
        <v>#DIV/0!</v>
      </c>
      <c r="AU88" s="136" t="e">
        <f t="shared" si="28"/>
        <v>#DIV/0!</v>
      </c>
      <c r="AV88" s="137">
        <f t="shared" si="29"/>
        <v>0</v>
      </c>
      <c r="AW88" s="138" t="e">
        <f t="shared" si="30"/>
        <v>#DIV/0!</v>
      </c>
      <c r="AX88" s="139" t="e">
        <f t="shared" si="31"/>
        <v>#DIV/0!</v>
      </c>
      <c r="AY88" s="140"/>
      <c r="AZ88" s="141" t="e">
        <f t="shared" si="32"/>
        <v>#DIV/0!</v>
      </c>
      <c r="BA88" s="95"/>
      <c r="BB88" s="142"/>
    </row>
    <row r="89" spans="1:54" ht="34.5" customHeight="1">
      <c r="A89" s="95"/>
      <c r="B89" s="120">
        <f>Pricing!A85</f>
        <v>82</v>
      </c>
      <c r="C89" s="121">
        <f>Pricing!D85</f>
        <v>0</v>
      </c>
      <c r="D89" s="122">
        <f>Pricing!B85</f>
        <v>0</v>
      </c>
      <c r="E89" s="123">
        <f>Pricing!N85</f>
        <v>0</v>
      </c>
      <c r="F89" s="124">
        <f>Pricing!G85</f>
        <v>0</v>
      </c>
      <c r="G89" s="124">
        <f>Pricing!H85</f>
        <v>0</v>
      </c>
      <c r="H89" s="125">
        <f t="shared" si="0"/>
        <v>0</v>
      </c>
      <c r="I89" s="126">
        <f>Pricing!I85</f>
        <v>0</v>
      </c>
      <c r="J89" s="127">
        <f t="shared" si="1"/>
        <v>0</v>
      </c>
      <c r="K89" s="128">
        <f t="shared" si="2"/>
        <v>0</v>
      </c>
      <c r="L89" s="127"/>
      <c r="M89" s="129"/>
      <c r="N89" s="129"/>
      <c r="O89" s="129">
        <f t="shared" si="3"/>
        <v>0</v>
      </c>
      <c r="P89" s="130">
        <f>Pricing!M85</f>
        <v>0</v>
      </c>
      <c r="Q89" s="131">
        <f t="shared" si="4"/>
        <v>0</v>
      </c>
      <c r="R89" s="131">
        <f t="shared" si="5"/>
        <v>0</v>
      </c>
      <c r="S89" s="131">
        <f t="shared" si="6"/>
        <v>0</v>
      </c>
      <c r="T89" s="131">
        <f t="shared" si="7"/>
        <v>0</v>
      </c>
      <c r="U89" s="129">
        <f t="shared" si="8"/>
        <v>0</v>
      </c>
      <c r="V89" s="131">
        <f t="shared" si="9"/>
        <v>0</v>
      </c>
      <c r="W89" s="130">
        <f>Pricing!S85*I89</f>
        <v>0</v>
      </c>
      <c r="X89" s="131">
        <f t="shared" si="10"/>
        <v>0</v>
      </c>
      <c r="Y89" s="131">
        <f t="shared" si="11"/>
        <v>0</v>
      </c>
      <c r="Z89" s="131">
        <f t="shared" si="12"/>
        <v>0</v>
      </c>
      <c r="AA89" s="131">
        <f t="shared" si="13"/>
        <v>0</v>
      </c>
      <c r="AB89" s="129">
        <f t="shared" si="14"/>
        <v>0</v>
      </c>
      <c r="AC89" s="132">
        <v>0</v>
      </c>
      <c r="AD89" s="133">
        <f>(J89*Pricing!O85)+(O89*Pricing!P85)</f>
        <v>0</v>
      </c>
      <c r="AE89" s="134">
        <f t="shared" si="15"/>
        <v>0</v>
      </c>
      <c r="AF89" s="299">
        <f t="shared" si="16"/>
        <v>0</v>
      </c>
      <c r="AG89" s="300"/>
      <c r="AH89" s="134">
        <f t="shared" si="17"/>
        <v>0</v>
      </c>
      <c r="AI89" s="134">
        <f t="shared" si="18"/>
        <v>0</v>
      </c>
      <c r="AJ89" s="134">
        <f>J89*Pricing!Q85</f>
        <v>0</v>
      </c>
      <c r="AK89" s="134">
        <f>I89*Pricing!R85</f>
        <v>0</v>
      </c>
      <c r="AL89" s="134">
        <f t="shared" si="19"/>
        <v>0</v>
      </c>
      <c r="AM89" s="135">
        <f t="shared" si="20"/>
        <v>0</v>
      </c>
      <c r="AN89" s="134">
        <f t="shared" si="21"/>
        <v>0</v>
      </c>
      <c r="AO89" s="129">
        <f t="shared" si="22"/>
        <v>0</v>
      </c>
      <c r="AP89" s="131">
        <f t="shared" si="23"/>
        <v>0</v>
      </c>
      <c r="AQ89" s="131">
        <f t="shared" si="24"/>
        <v>0</v>
      </c>
      <c r="AR89" s="131" t="e">
        <f t="shared" si="25"/>
        <v>#DIV/0!</v>
      </c>
      <c r="AS89" s="129">
        <f t="shared" si="26"/>
        <v>0</v>
      </c>
      <c r="AT89" s="129" t="e">
        <f t="shared" si="27"/>
        <v>#DIV/0!</v>
      </c>
      <c r="AU89" s="136" t="e">
        <f t="shared" si="28"/>
        <v>#DIV/0!</v>
      </c>
      <c r="AV89" s="137">
        <f t="shared" si="29"/>
        <v>0</v>
      </c>
      <c r="AW89" s="138" t="e">
        <f t="shared" si="30"/>
        <v>#DIV/0!</v>
      </c>
      <c r="AX89" s="139" t="e">
        <f t="shared" si="31"/>
        <v>#DIV/0!</v>
      </c>
      <c r="AY89" s="140"/>
      <c r="AZ89" s="141" t="e">
        <f t="shared" si="32"/>
        <v>#DIV/0!</v>
      </c>
      <c r="BA89" s="95"/>
      <c r="BB89" s="142"/>
    </row>
    <row r="90" spans="1:54" ht="34.5" customHeight="1">
      <c r="A90" s="95"/>
      <c r="B90" s="120">
        <f>Pricing!A86</f>
        <v>83</v>
      </c>
      <c r="C90" s="121">
        <f>Pricing!D86</f>
        <v>0</v>
      </c>
      <c r="D90" s="122">
        <f>Pricing!B86</f>
        <v>0</v>
      </c>
      <c r="E90" s="123">
        <f>Pricing!N86</f>
        <v>0</v>
      </c>
      <c r="F90" s="124">
        <f>Pricing!G86</f>
        <v>0</v>
      </c>
      <c r="G90" s="124">
        <f>Pricing!H86</f>
        <v>0</v>
      </c>
      <c r="H90" s="125">
        <f t="shared" si="0"/>
        <v>0</v>
      </c>
      <c r="I90" s="126">
        <f>Pricing!I86</f>
        <v>0</v>
      </c>
      <c r="J90" s="127">
        <f t="shared" si="1"/>
        <v>0</v>
      </c>
      <c r="K90" s="128">
        <f t="shared" si="2"/>
        <v>0</v>
      </c>
      <c r="L90" s="127"/>
      <c r="M90" s="129"/>
      <c r="N90" s="129"/>
      <c r="O90" s="129">
        <f t="shared" si="3"/>
        <v>0</v>
      </c>
      <c r="P90" s="130">
        <f>Pricing!M86</f>
        <v>0</v>
      </c>
      <c r="Q90" s="131">
        <f t="shared" si="4"/>
        <v>0</v>
      </c>
      <c r="R90" s="131">
        <f t="shared" si="5"/>
        <v>0</v>
      </c>
      <c r="S90" s="131">
        <f t="shared" si="6"/>
        <v>0</v>
      </c>
      <c r="T90" s="131">
        <f t="shared" si="7"/>
        <v>0</v>
      </c>
      <c r="U90" s="129">
        <f t="shared" si="8"/>
        <v>0</v>
      </c>
      <c r="V90" s="131">
        <f t="shared" si="9"/>
        <v>0</v>
      </c>
      <c r="W90" s="130">
        <f>Pricing!S86*I90</f>
        <v>0</v>
      </c>
      <c r="X90" s="131">
        <f t="shared" si="10"/>
        <v>0</v>
      </c>
      <c r="Y90" s="131">
        <f t="shared" si="11"/>
        <v>0</v>
      </c>
      <c r="Z90" s="131">
        <f t="shared" si="12"/>
        <v>0</v>
      </c>
      <c r="AA90" s="131">
        <f t="shared" si="13"/>
        <v>0</v>
      </c>
      <c r="AB90" s="129">
        <f t="shared" si="14"/>
        <v>0</v>
      </c>
      <c r="AC90" s="132">
        <v>0</v>
      </c>
      <c r="AD90" s="133">
        <f>(J90*Pricing!O86)+(O90*Pricing!P86)</f>
        <v>0</v>
      </c>
      <c r="AE90" s="134">
        <f t="shared" si="15"/>
        <v>0</v>
      </c>
      <c r="AF90" s="299">
        <f t="shared" si="16"/>
        <v>0</v>
      </c>
      <c r="AG90" s="300"/>
      <c r="AH90" s="134">
        <f t="shared" si="17"/>
        <v>0</v>
      </c>
      <c r="AI90" s="134">
        <f t="shared" si="18"/>
        <v>0</v>
      </c>
      <c r="AJ90" s="134">
        <f>J90*Pricing!Q86</f>
        <v>0</v>
      </c>
      <c r="AK90" s="134">
        <f>I90*Pricing!R86</f>
        <v>0</v>
      </c>
      <c r="AL90" s="134">
        <f t="shared" si="19"/>
        <v>0</v>
      </c>
      <c r="AM90" s="135">
        <f t="shared" si="20"/>
        <v>0</v>
      </c>
      <c r="AN90" s="134">
        <f t="shared" si="21"/>
        <v>0</v>
      </c>
      <c r="AO90" s="129">
        <f t="shared" si="22"/>
        <v>0</v>
      </c>
      <c r="AP90" s="131">
        <f t="shared" si="23"/>
        <v>0</v>
      </c>
      <c r="AQ90" s="131">
        <f t="shared" si="24"/>
        <v>0</v>
      </c>
      <c r="AR90" s="131" t="e">
        <f t="shared" si="25"/>
        <v>#DIV/0!</v>
      </c>
      <c r="AS90" s="129">
        <f t="shared" si="26"/>
        <v>0</v>
      </c>
      <c r="AT90" s="129" t="e">
        <f t="shared" si="27"/>
        <v>#DIV/0!</v>
      </c>
      <c r="AU90" s="136" t="e">
        <f t="shared" si="28"/>
        <v>#DIV/0!</v>
      </c>
      <c r="AV90" s="137">
        <f t="shared" si="29"/>
        <v>0</v>
      </c>
      <c r="AW90" s="138" t="e">
        <f t="shared" si="30"/>
        <v>#DIV/0!</v>
      </c>
      <c r="AX90" s="139" t="e">
        <f t="shared" si="31"/>
        <v>#DIV/0!</v>
      </c>
      <c r="AY90" s="140"/>
      <c r="AZ90" s="141" t="e">
        <f t="shared" si="32"/>
        <v>#DIV/0!</v>
      </c>
      <c r="BA90" s="95"/>
      <c r="BB90" s="142"/>
    </row>
    <row r="91" spans="1:54" ht="34.5" customHeight="1">
      <c r="A91" s="95"/>
      <c r="B91" s="120">
        <f>Pricing!A87</f>
        <v>84</v>
      </c>
      <c r="C91" s="121">
        <f>Pricing!D87</f>
        <v>0</v>
      </c>
      <c r="D91" s="122">
        <f>Pricing!B87</f>
        <v>0</v>
      </c>
      <c r="E91" s="123">
        <f>Pricing!N87</f>
        <v>0</v>
      </c>
      <c r="F91" s="124">
        <f>Pricing!G87</f>
        <v>0</v>
      </c>
      <c r="G91" s="124">
        <f>Pricing!H87</f>
        <v>0</v>
      </c>
      <c r="H91" s="125">
        <f t="shared" si="0"/>
        <v>0</v>
      </c>
      <c r="I91" s="126">
        <f>Pricing!I87</f>
        <v>0</v>
      </c>
      <c r="J91" s="127">
        <f t="shared" si="1"/>
        <v>0</v>
      </c>
      <c r="K91" s="128">
        <f t="shared" si="2"/>
        <v>0</v>
      </c>
      <c r="L91" s="127"/>
      <c r="M91" s="129"/>
      <c r="N91" s="129"/>
      <c r="O91" s="129">
        <f t="shared" si="3"/>
        <v>0</v>
      </c>
      <c r="P91" s="130">
        <f>Pricing!M87</f>
        <v>0</v>
      </c>
      <c r="Q91" s="131">
        <f t="shared" si="4"/>
        <v>0</v>
      </c>
      <c r="R91" s="131">
        <f t="shared" si="5"/>
        <v>0</v>
      </c>
      <c r="S91" s="131">
        <f t="shared" si="6"/>
        <v>0</v>
      </c>
      <c r="T91" s="131">
        <f t="shared" si="7"/>
        <v>0</v>
      </c>
      <c r="U91" s="129">
        <f t="shared" si="8"/>
        <v>0</v>
      </c>
      <c r="V91" s="131">
        <f t="shared" si="9"/>
        <v>0</v>
      </c>
      <c r="W91" s="130">
        <f>Pricing!S87*I91</f>
        <v>0</v>
      </c>
      <c r="X91" s="131">
        <f t="shared" si="10"/>
        <v>0</v>
      </c>
      <c r="Y91" s="131">
        <f t="shared" si="11"/>
        <v>0</v>
      </c>
      <c r="Z91" s="131">
        <f t="shared" si="12"/>
        <v>0</v>
      </c>
      <c r="AA91" s="131">
        <f t="shared" si="13"/>
        <v>0</v>
      </c>
      <c r="AB91" s="129">
        <f t="shared" si="14"/>
        <v>0</v>
      </c>
      <c r="AC91" s="132">
        <v>0</v>
      </c>
      <c r="AD91" s="133">
        <f>(J91*Pricing!O87)+(O91*Pricing!P87)</f>
        <v>0</v>
      </c>
      <c r="AE91" s="134">
        <f t="shared" si="15"/>
        <v>0</v>
      </c>
      <c r="AF91" s="299">
        <f t="shared" si="16"/>
        <v>0</v>
      </c>
      <c r="AG91" s="300"/>
      <c r="AH91" s="134">
        <f t="shared" si="17"/>
        <v>0</v>
      </c>
      <c r="AI91" s="134">
        <f t="shared" si="18"/>
        <v>0</v>
      </c>
      <c r="AJ91" s="134">
        <f>J91*Pricing!Q87</f>
        <v>0</v>
      </c>
      <c r="AK91" s="134">
        <f>I91*Pricing!R87</f>
        <v>0</v>
      </c>
      <c r="AL91" s="134">
        <f t="shared" si="19"/>
        <v>0</v>
      </c>
      <c r="AM91" s="135">
        <f t="shared" si="20"/>
        <v>0</v>
      </c>
      <c r="AN91" s="134">
        <f t="shared" si="21"/>
        <v>0</v>
      </c>
      <c r="AO91" s="129">
        <f t="shared" si="22"/>
        <v>0</v>
      </c>
      <c r="AP91" s="131">
        <f t="shared" si="23"/>
        <v>0</v>
      </c>
      <c r="AQ91" s="131">
        <f t="shared" si="24"/>
        <v>0</v>
      </c>
      <c r="AR91" s="131" t="e">
        <f t="shared" si="25"/>
        <v>#DIV/0!</v>
      </c>
      <c r="AS91" s="129">
        <f t="shared" si="26"/>
        <v>0</v>
      </c>
      <c r="AT91" s="129" t="e">
        <f t="shared" si="27"/>
        <v>#DIV/0!</v>
      </c>
      <c r="AU91" s="136" t="e">
        <f t="shared" si="28"/>
        <v>#DIV/0!</v>
      </c>
      <c r="AV91" s="137">
        <f t="shared" si="29"/>
        <v>0</v>
      </c>
      <c r="AW91" s="138" t="e">
        <f t="shared" si="30"/>
        <v>#DIV/0!</v>
      </c>
      <c r="AX91" s="139" t="e">
        <f t="shared" si="31"/>
        <v>#DIV/0!</v>
      </c>
      <c r="AY91" s="140"/>
      <c r="AZ91" s="141" t="e">
        <f t="shared" si="32"/>
        <v>#DIV/0!</v>
      </c>
      <c r="BA91" s="95"/>
      <c r="BB91" s="142"/>
    </row>
    <row r="92" spans="1:54" ht="34.5" customHeight="1">
      <c r="A92" s="95"/>
      <c r="B92" s="120">
        <f>Pricing!A88</f>
        <v>85</v>
      </c>
      <c r="C92" s="121">
        <f>Pricing!D88</f>
        <v>0</v>
      </c>
      <c r="D92" s="122">
        <f>Pricing!B88</f>
        <v>0</v>
      </c>
      <c r="E92" s="123">
        <f>Pricing!N88</f>
        <v>0</v>
      </c>
      <c r="F92" s="124">
        <f>Pricing!G88</f>
        <v>0</v>
      </c>
      <c r="G92" s="124">
        <f>Pricing!H88</f>
        <v>0</v>
      </c>
      <c r="H92" s="125">
        <f t="shared" si="0"/>
        <v>0</v>
      </c>
      <c r="I92" s="126">
        <f>Pricing!I88</f>
        <v>0</v>
      </c>
      <c r="J92" s="127">
        <f t="shared" si="1"/>
        <v>0</v>
      </c>
      <c r="K92" s="128">
        <f t="shared" si="2"/>
        <v>0</v>
      </c>
      <c r="L92" s="127"/>
      <c r="M92" s="129"/>
      <c r="N92" s="129"/>
      <c r="O92" s="129">
        <f t="shared" si="3"/>
        <v>0</v>
      </c>
      <c r="P92" s="130">
        <f>Pricing!M88</f>
        <v>0</v>
      </c>
      <c r="Q92" s="131">
        <f t="shared" si="4"/>
        <v>0</v>
      </c>
      <c r="R92" s="131">
        <f t="shared" si="5"/>
        <v>0</v>
      </c>
      <c r="S92" s="131">
        <f t="shared" si="6"/>
        <v>0</v>
      </c>
      <c r="T92" s="131">
        <f t="shared" si="7"/>
        <v>0</v>
      </c>
      <c r="U92" s="129">
        <f t="shared" si="8"/>
        <v>0</v>
      </c>
      <c r="V92" s="131">
        <f t="shared" si="9"/>
        <v>0</v>
      </c>
      <c r="W92" s="130">
        <f>Pricing!S88*I92</f>
        <v>0</v>
      </c>
      <c r="X92" s="131">
        <f t="shared" si="10"/>
        <v>0</v>
      </c>
      <c r="Y92" s="131">
        <f t="shared" si="11"/>
        <v>0</v>
      </c>
      <c r="Z92" s="131">
        <f t="shared" si="12"/>
        <v>0</v>
      </c>
      <c r="AA92" s="131">
        <f t="shared" si="13"/>
        <v>0</v>
      </c>
      <c r="AB92" s="129">
        <f t="shared" si="14"/>
        <v>0</v>
      </c>
      <c r="AC92" s="132">
        <v>0</v>
      </c>
      <c r="AD92" s="133">
        <f>(J92*Pricing!O88)+(O92*Pricing!P88)</f>
        <v>0</v>
      </c>
      <c r="AE92" s="134">
        <f t="shared" si="15"/>
        <v>0</v>
      </c>
      <c r="AF92" s="299">
        <f t="shared" si="16"/>
        <v>0</v>
      </c>
      <c r="AG92" s="300"/>
      <c r="AH92" s="134">
        <f t="shared" si="17"/>
        <v>0</v>
      </c>
      <c r="AI92" s="134">
        <f t="shared" si="18"/>
        <v>0</v>
      </c>
      <c r="AJ92" s="134">
        <f>J92*Pricing!Q88</f>
        <v>0</v>
      </c>
      <c r="AK92" s="134">
        <f>I92*Pricing!R88</f>
        <v>0</v>
      </c>
      <c r="AL92" s="134">
        <f t="shared" si="19"/>
        <v>0</v>
      </c>
      <c r="AM92" s="135">
        <f t="shared" si="20"/>
        <v>0</v>
      </c>
      <c r="AN92" s="134">
        <f t="shared" si="21"/>
        <v>0</v>
      </c>
      <c r="AO92" s="129">
        <f t="shared" si="22"/>
        <v>0</v>
      </c>
      <c r="AP92" s="131">
        <f t="shared" si="23"/>
        <v>0</v>
      </c>
      <c r="AQ92" s="131">
        <f t="shared" si="24"/>
        <v>0</v>
      </c>
      <c r="AR92" s="131" t="e">
        <f t="shared" si="25"/>
        <v>#DIV/0!</v>
      </c>
      <c r="AS92" s="129">
        <f t="shared" si="26"/>
        <v>0</v>
      </c>
      <c r="AT92" s="129" t="e">
        <f t="shared" si="27"/>
        <v>#DIV/0!</v>
      </c>
      <c r="AU92" s="136" t="e">
        <f t="shared" si="28"/>
        <v>#DIV/0!</v>
      </c>
      <c r="AV92" s="137">
        <f t="shared" si="29"/>
        <v>0</v>
      </c>
      <c r="AW92" s="138" t="e">
        <f t="shared" si="30"/>
        <v>#DIV/0!</v>
      </c>
      <c r="AX92" s="139" t="e">
        <f t="shared" si="31"/>
        <v>#DIV/0!</v>
      </c>
      <c r="AY92" s="140"/>
      <c r="AZ92" s="141" t="e">
        <f t="shared" si="32"/>
        <v>#DIV/0!</v>
      </c>
      <c r="BA92" s="95"/>
      <c r="BB92" s="142"/>
    </row>
    <row r="93" spans="1:54" ht="34.5" customHeight="1">
      <c r="A93" s="95"/>
      <c r="B93" s="120">
        <f>Pricing!A89</f>
        <v>86</v>
      </c>
      <c r="C93" s="121">
        <f>Pricing!D89</f>
        <v>0</v>
      </c>
      <c r="D93" s="122">
        <f>Pricing!B89</f>
        <v>0</v>
      </c>
      <c r="E93" s="123">
        <f>Pricing!N89</f>
        <v>0</v>
      </c>
      <c r="F93" s="124">
        <f>Pricing!G89</f>
        <v>0</v>
      </c>
      <c r="G93" s="124">
        <f>Pricing!H89</f>
        <v>0</v>
      </c>
      <c r="H93" s="125">
        <f t="shared" si="0"/>
        <v>0</v>
      </c>
      <c r="I93" s="126">
        <f>Pricing!I89</f>
        <v>0</v>
      </c>
      <c r="J93" s="127">
        <f t="shared" si="1"/>
        <v>0</v>
      </c>
      <c r="K93" s="128">
        <f t="shared" si="2"/>
        <v>0</v>
      </c>
      <c r="L93" s="127"/>
      <c r="M93" s="129"/>
      <c r="N93" s="129"/>
      <c r="O93" s="129">
        <f t="shared" si="3"/>
        <v>0</v>
      </c>
      <c r="P93" s="130">
        <f>Pricing!M89</f>
        <v>0</v>
      </c>
      <c r="Q93" s="131">
        <f t="shared" si="4"/>
        <v>0</v>
      </c>
      <c r="R93" s="131">
        <f t="shared" si="5"/>
        <v>0</v>
      </c>
      <c r="S93" s="131">
        <f t="shared" si="6"/>
        <v>0</v>
      </c>
      <c r="T93" s="131">
        <f t="shared" si="7"/>
        <v>0</v>
      </c>
      <c r="U93" s="129">
        <f t="shared" si="8"/>
        <v>0</v>
      </c>
      <c r="V93" s="131">
        <f t="shared" si="9"/>
        <v>0</v>
      </c>
      <c r="W93" s="130">
        <f>Pricing!S89*I93</f>
        <v>0</v>
      </c>
      <c r="X93" s="131">
        <f t="shared" si="10"/>
        <v>0</v>
      </c>
      <c r="Y93" s="131">
        <f t="shared" si="11"/>
        <v>0</v>
      </c>
      <c r="Z93" s="131">
        <f t="shared" si="12"/>
        <v>0</v>
      </c>
      <c r="AA93" s="131">
        <f t="shared" si="13"/>
        <v>0</v>
      </c>
      <c r="AB93" s="129">
        <f t="shared" si="14"/>
        <v>0</v>
      </c>
      <c r="AC93" s="132">
        <v>0</v>
      </c>
      <c r="AD93" s="133">
        <f>(J93*Pricing!O89)+(O93*Pricing!P89)</f>
        <v>0</v>
      </c>
      <c r="AE93" s="134">
        <f t="shared" si="15"/>
        <v>0</v>
      </c>
      <c r="AF93" s="299">
        <f t="shared" si="16"/>
        <v>0</v>
      </c>
      <c r="AG93" s="300"/>
      <c r="AH93" s="134">
        <f t="shared" si="17"/>
        <v>0</v>
      </c>
      <c r="AI93" s="134">
        <f t="shared" si="18"/>
        <v>0</v>
      </c>
      <c r="AJ93" s="134">
        <f>J93*Pricing!Q89</f>
        <v>0</v>
      </c>
      <c r="AK93" s="134">
        <f>I93*Pricing!R89</f>
        <v>0</v>
      </c>
      <c r="AL93" s="134">
        <f t="shared" si="19"/>
        <v>0</v>
      </c>
      <c r="AM93" s="135">
        <f t="shared" si="20"/>
        <v>0</v>
      </c>
      <c r="AN93" s="134">
        <f t="shared" si="21"/>
        <v>0</v>
      </c>
      <c r="AO93" s="129">
        <f t="shared" si="22"/>
        <v>0</v>
      </c>
      <c r="AP93" s="131">
        <f t="shared" si="23"/>
        <v>0</v>
      </c>
      <c r="AQ93" s="131">
        <f t="shared" si="24"/>
        <v>0</v>
      </c>
      <c r="AR93" s="131" t="e">
        <f t="shared" si="25"/>
        <v>#DIV/0!</v>
      </c>
      <c r="AS93" s="129">
        <f t="shared" si="26"/>
        <v>0</v>
      </c>
      <c r="AT93" s="129" t="e">
        <f t="shared" si="27"/>
        <v>#DIV/0!</v>
      </c>
      <c r="AU93" s="136" t="e">
        <f t="shared" si="28"/>
        <v>#DIV/0!</v>
      </c>
      <c r="AV93" s="137">
        <f t="shared" si="29"/>
        <v>0</v>
      </c>
      <c r="AW93" s="138" t="e">
        <f t="shared" si="30"/>
        <v>#DIV/0!</v>
      </c>
      <c r="AX93" s="139" t="e">
        <f t="shared" si="31"/>
        <v>#DIV/0!</v>
      </c>
      <c r="AY93" s="140"/>
      <c r="AZ93" s="141" t="e">
        <f t="shared" si="32"/>
        <v>#DIV/0!</v>
      </c>
      <c r="BA93" s="95"/>
      <c r="BB93" s="142"/>
    </row>
    <row r="94" spans="1:54" ht="34.5" customHeight="1">
      <c r="A94" s="95"/>
      <c r="B94" s="120">
        <f>Pricing!A90</f>
        <v>87</v>
      </c>
      <c r="C94" s="121">
        <f>Pricing!D90</f>
        <v>0</v>
      </c>
      <c r="D94" s="122">
        <f>Pricing!B90</f>
        <v>0</v>
      </c>
      <c r="E94" s="123">
        <f>Pricing!N90</f>
        <v>0</v>
      </c>
      <c r="F94" s="124">
        <f>Pricing!G90</f>
        <v>0</v>
      </c>
      <c r="G94" s="124">
        <f>Pricing!H90</f>
        <v>0</v>
      </c>
      <c r="H94" s="125">
        <f t="shared" si="0"/>
        <v>0</v>
      </c>
      <c r="I94" s="126">
        <f>Pricing!I90</f>
        <v>0</v>
      </c>
      <c r="J94" s="127">
        <f t="shared" si="1"/>
        <v>0</v>
      </c>
      <c r="K94" s="128">
        <f t="shared" si="2"/>
        <v>0</v>
      </c>
      <c r="L94" s="127"/>
      <c r="M94" s="129"/>
      <c r="N94" s="129"/>
      <c r="O94" s="129">
        <f t="shared" si="3"/>
        <v>0</v>
      </c>
      <c r="P94" s="130">
        <f>Pricing!M90</f>
        <v>0</v>
      </c>
      <c r="Q94" s="131">
        <f t="shared" si="4"/>
        <v>0</v>
      </c>
      <c r="R94" s="131">
        <f t="shared" si="5"/>
        <v>0</v>
      </c>
      <c r="S94" s="131">
        <f t="shared" si="6"/>
        <v>0</v>
      </c>
      <c r="T94" s="131">
        <f t="shared" si="7"/>
        <v>0</v>
      </c>
      <c r="U94" s="129">
        <f t="shared" si="8"/>
        <v>0</v>
      </c>
      <c r="V94" s="131">
        <f t="shared" si="9"/>
        <v>0</v>
      </c>
      <c r="W94" s="130">
        <f>Pricing!S90*I94</f>
        <v>0</v>
      </c>
      <c r="X94" s="131">
        <f t="shared" si="10"/>
        <v>0</v>
      </c>
      <c r="Y94" s="131">
        <f t="shared" si="11"/>
        <v>0</v>
      </c>
      <c r="Z94" s="131">
        <f t="shared" si="12"/>
        <v>0</v>
      </c>
      <c r="AA94" s="131">
        <f t="shared" si="13"/>
        <v>0</v>
      </c>
      <c r="AB94" s="129">
        <f t="shared" si="14"/>
        <v>0</v>
      </c>
      <c r="AC94" s="132">
        <v>0</v>
      </c>
      <c r="AD94" s="133">
        <f>(J94*Pricing!O90)+(O94*Pricing!P90)</f>
        <v>0</v>
      </c>
      <c r="AE94" s="134">
        <f t="shared" si="15"/>
        <v>0</v>
      </c>
      <c r="AF94" s="299">
        <f t="shared" si="16"/>
        <v>0</v>
      </c>
      <c r="AG94" s="300"/>
      <c r="AH94" s="134">
        <f t="shared" si="17"/>
        <v>0</v>
      </c>
      <c r="AI94" s="134">
        <f t="shared" si="18"/>
        <v>0</v>
      </c>
      <c r="AJ94" s="134">
        <f>J94*Pricing!Q90</f>
        <v>0</v>
      </c>
      <c r="AK94" s="134">
        <f>I94*Pricing!R90</f>
        <v>0</v>
      </c>
      <c r="AL94" s="134">
        <f t="shared" si="19"/>
        <v>0</v>
      </c>
      <c r="AM94" s="135">
        <f t="shared" si="20"/>
        <v>0</v>
      </c>
      <c r="AN94" s="134">
        <f t="shared" si="21"/>
        <v>0</v>
      </c>
      <c r="AO94" s="129">
        <f t="shared" si="22"/>
        <v>0</v>
      </c>
      <c r="AP94" s="131">
        <f t="shared" si="23"/>
        <v>0</v>
      </c>
      <c r="AQ94" s="131">
        <f t="shared" si="24"/>
        <v>0</v>
      </c>
      <c r="AR94" s="131" t="e">
        <f t="shared" si="25"/>
        <v>#DIV/0!</v>
      </c>
      <c r="AS94" s="129">
        <f t="shared" si="26"/>
        <v>0</v>
      </c>
      <c r="AT94" s="129" t="e">
        <f t="shared" si="27"/>
        <v>#DIV/0!</v>
      </c>
      <c r="AU94" s="136" t="e">
        <f t="shared" si="28"/>
        <v>#DIV/0!</v>
      </c>
      <c r="AV94" s="137">
        <f t="shared" si="29"/>
        <v>0</v>
      </c>
      <c r="AW94" s="138" t="e">
        <f t="shared" si="30"/>
        <v>#DIV/0!</v>
      </c>
      <c r="AX94" s="139" t="e">
        <f t="shared" si="31"/>
        <v>#DIV/0!</v>
      </c>
      <c r="AY94" s="140"/>
      <c r="AZ94" s="141" t="e">
        <f t="shared" si="32"/>
        <v>#DIV/0!</v>
      </c>
      <c r="BA94" s="95"/>
      <c r="BB94" s="142"/>
    </row>
    <row r="95" spans="1:54" ht="34.5" customHeight="1">
      <c r="A95" s="95"/>
      <c r="B95" s="120">
        <f>Pricing!A91</f>
        <v>88</v>
      </c>
      <c r="C95" s="121">
        <f>Pricing!D91</f>
        <v>0</v>
      </c>
      <c r="D95" s="122">
        <f>Pricing!B91</f>
        <v>0</v>
      </c>
      <c r="E95" s="123">
        <f>Pricing!N91</f>
        <v>0</v>
      </c>
      <c r="F95" s="124">
        <f>Pricing!G91</f>
        <v>0</v>
      </c>
      <c r="G95" s="124">
        <f>Pricing!H91</f>
        <v>0</v>
      </c>
      <c r="H95" s="125">
        <f t="shared" si="0"/>
        <v>0</v>
      </c>
      <c r="I95" s="126">
        <f>Pricing!I91</f>
        <v>0</v>
      </c>
      <c r="J95" s="127">
        <f t="shared" si="1"/>
        <v>0</v>
      </c>
      <c r="K95" s="128">
        <f t="shared" si="2"/>
        <v>0</v>
      </c>
      <c r="L95" s="127"/>
      <c r="M95" s="129"/>
      <c r="N95" s="129"/>
      <c r="O95" s="129">
        <f t="shared" si="3"/>
        <v>0</v>
      </c>
      <c r="P95" s="130">
        <f>Pricing!M91</f>
        <v>0</v>
      </c>
      <c r="Q95" s="131">
        <f t="shared" si="4"/>
        <v>0</v>
      </c>
      <c r="R95" s="131">
        <f t="shared" si="5"/>
        <v>0</v>
      </c>
      <c r="S95" s="131">
        <f t="shared" si="6"/>
        <v>0</v>
      </c>
      <c r="T95" s="131">
        <f t="shared" si="7"/>
        <v>0</v>
      </c>
      <c r="U95" s="129">
        <f t="shared" si="8"/>
        <v>0</v>
      </c>
      <c r="V95" s="131">
        <f t="shared" si="9"/>
        <v>0</v>
      </c>
      <c r="W95" s="130">
        <f>Pricing!S91*I95</f>
        <v>0</v>
      </c>
      <c r="X95" s="131">
        <f t="shared" si="10"/>
        <v>0</v>
      </c>
      <c r="Y95" s="131">
        <f t="shared" si="11"/>
        <v>0</v>
      </c>
      <c r="Z95" s="131">
        <f t="shared" si="12"/>
        <v>0</v>
      </c>
      <c r="AA95" s="131">
        <f t="shared" si="13"/>
        <v>0</v>
      </c>
      <c r="AB95" s="129">
        <f t="shared" si="14"/>
        <v>0</v>
      </c>
      <c r="AC95" s="132">
        <v>0</v>
      </c>
      <c r="AD95" s="133">
        <f>(J95*Pricing!O91)+(O95*Pricing!P91)</f>
        <v>0</v>
      </c>
      <c r="AE95" s="134">
        <f t="shared" si="15"/>
        <v>0</v>
      </c>
      <c r="AF95" s="299">
        <f t="shared" si="16"/>
        <v>0</v>
      </c>
      <c r="AG95" s="300"/>
      <c r="AH95" s="134">
        <f t="shared" si="17"/>
        <v>0</v>
      </c>
      <c r="AI95" s="134">
        <f t="shared" si="18"/>
        <v>0</v>
      </c>
      <c r="AJ95" s="134">
        <f>J95*Pricing!Q91</f>
        <v>0</v>
      </c>
      <c r="AK95" s="134">
        <f>I95*Pricing!R91</f>
        <v>0</v>
      </c>
      <c r="AL95" s="134">
        <f t="shared" si="19"/>
        <v>0</v>
      </c>
      <c r="AM95" s="135">
        <f t="shared" si="20"/>
        <v>0</v>
      </c>
      <c r="AN95" s="134">
        <f t="shared" si="21"/>
        <v>0</v>
      </c>
      <c r="AO95" s="129">
        <f t="shared" si="22"/>
        <v>0</v>
      </c>
      <c r="AP95" s="131">
        <f t="shared" si="23"/>
        <v>0</v>
      </c>
      <c r="AQ95" s="131">
        <f t="shared" si="24"/>
        <v>0</v>
      </c>
      <c r="AR95" s="131" t="e">
        <f t="shared" si="25"/>
        <v>#DIV/0!</v>
      </c>
      <c r="AS95" s="129">
        <f t="shared" si="26"/>
        <v>0</v>
      </c>
      <c r="AT95" s="129" t="e">
        <f t="shared" si="27"/>
        <v>#DIV/0!</v>
      </c>
      <c r="AU95" s="136" t="e">
        <f t="shared" si="28"/>
        <v>#DIV/0!</v>
      </c>
      <c r="AV95" s="137">
        <f t="shared" si="29"/>
        <v>0</v>
      </c>
      <c r="AW95" s="138" t="e">
        <f t="shared" si="30"/>
        <v>#DIV/0!</v>
      </c>
      <c r="AX95" s="139" t="e">
        <f t="shared" si="31"/>
        <v>#DIV/0!</v>
      </c>
      <c r="AY95" s="140"/>
      <c r="AZ95" s="141" t="e">
        <f t="shared" si="32"/>
        <v>#DIV/0!</v>
      </c>
      <c r="BA95" s="95"/>
      <c r="BB95" s="142"/>
    </row>
    <row r="96" spans="1:54" ht="34.5" customHeight="1">
      <c r="A96" s="95"/>
      <c r="B96" s="120">
        <f>Pricing!A92</f>
        <v>89</v>
      </c>
      <c r="C96" s="121">
        <f>Pricing!D92</f>
        <v>0</v>
      </c>
      <c r="D96" s="122">
        <f>Pricing!B92</f>
        <v>0</v>
      </c>
      <c r="E96" s="123">
        <f>Pricing!N92</f>
        <v>0</v>
      </c>
      <c r="F96" s="124">
        <f>Pricing!G92</f>
        <v>0</v>
      </c>
      <c r="G96" s="124">
        <f>Pricing!H92</f>
        <v>0</v>
      </c>
      <c r="H96" s="125">
        <f t="shared" si="0"/>
        <v>0</v>
      </c>
      <c r="I96" s="126">
        <f>Pricing!I92</f>
        <v>0</v>
      </c>
      <c r="J96" s="127">
        <f t="shared" si="1"/>
        <v>0</v>
      </c>
      <c r="K96" s="128">
        <f t="shared" si="2"/>
        <v>0</v>
      </c>
      <c r="L96" s="127"/>
      <c r="M96" s="129"/>
      <c r="N96" s="129"/>
      <c r="O96" s="129">
        <f t="shared" si="3"/>
        <v>0</v>
      </c>
      <c r="P96" s="130">
        <f>Pricing!M92</f>
        <v>0</v>
      </c>
      <c r="Q96" s="131">
        <f t="shared" si="4"/>
        <v>0</v>
      </c>
      <c r="R96" s="131">
        <f t="shared" si="5"/>
        <v>0</v>
      </c>
      <c r="S96" s="131">
        <f t="shared" si="6"/>
        <v>0</v>
      </c>
      <c r="T96" s="131">
        <f t="shared" si="7"/>
        <v>0</v>
      </c>
      <c r="U96" s="129">
        <f t="shared" si="8"/>
        <v>0</v>
      </c>
      <c r="V96" s="131">
        <f t="shared" si="9"/>
        <v>0</v>
      </c>
      <c r="W96" s="130">
        <f>Pricing!S92*I96</f>
        <v>0</v>
      </c>
      <c r="X96" s="131">
        <f t="shared" si="10"/>
        <v>0</v>
      </c>
      <c r="Y96" s="131">
        <f t="shared" si="11"/>
        <v>0</v>
      </c>
      <c r="Z96" s="131">
        <f t="shared" si="12"/>
        <v>0</v>
      </c>
      <c r="AA96" s="131">
        <f t="shared" si="13"/>
        <v>0</v>
      </c>
      <c r="AB96" s="129">
        <f t="shared" si="14"/>
        <v>0</v>
      </c>
      <c r="AC96" s="132">
        <v>0</v>
      </c>
      <c r="AD96" s="133">
        <f>(J96*Pricing!O92)+(O96*Pricing!P92)</f>
        <v>0</v>
      </c>
      <c r="AE96" s="134">
        <f t="shared" si="15"/>
        <v>0</v>
      </c>
      <c r="AF96" s="299">
        <f t="shared" si="16"/>
        <v>0</v>
      </c>
      <c r="AG96" s="300"/>
      <c r="AH96" s="134">
        <f t="shared" si="17"/>
        <v>0</v>
      </c>
      <c r="AI96" s="134">
        <f t="shared" si="18"/>
        <v>0</v>
      </c>
      <c r="AJ96" s="134">
        <f>J96*Pricing!Q92</f>
        <v>0</v>
      </c>
      <c r="AK96" s="134">
        <f>I96*Pricing!R92</f>
        <v>0</v>
      </c>
      <c r="AL96" s="134">
        <f t="shared" si="19"/>
        <v>0</v>
      </c>
      <c r="AM96" s="135">
        <f t="shared" si="20"/>
        <v>0</v>
      </c>
      <c r="AN96" s="134">
        <f t="shared" si="21"/>
        <v>0</v>
      </c>
      <c r="AO96" s="129">
        <f t="shared" si="22"/>
        <v>0</v>
      </c>
      <c r="AP96" s="131">
        <f t="shared" si="23"/>
        <v>0</v>
      </c>
      <c r="AQ96" s="131">
        <f t="shared" si="24"/>
        <v>0</v>
      </c>
      <c r="AR96" s="131" t="e">
        <f t="shared" si="25"/>
        <v>#DIV/0!</v>
      </c>
      <c r="AS96" s="129">
        <f t="shared" si="26"/>
        <v>0</v>
      </c>
      <c r="AT96" s="129" t="e">
        <f t="shared" si="27"/>
        <v>#DIV/0!</v>
      </c>
      <c r="AU96" s="136" t="e">
        <f t="shared" si="28"/>
        <v>#DIV/0!</v>
      </c>
      <c r="AV96" s="137">
        <f t="shared" si="29"/>
        <v>0</v>
      </c>
      <c r="AW96" s="138" t="e">
        <f t="shared" si="30"/>
        <v>#DIV/0!</v>
      </c>
      <c r="AX96" s="139" t="e">
        <f t="shared" si="31"/>
        <v>#DIV/0!</v>
      </c>
      <c r="AY96" s="140"/>
      <c r="AZ96" s="141" t="e">
        <f t="shared" si="32"/>
        <v>#DIV/0!</v>
      </c>
      <c r="BA96" s="95"/>
      <c r="BB96" s="142"/>
    </row>
    <row r="97" spans="1:54" ht="34.5" customHeight="1">
      <c r="A97" s="95"/>
      <c r="B97" s="120">
        <f>Pricing!A93</f>
        <v>90</v>
      </c>
      <c r="C97" s="121">
        <f>Pricing!D93</f>
        <v>0</v>
      </c>
      <c r="D97" s="122">
        <f>Pricing!B93</f>
        <v>0</v>
      </c>
      <c r="E97" s="123">
        <f>Pricing!N93</f>
        <v>0</v>
      </c>
      <c r="F97" s="124">
        <f>Pricing!G93</f>
        <v>0</v>
      </c>
      <c r="G97" s="124">
        <f>Pricing!H93</f>
        <v>0</v>
      </c>
      <c r="H97" s="125">
        <f t="shared" si="0"/>
        <v>0</v>
      </c>
      <c r="I97" s="126">
        <f>Pricing!I93</f>
        <v>0</v>
      </c>
      <c r="J97" s="127">
        <f t="shared" si="1"/>
        <v>0</v>
      </c>
      <c r="K97" s="128">
        <f t="shared" si="2"/>
        <v>0</v>
      </c>
      <c r="L97" s="127"/>
      <c r="M97" s="129"/>
      <c r="N97" s="129"/>
      <c r="O97" s="129">
        <f t="shared" si="3"/>
        <v>0</v>
      </c>
      <c r="P97" s="130">
        <f>Pricing!M93</f>
        <v>0</v>
      </c>
      <c r="Q97" s="131">
        <f t="shared" si="4"/>
        <v>0</v>
      </c>
      <c r="R97" s="131">
        <f t="shared" si="5"/>
        <v>0</v>
      </c>
      <c r="S97" s="131">
        <f t="shared" si="6"/>
        <v>0</v>
      </c>
      <c r="T97" s="131">
        <f t="shared" si="7"/>
        <v>0</v>
      </c>
      <c r="U97" s="129">
        <f t="shared" si="8"/>
        <v>0</v>
      </c>
      <c r="V97" s="131">
        <f t="shared" si="9"/>
        <v>0</v>
      </c>
      <c r="W97" s="130">
        <f>Pricing!S93*I97</f>
        <v>0</v>
      </c>
      <c r="X97" s="131">
        <f t="shared" si="10"/>
        <v>0</v>
      </c>
      <c r="Y97" s="131">
        <f t="shared" si="11"/>
        <v>0</v>
      </c>
      <c r="Z97" s="131">
        <f t="shared" si="12"/>
        <v>0</v>
      </c>
      <c r="AA97" s="131">
        <f t="shared" si="13"/>
        <v>0</v>
      </c>
      <c r="AB97" s="129">
        <f t="shared" si="14"/>
        <v>0</v>
      </c>
      <c r="AC97" s="132">
        <v>0</v>
      </c>
      <c r="AD97" s="133">
        <f>(J97*Pricing!O93)+(O97*Pricing!P93)</f>
        <v>0</v>
      </c>
      <c r="AE97" s="134">
        <f t="shared" si="15"/>
        <v>0</v>
      </c>
      <c r="AF97" s="299">
        <f t="shared" si="16"/>
        <v>0</v>
      </c>
      <c r="AG97" s="300"/>
      <c r="AH97" s="134">
        <f t="shared" si="17"/>
        <v>0</v>
      </c>
      <c r="AI97" s="134">
        <f t="shared" si="18"/>
        <v>0</v>
      </c>
      <c r="AJ97" s="134">
        <f>J97*Pricing!Q93</f>
        <v>0</v>
      </c>
      <c r="AK97" s="134">
        <f>I97*Pricing!R93</f>
        <v>0</v>
      </c>
      <c r="AL97" s="134">
        <f t="shared" si="19"/>
        <v>0</v>
      </c>
      <c r="AM97" s="135">
        <f t="shared" si="20"/>
        <v>0</v>
      </c>
      <c r="AN97" s="134">
        <f t="shared" si="21"/>
        <v>0</v>
      </c>
      <c r="AO97" s="129">
        <f t="shared" si="22"/>
        <v>0</v>
      </c>
      <c r="AP97" s="131">
        <f t="shared" si="23"/>
        <v>0</v>
      </c>
      <c r="AQ97" s="131">
        <f t="shared" si="24"/>
        <v>0</v>
      </c>
      <c r="AR97" s="131" t="e">
        <f t="shared" si="25"/>
        <v>#DIV/0!</v>
      </c>
      <c r="AS97" s="129">
        <f t="shared" si="26"/>
        <v>0</v>
      </c>
      <c r="AT97" s="129" t="e">
        <f t="shared" si="27"/>
        <v>#DIV/0!</v>
      </c>
      <c r="AU97" s="136" t="e">
        <f t="shared" si="28"/>
        <v>#DIV/0!</v>
      </c>
      <c r="AV97" s="137">
        <f t="shared" si="29"/>
        <v>0</v>
      </c>
      <c r="AW97" s="138" t="e">
        <f t="shared" si="30"/>
        <v>#DIV/0!</v>
      </c>
      <c r="AX97" s="139" t="e">
        <f t="shared" si="31"/>
        <v>#DIV/0!</v>
      </c>
      <c r="AY97" s="140"/>
      <c r="AZ97" s="141" t="e">
        <f t="shared" si="32"/>
        <v>#DIV/0!</v>
      </c>
      <c r="BA97" s="95"/>
      <c r="BB97" s="142"/>
    </row>
    <row r="98" spans="1:54" ht="34.5" customHeight="1">
      <c r="A98" s="95"/>
      <c r="B98" s="120">
        <f>Pricing!A94</f>
        <v>91</v>
      </c>
      <c r="C98" s="121">
        <f>Pricing!D94</f>
        <v>0</v>
      </c>
      <c r="D98" s="122">
        <f>Pricing!B94</f>
        <v>0</v>
      </c>
      <c r="E98" s="123">
        <f>Pricing!N94</f>
        <v>0</v>
      </c>
      <c r="F98" s="124">
        <f>Pricing!G94</f>
        <v>0</v>
      </c>
      <c r="G98" s="124">
        <f>Pricing!H94</f>
        <v>0</v>
      </c>
      <c r="H98" s="125">
        <f t="shared" si="0"/>
        <v>0</v>
      </c>
      <c r="I98" s="126">
        <f>Pricing!I94</f>
        <v>0</v>
      </c>
      <c r="J98" s="127">
        <f t="shared" si="1"/>
        <v>0</v>
      </c>
      <c r="K98" s="128">
        <f t="shared" si="2"/>
        <v>0</v>
      </c>
      <c r="L98" s="127"/>
      <c r="M98" s="129"/>
      <c r="N98" s="129"/>
      <c r="O98" s="129">
        <f t="shared" si="3"/>
        <v>0</v>
      </c>
      <c r="P98" s="130">
        <f>Pricing!M94</f>
        <v>0</v>
      </c>
      <c r="Q98" s="131">
        <f t="shared" si="4"/>
        <v>0</v>
      </c>
      <c r="R98" s="131">
        <f t="shared" si="5"/>
        <v>0</v>
      </c>
      <c r="S98" s="131">
        <f t="shared" si="6"/>
        <v>0</v>
      </c>
      <c r="T98" s="131">
        <f t="shared" si="7"/>
        <v>0</v>
      </c>
      <c r="U98" s="129">
        <f t="shared" si="8"/>
        <v>0</v>
      </c>
      <c r="V98" s="131">
        <f t="shared" si="9"/>
        <v>0</v>
      </c>
      <c r="W98" s="130">
        <f>Pricing!S94*I98</f>
        <v>0</v>
      </c>
      <c r="X98" s="131">
        <f t="shared" si="10"/>
        <v>0</v>
      </c>
      <c r="Y98" s="131">
        <f t="shared" si="11"/>
        <v>0</v>
      </c>
      <c r="Z98" s="131">
        <f t="shared" si="12"/>
        <v>0</v>
      </c>
      <c r="AA98" s="131">
        <f t="shared" si="13"/>
        <v>0</v>
      </c>
      <c r="AB98" s="129">
        <f t="shared" si="14"/>
        <v>0</v>
      </c>
      <c r="AC98" s="132">
        <v>0</v>
      </c>
      <c r="AD98" s="133">
        <f>(J98*Pricing!O94)+(O98*Pricing!P94)</f>
        <v>0</v>
      </c>
      <c r="AE98" s="134">
        <f t="shared" si="15"/>
        <v>0</v>
      </c>
      <c r="AF98" s="299">
        <f t="shared" si="16"/>
        <v>0</v>
      </c>
      <c r="AG98" s="300"/>
      <c r="AH98" s="134">
        <f t="shared" si="17"/>
        <v>0</v>
      </c>
      <c r="AI98" s="134">
        <f t="shared" si="18"/>
        <v>0</v>
      </c>
      <c r="AJ98" s="134">
        <f>J98*Pricing!Q94</f>
        <v>0</v>
      </c>
      <c r="AK98" s="134">
        <f>I98*Pricing!R94</f>
        <v>0</v>
      </c>
      <c r="AL98" s="134">
        <f t="shared" si="19"/>
        <v>0</v>
      </c>
      <c r="AM98" s="135">
        <f t="shared" si="20"/>
        <v>0</v>
      </c>
      <c r="AN98" s="134">
        <f t="shared" si="21"/>
        <v>0</v>
      </c>
      <c r="AO98" s="129">
        <f t="shared" si="22"/>
        <v>0</v>
      </c>
      <c r="AP98" s="131">
        <f t="shared" si="23"/>
        <v>0</v>
      </c>
      <c r="AQ98" s="131">
        <f t="shared" si="24"/>
        <v>0</v>
      </c>
      <c r="AR98" s="131" t="e">
        <f t="shared" si="25"/>
        <v>#DIV/0!</v>
      </c>
      <c r="AS98" s="129">
        <f t="shared" si="26"/>
        <v>0</v>
      </c>
      <c r="AT98" s="129" t="e">
        <f t="shared" si="27"/>
        <v>#DIV/0!</v>
      </c>
      <c r="AU98" s="136" t="e">
        <f t="shared" si="28"/>
        <v>#DIV/0!</v>
      </c>
      <c r="AV98" s="137">
        <f t="shared" si="29"/>
        <v>0</v>
      </c>
      <c r="AW98" s="138" t="e">
        <f t="shared" si="30"/>
        <v>#DIV/0!</v>
      </c>
      <c r="AX98" s="139" t="e">
        <f t="shared" si="31"/>
        <v>#DIV/0!</v>
      </c>
      <c r="AY98" s="140"/>
      <c r="AZ98" s="141" t="e">
        <f t="shared" si="32"/>
        <v>#DIV/0!</v>
      </c>
      <c r="BA98" s="95"/>
      <c r="BB98" s="142"/>
    </row>
    <row r="99" spans="1:54" ht="34.5" customHeight="1">
      <c r="A99" s="95"/>
      <c r="B99" s="120">
        <f>Pricing!A95</f>
        <v>92</v>
      </c>
      <c r="C99" s="121">
        <f>Pricing!D95</f>
        <v>0</v>
      </c>
      <c r="D99" s="122">
        <f>Pricing!B95</f>
        <v>0</v>
      </c>
      <c r="E99" s="123">
        <f>Pricing!N95</f>
        <v>0</v>
      </c>
      <c r="F99" s="124">
        <f>Pricing!G95</f>
        <v>0</v>
      </c>
      <c r="G99" s="124">
        <f>Pricing!H95</f>
        <v>0</v>
      </c>
      <c r="H99" s="125">
        <f t="shared" si="0"/>
        <v>0</v>
      </c>
      <c r="I99" s="126">
        <f>Pricing!I95</f>
        <v>0</v>
      </c>
      <c r="J99" s="127">
        <f t="shared" si="1"/>
        <v>0</v>
      </c>
      <c r="K99" s="128">
        <f t="shared" si="2"/>
        <v>0</v>
      </c>
      <c r="L99" s="127"/>
      <c r="M99" s="129"/>
      <c r="N99" s="129"/>
      <c r="O99" s="129">
        <f t="shared" si="3"/>
        <v>0</v>
      </c>
      <c r="P99" s="130">
        <f>Pricing!M95</f>
        <v>0</v>
      </c>
      <c r="Q99" s="131">
        <f t="shared" si="4"/>
        <v>0</v>
      </c>
      <c r="R99" s="131">
        <f t="shared" si="5"/>
        <v>0</v>
      </c>
      <c r="S99" s="131">
        <f t="shared" si="6"/>
        <v>0</v>
      </c>
      <c r="T99" s="131">
        <f t="shared" si="7"/>
        <v>0</v>
      </c>
      <c r="U99" s="129">
        <f t="shared" si="8"/>
        <v>0</v>
      </c>
      <c r="V99" s="131">
        <f t="shared" si="9"/>
        <v>0</v>
      </c>
      <c r="W99" s="130">
        <f>Pricing!S95*I99</f>
        <v>0</v>
      </c>
      <c r="X99" s="131">
        <f t="shared" si="10"/>
        <v>0</v>
      </c>
      <c r="Y99" s="131">
        <f t="shared" si="11"/>
        <v>0</v>
      </c>
      <c r="Z99" s="131">
        <f t="shared" si="12"/>
        <v>0</v>
      </c>
      <c r="AA99" s="131">
        <f t="shared" si="13"/>
        <v>0</v>
      </c>
      <c r="AB99" s="129">
        <f t="shared" si="14"/>
        <v>0</v>
      </c>
      <c r="AC99" s="132">
        <v>0</v>
      </c>
      <c r="AD99" s="133">
        <f>(J99*Pricing!O95)+(O99*Pricing!P95)</f>
        <v>0</v>
      </c>
      <c r="AE99" s="134">
        <f t="shared" si="15"/>
        <v>0</v>
      </c>
      <c r="AF99" s="299">
        <f t="shared" si="16"/>
        <v>0</v>
      </c>
      <c r="AG99" s="300"/>
      <c r="AH99" s="134">
        <f t="shared" si="17"/>
        <v>0</v>
      </c>
      <c r="AI99" s="134">
        <f t="shared" si="18"/>
        <v>0</v>
      </c>
      <c r="AJ99" s="134">
        <f>J99*Pricing!Q95</f>
        <v>0</v>
      </c>
      <c r="AK99" s="134">
        <f>I99*Pricing!R95</f>
        <v>0</v>
      </c>
      <c r="AL99" s="134">
        <f t="shared" si="19"/>
        <v>0</v>
      </c>
      <c r="AM99" s="135">
        <f t="shared" si="20"/>
        <v>0</v>
      </c>
      <c r="AN99" s="134">
        <f t="shared" si="21"/>
        <v>0</v>
      </c>
      <c r="AO99" s="129">
        <f t="shared" si="22"/>
        <v>0</v>
      </c>
      <c r="AP99" s="131">
        <f t="shared" si="23"/>
        <v>0</v>
      </c>
      <c r="AQ99" s="131">
        <f t="shared" si="24"/>
        <v>0</v>
      </c>
      <c r="AR99" s="131" t="e">
        <f t="shared" si="25"/>
        <v>#DIV/0!</v>
      </c>
      <c r="AS99" s="129">
        <f t="shared" si="26"/>
        <v>0</v>
      </c>
      <c r="AT99" s="129" t="e">
        <f t="shared" si="27"/>
        <v>#DIV/0!</v>
      </c>
      <c r="AU99" s="136" t="e">
        <f t="shared" si="28"/>
        <v>#DIV/0!</v>
      </c>
      <c r="AV99" s="137">
        <f t="shared" si="29"/>
        <v>0</v>
      </c>
      <c r="AW99" s="138" t="e">
        <f t="shared" si="30"/>
        <v>#DIV/0!</v>
      </c>
      <c r="AX99" s="139" t="e">
        <f t="shared" si="31"/>
        <v>#DIV/0!</v>
      </c>
      <c r="AY99" s="140"/>
      <c r="AZ99" s="141" t="e">
        <f t="shared" si="32"/>
        <v>#DIV/0!</v>
      </c>
      <c r="BA99" s="95"/>
      <c r="BB99" s="142"/>
    </row>
    <row r="100" spans="1:54" ht="34.5" customHeight="1">
      <c r="A100" s="95"/>
      <c r="B100" s="120">
        <f>Pricing!A96</f>
        <v>93</v>
      </c>
      <c r="C100" s="121">
        <f>Pricing!D96</f>
        <v>0</v>
      </c>
      <c r="D100" s="122">
        <f>Pricing!B96</f>
        <v>0</v>
      </c>
      <c r="E100" s="123">
        <f>Pricing!N96</f>
        <v>0</v>
      </c>
      <c r="F100" s="124">
        <f>Pricing!G96</f>
        <v>0</v>
      </c>
      <c r="G100" s="124">
        <f>Pricing!H96</f>
        <v>0</v>
      </c>
      <c r="H100" s="125">
        <f t="shared" si="0"/>
        <v>0</v>
      </c>
      <c r="I100" s="126">
        <f>Pricing!I96</f>
        <v>0</v>
      </c>
      <c r="J100" s="127">
        <f t="shared" si="1"/>
        <v>0</v>
      </c>
      <c r="K100" s="128">
        <f t="shared" si="2"/>
        <v>0</v>
      </c>
      <c r="L100" s="127"/>
      <c r="M100" s="129"/>
      <c r="N100" s="129"/>
      <c r="O100" s="129">
        <f t="shared" si="3"/>
        <v>0</v>
      </c>
      <c r="P100" s="130">
        <f>Pricing!M96</f>
        <v>0</v>
      </c>
      <c r="Q100" s="131">
        <f t="shared" si="4"/>
        <v>0</v>
      </c>
      <c r="R100" s="131">
        <f t="shared" si="5"/>
        <v>0</v>
      </c>
      <c r="S100" s="131">
        <f t="shared" si="6"/>
        <v>0</v>
      </c>
      <c r="T100" s="131">
        <f t="shared" si="7"/>
        <v>0</v>
      </c>
      <c r="U100" s="129">
        <f t="shared" si="8"/>
        <v>0</v>
      </c>
      <c r="V100" s="131">
        <f t="shared" si="9"/>
        <v>0</v>
      </c>
      <c r="W100" s="130">
        <f>Pricing!S96*I100</f>
        <v>0</v>
      </c>
      <c r="X100" s="131">
        <f t="shared" si="10"/>
        <v>0</v>
      </c>
      <c r="Y100" s="131">
        <f t="shared" si="11"/>
        <v>0</v>
      </c>
      <c r="Z100" s="131">
        <f t="shared" si="12"/>
        <v>0</v>
      </c>
      <c r="AA100" s="131">
        <f t="shared" si="13"/>
        <v>0</v>
      </c>
      <c r="AB100" s="129">
        <f t="shared" si="14"/>
        <v>0</v>
      </c>
      <c r="AC100" s="132">
        <v>0</v>
      </c>
      <c r="AD100" s="133">
        <f>(J100*Pricing!O96)+(O100*Pricing!P96)</f>
        <v>0</v>
      </c>
      <c r="AE100" s="134">
        <f t="shared" si="15"/>
        <v>0</v>
      </c>
      <c r="AF100" s="299">
        <f t="shared" si="16"/>
        <v>0</v>
      </c>
      <c r="AG100" s="300"/>
      <c r="AH100" s="134">
        <f t="shared" si="17"/>
        <v>0</v>
      </c>
      <c r="AI100" s="134">
        <f t="shared" si="18"/>
        <v>0</v>
      </c>
      <c r="AJ100" s="134">
        <f>J100*Pricing!Q96</f>
        <v>0</v>
      </c>
      <c r="AK100" s="134">
        <f>I100*Pricing!R96</f>
        <v>0</v>
      </c>
      <c r="AL100" s="134">
        <f t="shared" si="19"/>
        <v>0</v>
      </c>
      <c r="AM100" s="135">
        <f t="shared" si="20"/>
        <v>0</v>
      </c>
      <c r="AN100" s="134">
        <f t="shared" si="21"/>
        <v>0</v>
      </c>
      <c r="AO100" s="129">
        <f t="shared" si="22"/>
        <v>0</v>
      </c>
      <c r="AP100" s="131">
        <f t="shared" si="23"/>
        <v>0</v>
      </c>
      <c r="AQ100" s="131">
        <f t="shared" si="24"/>
        <v>0</v>
      </c>
      <c r="AR100" s="131" t="e">
        <f t="shared" si="25"/>
        <v>#DIV/0!</v>
      </c>
      <c r="AS100" s="129">
        <f t="shared" si="26"/>
        <v>0</v>
      </c>
      <c r="AT100" s="129" t="e">
        <f t="shared" si="27"/>
        <v>#DIV/0!</v>
      </c>
      <c r="AU100" s="136" t="e">
        <f t="shared" si="28"/>
        <v>#DIV/0!</v>
      </c>
      <c r="AV100" s="137">
        <f t="shared" si="29"/>
        <v>0</v>
      </c>
      <c r="AW100" s="138" t="e">
        <f t="shared" si="30"/>
        <v>#DIV/0!</v>
      </c>
      <c r="AX100" s="139" t="e">
        <f t="shared" si="31"/>
        <v>#DIV/0!</v>
      </c>
      <c r="AY100" s="140"/>
      <c r="AZ100" s="141" t="e">
        <f t="shared" si="32"/>
        <v>#DIV/0!</v>
      </c>
      <c r="BA100" s="95"/>
      <c r="BB100" s="142"/>
    </row>
    <row r="101" spans="1:54" ht="34.5" customHeight="1">
      <c r="A101" s="95"/>
      <c r="B101" s="120">
        <f>Pricing!A97</f>
        <v>94</v>
      </c>
      <c r="C101" s="121">
        <f>Pricing!D97</f>
        <v>0</v>
      </c>
      <c r="D101" s="122">
        <f>Pricing!B97</f>
        <v>0</v>
      </c>
      <c r="E101" s="123">
        <f>Pricing!N97</f>
        <v>0</v>
      </c>
      <c r="F101" s="124">
        <f>Pricing!G97</f>
        <v>0</v>
      </c>
      <c r="G101" s="124">
        <f>Pricing!H97</f>
        <v>0</v>
      </c>
      <c r="H101" s="125">
        <f t="shared" si="0"/>
        <v>0</v>
      </c>
      <c r="I101" s="126">
        <f>Pricing!I97</f>
        <v>0</v>
      </c>
      <c r="J101" s="127">
        <f t="shared" si="1"/>
        <v>0</v>
      </c>
      <c r="K101" s="128">
        <f t="shared" si="2"/>
        <v>0</v>
      </c>
      <c r="L101" s="127"/>
      <c r="M101" s="129"/>
      <c r="N101" s="129"/>
      <c r="O101" s="129">
        <f t="shared" si="3"/>
        <v>0</v>
      </c>
      <c r="P101" s="130">
        <f>Pricing!M97</f>
        <v>0</v>
      </c>
      <c r="Q101" s="131">
        <f t="shared" si="4"/>
        <v>0</v>
      </c>
      <c r="R101" s="131">
        <f t="shared" si="5"/>
        <v>0</v>
      </c>
      <c r="S101" s="131">
        <f t="shared" si="6"/>
        <v>0</v>
      </c>
      <c r="T101" s="131">
        <f t="shared" si="7"/>
        <v>0</v>
      </c>
      <c r="U101" s="129">
        <f t="shared" si="8"/>
        <v>0</v>
      </c>
      <c r="V101" s="131">
        <f t="shared" si="9"/>
        <v>0</v>
      </c>
      <c r="W101" s="130">
        <f>Pricing!S97*I101</f>
        <v>0</v>
      </c>
      <c r="X101" s="131">
        <f t="shared" si="10"/>
        <v>0</v>
      </c>
      <c r="Y101" s="131">
        <f t="shared" si="11"/>
        <v>0</v>
      </c>
      <c r="Z101" s="131">
        <f t="shared" si="12"/>
        <v>0</v>
      </c>
      <c r="AA101" s="131">
        <f t="shared" si="13"/>
        <v>0</v>
      </c>
      <c r="AB101" s="129">
        <f t="shared" si="14"/>
        <v>0</v>
      </c>
      <c r="AC101" s="132">
        <v>0</v>
      </c>
      <c r="AD101" s="133">
        <f>(J101*Pricing!O97)+(O101*Pricing!P97)</f>
        <v>0</v>
      </c>
      <c r="AE101" s="134">
        <f t="shared" si="15"/>
        <v>0</v>
      </c>
      <c r="AF101" s="299">
        <f t="shared" si="16"/>
        <v>0</v>
      </c>
      <c r="AG101" s="300"/>
      <c r="AH101" s="134">
        <f t="shared" si="17"/>
        <v>0</v>
      </c>
      <c r="AI101" s="134">
        <f t="shared" si="18"/>
        <v>0</v>
      </c>
      <c r="AJ101" s="134">
        <f>J101*Pricing!Q97</f>
        <v>0</v>
      </c>
      <c r="AK101" s="134">
        <f>I101*Pricing!R97</f>
        <v>0</v>
      </c>
      <c r="AL101" s="134">
        <f t="shared" si="19"/>
        <v>0</v>
      </c>
      <c r="AM101" s="135">
        <f t="shared" si="20"/>
        <v>0</v>
      </c>
      <c r="AN101" s="134">
        <f t="shared" si="21"/>
        <v>0</v>
      </c>
      <c r="AO101" s="129">
        <f t="shared" si="22"/>
        <v>0</v>
      </c>
      <c r="AP101" s="131">
        <f t="shared" si="23"/>
        <v>0</v>
      </c>
      <c r="AQ101" s="131">
        <f t="shared" si="24"/>
        <v>0</v>
      </c>
      <c r="AR101" s="131" t="e">
        <f t="shared" si="25"/>
        <v>#DIV/0!</v>
      </c>
      <c r="AS101" s="129">
        <f t="shared" si="26"/>
        <v>0</v>
      </c>
      <c r="AT101" s="129" t="e">
        <f t="shared" si="27"/>
        <v>#DIV/0!</v>
      </c>
      <c r="AU101" s="136" t="e">
        <f t="shared" si="28"/>
        <v>#DIV/0!</v>
      </c>
      <c r="AV101" s="137">
        <f t="shared" si="29"/>
        <v>0</v>
      </c>
      <c r="AW101" s="138" t="e">
        <f t="shared" si="30"/>
        <v>#DIV/0!</v>
      </c>
      <c r="AX101" s="139" t="e">
        <f t="shared" si="31"/>
        <v>#DIV/0!</v>
      </c>
      <c r="AY101" s="140"/>
      <c r="AZ101" s="141" t="e">
        <f t="shared" si="32"/>
        <v>#DIV/0!</v>
      </c>
      <c r="BA101" s="95"/>
      <c r="BB101" s="142"/>
    </row>
    <row r="102" spans="1:54" ht="34.5" customHeight="1">
      <c r="A102" s="95"/>
      <c r="B102" s="120">
        <f>Pricing!A98</f>
        <v>95</v>
      </c>
      <c r="C102" s="121">
        <f>Pricing!D98</f>
        <v>0</v>
      </c>
      <c r="D102" s="122">
        <f>Pricing!B98</f>
        <v>0</v>
      </c>
      <c r="E102" s="123">
        <f>Pricing!N98</f>
        <v>0</v>
      </c>
      <c r="F102" s="124">
        <f>Pricing!G98</f>
        <v>0</v>
      </c>
      <c r="G102" s="124">
        <f>Pricing!H98</f>
        <v>0</v>
      </c>
      <c r="H102" s="125">
        <f t="shared" si="0"/>
        <v>0</v>
      </c>
      <c r="I102" s="126">
        <f>Pricing!I98</f>
        <v>0</v>
      </c>
      <c r="J102" s="127">
        <f t="shared" si="1"/>
        <v>0</v>
      </c>
      <c r="K102" s="128">
        <f t="shared" si="2"/>
        <v>0</v>
      </c>
      <c r="L102" s="127"/>
      <c r="M102" s="129"/>
      <c r="N102" s="129"/>
      <c r="O102" s="129">
        <f t="shared" si="3"/>
        <v>0</v>
      </c>
      <c r="P102" s="130">
        <f>Pricing!M98</f>
        <v>0</v>
      </c>
      <c r="Q102" s="131">
        <f t="shared" si="4"/>
        <v>0</v>
      </c>
      <c r="R102" s="131">
        <f t="shared" si="5"/>
        <v>0</v>
      </c>
      <c r="S102" s="131">
        <f t="shared" si="6"/>
        <v>0</v>
      </c>
      <c r="T102" s="131">
        <f t="shared" si="7"/>
        <v>0</v>
      </c>
      <c r="U102" s="129">
        <f t="shared" si="8"/>
        <v>0</v>
      </c>
      <c r="V102" s="131">
        <f t="shared" si="9"/>
        <v>0</v>
      </c>
      <c r="W102" s="130">
        <f>Pricing!S98*I102</f>
        <v>0</v>
      </c>
      <c r="X102" s="131">
        <f t="shared" si="10"/>
        <v>0</v>
      </c>
      <c r="Y102" s="131">
        <f t="shared" si="11"/>
        <v>0</v>
      </c>
      <c r="Z102" s="131">
        <f t="shared" si="12"/>
        <v>0</v>
      </c>
      <c r="AA102" s="131">
        <f t="shared" si="13"/>
        <v>0</v>
      </c>
      <c r="AB102" s="129">
        <f t="shared" si="14"/>
        <v>0</v>
      </c>
      <c r="AC102" s="132">
        <v>0</v>
      </c>
      <c r="AD102" s="133">
        <f>(J102*Pricing!O98)+(O102*Pricing!P98)</f>
        <v>0</v>
      </c>
      <c r="AE102" s="134">
        <f t="shared" si="15"/>
        <v>0</v>
      </c>
      <c r="AF102" s="299">
        <f t="shared" si="16"/>
        <v>0</v>
      </c>
      <c r="AG102" s="300"/>
      <c r="AH102" s="134">
        <f t="shared" si="17"/>
        <v>0</v>
      </c>
      <c r="AI102" s="134">
        <f t="shared" si="18"/>
        <v>0</v>
      </c>
      <c r="AJ102" s="134">
        <f>J102*Pricing!Q98</f>
        <v>0</v>
      </c>
      <c r="AK102" s="134">
        <f>I102*Pricing!R98</f>
        <v>0</v>
      </c>
      <c r="AL102" s="134">
        <f t="shared" si="19"/>
        <v>0</v>
      </c>
      <c r="AM102" s="135">
        <f t="shared" si="20"/>
        <v>0</v>
      </c>
      <c r="AN102" s="134">
        <f t="shared" si="21"/>
        <v>0</v>
      </c>
      <c r="AO102" s="129">
        <f t="shared" si="22"/>
        <v>0</v>
      </c>
      <c r="AP102" s="131">
        <f t="shared" si="23"/>
        <v>0</v>
      </c>
      <c r="AQ102" s="131">
        <f t="shared" si="24"/>
        <v>0</v>
      </c>
      <c r="AR102" s="131" t="e">
        <f t="shared" si="25"/>
        <v>#DIV/0!</v>
      </c>
      <c r="AS102" s="129">
        <f t="shared" si="26"/>
        <v>0</v>
      </c>
      <c r="AT102" s="129" t="e">
        <f t="shared" si="27"/>
        <v>#DIV/0!</v>
      </c>
      <c r="AU102" s="136" t="e">
        <f t="shared" si="28"/>
        <v>#DIV/0!</v>
      </c>
      <c r="AV102" s="137">
        <f t="shared" si="29"/>
        <v>0</v>
      </c>
      <c r="AW102" s="138" t="e">
        <f t="shared" si="30"/>
        <v>#DIV/0!</v>
      </c>
      <c r="AX102" s="139" t="e">
        <f t="shared" si="31"/>
        <v>#DIV/0!</v>
      </c>
      <c r="AY102" s="140"/>
      <c r="AZ102" s="141" t="e">
        <f t="shared" si="32"/>
        <v>#DIV/0!</v>
      </c>
      <c r="BA102" s="95"/>
      <c r="BB102" s="142"/>
    </row>
    <row r="103" spans="1:54" ht="34.5" customHeight="1">
      <c r="A103" s="95"/>
      <c r="B103" s="120">
        <f>Pricing!A99</f>
        <v>96</v>
      </c>
      <c r="C103" s="121">
        <f>Pricing!D99</f>
        <v>0</v>
      </c>
      <c r="D103" s="122">
        <f>Pricing!B99</f>
        <v>0</v>
      </c>
      <c r="E103" s="123">
        <f>Pricing!N99</f>
        <v>0</v>
      </c>
      <c r="F103" s="124">
        <f>Pricing!G99</f>
        <v>0</v>
      </c>
      <c r="G103" s="124">
        <f>Pricing!H99</f>
        <v>0</v>
      </c>
      <c r="H103" s="125">
        <f t="shared" si="0"/>
        <v>0</v>
      </c>
      <c r="I103" s="126">
        <f>Pricing!I99</f>
        <v>0</v>
      </c>
      <c r="J103" s="127">
        <f t="shared" si="1"/>
        <v>0</v>
      </c>
      <c r="K103" s="128">
        <f t="shared" si="2"/>
        <v>0</v>
      </c>
      <c r="L103" s="127"/>
      <c r="M103" s="129"/>
      <c r="N103" s="129"/>
      <c r="O103" s="129">
        <f t="shared" si="3"/>
        <v>0</v>
      </c>
      <c r="P103" s="130">
        <f>Pricing!M99</f>
        <v>0</v>
      </c>
      <c r="Q103" s="131">
        <f t="shared" si="4"/>
        <v>0</v>
      </c>
      <c r="R103" s="131">
        <f t="shared" si="5"/>
        <v>0</v>
      </c>
      <c r="S103" s="131">
        <f t="shared" si="6"/>
        <v>0</v>
      </c>
      <c r="T103" s="131">
        <f t="shared" si="7"/>
        <v>0</v>
      </c>
      <c r="U103" s="129">
        <f t="shared" si="8"/>
        <v>0</v>
      </c>
      <c r="V103" s="131">
        <f t="shared" si="9"/>
        <v>0</v>
      </c>
      <c r="W103" s="130">
        <f>Pricing!S99*I103</f>
        <v>0</v>
      </c>
      <c r="X103" s="131">
        <f t="shared" si="10"/>
        <v>0</v>
      </c>
      <c r="Y103" s="131">
        <f t="shared" si="11"/>
        <v>0</v>
      </c>
      <c r="Z103" s="131">
        <f t="shared" si="12"/>
        <v>0</v>
      </c>
      <c r="AA103" s="131">
        <f t="shared" si="13"/>
        <v>0</v>
      </c>
      <c r="AB103" s="129">
        <f t="shared" si="14"/>
        <v>0</v>
      </c>
      <c r="AC103" s="132">
        <v>0</v>
      </c>
      <c r="AD103" s="133">
        <f>(J103*Pricing!O99)+(O103*Pricing!P99)</f>
        <v>0</v>
      </c>
      <c r="AE103" s="134">
        <f t="shared" si="15"/>
        <v>0</v>
      </c>
      <c r="AF103" s="299">
        <f t="shared" si="16"/>
        <v>0</v>
      </c>
      <c r="AG103" s="300"/>
      <c r="AH103" s="134">
        <f t="shared" si="17"/>
        <v>0</v>
      </c>
      <c r="AI103" s="134">
        <f t="shared" si="18"/>
        <v>0</v>
      </c>
      <c r="AJ103" s="134">
        <f>J103*Pricing!Q99</f>
        <v>0</v>
      </c>
      <c r="AK103" s="134">
        <f>I103*Pricing!R99</f>
        <v>0</v>
      </c>
      <c r="AL103" s="134">
        <f t="shared" si="19"/>
        <v>0</v>
      </c>
      <c r="AM103" s="135">
        <f t="shared" si="20"/>
        <v>0</v>
      </c>
      <c r="AN103" s="134">
        <f t="shared" si="21"/>
        <v>0</v>
      </c>
      <c r="AO103" s="129">
        <f t="shared" si="22"/>
        <v>0</v>
      </c>
      <c r="AP103" s="131">
        <f t="shared" si="23"/>
        <v>0</v>
      </c>
      <c r="AQ103" s="131">
        <f t="shared" si="24"/>
        <v>0</v>
      </c>
      <c r="AR103" s="131" t="e">
        <f t="shared" si="25"/>
        <v>#DIV/0!</v>
      </c>
      <c r="AS103" s="129">
        <f t="shared" si="26"/>
        <v>0</v>
      </c>
      <c r="AT103" s="129" t="e">
        <f t="shared" si="27"/>
        <v>#DIV/0!</v>
      </c>
      <c r="AU103" s="136" t="e">
        <f t="shared" si="28"/>
        <v>#DIV/0!</v>
      </c>
      <c r="AV103" s="137">
        <f t="shared" si="29"/>
        <v>0</v>
      </c>
      <c r="AW103" s="138" t="e">
        <f t="shared" si="30"/>
        <v>#DIV/0!</v>
      </c>
      <c r="AX103" s="139" t="e">
        <f t="shared" si="31"/>
        <v>#DIV/0!</v>
      </c>
      <c r="AY103" s="140"/>
      <c r="AZ103" s="141" t="e">
        <f t="shared" si="32"/>
        <v>#DIV/0!</v>
      </c>
      <c r="BA103" s="95"/>
      <c r="BB103" s="142"/>
    </row>
    <row r="104" spans="1:54" ht="34.5" customHeight="1">
      <c r="A104" s="95"/>
      <c r="B104" s="120">
        <f>Pricing!A100</f>
        <v>97</v>
      </c>
      <c r="C104" s="121">
        <f>Pricing!D100</f>
        <v>0</v>
      </c>
      <c r="D104" s="122">
        <f>Pricing!B100</f>
        <v>0</v>
      </c>
      <c r="E104" s="123">
        <f>Pricing!N100</f>
        <v>0</v>
      </c>
      <c r="F104" s="124">
        <f>Pricing!G100</f>
        <v>0</v>
      </c>
      <c r="G104" s="124">
        <f>Pricing!H100</f>
        <v>0</v>
      </c>
      <c r="H104" s="125">
        <f t="shared" si="0"/>
        <v>0</v>
      </c>
      <c r="I104" s="126">
        <f>Pricing!I100</f>
        <v>0</v>
      </c>
      <c r="J104" s="127">
        <f t="shared" si="1"/>
        <v>0</v>
      </c>
      <c r="K104" s="128">
        <f t="shared" si="2"/>
        <v>0</v>
      </c>
      <c r="L104" s="127"/>
      <c r="M104" s="129"/>
      <c r="N104" s="129"/>
      <c r="O104" s="129">
        <f t="shared" si="3"/>
        <v>0</v>
      </c>
      <c r="P104" s="130">
        <f>Pricing!M100</f>
        <v>0</v>
      </c>
      <c r="Q104" s="131">
        <f t="shared" si="4"/>
        <v>0</v>
      </c>
      <c r="R104" s="131">
        <f t="shared" si="5"/>
        <v>0</v>
      </c>
      <c r="S104" s="131">
        <f t="shared" si="6"/>
        <v>0</v>
      </c>
      <c r="T104" s="131">
        <f t="shared" si="7"/>
        <v>0</v>
      </c>
      <c r="U104" s="129">
        <f t="shared" si="8"/>
        <v>0</v>
      </c>
      <c r="V104" s="131">
        <f t="shared" si="9"/>
        <v>0</v>
      </c>
      <c r="W104" s="130">
        <f>Pricing!S100*I104</f>
        <v>0</v>
      </c>
      <c r="X104" s="131">
        <f t="shared" si="10"/>
        <v>0</v>
      </c>
      <c r="Y104" s="131">
        <f t="shared" si="11"/>
        <v>0</v>
      </c>
      <c r="Z104" s="131">
        <f t="shared" si="12"/>
        <v>0</v>
      </c>
      <c r="AA104" s="131">
        <f t="shared" si="13"/>
        <v>0</v>
      </c>
      <c r="AB104" s="129">
        <f t="shared" si="14"/>
        <v>0</v>
      </c>
      <c r="AC104" s="132">
        <v>0</v>
      </c>
      <c r="AD104" s="133">
        <f>(J104*Pricing!O100)+(O104*Pricing!P100)</f>
        <v>0</v>
      </c>
      <c r="AE104" s="134">
        <f t="shared" si="15"/>
        <v>0</v>
      </c>
      <c r="AF104" s="299">
        <f t="shared" si="16"/>
        <v>0</v>
      </c>
      <c r="AG104" s="300"/>
      <c r="AH104" s="134">
        <f t="shared" si="17"/>
        <v>0</v>
      </c>
      <c r="AI104" s="134">
        <f t="shared" si="18"/>
        <v>0</v>
      </c>
      <c r="AJ104" s="134">
        <f>J104*Pricing!Q100</f>
        <v>0</v>
      </c>
      <c r="AK104" s="134">
        <f>I104*Pricing!R100</f>
        <v>0</v>
      </c>
      <c r="AL104" s="134">
        <f t="shared" si="19"/>
        <v>0</v>
      </c>
      <c r="AM104" s="135">
        <f t="shared" si="20"/>
        <v>0</v>
      </c>
      <c r="AN104" s="134">
        <f t="shared" si="21"/>
        <v>0</v>
      </c>
      <c r="AO104" s="129">
        <f t="shared" si="22"/>
        <v>0</v>
      </c>
      <c r="AP104" s="131">
        <f t="shared" si="23"/>
        <v>0</v>
      </c>
      <c r="AQ104" s="131">
        <f t="shared" si="24"/>
        <v>0</v>
      </c>
      <c r="AR104" s="131" t="e">
        <f t="shared" si="25"/>
        <v>#DIV/0!</v>
      </c>
      <c r="AS104" s="129">
        <f t="shared" si="26"/>
        <v>0</v>
      </c>
      <c r="AT104" s="129" t="e">
        <f t="shared" si="27"/>
        <v>#DIV/0!</v>
      </c>
      <c r="AU104" s="136" t="e">
        <f t="shared" si="28"/>
        <v>#DIV/0!</v>
      </c>
      <c r="AV104" s="137">
        <f t="shared" si="29"/>
        <v>0</v>
      </c>
      <c r="AW104" s="138" t="e">
        <f t="shared" si="30"/>
        <v>#DIV/0!</v>
      </c>
      <c r="AX104" s="139" t="e">
        <f t="shared" si="31"/>
        <v>#DIV/0!</v>
      </c>
      <c r="AY104" s="140"/>
      <c r="AZ104" s="141" t="e">
        <f t="shared" si="32"/>
        <v>#DIV/0!</v>
      </c>
      <c r="BA104" s="95"/>
      <c r="BB104" s="142"/>
    </row>
    <row r="105" spans="1:54" ht="34.5" customHeight="1">
      <c r="A105" s="95"/>
      <c r="B105" s="120">
        <f>Pricing!A101</f>
        <v>98</v>
      </c>
      <c r="C105" s="121">
        <f>Pricing!D101</f>
        <v>0</v>
      </c>
      <c r="D105" s="122">
        <f>Pricing!B101</f>
        <v>0</v>
      </c>
      <c r="E105" s="123">
        <f>Pricing!N101</f>
        <v>0</v>
      </c>
      <c r="F105" s="124">
        <f>Pricing!G101</f>
        <v>0</v>
      </c>
      <c r="G105" s="124">
        <f>Pricing!H101</f>
        <v>0</v>
      </c>
      <c r="H105" s="125">
        <f t="shared" si="0"/>
        <v>0</v>
      </c>
      <c r="I105" s="126">
        <f>Pricing!I101</f>
        <v>0</v>
      </c>
      <c r="J105" s="127">
        <f t="shared" si="1"/>
        <v>0</v>
      </c>
      <c r="K105" s="128">
        <f t="shared" si="2"/>
        <v>0</v>
      </c>
      <c r="L105" s="127"/>
      <c r="M105" s="129"/>
      <c r="N105" s="129"/>
      <c r="O105" s="129">
        <f t="shared" si="3"/>
        <v>0</v>
      </c>
      <c r="P105" s="130">
        <f>Pricing!M101</f>
        <v>0</v>
      </c>
      <c r="Q105" s="131">
        <f t="shared" si="4"/>
        <v>0</v>
      </c>
      <c r="R105" s="131">
        <f t="shared" si="5"/>
        <v>0</v>
      </c>
      <c r="S105" s="131">
        <f t="shared" si="6"/>
        <v>0</v>
      </c>
      <c r="T105" s="131">
        <f t="shared" si="7"/>
        <v>0</v>
      </c>
      <c r="U105" s="129">
        <f t="shared" si="8"/>
        <v>0</v>
      </c>
      <c r="V105" s="131">
        <f t="shared" si="9"/>
        <v>0</v>
      </c>
      <c r="W105" s="130">
        <f>Pricing!S101*I105</f>
        <v>0</v>
      </c>
      <c r="X105" s="131">
        <f t="shared" si="10"/>
        <v>0</v>
      </c>
      <c r="Y105" s="131">
        <f t="shared" si="11"/>
        <v>0</v>
      </c>
      <c r="Z105" s="131">
        <f t="shared" si="12"/>
        <v>0</v>
      </c>
      <c r="AA105" s="131">
        <f t="shared" si="13"/>
        <v>0</v>
      </c>
      <c r="AB105" s="129">
        <f t="shared" si="14"/>
        <v>0</v>
      </c>
      <c r="AC105" s="132">
        <v>0</v>
      </c>
      <c r="AD105" s="133">
        <f>(J105*Pricing!O101)+(O105*Pricing!P101)</f>
        <v>0</v>
      </c>
      <c r="AE105" s="134">
        <f t="shared" si="15"/>
        <v>0</v>
      </c>
      <c r="AF105" s="299">
        <f t="shared" si="16"/>
        <v>0</v>
      </c>
      <c r="AG105" s="300"/>
      <c r="AH105" s="134">
        <f t="shared" si="17"/>
        <v>0</v>
      </c>
      <c r="AI105" s="134">
        <f t="shared" si="18"/>
        <v>0</v>
      </c>
      <c r="AJ105" s="134">
        <f>J105*Pricing!Q101</f>
        <v>0</v>
      </c>
      <c r="AK105" s="134">
        <f>I105*Pricing!R101</f>
        <v>0</v>
      </c>
      <c r="AL105" s="134">
        <f t="shared" si="19"/>
        <v>0</v>
      </c>
      <c r="AM105" s="135">
        <f t="shared" si="20"/>
        <v>0</v>
      </c>
      <c r="AN105" s="134">
        <f t="shared" si="21"/>
        <v>0</v>
      </c>
      <c r="AO105" s="129">
        <f t="shared" si="22"/>
        <v>0</v>
      </c>
      <c r="AP105" s="131">
        <f t="shared" si="23"/>
        <v>0</v>
      </c>
      <c r="AQ105" s="131">
        <f t="shared" si="24"/>
        <v>0</v>
      </c>
      <c r="AR105" s="131" t="e">
        <f t="shared" si="25"/>
        <v>#DIV/0!</v>
      </c>
      <c r="AS105" s="129">
        <f t="shared" si="26"/>
        <v>0</v>
      </c>
      <c r="AT105" s="129" t="e">
        <f t="shared" si="27"/>
        <v>#DIV/0!</v>
      </c>
      <c r="AU105" s="136" t="e">
        <f t="shared" si="28"/>
        <v>#DIV/0!</v>
      </c>
      <c r="AV105" s="137">
        <f t="shared" si="29"/>
        <v>0</v>
      </c>
      <c r="AW105" s="138" t="e">
        <f t="shared" si="30"/>
        <v>#DIV/0!</v>
      </c>
      <c r="AX105" s="139" t="e">
        <f t="shared" si="31"/>
        <v>#DIV/0!</v>
      </c>
      <c r="AY105" s="140"/>
      <c r="AZ105" s="141" t="e">
        <f t="shared" si="32"/>
        <v>#DIV/0!</v>
      </c>
      <c r="BA105" s="95"/>
      <c r="BB105" s="142"/>
    </row>
    <row r="106" spans="1:54" ht="34.5" customHeight="1">
      <c r="A106" s="95"/>
      <c r="B106" s="120">
        <f>Pricing!A102</f>
        <v>99</v>
      </c>
      <c r="C106" s="121">
        <f>Pricing!D102</f>
        <v>0</v>
      </c>
      <c r="D106" s="122">
        <f>Pricing!B102</f>
        <v>0</v>
      </c>
      <c r="E106" s="123">
        <f>Pricing!N102</f>
        <v>0</v>
      </c>
      <c r="F106" s="124">
        <f>Pricing!G102</f>
        <v>0</v>
      </c>
      <c r="G106" s="124">
        <f>Pricing!H102</f>
        <v>0</v>
      </c>
      <c r="H106" s="125">
        <f t="shared" si="0"/>
        <v>0</v>
      </c>
      <c r="I106" s="126">
        <f>Pricing!I102</f>
        <v>0</v>
      </c>
      <c r="J106" s="127">
        <f t="shared" si="1"/>
        <v>0</v>
      </c>
      <c r="K106" s="128">
        <f t="shared" si="2"/>
        <v>0</v>
      </c>
      <c r="L106" s="127"/>
      <c r="M106" s="129"/>
      <c r="N106" s="129"/>
      <c r="O106" s="129">
        <f t="shared" si="3"/>
        <v>0</v>
      </c>
      <c r="P106" s="130">
        <f>Pricing!M102</f>
        <v>0</v>
      </c>
      <c r="Q106" s="131">
        <f t="shared" si="4"/>
        <v>0</v>
      </c>
      <c r="R106" s="131">
        <f t="shared" si="5"/>
        <v>0</v>
      </c>
      <c r="S106" s="131">
        <f t="shared" si="6"/>
        <v>0</v>
      </c>
      <c r="T106" s="131">
        <f t="shared" si="7"/>
        <v>0</v>
      </c>
      <c r="U106" s="129">
        <f t="shared" si="8"/>
        <v>0</v>
      </c>
      <c r="V106" s="131">
        <f t="shared" si="9"/>
        <v>0</v>
      </c>
      <c r="W106" s="130">
        <f>Pricing!S102*I106</f>
        <v>0</v>
      </c>
      <c r="X106" s="131">
        <f t="shared" si="10"/>
        <v>0</v>
      </c>
      <c r="Y106" s="131">
        <f t="shared" si="11"/>
        <v>0</v>
      </c>
      <c r="Z106" s="131">
        <f t="shared" si="12"/>
        <v>0</v>
      </c>
      <c r="AA106" s="131">
        <f t="shared" si="13"/>
        <v>0</v>
      </c>
      <c r="AB106" s="129">
        <f t="shared" si="14"/>
        <v>0</v>
      </c>
      <c r="AC106" s="132">
        <v>0</v>
      </c>
      <c r="AD106" s="133">
        <f>(J106*Pricing!O102)+(O106*Pricing!P102)</f>
        <v>0</v>
      </c>
      <c r="AE106" s="134">
        <f t="shared" si="15"/>
        <v>0</v>
      </c>
      <c r="AF106" s="299">
        <f t="shared" si="16"/>
        <v>0</v>
      </c>
      <c r="AG106" s="300"/>
      <c r="AH106" s="134">
        <f t="shared" si="17"/>
        <v>0</v>
      </c>
      <c r="AI106" s="134">
        <f t="shared" si="18"/>
        <v>0</v>
      </c>
      <c r="AJ106" s="134">
        <f>J106*Pricing!Q102</f>
        <v>0</v>
      </c>
      <c r="AK106" s="134">
        <f>I106*Pricing!R102</f>
        <v>0</v>
      </c>
      <c r="AL106" s="134">
        <f t="shared" si="19"/>
        <v>0</v>
      </c>
      <c r="AM106" s="135">
        <f t="shared" si="20"/>
        <v>0</v>
      </c>
      <c r="AN106" s="134">
        <f t="shared" si="21"/>
        <v>0</v>
      </c>
      <c r="AO106" s="129">
        <f t="shared" si="22"/>
        <v>0</v>
      </c>
      <c r="AP106" s="131">
        <f t="shared" si="23"/>
        <v>0</v>
      </c>
      <c r="AQ106" s="131">
        <f t="shared" si="24"/>
        <v>0</v>
      </c>
      <c r="AR106" s="131" t="e">
        <f t="shared" si="25"/>
        <v>#DIV/0!</v>
      </c>
      <c r="AS106" s="129">
        <f t="shared" si="26"/>
        <v>0</v>
      </c>
      <c r="AT106" s="129" t="e">
        <f t="shared" si="27"/>
        <v>#DIV/0!</v>
      </c>
      <c r="AU106" s="136" t="e">
        <f t="shared" si="28"/>
        <v>#DIV/0!</v>
      </c>
      <c r="AV106" s="137">
        <f t="shared" si="29"/>
        <v>0</v>
      </c>
      <c r="AW106" s="138" t="e">
        <f t="shared" si="30"/>
        <v>#DIV/0!</v>
      </c>
      <c r="AX106" s="139" t="e">
        <f t="shared" si="31"/>
        <v>#DIV/0!</v>
      </c>
      <c r="AY106" s="140"/>
      <c r="AZ106" s="141" t="e">
        <f t="shared" si="32"/>
        <v>#DIV/0!</v>
      </c>
      <c r="BA106" s="95"/>
      <c r="BB106" s="142"/>
    </row>
    <row r="107" spans="1:54" ht="34.5" customHeight="1">
      <c r="A107" s="95"/>
      <c r="B107" s="120">
        <f>Pricing!A103</f>
        <v>100</v>
      </c>
      <c r="C107" s="121">
        <f>Pricing!D103</f>
        <v>0</v>
      </c>
      <c r="D107" s="122">
        <f>Pricing!B103</f>
        <v>0</v>
      </c>
      <c r="E107" s="123">
        <f>Pricing!N103</f>
        <v>0</v>
      </c>
      <c r="F107" s="124">
        <f>Pricing!G103</f>
        <v>0</v>
      </c>
      <c r="G107" s="124">
        <f>Pricing!H103</f>
        <v>0</v>
      </c>
      <c r="H107" s="125">
        <f t="shared" si="0"/>
        <v>0</v>
      </c>
      <c r="I107" s="126">
        <f>Pricing!I103</f>
        <v>0</v>
      </c>
      <c r="J107" s="127">
        <f t="shared" si="1"/>
        <v>0</v>
      </c>
      <c r="K107" s="128">
        <f t="shared" si="2"/>
        <v>0</v>
      </c>
      <c r="L107" s="127"/>
      <c r="M107" s="129"/>
      <c r="N107" s="129"/>
      <c r="O107" s="129">
        <f t="shared" si="3"/>
        <v>0</v>
      </c>
      <c r="P107" s="130">
        <f>Pricing!M103</f>
        <v>0</v>
      </c>
      <c r="Q107" s="131">
        <f t="shared" si="4"/>
        <v>0</v>
      </c>
      <c r="R107" s="131">
        <f t="shared" si="5"/>
        <v>0</v>
      </c>
      <c r="S107" s="131">
        <f t="shared" si="6"/>
        <v>0</v>
      </c>
      <c r="T107" s="131">
        <f t="shared" si="7"/>
        <v>0</v>
      </c>
      <c r="U107" s="129">
        <f t="shared" si="8"/>
        <v>0</v>
      </c>
      <c r="V107" s="131">
        <f t="shared" si="9"/>
        <v>0</v>
      </c>
      <c r="W107" s="130">
        <f>Pricing!S103*I107</f>
        <v>0</v>
      </c>
      <c r="X107" s="131">
        <f t="shared" si="10"/>
        <v>0</v>
      </c>
      <c r="Y107" s="131">
        <f t="shared" si="11"/>
        <v>0</v>
      </c>
      <c r="Z107" s="131">
        <f t="shared" si="12"/>
        <v>0</v>
      </c>
      <c r="AA107" s="131">
        <f t="shared" si="13"/>
        <v>0</v>
      </c>
      <c r="AB107" s="129">
        <f t="shared" si="14"/>
        <v>0</v>
      </c>
      <c r="AC107" s="132">
        <v>0</v>
      </c>
      <c r="AD107" s="133">
        <f>(J107*Pricing!O103)+(O107*Pricing!P103)</f>
        <v>0</v>
      </c>
      <c r="AE107" s="134">
        <f t="shared" si="15"/>
        <v>0</v>
      </c>
      <c r="AF107" s="340">
        <f t="shared" si="16"/>
        <v>0</v>
      </c>
      <c r="AG107" s="308"/>
      <c r="AH107" s="134">
        <f t="shared" si="17"/>
        <v>0</v>
      </c>
      <c r="AI107" s="134">
        <f t="shared" si="18"/>
        <v>0</v>
      </c>
      <c r="AJ107" s="134">
        <f>J107*Pricing!Q103</f>
        <v>0</v>
      </c>
      <c r="AK107" s="134">
        <f>I107*Pricing!R103</f>
        <v>0</v>
      </c>
      <c r="AL107" s="134">
        <f t="shared" si="19"/>
        <v>0</v>
      </c>
      <c r="AM107" s="135">
        <f t="shared" si="20"/>
        <v>0</v>
      </c>
      <c r="AN107" s="134">
        <f t="shared" si="21"/>
        <v>0</v>
      </c>
      <c r="AO107" s="129">
        <f t="shared" si="22"/>
        <v>0</v>
      </c>
      <c r="AP107" s="131">
        <f t="shared" si="23"/>
        <v>0</v>
      </c>
      <c r="AQ107" s="131">
        <f t="shared" si="24"/>
        <v>0</v>
      </c>
      <c r="AR107" s="131" t="e">
        <f t="shared" si="25"/>
        <v>#DIV/0!</v>
      </c>
      <c r="AS107" s="129">
        <f t="shared" si="26"/>
        <v>0</v>
      </c>
      <c r="AT107" s="129" t="e">
        <f t="shared" si="27"/>
        <v>#DIV/0!</v>
      </c>
      <c r="AU107" s="136" t="e">
        <f t="shared" si="28"/>
        <v>#DIV/0!</v>
      </c>
      <c r="AV107" s="137">
        <f t="shared" si="29"/>
        <v>0</v>
      </c>
      <c r="AW107" s="138" t="e">
        <f t="shared" si="30"/>
        <v>#DIV/0!</v>
      </c>
      <c r="AX107" s="139" t="e">
        <f t="shared" si="31"/>
        <v>#DIV/0!</v>
      </c>
      <c r="AY107" s="140"/>
      <c r="AZ107" s="141" t="e">
        <f t="shared" si="32"/>
        <v>#DIV/0!</v>
      </c>
      <c r="BA107" s="95"/>
      <c r="BB107" s="142"/>
    </row>
    <row r="108" spans="1:54" ht="13.5" customHeight="1">
      <c r="A108" s="95"/>
      <c r="B108" s="96"/>
      <c r="C108" s="95"/>
      <c r="D108" s="95"/>
      <c r="E108" s="95"/>
      <c r="F108" s="95"/>
      <c r="G108" s="95"/>
      <c r="H108" s="95"/>
      <c r="I108" s="96"/>
      <c r="J108" s="95"/>
      <c r="K108" s="143"/>
      <c r="L108" s="95"/>
      <c r="M108" s="95"/>
      <c r="N108" s="95"/>
      <c r="O108" s="95"/>
      <c r="P108" s="95"/>
      <c r="Q108" s="95"/>
      <c r="R108" s="95"/>
      <c r="S108" s="95"/>
      <c r="T108" s="95"/>
      <c r="U108" s="95"/>
      <c r="V108" s="95"/>
      <c r="W108" s="95"/>
      <c r="X108" s="95"/>
      <c r="Y108" s="95"/>
      <c r="Z108" s="95"/>
      <c r="AA108" s="95"/>
      <c r="AB108" s="95"/>
      <c r="AC108" s="95"/>
      <c r="AD108" s="95"/>
      <c r="AE108" s="95"/>
      <c r="AF108" s="95"/>
      <c r="AG108" s="95"/>
      <c r="AH108" s="95"/>
      <c r="AI108" s="95"/>
      <c r="AJ108" s="95"/>
      <c r="AK108" s="95"/>
      <c r="AL108" s="95"/>
      <c r="AM108" s="95"/>
      <c r="AN108" s="95"/>
      <c r="AO108" s="95"/>
      <c r="AP108" s="95"/>
      <c r="AQ108" s="95"/>
      <c r="AR108" s="95"/>
      <c r="AS108" s="95"/>
      <c r="AT108" s="95"/>
      <c r="AU108" s="95"/>
      <c r="AV108" s="95"/>
      <c r="AW108" s="95"/>
      <c r="AX108" s="95"/>
      <c r="AY108" s="95"/>
      <c r="AZ108" s="95"/>
      <c r="BA108" s="95"/>
      <c r="BB108" s="95"/>
    </row>
    <row r="109" spans="1:54" ht="13.5" customHeight="1">
      <c r="A109" s="96"/>
      <c r="B109" s="341" t="s">
        <v>230</v>
      </c>
      <c r="C109" s="342"/>
      <c r="D109" s="342"/>
      <c r="E109" s="342"/>
      <c r="F109" s="342"/>
      <c r="G109" s="343"/>
      <c r="H109" s="144">
        <f t="shared" ref="H109:K109" si="33">SUM(H8:H108)</f>
        <v>15.281000000000001</v>
      </c>
      <c r="I109" s="145">
        <f t="shared" si="33"/>
        <v>2</v>
      </c>
      <c r="J109" s="146">
        <f t="shared" si="33"/>
        <v>15.281000000000001</v>
      </c>
      <c r="K109" s="147">
        <f t="shared" si="33"/>
        <v>164.48468399999999</v>
      </c>
      <c r="L109" s="146">
        <f>SUM(L8)</f>
        <v>0</v>
      </c>
      <c r="M109" s="146"/>
      <c r="N109" s="146"/>
      <c r="O109" s="146"/>
      <c r="P109" s="145">
        <f t="shared" ref="P109:AE109" si="34">SUM(P8:P108)</f>
        <v>97900</v>
      </c>
      <c r="Q109" s="146">
        <f t="shared" si="34"/>
        <v>9790</v>
      </c>
      <c r="R109" s="146">
        <f t="shared" si="34"/>
        <v>11845.9</v>
      </c>
      <c r="S109" s="146">
        <f t="shared" si="34"/>
        <v>597.67949999999996</v>
      </c>
      <c r="T109" s="146">
        <f t="shared" si="34"/>
        <v>1201.335795</v>
      </c>
      <c r="U109" s="146">
        <f t="shared" si="34"/>
        <v>121334.915295</v>
      </c>
      <c r="V109" s="146">
        <f t="shared" si="34"/>
        <v>1820.0237294250001</v>
      </c>
      <c r="W109" s="145">
        <f t="shared" si="34"/>
        <v>0</v>
      </c>
      <c r="X109" s="146">
        <f t="shared" si="34"/>
        <v>0</v>
      </c>
      <c r="Y109" s="146">
        <f t="shared" si="34"/>
        <v>0</v>
      </c>
      <c r="Z109" s="146">
        <f t="shared" si="34"/>
        <v>0</v>
      </c>
      <c r="AA109" s="146">
        <f t="shared" si="34"/>
        <v>0</v>
      </c>
      <c r="AB109" s="146">
        <f t="shared" si="34"/>
        <v>0</v>
      </c>
      <c r="AC109" s="146">
        <f t="shared" si="34"/>
        <v>0</v>
      </c>
      <c r="AD109" s="146">
        <f t="shared" si="34"/>
        <v>47663.918000000005</v>
      </c>
      <c r="AE109" s="146">
        <f t="shared" si="34"/>
        <v>1786.8852459016393</v>
      </c>
      <c r="AF109" s="344">
        <f>SUM(AF8:AG108)</f>
        <v>1831.2</v>
      </c>
      <c r="AG109" s="300"/>
      <c r="AH109" s="146">
        <f t="shared" ref="AH109:AQ109" si="35">SUM(AH8:AH108)</f>
        <v>65.400000000000006</v>
      </c>
      <c r="AI109" s="146">
        <f t="shared" si="35"/>
        <v>218</v>
      </c>
      <c r="AJ109" s="146">
        <f t="shared" si="35"/>
        <v>2119.1820000000002</v>
      </c>
      <c r="AK109" s="146">
        <f t="shared" si="35"/>
        <v>0</v>
      </c>
      <c r="AL109" s="146">
        <f t="shared" si="35"/>
        <v>16448.468399999998</v>
      </c>
      <c r="AM109" s="146">
        <f t="shared" si="35"/>
        <v>0</v>
      </c>
      <c r="AN109" s="146">
        <f t="shared" si="35"/>
        <v>16448.468399999998</v>
      </c>
      <c r="AO109" s="146">
        <f t="shared" si="35"/>
        <v>209736.46107032662</v>
      </c>
      <c r="AP109" s="146">
        <f t="shared" si="35"/>
        <v>209736.46107032662</v>
      </c>
      <c r="AQ109" s="146">
        <f t="shared" si="35"/>
        <v>0</v>
      </c>
      <c r="AR109" s="146"/>
      <c r="AS109" s="145">
        <f>SUM(AS8:AS108)</f>
        <v>419472.92214065325</v>
      </c>
      <c r="AT109" s="148"/>
      <c r="AU109" s="149"/>
      <c r="AV109" s="150">
        <f>SUM(AV8:AV108)</f>
        <v>1</v>
      </c>
      <c r="AW109" s="96"/>
      <c r="AX109" s="96"/>
      <c r="AY109" s="96"/>
      <c r="AZ109" s="96"/>
      <c r="BA109" s="96"/>
      <c r="BB109" s="96"/>
    </row>
    <row r="110" spans="1:54" ht="13.5" customHeight="1">
      <c r="A110" s="95"/>
      <c r="B110" s="96"/>
      <c r="C110" s="95"/>
      <c r="D110" s="95"/>
      <c r="E110" s="95"/>
      <c r="F110" s="95"/>
      <c r="G110" s="95"/>
      <c r="H110" s="95"/>
      <c r="I110" s="96"/>
      <c r="J110" s="95"/>
      <c r="K110" s="95"/>
      <c r="L110" s="95"/>
      <c r="M110" s="95"/>
      <c r="N110" s="95"/>
      <c r="O110" s="95"/>
      <c r="P110" s="95"/>
      <c r="Q110" s="95"/>
      <c r="R110" s="95"/>
      <c r="S110" s="95"/>
      <c r="T110" s="95"/>
      <c r="U110" s="95"/>
      <c r="V110" s="95"/>
      <c r="W110" s="95"/>
      <c r="X110" s="95"/>
      <c r="Y110" s="95"/>
      <c r="Z110" s="95"/>
      <c r="AA110" s="95"/>
      <c r="AB110" s="95"/>
      <c r="AC110" s="95"/>
      <c r="AD110" s="95"/>
      <c r="AE110" s="95"/>
      <c r="AF110" s="95">
        <f>AF109</f>
        <v>1831.2</v>
      </c>
      <c r="AG110" s="95"/>
      <c r="AH110" s="95"/>
      <c r="AI110" s="95"/>
      <c r="AJ110" s="95"/>
      <c r="AK110" s="95"/>
      <c r="AL110" s="95"/>
      <c r="AM110" s="95"/>
      <c r="AN110" s="95"/>
      <c r="AO110" s="95"/>
      <c r="AP110" s="95"/>
      <c r="AQ110" s="95"/>
      <c r="AR110" s="95"/>
      <c r="AS110" s="95"/>
      <c r="AT110" s="95"/>
      <c r="AU110" s="95"/>
      <c r="AV110" s="95"/>
      <c r="AW110" s="142"/>
      <c r="AX110" s="95"/>
      <c r="AY110" s="95"/>
      <c r="AZ110" s="95"/>
      <c r="BA110" s="95"/>
      <c r="BB110" s="95"/>
    </row>
    <row r="111" spans="1:54" ht="13.5" customHeight="1">
      <c r="A111" s="95"/>
      <c r="B111" s="96"/>
      <c r="C111" s="95"/>
      <c r="D111" s="95"/>
      <c r="E111" s="95"/>
      <c r="F111" s="95"/>
      <c r="G111" s="95"/>
      <c r="H111" s="95"/>
      <c r="I111" s="96"/>
      <c r="J111" s="95"/>
      <c r="K111" s="95"/>
      <c r="L111" s="95"/>
      <c r="M111" s="95"/>
      <c r="N111" s="95"/>
      <c r="O111" s="95"/>
      <c r="P111" s="95"/>
      <c r="Q111" s="95"/>
      <c r="R111" s="95"/>
      <c r="S111" s="95"/>
      <c r="T111" s="95"/>
      <c r="U111" s="95"/>
      <c r="V111" s="95"/>
      <c r="W111" s="95"/>
      <c r="X111" s="95"/>
      <c r="Y111" s="95"/>
      <c r="Z111" s="95"/>
      <c r="AA111" s="95"/>
      <c r="AB111" s="95"/>
      <c r="AC111" s="95"/>
      <c r="AD111" s="95"/>
      <c r="AE111" s="95"/>
      <c r="AF111" s="95"/>
      <c r="AG111" s="95"/>
      <c r="AH111" s="95">
        <f>SUM(AE109:AI109,AC109)</f>
        <v>3901.4852459016397</v>
      </c>
      <c r="AI111" s="95"/>
      <c r="AJ111" s="95"/>
      <c r="AK111" s="95"/>
      <c r="AL111" s="95"/>
      <c r="AM111" s="95"/>
      <c r="AN111" s="95"/>
      <c r="AO111" s="95"/>
      <c r="AP111" s="95"/>
      <c r="AQ111" s="95"/>
      <c r="AR111" s="95"/>
      <c r="AS111" s="95"/>
      <c r="AT111" s="95"/>
      <c r="AU111" s="95"/>
      <c r="AV111" s="95"/>
      <c r="AW111" s="95"/>
      <c r="AX111" s="95"/>
      <c r="AY111" s="95"/>
      <c r="AZ111" s="95"/>
      <c r="BA111" s="95"/>
      <c r="BB111" s="95"/>
    </row>
  </sheetData>
  <mergeCells count="147">
    <mergeCell ref="AF95:AG95"/>
    <mergeCell ref="AF96:AG96"/>
    <mergeCell ref="AF97:AG97"/>
    <mergeCell ref="AF98:AG98"/>
    <mergeCell ref="AF89:AG89"/>
    <mergeCell ref="AF90:AG90"/>
    <mergeCell ref="AF91:AG91"/>
    <mergeCell ref="AF92:AG92"/>
    <mergeCell ref="AF93:AG93"/>
    <mergeCell ref="AF106:AG106"/>
    <mergeCell ref="AF104:AG104"/>
    <mergeCell ref="AF105:AG105"/>
    <mergeCell ref="AF56:AG56"/>
    <mergeCell ref="AF69:AG69"/>
    <mergeCell ref="AF70:AG70"/>
    <mergeCell ref="AF71:AG71"/>
    <mergeCell ref="AF68:AG68"/>
    <mergeCell ref="AF73:AG73"/>
    <mergeCell ref="AF57:AG57"/>
    <mergeCell ref="AF81:AG81"/>
    <mergeCell ref="AF82:AG82"/>
    <mergeCell ref="AF84:AG84"/>
    <mergeCell ref="AF85:AG85"/>
    <mergeCell ref="AF86:AG86"/>
    <mergeCell ref="AF87:AG87"/>
    <mergeCell ref="AF88:AG88"/>
    <mergeCell ref="AF79:AG79"/>
    <mergeCell ref="AF80:AG80"/>
    <mergeCell ref="AF64:AG64"/>
    <mergeCell ref="AF65:AG65"/>
    <mergeCell ref="AF102:AG102"/>
    <mergeCell ref="AF103:AG103"/>
    <mergeCell ref="AF94:AG94"/>
    <mergeCell ref="AF40:AG40"/>
    <mergeCell ref="AF41:AG41"/>
    <mergeCell ref="AF42:AG42"/>
    <mergeCell ref="AF43:AG43"/>
    <mergeCell ref="AF107:AG107"/>
    <mergeCell ref="B109:G109"/>
    <mergeCell ref="AF109:AG109"/>
    <mergeCell ref="AF48:AG48"/>
    <mergeCell ref="AF49:AG49"/>
    <mergeCell ref="AF50:AG50"/>
    <mergeCell ref="AF58:AG58"/>
    <mergeCell ref="AF59:AG59"/>
    <mergeCell ref="AF60:AG60"/>
    <mergeCell ref="AF61:AG61"/>
    <mergeCell ref="AF62:AG62"/>
    <mergeCell ref="AF66:AG66"/>
    <mergeCell ref="AF67:AG67"/>
    <mergeCell ref="AF83:AG83"/>
    <mergeCell ref="AF74:AG74"/>
    <mergeCell ref="AF75:AG75"/>
    <mergeCell ref="AF76:AG76"/>
    <mergeCell ref="AF77:AG77"/>
    <mergeCell ref="AF78:AG78"/>
    <mergeCell ref="AF63:AG63"/>
    <mergeCell ref="AF33:AG33"/>
    <mergeCell ref="AF34:AG34"/>
    <mergeCell ref="AF36:AG36"/>
    <mergeCell ref="AF37:AG37"/>
    <mergeCell ref="AF15:AG15"/>
    <mergeCell ref="AF16:AG16"/>
    <mergeCell ref="AF17:AG17"/>
    <mergeCell ref="AF18:AG18"/>
    <mergeCell ref="AF19:AG19"/>
    <mergeCell ref="AF20:AG20"/>
    <mergeCell ref="AF23:AG23"/>
    <mergeCell ref="AN4:AN5"/>
    <mergeCell ref="B2:AX2"/>
    <mergeCell ref="B4:B6"/>
    <mergeCell ref="C4:C6"/>
    <mergeCell ref="D4:D6"/>
    <mergeCell ref="E4:E6"/>
    <mergeCell ref="J4:J6"/>
    <mergeCell ref="K4:K6"/>
    <mergeCell ref="L3:O3"/>
    <mergeCell ref="AS4:AS6"/>
    <mergeCell ref="AT4:AT6"/>
    <mergeCell ref="AU4:AU6"/>
    <mergeCell ref="AX4:AX6"/>
    <mergeCell ref="AL4:AL5"/>
    <mergeCell ref="AO4:AO6"/>
    <mergeCell ref="AK4:AK5"/>
    <mergeCell ref="AP4:AP5"/>
    <mergeCell ref="AM4:AM5"/>
    <mergeCell ref="AF7:AG7"/>
    <mergeCell ref="AF8:AG8"/>
    <mergeCell ref="AF4:AG5"/>
    <mergeCell ref="AF14:AG14"/>
    <mergeCell ref="AF21:AG21"/>
    <mergeCell ref="AF22:AG22"/>
    <mergeCell ref="AH4:AH5"/>
    <mergeCell ref="AI4:AI5"/>
    <mergeCell ref="AJ4:AJ5"/>
    <mergeCell ref="AF10:AG10"/>
    <mergeCell ref="AF11:AG11"/>
    <mergeCell ref="AF12:AG12"/>
    <mergeCell ref="AF13:AG13"/>
    <mergeCell ref="AF45:AG45"/>
    <mergeCell ref="AF46:AG46"/>
    <mergeCell ref="AF47:AG47"/>
    <mergeCell ref="AZ5:AZ6"/>
    <mergeCell ref="AR4:AR6"/>
    <mergeCell ref="AQ4:AQ5"/>
    <mergeCell ref="AW4:AW6"/>
    <mergeCell ref="AV4:AV6"/>
    <mergeCell ref="F4:F6"/>
    <mergeCell ref="G4:G6"/>
    <mergeCell ref="H4:H6"/>
    <mergeCell ref="I4:I6"/>
    <mergeCell ref="L4:L6"/>
    <mergeCell ref="U5:U6"/>
    <mergeCell ref="AB5:AB6"/>
    <mergeCell ref="AC4:AC6"/>
    <mergeCell ref="AE4:AE5"/>
    <mergeCell ref="W4:W6"/>
    <mergeCell ref="AD4:AD6"/>
    <mergeCell ref="AF24:AG24"/>
    <mergeCell ref="AF25:AG25"/>
    <mergeCell ref="AF44:AG44"/>
    <mergeCell ref="AF39:AG39"/>
    <mergeCell ref="AF9:AG9"/>
    <mergeCell ref="AF55:AG55"/>
    <mergeCell ref="AF38:AG38"/>
    <mergeCell ref="M4:M6"/>
    <mergeCell ref="N4:N6"/>
    <mergeCell ref="AF99:AG99"/>
    <mergeCell ref="AF100:AG100"/>
    <mergeCell ref="AF101:AG101"/>
    <mergeCell ref="AF72:AG72"/>
    <mergeCell ref="V4:V5"/>
    <mergeCell ref="AF35:AG35"/>
    <mergeCell ref="AF26:AG26"/>
    <mergeCell ref="AF27:AG27"/>
    <mergeCell ref="AF28:AG28"/>
    <mergeCell ref="AF29:AG29"/>
    <mergeCell ref="AF30:AG30"/>
    <mergeCell ref="AF31:AG31"/>
    <mergeCell ref="AF32:AG32"/>
    <mergeCell ref="AF51:AG51"/>
    <mergeCell ref="AF52:AG52"/>
    <mergeCell ref="AF53:AG53"/>
    <mergeCell ref="AF54:AG54"/>
    <mergeCell ref="P4:U4"/>
    <mergeCell ref="O4:O6"/>
    <mergeCell ref="P5:P6"/>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O371"/>
  <sheetViews>
    <sheetView view="pageBreakPreview" topLeftCell="A151" zoomScale="50" zoomScaleNormal="80" zoomScaleSheetLayoutView="50" workbookViewId="0">
      <selection activeCell="B154" sqref="B154:O154"/>
    </sheetView>
  </sheetViews>
  <sheetFormatPr defaultColWidth="16.7109375" defaultRowHeight="15" customHeight="1"/>
  <cols>
    <col min="1" max="1" width="1.7109375" customWidth="1"/>
    <col min="2" max="2" width="2.42578125" customWidth="1"/>
    <col min="3" max="3" width="7.42578125" customWidth="1"/>
    <col min="4" max="4" width="18.7109375" customWidth="1"/>
    <col min="5" max="5" width="14" customWidth="1"/>
    <col min="6" max="6" width="51.28515625" customWidth="1"/>
    <col min="7" max="8" width="18.7109375" customWidth="1"/>
    <col min="9" max="9" width="34.7109375" customWidth="1"/>
    <col min="10" max="10" width="12.7109375" customWidth="1"/>
    <col min="11" max="12" width="14.28515625" customWidth="1"/>
    <col min="13" max="14" width="18.28515625" customWidth="1"/>
    <col min="15" max="15" width="25" customWidth="1"/>
  </cols>
  <sheetData>
    <row r="1" spans="1:15" ht="30" customHeight="1">
      <c r="A1" s="151"/>
      <c r="B1" s="400"/>
      <c r="C1" s="401"/>
      <c r="D1" s="401"/>
      <c r="E1" s="401"/>
      <c r="F1" s="401"/>
      <c r="G1" s="401"/>
      <c r="H1" s="401"/>
      <c r="I1" s="401"/>
      <c r="J1" s="401"/>
      <c r="K1" s="401"/>
      <c r="L1" s="401"/>
      <c r="M1" s="401"/>
      <c r="N1" s="401"/>
      <c r="O1" s="402"/>
    </row>
    <row r="2" spans="1:15" ht="23.25" customHeight="1">
      <c r="A2" s="151"/>
      <c r="B2" s="374"/>
      <c r="C2" s="375"/>
      <c r="D2" s="375"/>
      <c r="E2" s="375"/>
      <c r="F2" s="375"/>
      <c r="G2" s="375"/>
      <c r="H2" s="375"/>
      <c r="I2" s="375"/>
      <c r="J2" s="375"/>
      <c r="K2" s="375"/>
      <c r="L2" s="375"/>
      <c r="M2" s="375"/>
      <c r="N2" s="375"/>
      <c r="O2" s="376"/>
    </row>
    <row r="3" spans="1:15" ht="23.25" customHeight="1">
      <c r="A3" s="151"/>
      <c r="B3" s="374"/>
      <c r="C3" s="375"/>
      <c r="D3" s="375"/>
      <c r="E3" s="375"/>
      <c r="F3" s="375"/>
      <c r="G3" s="375"/>
      <c r="H3" s="375"/>
      <c r="I3" s="375"/>
      <c r="J3" s="375"/>
      <c r="K3" s="375"/>
      <c r="L3" s="375"/>
      <c r="M3" s="375"/>
      <c r="N3" s="375"/>
      <c r="O3" s="376"/>
    </row>
    <row r="4" spans="1:15" ht="30" customHeight="1">
      <c r="A4" s="151"/>
      <c r="B4" s="374"/>
      <c r="C4" s="375"/>
      <c r="D4" s="375"/>
      <c r="E4" s="375"/>
      <c r="F4" s="375"/>
      <c r="G4" s="375"/>
      <c r="H4" s="375"/>
      <c r="I4" s="375"/>
      <c r="J4" s="375"/>
      <c r="K4" s="375"/>
      <c r="L4" s="375"/>
      <c r="M4" s="375"/>
      <c r="N4" s="375"/>
      <c r="O4" s="376"/>
    </row>
    <row r="5" spans="1:15" ht="30" customHeight="1">
      <c r="A5" s="151"/>
      <c r="B5" s="374"/>
      <c r="C5" s="375"/>
      <c r="D5" s="375"/>
      <c r="E5" s="375"/>
      <c r="F5" s="375"/>
      <c r="G5" s="375"/>
      <c r="H5" s="375"/>
      <c r="I5" s="375"/>
      <c r="J5" s="375"/>
      <c r="K5" s="375"/>
      <c r="L5" s="375"/>
      <c r="M5" s="375"/>
      <c r="N5" s="375"/>
      <c r="O5" s="376"/>
    </row>
    <row r="6" spans="1:15" ht="24.75" customHeight="1">
      <c r="A6" s="151"/>
      <c r="B6" s="389"/>
      <c r="C6" s="354"/>
      <c r="D6" s="354"/>
      <c r="E6" s="354"/>
      <c r="F6" s="354"/>
      <c r="G6" s="354"/>
      <c r="H6" s="354"/>
      <c r="I6" s="354"/>
      <c r="J6" s="390"/>
      <c r="K6" s="392" t="s">
        <v>231</v>
      </c>
      <c r="L6" s="390"/>
      <c r="M6" s="391" t="str">
        <f>'BD Team'!J2</f>
        <v>ABPL-DE-20.21-2290</v>
      </c>
      <c r="N6" s="354"/>
      <c r="O6" s="355"/>
    </row>
    <row r="7" spans="1:15" ht="24.75" customHeight="1">
      <c r="A7" s="151"/>
      <c r="B7" s="411" t="s">
        <v>18</v>
      </c>
      <c r="C7" s="347"/>
      <c r="D7" s="347"/>
      <c r="E7" s="350"/>
      <c r="F7" s="393" t="str">
        <f>'BD Team'!E2</f>
        <v>Mr. Yashwanth JTP B1201</v>
      </c>
      <c r="G7" s="347"/>
      <c r="H7" s="347"/>
      <c r="I7" s="347"/>
      <c r="J7" s="350"/>
      <c r="K7" s="415" t="s">
        <v>232</v>
      </c>
      <c r="L7" s="350"/>
      <c r="M7" s="414">
        <f>'BD Team'!J3</f>
        <v>44068</v>
      </c>
      <c r="N7" s="347"/>
      <c r="O7" s="348"/>
    </row>
    <row r="8" spans="1:15" ht="24.75" customHeight="1">
      <c r="A8" s="151"/>
      <c r="B8" s="411" t="s">
        <v>22</v>
      </c>
      <c r="C8" s="347"/>
      <c r="D8" s="347"/>
      <c r="E8" s="350"/>
      <c r="F8" s="152" t="str">
        <f>'BD Team'!E3</f>
        <v>Hyderabad</v>
      </c>
      <c r="G8" s="394" t="s">
        <v>233</v>
      </c>
      <c r="H8" s="350"/>
      <c r="I8" s="393" t="str">
        <f>'BD Team'!G3</f>
        <v>1.5Kpa</v>
      </c>
      <c r="J8" s="350"/>
      <c r="K8" s="415" t="s">
        <v>234</v>
      </c>
      <c r="L8" s="350"/>
      <c r="M8" s="153" t="s">
        <v>440</v>
      </c>
      <c r="N8" s="399">
        <v>44068</v>
      </c>
      <c r="O8" s="348"/>
    </row>
    <row r="9" spans="1:15" ht="24.75" customHeight="1">
      <c r="A9" s="151"/>
      <c r="B9" s="411" t="s">
        <v>28</v>
      </c>
      <c r="C9" s="347"/>
      <c r="D9" s="347"/>
      <c r="E9" s="350"/>
      <c r="F9" s="393" t="str">
        <f>'BD Team'!E4</f>
        <v>Mr. Anamol Anand : 7702300826</v>
      </c>
      <c r="G9" s="347"/>
      <c r="H9" s="347"/>
      <c r="I9" s="347"/>
      <c r="J9" s="350"/>
      <c r="K9" s="415" t="s">
        <v>235</v>
      </c>
      <c r="L9" s="350"/>
      <c r="M9" s="412" t="str">
        <f>'BD Team'!J4</f>
        <v>Ranjan</v>
      </c>
      <c r="N9" s="347"/>
      <c r="O9" s="348"/>
    </row>
    <row r="10" spans="1:15" ht="27.75" customHeight="1">
      <c r="A10" s="151"/>
      <c r="B10" s="405" t="s">
        <v>32</v>
      </c>
      <c r="C10" s="364"/>
      <c r="D10" s="364"/>
      <c r="E10" s="396"/>
      <c r="F10" s="154" t="str">
        <f>'BD Team'!E5</f>
        <v>Champagne Anodized</v>
      </c>
      <c r="G10" s="398" t="s">
        <v>236</v>
      </c>
      <c r="H10" s="396"/>
      <c r="I10" s="397" t="str">
        <f>'BD Team'!G5</f>
        <v>Silver</v>
      </c>
      <c r="J10" s="396"/>
      <c r="K10" s="395" t="s">
        <v>237</v>
      </c>
      <c r="L10" s="396"/>
      <c r="M10" s="413">
        <f>'BD Team'!J5</f>
        <v>0</v>
      </c>
      <c r="N10" s="364"/>
      <c r="O10" s="365"/>
    </row>
    <row r="11" spans="1:15" ht="18" customHeight="1">
      <c r="A11" s="151"/>
      <c r="B11" s="403"/>
      <c r="C11" s="375"/>
      <c r="D11" s="375"/>
      <c r="E11" s="375"/>
      <c r="F11" s="375"/>
      <c r="G11" s="375"/>
      <c r="H11" s="375"/>
      <c r="I11" s="375"/>
      <c r="J11" s="375"/>
      <c r="K11" s="375"/>
      <c r="L11" s="375"/>
      <c r="M11" s="375"/>
      <c r="N11" s="375"/>
      <c r="O11" s="376"/>
    </row>
    <row r="12" spans="1:15" ht="18" customHeight="1" thickBot="1">
      <c r="A12" s="151"/>
      <c r="B12" s="374"/>
      <c r="C12" s="375"/>
      <c r="D12" s="375"/>
      <c r="E12" s="375"/>
      <c r="F12" s="375"/>
      <c r="G12" s="375"/>
      <c r="H12" s="375"/>
      <c r="I12" s="375"/>
      <c r="J12" s="375"/>
      <c r="K12" s="375"/>
      <c r="L12" s="375"/>
      <c r="M12" s="375"/>
      <c r="N12" s="375"/>
      <c r="O12" s="376"/>
    </row>
    <row r="13" spans="1:15" ht="27.75" customHeight="1" thickTop="1">
      <c r="A13" s="151"/>
      <c r="B13" s="416" t="s">
        <v>238</v>
      </c>
      <c r="C13" s="326"/>
      <c r="D13" s="388" t="s">
        <v>239</v>
      </c>
      <c r="E13" s="388" t="s">
        <v>240</v>
      </c>
      <c r="F13" s="388" t="s">
        <v>75</v>
      </c>
      <c r="G13" s="384" t="s">
        <v>110</v>
      </c>
      <c r="H13" s="384" t="s">
        <v>241</v>
      </c>
      <c r="I13" s="384" t="s">
        <v>242</v>
      </c>
      <c r="J13" s="406" t="s">
        <v>243</v>
      </c>
      <c r="K13" s="406" t="s">
        <v>244</v>
      </c>
      <c r="L13" s="407" t="s">
        <v>245</v>
      </c>
      <c r="M13" s="408" t="s">
        <v>246</v>
      </c>
      <c r="N13" s="385" t="s">
        <v>247</v>
      </c>
      <c r="O13" s="404" t="s">
        <v>442</v>
      </c>
    </row>
    <row r="14" spans="1:15" ht="27.75" customHeight="1">
      <c r="A14" s="155"/>
      <c r="B14" s="374"/>
      <c r="C14" s="417"/>
      <c r="D14" s="302"/>
      <c r="E14" s="302"/>
      <c r="F14" s="302"/>
      <c r="G14" s="302"/>
      <c r="H14" s="302"/>
      <c r="I14" s="302"/>
      <c r="J14" s="302"/>
      <c r="K14" s="302"/>
      <c r="L14" s="302"/>
      <c r="M14" s="409"/>
      <c r="N14" s="386"/>
      <c r="O14" s="376"/>
    </row>
    <row r="15" spans="1:15" ht="27.75" customHeight="1" thickBot="1">
      <c r="A15" s="155"/>
      <c r="B15" s="377"/>
      <c r="C15" s="418"/>
      <c r="D15" s="303"/>
      <c r="E15" s="303"/>
      <c r="F15" s="303"/>
      <c r="G15" s="303"/>
      <c r="H15" s="303"/>
      <c r="I15" s="303"/>
      <c r="J15" s="303"/>
      <c r="K15" s="303"/>
      <c r="L15" s="303"/>
      <c r="M15" s="410"/>
      <c r="N15" s="387"/>
      <c r="O15" s="379"/>
    </row>
    <row r="16" spans="1:15" ht="49.5" customHeight="1" thickTop="1" thickBot="1">
      <c r="A16" s="155"/>
      <c r="B16" s="345">
        <f>Pricing!A4</f>
        <v>1</v>
      </c>
      <c r="C16" s="300"/>
      <c r="D16" s="156" t="str">
        <f>Pricing!B4</f>
        <v>W2</v>
      </c>
      <c r="E16" s="156" t="str">
        <f>Pricing!C4</f>
        <v>M900</v>
      </c>
      <c r="F16" s="156" t="str">
        <f>Pricing!D4</f>
        <v>3 TRACK 2 GLASS SHUTTER SLIDING WINDOW</v>
      </c>
      <c r="G16" s="156" t="str">
        <f>Pricing!N4</f>
        <v>8MM</v>
      </c>
      <c r="H16" s="156" t="str">
        <f>Pricing!F4</f>
        <v>-</v>
      </c>
      <c r="I16" s="157" t="str">
        <f>Pricing!E4</f>
        <v>SS</v>
      </c>
      <c r="J16" s="157">
        <f>Pricing!G4</f>
        <v>1950</v>
      </c>
      <c r="K16" s="157">
        <f>Pricing!H4</f>
        <v>2020</v>
      </c>
      <c r="L16" s="157">
        <f>Pricing!I4</f>
        <v>1</v>
      </c>
      <c r="M16" s="275">
        <f t="shared" ref="M16:M115" si="0">J16*K16*L16/1000000</f>
        <v>3.9390000000000001</v>
      </c>
      <c r="N16" s="279">
        <f>'Cost Calculation'!AS8</f>
        <v>102645.25548263729</v>
      </c>
      <c r="O16" s="277">
        <v>80000</v>
      </c>
    </row>
    <row r="17" spans="1:15" ht="49.5" customHeight="1" thickTop="1" thickBot="1">
      <c r="A17" s="155"/>
      <c r="B17" s="345">
        <f>Pricing!A5</f>
        <v>2</v>
      </c>
      <c r="C17" s="300"/>
      <c r="D17" s="156" t="str">
        <f>Pricing!B5</f>
        <v>W3</v>
      </c>
      <c r="E17" s="156" t="str">
        <f>Pricing!C5</f>
        <v>M14600</v>
      </c>
      <c r="F17" s="156" t="str">
        <f>Pricing!D5</f>
        <v>2 TRACK 4 GLASS SHUTTER SLIDING DOOR</v>
      </c>
      <c r="G17" s="156" t="str">
        <f>Pricing!N5</f>
        <v>24MM</v>
      </c>
      <c r="H17" s="156" t="str">
        <f>Pricing!F5</f>
        <v>-</v>
      </c>
      <c r="I17" s="157" t="str">
        <f>Pricing!E5</f>
        <v>NO</v>
      </c>
      <c r="J17" s="157">
        <f>Pricing!G5</f>
        <v>4280</v>
      </c>
      <c r="K17" s="157">
        <f>Pricing!H5</f>
        <v>2650</v>
      </c>
      <c r="L17" s="157">
        <f>Pricing!I5</f>
        <v>1</v>
      </c>
      <c r="M17" s="275">
        <f t="shared" si="0"/>
        <v>11.342000000000001</v>
      </c>
      <c r="N17" s="279">
        <f>'Cost Calculation'!AS9</f>
        <v>316827.66665801598</v>
      </c>
      <c r="O17" s="277">
        <v>280000</v>
      </c>
    </row>
    <row r="18" spans="1:15" ht="49.5" hidden="1" customHeight="1">
      <c r="A18" s="155"/>
      <c r="B18" s="345">
        <f>Pricing!A6</f>
        <v>3</v>
      </c>
      <c r="C18" s="300"/>
      <c r="D18" s="156">
        <f>Pricing!B6</f>
        <v>0</v>
      </c>
      <c r="E18" s="156">
        <f>Pricing!C6</f>
        <v>0</v>
      </c>
      <c r="F18" s="156">
        <f>Pricing!D6</f>
        <v>0</v>
      </c>
      <c r="G18" s="156">
        <f>Pricing!N6</f>
        <v>0</v>
      </c>
      <c r="H18" s="156">
        <f>Pricing!F6</f>
        <v>0</v>
      </c>
      <c r="I18" s="157">
        <f>Pricing!E6</f>
        <v>0</v>
      </c>
      <c r="J18" s="157">
        <f>Pricing!G6</f>
        <v>0</v>
      </c>
      <c r="K18" s="157">
        <f>Pricing!H6</f>
        <v>0</v>
      </c>
      <c r="L18" s="157">
        <f>Pricing!I6</f>
        <v>0</v>
      </c>
      <c r="M18" s="275">
        <f t="shared" si="0"/>
        <v>0</v>
      </c>
      <c r="N18" s="279">
        <f>'Cost Calculation'!AK10</f>
        <v>0</v>
      </c>
      <c r="O18" s="277">
        <f>'Cost Calculation'!AS10</f>
        <v>0</v>
      </c>
    </row>
    <row r="19" spans="1:15" ht="49.5" hidden="1" customHeight="1">
      <c r="A19" s="155"/>
      <c r="B19" s="345">
        <f>Pricing!A7</f>
        <v>4</v>
      </c>
      <c r="C19" s="300"/>
      <c r="D19" s="156">
        <f>Pricing!B7</f>
        <v>0</v>
      </c>
      <c r="E19" s="156">
        <f>Pricing!C7</f>
        <v>0</v>
      </c>
      <c r="F19" s="156">
        <f>Pricing!D7</f>
        <v>0</v>
      </c>
      <c r="G19" s="156">
        <f>Pricing!N7</f>
        <v>0</v>
      </c>
      <c r="H19" s="156">
        <f>Pricing!F7</f>
        <v>0</v>
      </c>
      <c r="I19" s="157">
        <f>Pricing!E7</f>
        <v>0</v>
      </c>
      <c r="J19" s="157">
        <f>Pricing!G7</f>
        <v>0</v>
      </c>
      <c r="K19" s="157">
        <f>Pricing!H7</f>
        <v>0</v>
      </c>
      <c r="L19" s="157">
        <f>Pricing!I7</f>
        <v>0</v>
      </c>
      <c r="M19" s="275">
        <f t="shared" si="0"/>
        <v>0</v>
      </c>
      <c r="N19" s="279">
        <f>'Cost Calculation'!AK11</f>
        <v>0</v>
      </c>
      <c r="O19" s="277">
        <f>'Cost Calculation'!AS11</f>
        <v>0</v>
      </c>
    </row>
    <row r="20" spans="1:15" ht="49.5" hidden="1" customHeight="1">
      <c r="A20" s="155"/>
      <c r="B20" s="345">
        <f>Pricing!A8</f>
        <v>5</v>
      </c>
      <c r="C20" s="300"/>
      <c r="D20" s="156">
        <f>Pricing!B8</f>
        <v>0</v>
      </c>
      <c r="E20" s="156">
        <f>Pricing!C8</f>
        <v>0</v>
      </c>
      <c r="F20" s="156">
        <f>Pricing!D8</f>
        <v>0</v>
      </c>
      <c r="G20" s="156">
        <f>Pricing!N8</f>
        <v>0</v>
      </c>
      <c r="H20" s="156">
        <f>Pricing!F8</f>
        <v>0</v>
      </c>
      <c r="I20" s="157">
        <f>Pricing!E8</f>
        <v>0</v>
      </c>
      <c r="J20" s="157">
        <f>Pricing!G8</f>
        <v>0</v>
      </c>
      <c r="K20" s="157">
        <f>Pricing!H8</f>
        <v>0</v>
      </c>
      <c r="L20" s="157">
        <f>Pricing!I8</f>
        <v>0</v>
      </c>
      <c r="M20" s="275">
        <f t="shared" si="0"/>
        <v>0</v>
      </c>
      <c r="N20" s="279">
        <f>'Cost Calculation'!AK12</f>
        <v>0</v>
      </c>
      <c r="O20" s="277">
        <f>'Cost Calculation'!AS12</f>
        <v>0</v>
      </c>
    </row>
    <row r="21" spans="1:15" ht="49.5" hidden="1" customHeight="1">
      <c r="A21" s="155"/>
      <c r="B21" s="345">
        <f>Pricing!A9</f>
        <v>6</v>
      </c>
      <c r="C21" s="300"/>
      <c r="D21" s="156">
        <f>Pricing!B9</f>
        <v>0</v>
      </c>
      <c r="E21" s="156">
        <f>Pricing!C9</f>
        <v>0</v>
      </c>
      <c r="F21" s="156">
        <f>Pricing!D9</f>
        <v>0</v>
      </c>
      <c r="G21" s="156">
        <f>Pricing!N9</f>
        <v>0</v>
      </c>
      <c r="H21" s="156">
        <f>Pricing!F9</f>
        <v>0</v>
      </c>
      <c r="I21" s="157">
        <f>Pricing!E9</f>
        <v>0</v>
      </c>
      <c r="J21" s="157">
        <f>Pricing!G9</f>
        <v>0</v>
      </c>
      <c r="K21" s="157">
        <f>Pricing!H9</f>
        <v>0</v>
      </c>
      <c r="L21" s="157">
        <f>Pricing!I9</f>
        <v>0</v>
      </c>
      <c r="M21" s="275">
        <f t="shared" si="0"/>
        <v>0</v>
      </c>
      <c r="N21" s="279">
        <f>'Cost Calculation'!AK13</f>
        <v>0</v>
      </c>
      <c r="O21" s="277">
        <f>'Cost Calculation'!AS13</f>
        <v>0</v>
      </c>
    </row>
    <row r="22" spans="1:15" ht="49.5" hidden="1" customHeight="1">
      <c r="A22" s="155"/>
      <c r="B22" s="345">
        <f>Pricing!A10</f>
        <v>7</v>
      </c>
      <c r="C22" s="300"/>
      <c r="D22" s="156">
        <f>Pricing!B10</f>
        <v>0</v>
      </c>
      <c r="E22" s="156">
        <f>Pricing!C10</f>
        <v>0</v>
      </c>
      <c r="F22" s="156">
        <f>Pricing!D10</f>
        <v>0</v>
      </c>
      <c r="G22" s="156">
        <f>Pricing!N10</f>
        <v>0</v>
      </c>
      <c r="H22" s="156">
        <f>Pricing!F10</f>
        <v>0</v>
      </c>
      <c r="I22" s="157">
        <f>Pricing!E10</f>
        <v>0</v>
      </c>
      <c r="J22" s="157">
        <f>Pricing!G10</f>
        <v>0</v>
      </c>
      <c r="K22" s="157">
        <f>Pricing!H10</f>
        <v>0</v>
      </c>
      <c r="L22" s="157">
        <f>Pricing!I10</f>
        <v>0</v>
      </c>
      <c r="M22" s="275">
        <f t="shared" si="0"/>
        <v>0</v>
      </c>
      <c r="N22" s="279">
        <f>'Cost Calculation'!AK14</f>
        <v>0</v>
      </c>
      <c r="O22" s="277">
        <f>'Cost Calculation'!AS14</f>
        <v>0</v>
      </c>
    </row>
    <row r="23" spans="1:15" ht="49.5" hidden="1" customHeight="1">
      <c r="A23" s="155"/>
      <c r="B23" s="345">
        <f>Pricing!A11</f>
        <v>8</v>
      </c>
      <c r="C23" s="300"/>
      <c r="D23" s="156">
        <f>Pricing!B11</f>
        <v>0</v>
      </c>
      <c r="E23" s="156">
        <f>Pricing!C11</f>
        <v>0</v>
      </c>
      <c r="F23" s="156">
        <f>Pricing!D11</f>
        <v>0</v>
      </c>
      <c r="G23" s="156">
        <f>Pricing!N11</f>
        <v>0</v>
      </c>
      <c r="H23" s="156">
        <f>Pricing!F11</f>
        <v>0</v>
      </c>
      <c r="I23" s="157">
        <f>Pricing!E11</f>
        <v>0</v>
      </c>
      <c r="J23" s="157">
        <f>Pricing!G11</f>
        <v>0</v>
      </c>
      <c r="K23" s="157">
        <f>Pricing!H11</f>
        <v>0</v>
      </c>
      <c r="L23" s="157">
        <f>Pricing!I11</f>
        <v>0</v>
      </c>
      <c r="M23" s="275">
        <f t="shared" si="0"/>
        <v>0</v>
      </c>
      <c r="N23" s="279">
        <f>'Cost Calculation'!AK15</f>
        <v>0</v>
      </c>
      <c r="O23" s="277">
        <f>'Cost Calculation'!AS15</f>
        <v>0</v>
      </c>
    </row>
    <row r="24" spans="1:15" ht="49.5" hidden="1" customHeight="1">
      <c r="A24" s="155"/>
      <c r="B24" s="345">
        <f>Pricing!A12</f>
        <v>9</v>
      </c>
      <c r="C24" s="300"/>
      <c r="D24" s="156">
        <f>Pricing!B12</f>
        <v>0</v>
      </c>
      <c r="E24" s="156">
        <f>Pricing!C12</f>
        <v>0</v>
      </c>
      <c r="F24" s="156">
        <f>Pricing!D12</f>
        <v>0</v>
      </c>
      <c r="G24" s="156">
        <f>Pricing!N12</f>
        <v>0</v>
      </c>
      <c r="H24" s="156">
        <f>Pricing!F12</f>
        <v>0</v>
      </c>
      <c r="I24" s="157">
        <f>Pricing!E12</f>
        <v>0</v>
      </c>
      <c r="J24" s="157">
        <f>Pricing!G12</f>
        <v>0</v>
      </c>
      <c r="K24" s="157">
        <f>Pricing!H12</f>
        <v>0</v>
      </c>
      <c r="L24" s="157">
        <f>Pricing!I12</f>
        <v>0</v>
      </c>
      <c r="M24" s="275">
        <f t="shared" si="0"/>
        <v>0</v>
      </c>
      <c r="N24" s="279">
        <f>'Cost Calculation'!AK16</f>
        <v>0</v>
      </c>
      <c r="O24" s="277">
        <f>'Cost Calculation'!AS16</f>
        <v>0</v>
      </c>
    </row>
    <row r="25" spans="1:15" ht="49.5" hidden="1" customHeight="1">
      <c r="A25" s="155"/>
      <c r="B25" s="345">
        <f>Pricing!A13</f>
        <v>10</v>
      </c>
      <c r="C25" s="300"/>
      <c r="D25" s="156">
        <f>Pricing!B13</f>
        <v>0</v>
      </c>
      <c r="E25" s="156">
        <f>Pricing!C13</f>
        <v>0</v>
      </c>
      <c r="F25" s="156">
        <f>Pricing!D13</f>
        <v>0</v>
      </c>
      <c r="G25" s="156">
        <f>Pricing!N13</f>
        <v>0</v>
      </c>
      <c r="H25" s="156">
        <f>Pricing!F13</f>
        <v>0</v>
      </c>
      <c r="I25" s="157">
        <f>Pricing!E13</f>
        <v>0</v>
      </c>
      <c r="J25" s="157">
        <f>Pricing!G13</f>
        <v>0</v>
      </c>
      <c r="K25" s="157">
        <f>Pricing!H13</f>
        <v>0</v>
      </c>
      <c r="L25" s="157">
        <f>Pricing!I13</f>
        <v>0</v>
      </c>
      <c r="M25" s="275">
        <f t="shared" si="0"/>
        <v>0</v>
      </c>
      <c r="N25" s="279">
        <f>'Cost Calculation'!AK17</f>
        <v>0</v>
      </c>
      <c r="O25" s="277">
        <f>'Cost Calculation'!AS17</f>
        <v>0</v>
      </c>
    </row>
    <row r="26" spans="1:15" ht="49.5" hidden="1" customHeight="1">
      <c r="A26" s="155"/>
      <c r="B26" s="345">
        <f>Pricing!A14</f>
        <v>11</v>
      </c>
      <c r="C26" s="300"/>
      <c r="D26" s="156">
        <f>Pricing!B14</f>
        <v>0</v>
      </c>
      <c r="E26" s="156">
        <f>Pricing!C14</f>
        <v>0</v>
      </c>
      <c r="F26" s="156">
        <f>Pricing!D14</f>
        <v>0</v>
      </c>
      <c r="G26" s="156">
        <f>Pricing!N14</f>
        <v>0</v>
      </c>
      <c r="H26" s="156">
        <f>Pricing!F14</f>
        <v>0</v>
      </c>
      <c r="I26" s="157">
        <f>Pricing!E14</f>
        <v>0</v>
      </c>
      <c r="J26" s="157">
        <f>Pricing!G14</f>
        <v>0</v>
      </c>
      <c r="K26" s="157">
        <f>Pricing!H14</f>
        <v>0</v>
      </c>
      <c r="L26" s="157">
        <f>Pricing!I14</f>
        <v>0</v>
      </c>
      <c r="M26" s="275">
        <f t="shared" si="0"/>
        <v>0</v>
      </c>
      <c r="N26" s="279">
        <f>'Cost Calculation'!AK18</f>
        <v>0</v>
      </c>
      <c r="O26" s="277">
        <f>'Cost Calculation'!AS18</f>
        <v>0</v>
      </c>
    </row>
    <row r="27" spans="1:15" ht="49.5" hidden="1" customHeight="1">
      <c r="A27" s="155"/>
      <c r="B27" s="345">
        <f>Pricing!A15</f>
        <v>12</v>
      </c>
      <c r="C27" s="300"/>
      <c r="D27" s="156">
        <f>Pricing!B15</f>
        <v>0</v>
      </c>
      <c r="E27" s="156">
        <f>Pricing!C15</f>
        <v>0</v>
      </c>
      <c r="F27" s="156">
        <f>Pricing!D15</f>
        <v>0</v>
      </c>
      <c r="G27" s="156">
        <f>Pricing!N15</f>
        <v>0</v>
      </c>
      <c r="H27" s="156">
        <f>Pricing!F15</f>
        <v>0</v>
      </c>
      <c r="I27" s="157">
        <f>Pricing!E15</f>
        <v>0</v>
      </c>
      <c r="J27" s="157">
        <f>Pricing!G15</f>
        <v>0</v>
      </c>
      <c r="K27" s="157">
        <f>Pricing!H15</f>
        <v>0</v>
      </c>
      <c r="L27" s="157">
        <f>Pricing!I15</f>
        <v>0</v>
      </c>
      <c r="M27" s="275">
        <f t="shared" si="0"/>
        <v>0</v>
      </c>
      <c r="N27" s="279">
        <f>'Cost Calculation'!AK19</f>
        <v>0</v>
      </c>
      <c r="O27" s="277">
        <f>'Cost Calculation'!AS19</f>
        <v>0</v>
      </c>
    </row>
    <row r="28" spans="1:15" ht="49.5" hidden="1" customHeight="1">
      <c r="A28" s="155"/>
      <c r="B28" s="345">
        <f>Pricing!A16</f>
        <v>13</v>
      </c>
      <c r="C28" s="300"/>
      <c r="D28" s="156">
        <f>Pricing!B16</f>
        <v>0</v>
      </c>
      <c r="E28" s="156">
        <f>Pricing!C16</f>
        <v>0</v>
      </c>
      <c r="F28" s="156">
        <f>Pricing!D16</f>
        <v>0</v>
      </c>
      <c r="G28" s="156">
        <f>Pricing!N16</f>
        <v>0</v>
      </c>
      <c r="H28" s="156">
        <f>Pricing!F16</f>
        <v>0</v>
      </c>
      <c r="I28" s="157">
        <f>Pricing!E16</f>
        <v>0</v>
      </c>
      <c r="J28" s="157">
        <f>Pricing!G16</f>
        <v>0</v>
      </c>
      <c r="K28" s="157">
        <f>Pricing!H16</f>
        <v>0</v>
      </c>
      <c r="L28" s="157">
        <f>Pricing!I16</f>
        <v>0</v>
      </c>
      <c r="M28" s="275">
        <f t="shared" si="0"/>
        <v>0</v>
      </c>
      <c r="N28" s="279">
        <f>'Cost Calculation'!AK20</f>
        <v>0</v>
      </c>
      <c r="O28" s="277">
        <f>'Cost Calculation'!AS20</f>
        <v>0</v>
      </c>
    </row>
    <row r="29" spans="1:15" ht="49.5" hidden="1" customHeight="1">
      <c r="A29" s="155"/>
      <c r="B29" s="345">
        <f>Pricing!A17</f>
        <v>14</v>
      </c>
      <c r="C29" s="300"/>
      <c r="D29" s="156">
        <f>Pricing!B17</f>
        <v>0</v>
      </c>
      <c r="E29" s="156">
        <f>Pricing!C17</f>
        <v>0</v>
      </c>
      <c r="F29" s="156">
        <f>Pricing!D17</f>
        <v>0</v>
      </c>
      <c r="G29" s="156">
        <f>Pricing!N17</f>
        <v>0</v>
      </c>
      <c r="H29" s="156">
        <f>Pricing!F17</f>
        <v>0</v>
      </c>
      <c r="I29" s="157">
        <f>Pricing!E17</f>
        <v>0</v>
      </c>
      <c r="J29" s="157">
        <f>Pricing!G17</f>
        <v>0</v>
      </c>
      <c r="K29" s="157">
        <f>Pricing!H17</f>
        <v>0</v>
      </c>
      <c r="L29" s="157">
        <f>Pricing!I17</f>
        <v>0</v>
      </c>
      <c r="M29" s="275">
        <f t="shared" si="0"/>
        <v>0</v>
      </c>
      <c r="N29" s="279">
        <f>'Cost Calculation'!AK21</f>
        <v>0</v>
      </c>
      <c r="O29" s="277">
        <f>'Cost Calculation'!AS21</f>
        <v>0</v>
      </c>
    </row>
    <row r="30" spans="1:15" ht="49.5" hidden="1" customHeight="1">
      <c r="A30" s="155"/>
      <c r="B30" s="345">
        <f>Pricing!A18</f>
        <v>15</v>
      </c>
      <c r="C30" s="300"/>
      <c r="D30" s="156">
        <f>Pricing!B18</f>
        <v>0</v>
      </c>
      <c r="E30" s="156">
        <f>Pricing!C18</f>
        <v>0</v>
      </c>
      <c r="F30" s="156">
        <f>Pricing!D18</f>
        <v>0</v>
      </c>
      <c r="G30" s="156">
        <f>Pricing!N18</f>
        <v>0</v>
      </c>
      <c r="H30" s="156">
        <f>Pricing!F18</f>
        <v>0</v>
      </c>
      <c r="I30" s="157">
        <f>Pricing!E18</f>
        <v>0</v>
      </c>
      <c r="J30" s="157">
        <f>Pricing!G18</f>
        <v>0</v>
      </c>
      <c r="K30" s="157">
        <f>Pricing!H18</f>
        <v>0</v>
      </c>
      <c r="L30" s="157">
        <f>Pricing!I18</f>
        <v>0</v>
      </c>
      <c r="M30" s="275">
        <f t="shared" si="0"/>
        <v>0</v>
      </c>
      <c r="N30" s="279">
        <f>'Cost Calculation'!AK22</f>
        <v>0</v>
      </c>
      <c r="O30" s="277">
        <f>'Cost Calculation'!AS22</f>
        <v>0</v>
      </c>
    </row>
    <row r="31" spans="1:15" ht="49.5" hidden="1" customHeight="1">
      <c r="A31" s="155"/>
      <c r="B31" s="345">
        <f>Pricing!A19</f>
        <v>16</v>
      </c>
      <c r="C31" s="300"/>
      <c r="D31" s="156">
        <f>Pricing!B19</f>
        <v>0</v>
      </c>
      <c r="E31" s="156">
        <f>Pricing!C19</f>
        <v>0</v>
      </c>
      <c r="F31" s="156">
        <f>Pricing!D19</f>
        <v>0</v>
      </c>
      <c r="G31" s="156">
        <f>Pricing!N19</f>
        <v>0</v>
      </c>
      <c r="H31" s="156">
        <f>Pricing!F19</f>
        <v>0</v>
      </c>
      <c r="I31" s="157">
        <f>Pricing!E19</f>
        <v>0</v>
      </c>
      <c r="J31" s="157">
        <f>Pricing!G19</f>
        <v>0</v>
      </c>
      <c r="K31" s="157">
        <f>Pricing!H19</f>
        <v>0</v>
      </c>
      <c r="L31" s="157">
        <f>Pricing!I19</f>
        <v>0</v>
      </c>
      <c r="M31" s="275">
        <f t="shared" si="0"/>
        <v>0</v>
      </c>
      <c r="N31" s="279">
        <f>'Cost Calculation'!AK23</f>
        <v>0</v>
      </c>
      <c r="O31" s="277">
        <f>'Cost Calculation'!AS23</f>
        <v>0</v>
      </c>
    </row>
    <row r="32" spans="1:15" ht="49.5" hidden="1" customHeight="1">
      <c r="A32" s="155"/>
      <c r="B32" s="345">
        <f>Pricing!A20</f>
        <v>17</v>
      </c>
      <c r="C32" s="300"/>
      <c r="D32" s="156">
        <f>Pricing!B20</f>
        <v>0</v>
      </c>
      <c r="E32" s="156">
        <f>Pricing!C20</f>
        <v>0</v>
      </c>
      <c r="F32" s="156">
        <f>Pricing!D20</f>
        <v>0</v>
      </c>
      <c r="G32" s="156">
        <f>Pricing!N20</f>
        <v>0</v>
      </c>
      <c r="H32" s="156">
        <f>Pricing!F20</f>
        <v>0</v>
      </c>
      <c r="I32" s="157">
        <f>Pricing!E20</f>
        <v>0</v>
      </c>
      <c r="J32" s="157">
        <f>Pricing!G20</f>
        <v>0</v>
      </c>
      <c r="K32" s="157">
        <f>Pricing!H20</f>
        <v>0</v>
      </c>
      <c r="L32" s="157">
        <f>Pricing!I20</f>
        <v>0</v>
      </c>
      <c r="M32" s="275">
        <f t="shared" si="0"/>
        <v>0</v>
      </c>
      <c r="N32" s="279">
        <f>'Cost Calculation'!AK24</f>
        <v>0</v>
      </c>
      <c r="O32" s="277">
        <f>'Cost Calculation'!AS24</f>
        <v>0</v>
      </c>
    </row>
    <row r="33" spans="1:15" ht="49.5" hidden="1" customHeight="1">
      <c r="A33" s="155"/>
      <c r="B33" s="345">
        <f>Pricing!A21</f>
        <v>18</v>
      </c>
      <c r="C33" s="300"/>
      <c r="D33" s="156">
        <f>Pricing!B21</f>
        <v>0</v>
      </c>
      <c r="E33" s="156">
        <f>Pricing!C21</f>
        <v>0</v>
      </c>
      <c r="F33" s="156">
        <f>Pricing!D21</f>
        <v>0</v>
      </c>
      <c r="G33" s="156">
        <f>Pricing!N21</f>
        <v>0</v>
      </c>
      <c r="H33" s="156">
        <f>Pricing!F21</f>
        <v>0</v>
      </c>
      <c r="I33" s="157">
        <f>Pricing!E21</f>
        <v>0</v>
      </c>
      <c r="J33" s="157">
        <f>Pricing!G21</f>
        <v>0</v>
      </c>
      <c r="K33" s="157">
        <f>Pricing!H21</f>
        <v>0</v>
      </c>
      <c r="L33" s="157">
        <f>Pricing!I21</f>
        <v>0</v>
      </c>
      <c r="M33" s="275">
        <f t="shared" si="0"/>
        <v>0</v>
      </c>
      <c r="N33" s="279">
        <f>'Cost Calculation'!AK25</f>
        <v>0</v>
      </c>
      <c r="O33" s="277">
        <f>'Cost Calculation'!AS25</f>
        <v>0</v>
      </c>
    </row>
    <row r="34" spans="1:15" ht="49.5" hidden="1" customHeight="1">
      <c r="A34" s="155"/>
      <c r="B34" s="345">
        <f>Pricing!A22</f>
        <v>19</v>
      </c>
      <c r="C34" s="300"/>
      <c r="D34" s="156">
        <f>Pricing!B22</f>
        <v>0</v>
      </c>
      <c r="E34" s="156">
        <f>Pricing!C22</f>
        <v>0</v>
      </c>
      <c r="F34" s="156">
        <f>Pricing!D22</f>
        <v>0</v>
      </c>
      <c r="G34" s="156">
        <f>Pricing!N22</f>
        <v>0</v>
      </c>
      <c r="H34" s="156">
        <f>Pricing!F22</f>
        <v>0</v>
      </c>
      <c r="I34" s="157">
        <f>Pricing!E22</f>
        <v>0</v>
      </c>
      <c r="J34" s="157">
        <f>Pricing!G22</f>
        <v>0</v>
      </c>
      <c r="K34" s="157">
        <f>Pricing!H22</f>
        <v>0</v>
      </c>
      <c r="L34" s="157">
        <f>Pricing!I22</f>
        <v>0</v>
      </c>
      <c r="M34" s="275">
        <f t="shared" si="0"/>
        <v>0</v>
      </c>
      <c r="N34" s="279">
        <f>'Cost Calculation'!AK26</f>
        <v>0</v>
      </c>
      <c r="O34" s="277">
        <f>'Cost Calculation'!AS26</f>
        <v>0</v>
      </c>
    </row>
    <row r="35" spans="1:15" ht="49.5" hidden="1" customHeight="1">
      <c r="A35" s="155"/>
      <c r="B35" s="345">
        <f>Pricing!A23</f>
        <v>20</v>
      </c>
      <c r="C35" s="300"/>
      <c r="D35" s="156">
        <f>Pricing!B23</f>
        <v>0</v>
      </c>
      <c r="E35" s="156">
        <f>Pricing!C23</f>
        <v>0</v>
      </c>
      <c r="F35" s="156">
        <f>Pricing!D23</f>
        <v>0</v>
      </c>
      <c r="G35" s="156">
        <f>Pricing!N23</f>
        <v>0</v>
      </c>
      <c r="H35" s="156">
        <f>Pricing!F23</f>
        <v>0</v>
      </c>
      <c r="I35" s="157">
        <f>Pricing!E23</f>
        <v>0</v>
      </c>
      <c r="J35" s="157">
        <f>Pricing!G23</f>
        <v>0</v>
      </c>
      <c r="K35" s="157">
        <f>Pricing!H23</f>
        <v>0</v>
      </c>
      <c r="L35" s="157">
        <f>Pricing!I23</f>
        <v>0</v>
      </c>
      <c r="M35" s="275">
        <f t="shared" si="0"/>
        <v>0</v>
      </c>
      <c r="N35" s="279">
        <f>'Cost Calculation'!AK27</f>
        <v>0</v>
      </c>
      <c r="O35" s="277">
        <f>'Cost Calculation'!AS27</f>
        <v>0</v>
      </c>
    </row>
    <row r="36" spans="1:15" ht="49.5" hidden="1" customHeight="1">
      <c r="A36" s="155"/>
      <c r="B36" s="345">
        <f>Pricing!A24</f>
        <v>21</v>
      </c>
      <c r="C36" s="300"/>
      <c r="D36" s="156">
        <f>Pricing!B24</f>
        <v>0</v>
      </c>
      <c r="E36" s="156">
        <f>Pricing!C24</f>
        <v>0</v>
      </c>
      <c r="F36" s="156">
        <f>Pricing!D24</f>
        <v>0</v>
      </c>
      <c r="G36" s="156">
        <f>Pricing!N24</f>
        <v>0</v>
      </c>
      <c r="H36" s="156">
        <f>Pricing!F24</f>
        <v>0</v>
      </c>
      <c r="I36" s="157">
        <f>Pricing!E24</f>
        <v>0</v>
      </c>
      <c r="J36" s="157">
        <f>Pricing!G24</f>
        <v>0</v>
      </c>
      <c r="K36" s="157">
        <f>Pricing!H24</f>
        <v>0</v>
      </c>
      <c r="L36" s="157">
        <f>Pricing!I24</f>
        <v>0</v>
      </c>
      <c r="M36" s="275">
        <f t="shared" si="0"/>
        <v>0</v>
      </c>
      <c r="N36" s="279">
        <f>'Cost Calculation'!AK28</f>
        <v>0</v>
      </c>
      <c r="O36" s="277">
        <f>'Cost Calculation'!AS28</f>
        <v>0</v>
      </c>
    </row>
    <row r="37" spans="1:15" ht="49.5" hidden="1" customHeight="1">
      <c r="A37" s="155"/>
      <c r="B37" s="345">
        <f>Pricing!A25</f>
        <v>22</v>
      </c>
      <c r="C37" s="300"/>
      <c r="D37" s="156">
        <f>Pricing!B25</f>
        <v>0</v>
      </c>
      <c r="E37" s="156">
        <f>Pricing!C25</f>
        <v>0</v>
      </c>
      <c r="F37" s="156">
        <f>Pricing!D25</f>
        <v>0</v>
      </c>
      <c r="G37" s="156">
        <f>Pricing!N25</f>
        <v>0</v>
      </c>
      <c r="H37" s="156">
        <f>Pricing!F25</f>
        <v>0</v>
      </c>
      <c r="I37" s="157">
        <f>Pricing!E25</f>
        <v>0</v>
      </c>
      <c r="J37" s="157">
        <f>Pricing!G25</f>
        <v>0</v>
      </c>
      <c r="K37" s="157">
        <f>Pricing!H25</f>
        <v>0</v>
      </c>
      <c r="L37" s="157">
        <f>Pricing!I25</f>
        <v>0</v>
      </c>
      <c r="M37" s="275">
        <f t="shared" si="0"/>
        <v>0</v>
      </c>
      <c r="N37" s="279">
        <f>'Cost Calculation'!AK29</f>
        <v>0</v>
      </c>
      <c r="O37" s="277">
        <f>'Cost Calculation'!AS29</f>
        <v>0</v>
      </c>
    </row>
    <row r="38" spans="1:15" ht="49.5" hidden="1" customHeight="1">
      <c r="A38" s="155"/>
      <c r="B38" s="345">
        <f>Pricing!A26</f>
        <v>23</v>
      </c>
      <c r="C38" s="300"/>
      <c r="D38" s="156">
        <f>Pricing!B26</f>
        <v>0</v>
      </c>
      <c r="E38" s="156">
        <f>Pricing!C26</f>
        <v>0</v>
      </c>
      <c r="F38" s="156">
        <f>Pricing!D26</f>
        <v>0</v>
      </c>
      <c r="G38" s="156">
        <f>Pricing!N26</f>
        <v>0</v>
      </c>
      <c r="H38" s="156">
        <f>Pricing!F26</f>
        <v>0</v>
      </c>
      <c r="I38" s="157">
        <f>Pricing!E26</f>
        <v>0</v>
      </c>
      <c r="J38" s="157">
        <f>Pricing!G26</f>
        <v>0</v>
      </c>
      <c r="K38" s="157">
        <f>Pricing!H26</f>
        <v>0</v>
      </c>
      <c r="L38" s="157">
        <f>Pricing!I26</f>
        <v>0</v>
      </c>
      <c r="M38" s="275">
        <f t="shared" si="0"/>
        <v>0</v>
      </c>
      <c r="N38" s="279">
        <f>'Cost Calculation'!AK30</f>
        <v>0</v>
      </c>
      <c r="O38" s="277">
        <f>'Cost Calculation'!AS30</f>
        <v>0</v>
      </c>
    </row>
    <row r="39" spans="1:15" ht="49.5" hidden="1" customHeight="1">
      <c r="A39" s="155"/>
      <c r="B39" s="345">
        <f>Pricing!A27</f>
        <v>24</v>
      </c>
      <c r="C39" s="300"/>
      <c r="D39" s="156">
        <f>Pricing!B27</f>
        <v>0</v>
      </c>
      <c r="E39" s="156">
        <f>Pricing!C27</f>
        <v>0</v>
      </c>
      <c r="F39" s="156">
        <f>Pricing!D27</f>
        <v>0</v>
      </c>
      <c r="G39" s="156">
        <f>Pricing!N27</f>
        <v>0</v>
      </c>
      <c r="H39" s="156">
        <f>Pricing!F27</f>
        <v>0</v>
      </c>
      <c r="I39" s="157">
        <f>Pricing!E27</f>
        <v>0</v>
      </c>
      <c r="J39" s="157">
        <f>Pricing!G27</f>
        <v>0</v>
      </c>
      <c r="K39" s="157">
        <f>Pricing!H27</f>
        <v>0</v>
      </c>
      <c r="L39" s="157">
        <f>Pricing!I27</f>
        <v>0</v>
      </c>
      <c r="M39" s="275">
        <f t="shared" si="0"/>
        <v>0</v>
      </c>
      <c r="N39" s="279">
        <f>'Cost Calculation'!AK31</f>
        <v>0</v>
      </c>
      <c r="O39" s="277">
        <f>'Cost Calculation'!AS31</f>
        <v>0</v>
      </c>
    </row>
    <row r="40" spans="1:15" ht="49.5" hidden="1" customHeight="1">
      <c r="A40" s="155"/>
      <c r="B40" s="345">
        <f>Pricing!A28</f>
        <v>25</v>
      </c>
      <c r="C40" s="300"/>
      <c r="D40" s="156">
        <f>Pricing!B28</f>
        <v>0</v>
      </c>
      <c r="E40" s="156">
        <f>Pricing!C28</f>
        <v>0</v>
      </c>
      <c r="F40" s="156">
        <f>Pricing!D28</f>
        <v>0</v>
      </c>
      <c r="G40" s="156">
        <f>Pricing!N28</f>
        <v>0</v>
      </c>
      <c r="H40" s="156">
        <f>Pricing!F28</f>
        <v>0</v>
      </c>
      <c r="I40" s="157">
        <f>Pricing!E28</f>
        <v>0</v>
      </c>
      <c r="J40" s="157">
        <f>Pricing!G28</f>
        <v>0</v>
      </c>
      <c r="K40" s="157">
        <f>Pricing!H28</f>
        <v>0</v>
      </c>
      <c r="L40" s="157">
        <f>Pricing!I28</f>
        <v>0</v>
      </c>
      <c r="M40" s="275">
        <f t="shared" si="0"/>
        <v>0</v>
      </c>
      <c r="N40" s="279">
        <f>'Cost Calculation'!AK32</f>
        <v>0</v>
      </c>
      <c r="O40" s="277">
        <f>'Cost Calculation'!AS32</f>
        <v>0</v>
      </c>
    </row>
    <row r="41" spans="1:15" ht="49.5" hidden="1" customHeight="1">
      <c r="A41" s="155"/>
      <c r="B41" s="345">
        <f>Pricing!A29</f>
        <v>26</v>
      </c>
      <c r="C41" s="300"/>
      <c r="D41" s="156">
        <f>Pricing!B29</f>
        <v>0</v>
      </c>
      <c r="E41" s="156">
        <f>Pricing!C29</f>
        <v>0</v>
      </c>
      <c r="F41" s="156">
        <f>Pricing!D29</f>
        <v>0</v>
      </c>
      <c r="G41" s="156">
        <f>Pricing!N29</f>
        <v>0</v>
      </c>
      <c r="H41" s="156">
        <f>Pricing!F29</f>
        <v>0</v>
      </c>
      <c r="I41" s="157">
        <f>Pricing!E29</f>
        <v>0</v>
      </c>
      <c r="J41" s="157">
        <f>Pricing!G29</f>
        <v>0</v>
      </c>
      <c r="K41" s="157">
        <f>Pricing!H29</f>
        <v>0</v>
      </c>
      <c r="L41" s="157">
        <f>Pricing!I29</f>
        <v>0</v>
      </c>
      <c r="M41" s="275">
        <f t="shared" si="0"/>
        <v>0</v>
      </c>
      <c r="N41" s="279">
        <f>'Cost Calculation'!AK33</f>
        <v>0</v>
      </c>
      <c r="O41" s="277">
        <f>'Cost Calculation'!AS33</f>
        <v>0</v>
      </c>
    </row>
    <row r="42" spans="1:15" ht="49.5" hidden="1" customHeight="1">
      <c r="A42" s="155"/>
      <c r="B42" s="345">
        <f>Pricing!A30</f>
        <v>27</v>
      </c>
      <c r="C42" s="300"/>
      <c r="D42" s="156">
        <f>Pricing!B30</f>
        <v>0</v>
      </c>
      <c r="E42" s="156">
        <f>Pricing!C30</f>
        <v>0</v>
      </c>
      <c r="F42" s="156">
        <f>Pricing!D30</f>
        <v>0</v>
      </c>
      <c r="G42" s="156">
        <f>Pricing!N30</f>
        <v>0</v>
      </c>
      <c r="H42" s="156">
        <f>Pricing!F30</f>
        <v>0</v>
      </c>
      <c r="I42" s="157">
        <f>Pricing!E30</f>
        <v>0</v>
      </c>
      <c r="J42" s="157">
        <f>Pricing!G30</f>
        <v>0</v>
      </c>
      <c r="K42" s="157">
        <f>Pricing!H30</f>
        <v>0</v>
      </c>
      <c r="L42" s="157">
        <f>Pricing!I30</f>
        <v>0</v>
      </c>
      <c r="M42" s="275">
        <f t="shared" si="0"/>
        <v>0</v>
      </c>
      <c r="N42" s="279">
        <f>'Cost Calculation'!AK34</f>
        <v>0</v>
      </c>
      <c r="O42" s="277">
        <f>'Cost Calculation'!AS34</f>
        <v>0</v>
      </c>
    </row>
    <row r="43" spans="1:15" ht="49.5" hidden="1" customHeight="1">
      <c r="A43" s="155"/>
      <c r="B43" s="345">
        <f>Pricing!A31</f>
        <v>28</v>
      </c>
      <c r="C43" s="300"/>
      <c r="D43" s="156">
        <f>Pricing!B31</f>
        <v>0</v>
      </c>
      <c r="E43" s="156">
        <f>Pricing!C31</f>
        <v>0</v>
      </c>
      <c r="F43" s="156">
        <f>Pricing!D31</f>
        <v>0</v>
      </c>
      <c r="G43" s="156">
        <f>Pricing!N31</f>
        <v>0</v>
      </c>
      <c r="H43" s="156">
        <f>Pricing!F31</f>
        <v>0</v>
      </c>
      <c r="I43" s="157">
        <f>Pricing!E31</f>
        <v>0</v>
      </c>
      <c r="J43" s="157">
        <f>Pricing!G31</f>
        <v>0</v>
      </c>
      <c r="K43" s="157">
        <f>Pricing!H31</f>
        <v>0</v>
      </c>
      <c r="L43" s="157">
        <f>Pricing!I31</f>
        <v>0</v>
      </c>
      <c r="M43" s="275">
        <f t="shared" si="0"/>
        <v>0</v>
      </c>
      <c r="N43" s="279">
        <f>'Cost Calculation'!AK35</f>
        <v>0</v>
      </c>
      <c r="O43" s="277">
        <f>'Cost Calculation'!AS35</f>
        <v>0</v>
      </c>
    </row>
    <row r="44" spans="1:15" ht="49.5" hidden="1" customHeight="1">
      <c r="A44" s="155"/>
      <c r="B44" s="345">
        <f>Pricing!A32</f>
        <v>29</v>
      </c>
      <c r="C44" s="300"/>
      <c r="D44" s="156">
        <f>Pricing!B32</f>
        <v>0</v>
      </c>
      <c r="E44" s="156">
        <f>Pricing!C32</f>
        <v>0</v>
      </c>
      <c r="F44" s="156">
        <f>Pricing!D32</f>
        <v>0</v>
      </c>
      <c r="G44" s="156">
        <f>Pricing!N32</f>
        <v>0</v>
      </c>
      <c r="H44" s="156">
        <f>Pricing!F32</f>
        <v>0</v>
      </c>
      <c r="I44" s="157">
        <f>Pricing!E32</f>
        <v>0</v>
      </c>
      <c r="J44" s="157">
        <f>Pricing!G32</f>
        <v>0</v>
      </c>
      <c r="K44" s="157">
        <f>Pricing!H32</f>
        <v>0</v>
      </c>
      <c r="L44" s="157">
        <f>Pricing!I32</f>
        <v>0</v>
      </c>
      <c r="M44" s="275">
        <f t="shared" si="0"/>
        <v>0</v>
      </c>
      <c r="N44" s="279">
        <f>'Cost Calculation'!AK36</f>
        <v>0</v>
      </c>
      <c r="O44" s="277">
        <f>'Cost Calculation'!AS36</f>
        <v>0</v>
      </c>
    </row>
    <row r="45" spans="1:15" ht="49.5" hidden="1" customHeight="1">
      <c r="A45" s="155"/>
      <c r="B45" s="345">
        <f>Pricing!A33</f>
        <v>30</v>
      </c>
      <c r="C45" s="300"/>
      <c r="D45" s="156">
        <f>Pricing!B33</f>
        <v>0</v>
      </c>
      <c r="E45" s="156">
        <f>Pricing!C33</f>
        <v>0</v>
      </c>
      <c r="F45" s="156">
        <f>Pricing!D33</f>
        <v>0</v>
      </c>
      <c r="G45" s="156">
        <f>Pricing!N33</f>
        <v>0</v>
      </c>
      <c r="H45" s="156">
        <f>Pricing!F33</f>
        <v>0</v>
      </c>
      <c r="I45" s="157">
        <f>Pricing!E33</f>
        <v>0</v>
      </c>
      <c r="J45" s="157">
        <f>Pricing!G33</f>
        <v>0</v>
      </c>
      <c r="K45" s="157">
        <f>Pricing!H33</f>
        <v>0</v>
      </c>
      <c r="L45" s="157">
        <f>Pricing!I33</f>
        <v>0</v>
      </c>
      <c r="M45" s="275">
        <f t="shared" si="0"/>
        <v>0</v>
      </c>
      <c r="N45" s="279">
        <f>'Cost Calculation'!AK37</f>
        <v>0</v>
      </c>
      <c r="O45" s="277">
        <f>'Cost Calculation'!AS37</f>
        <v>0</v>
      </c>
    </row>
    <row r="46" spans="1:15" ht="49.5" hidden="1" customHeight="1">
      <c r="A46" s="155"/>
      <c r="B46" s="345">
        <f>Pricing!A34</f>
        <v>31</v>
      </c>
      <c r="C46" s="300"/>
      <c r="D46" s="156">
        <f>Pricing!B34</f>
        <v>0</v>
      </c>
      <c r="E46" s="156">
        <f>Pricing!C34</f>
        <v>0</v>
      </c>
      <c r="F46" s="156">
        <f>Pricing!D34</f>
        <v>0</v>
      </c>
      <c r="G46" s="156">
        <f>Pricing!N34</f>
        <v>0</v>
      </c>
      <c r="H46" s="156">
        <f>Pricing!F34</f>
        <v>0</v>
      </c>
      <c r="I46" s="157">
        <f>Pricing!E34</f>
        <v>0</v>
      </c>
      <c r="J46" s="157">
        <f>Pricing!G34</f>
        <v>0</v>
      </c>
      <c r="K46" s="157">
        <f>Pricing!H34</f>
        <v>0</v>
      </c>
      <c r="L46" s="157">
        <f>Pricing!I34</f>
        <v>0</v>
      </c>
      <c r="M46" s="275">
        <f t="shared" si="0"/>
        <v>0</v>
      </c>
      <c r="N46" s="279">
        <f>'Cost Calculation'!AK38</f>
        <v>0</v>
      </c>
      <c r="O46" s="277">
        <f>'Cost Calculation'!AS38</f>
        <v>0</v>
      </c>
    </row>
    <row r="47" spans="1:15" ht="49.5" hidden="1" customHeight="1">
      <c r="A47" s="155"/>
      <c r="B47" s="345">
        <f>Pricing!A35</f>
        <v>32</v>
      </c>
      <c r="C47" s="300"/>
      <c r="D47" s="156">
        <f>Pricing!B35</f>
        <v>0</v>
      </c>
      <c r="E47" s="156">
        <f>Pricing!C35</f>
        <v>0</v>
      </c>
      <c r="F47" s="156">
        <f>Pricing!D35</f>
        <v>0</v>
      </c>
      <c r="G47" s="156">
        <f>Pricing!N35</f>
        <v>0</v>
      </c>
      <c r="H47" s="156">
        <f>Pricing!F35</f>
        <v>0</v>
      </c>
      <c r="I47" s="157">
        <f>Pricing!E35</f>
        <v>0</v>
      </c>
      <c r="J47" s="157">
        <f>Pricing!G35</f>
        <v>0</v>
      </c>
      <c r="K47" s="157">
        <f>Pricing!H35</f>
        <v>0</v>
      </c>
      <c r="L47" s="157">
        <f>Pricing!I35</f>
        <v>0</v>
      </c>
      <c r="M47" s="275">
        <f t="shared" si="0"/>
        <v>0</v>
      </c>
      <c r="N47" s="279">
        <f>'Cost Calculation'!AK39</f>
        <v>0</v>
      </c>
      <c r="O47" s="277">
        <f>'Cost Calculation'!AS39</f>
        <v>0</v>
      </c>
    </row>
    <row r="48" spans="1:15" ht="49.5" hidden="1" customHeight="1">
      <c r="A48" s="155"/>
      <c r="B48" s="345">
        <f>Pricing!A36</f>
        <v>33</v>
      </c>
      <c r="C48" s="300"/>
      <c r="D48" s="156">
        <f>Pricing!B36</f>
        <v>0</v>
      </c>
      <c r="E48" s="156">
        <f>Pricing!C36</f>
        <v>0</v>
      </c>
      <c r="F48" s="156">
        <f>Pricing!D36</f>
        <v>0</v>
      </c>
      <c r="G48" s="156">
        <f>Pricing!N36</f>
        <v>0</v>
      </c>
      <c r="H48" s="156">
        <f>Pricing!F36</f>
        <v>0</v>
      </c>
      <c r="I48" s="157">
        <f>Pricing!E36</f>
        <v>0</v>
      </c>
      <c r="J48" s="157">
        <f>Pricing!G36</f>
        <v>0</v>
      </c>
      <c r="K48" s="157">
        <f>Pricing!H36</f>
        <v>0</v>
      </c>
      <c r="L48" s="157">
        <f>Pricing!I36</f>
        <v>0</v>
      </c>
      <c r="M48" s="275">
        <f t="shared" si="0"/>
        <v>0</v>
      </c>
      <c r="N48" s="279">
        <f>'Cost Calculation'!AK40</f>
        <v>0</v>
      </c>
      <c r="O48" s="277">
        <f>'Cost Calculation'!AS40</f>
        <v>0</v>
      </c>
    </row>
    <row r="49" spans="1:15" ht="49.5" hidden="1" customHeight="1">
      <c r="A49" s="155"/>
      <c r="B49" s="345">
        <f>Pricing!A37</f>
        <v>34</v>
      </c>
      <c r="C49" s="300"/>
      <c r="D49" s="156">
        <f>Pricing!B37</f>
        <v>0</v>
      </c>
      <c r="E49" s="156">
        <f>Pricing!C37</f>
        <v>0</v>
      </c>
      <c r="F49" s="156">
        <f>Pricing!D37</f>
        <v>0</v>
      </c>
      <c r="G49" s="156">
        <f>Pricing!N37</f>
        <v>0</v>
      </c>
      <c r="H49" s="156">
        <f>Pricing!F37</f>
        <v>0</v>
      </c>
      <c r="I49" s="157">
        <f>Pricing!E37</f>
        <v>0</v>
      </c>
      <c r="J49" s="157">
        <f>Pricing!G37</f>
        <v>0</v>
      </c>
      <c r="K49" s="157">
        <f>Pricing!H37</f>
        <v>0</v>
      </c>
      <c r="L49" s="157">
        <f>Pricing!I37</f>
        <v>0</v>
      </c>
      <c r="M49" s="275">
        <f t="shared" si="0"/>
        <v>0</v>
      </c>
      <c r="N49" s="279">
        <f>'Cost Calculation'!AK41</f>
        <v>0</v>
      </c>
      <c r="O49" s="277">
        <f>'Cost Calculation'!AS41</f>
        <v>0</v>
      </c>
    </row>
    <row r="50" spans="1:15" ht="49.5" hidden="1" customHeight="1">
      <c r="A50" s="155"/>
      <c r="B50" s="345">
        <f>Pricing!A38</f>
        <v>35</v>
      </c>
      <c r="C50" s="300"/>
      <c r="D50" s="156">
        <f>Pricing!B38</f>
        <v>0</v>
      </c>
      <c r="E50" s="156">
        <f>Pricing!C38</f>
        <v>0</v>
      </c>
      <c r="F50" s="156">
        <f>Pricing!D38</f>
        <v>0</v>
      </c>
      <c r="G50" s="156">
        <f>Pricing!N38</f>
        <v>0</v>
      </c>
      <c r="H50" s="156">
        <f>Pricing!F38</f>
        <v>0</v>
      </c>
      <c r="I50" s="157">
        <f>Pricing!E38</f>
        <v>0</v>
      </c>
      <c r="J50" s="157">
        <f>Pricing!G38</f>
        <v>0</v>
      </c>
      <c r="K50" s="157">
        <f>Pricing!H38</f>
        <v>0</v>
      </c>
      <c r="L50" s="157">
        <f>Pricing!I38</f>
        <v>0</v>
      </c>
      <c r="M50" s="275">
        <f t="shared" si="0"/>
        <v>0</v>
      </c>
      <c r="N50" s="279">
        <f>'Cost Calculation'!AK42</f>
        <v>0</v>
      </c>
      <c r="O50" s="277">
        <f>'Cost Calculation'!AS42</f>
        <v>0</v>
      </c>
    </row>
    <row r="51" spans="1:15" ht="49.5" hidden="1" customHeight="1">
      <c r="A51" s="155"/>
      <c r="B51" s="345">
        <f>Pricing!A39</f>
        <v>36</v>
      </c>
      <c r="C51" s="300"/>
      <c r="D51" s="156">
        <f>Pricing!B39</f>
        <v>0</v>
      </c>
      <c r="E51" s="156">
        <f>Pricing!C39</f>
        <v>0</v>
      </c>
      <c r="F51" s="156">
        <f>Pricing!D39</f>
        <v>0</v>
      </c>
      <c r="G51" s="156">
        <f>Pricing!N39</f>
        <v>0</v>
      </c>
      <c r="H51" s="156">
        <f>Pricing!F39</f>
        <v>0</v>
      </c>
      <c r="I51" s="157">
        <f>Pricing!E39</f>
        <v>0</v>
      </c>
      <c r="J51" s="157">
        <f>Pricing!G39</f>
        <v>0</v>
      </c>
      <c r="K51" s="157">
        <f>Pricing!H39</f>
        <v>0</v>
      </c>
      <c r="L51" s="157">
        <f>Pricing!I39</f>
        <v>0</v>
      </c>
      <c r="M51" s="275">
        <f t="shared" si="0"/>
        <v>0</v>
      </c>
      <c r="N51" s="279">
        <f>'Cost Calculation'!AK43</f>
        <v>0</v>
      </c>
      <c r="O51" s="277">
        <f>'Cost Calculation'!AS43</f>
        <v>0</v>
      </c>
    </row>
    <row r="52" spans="1:15" ht="49.5" hidden="1" customHeight="1">
      <c r="A52" s="155"/>
      <c r="B52" s="345">
        <f>Pricing!A40</f>
        <v>37</v>
      </c>
      <c r="C52" s="300"/>
      <c r="D52" s="156">
        <f>Pricing!B40</f>
        <v>0</v>
      </c>
      <c r="E52" s="156">
        <f>Pricing!C40</f>
        <v>0</v>
      </c>
      <c r="F52" s="156">
        <f>Pricing!D40</f>
        <v>0</v>
      </c>
      <c r="G52" s="156">
        <f>Pricing!N40</f>
        <v>0</v>
      </c>
      <c r="H52" s="156">
        <f>Pricing!F40</f>
        <v>0</v>
      </c>
      <c r="I52" s="157">
        <f>Pricing!E40</f>
        <v>0</v>
      </c>
      <c r="J52" s="157">
        <f>Pricing!G40</f>
        <v>0</v>
      </c>
      <c r="K52" s="157">
        <f>Pricing!H40</f>
        <v>0</v>
      </c>
      <c r="L52" s="157">
        <f>Pricing!I40</f>
        <v>0</v>
      </c>
      <c r="M52" s="275">
        <f t="shared" si="0"/>
        <v>0</v>
      </c>
      <c r="N52" s="279">
        <f>'Cost Calculation'!AK44</f>
        <v>0</v>
      </c>
      <c r="O52" s="277">
        <f>'Cost Calculation'!AS44</f>
        <v>0</v>
      </c>
    </row>
    <row r="53" spans="1:15" ht="49.5" hidden="1" customHeight="1">
      <c r="A53" s="155"/>
      <c r="B53" s="345">
        <f>Pricing!A41</f>
        <v>38</v>
      </c>
      <c r="C53" s="300"/>
      <c r="D53" s="156">
        <f>Pricing!B41</f>
        <v>0</v>
      </c>
      <c r="E53" s="156">
        <f>Pricing!C41</f>
        <v>0</v>
      </c>
      <c r="F53" s="156">
        <f>Pricing!D41</f>
        <v>0</v>
      </c>
      <c r="G53" s="156">
        <f>Pricing!N41</f>
        <v>0</v>
      </c>
      <c r="H53" s="156">
        <f>Pricing!F41</f>
        <v>0</v>
      </c>
      <c r="I53" s="157">
        <f>Pricing!E41</f>
        <v>0</v>
      </c>
      <c r="J53" s="157">
        <f>Pricing!G41</f>
        <v>0</v>
      </c>
      <c r="K53" s="157">
        <f>Pricing!H41</f>
        <v>0</v>
      </c>
      <c r="L53" s="157">
        <f>Pricing!I41</f>
        <v>0</v>
      </c>
      <c r="M53" s="275">
        <f t="shared" si="0"/>
        <v>0</v>
      </c>
      <c r="N53" s="279">
        <f>'Cost Calculation'!AK45</f>
        <v>0</v>
      </c>
      <c r="O53" s="277">
        <f>'Cost Calculation'!AS45</f>
        <v>0</v>
      </c>
    </row>
    <row r="54" spans="1:15" ht="49.5" hidden="1" customHeight="1">
      <c r="A54" s="155"/>
      <c r="B54" s="345">
        <f>Pricing!A42</f>
        <v>39</v>
      </c>
      <c r="C54" s="300"/>
      <c r="D54" s="156">
        <f>Pricing!B42</f>
        <v>0</v>
      </c>
      <c r="E54" s="156">
        <f>Pricing!C42</f>
        <v>0</v>
      </c>
      <c r="F54" s="156">
        <f>Pricing!D42</f>
        <v>0</v>
      </c>
      <c r="G54" s="156">
        <f>Pricing!N42</f>
        <v>0</v>
      </c>
      <c r="H54" s="156">
        <f>Pricing!F42</f>
        <v>0</v>
      </c>
      <c r="I54" s="157">
        <f>Pricing!E42</f>
        <v>0</v>
      </c>
      <c r="J54" s="157">
        <f>Pricing!G42</f>
        <v>0</v>
      </c>
      <c r="K54" s="157">
        <f>Pricing!H42</f>
        <v>0</v>
      </c>
      <c r="L54" s="157">
        <f>Pricing!I42</f>
        <v>0</v>
      </c>
      <c r="M54" s="275">
        <f t="shared" si="0"/>
        <v>0</v>
      </c>
      <c r="N54" s="279">
        <f>'Cost Calculation'!AK46</f>
        <v>0</v>
      </c>
      <c r="O54" s="277">
        <f>'Cost Calculation'!AS46</f>
        <v>0</v>
      </c>
    </row>
    <row r="55" spans="1:15" ht="49.5" hidden="1" customHeight="1">
      <c r="A55" s="155"/>
      <c r="B55" s="345">
        <f>Pricing!A43</f>
        <v>40</v>
      </c>
      <c r="C55" s="300"/>
      <c r="D55" s="156">
        <f>Pricing!B43</f>
        <v>0</v>
      </c>
      <c r="E55" s="156">
        <f>Pricing!C43</f>
        <v>0</v>
      </c>
      <c r="F55" s="156">
        <f>Pricing!D43</f>
        <v>0</v>
      </c>
      <c r="G55" s="156">
        <f>Pricing!N43</f>
        <v>0</v>
      </c>
      <c r="H55" s="156">
        <f>Pricing!F43</f>
        <v>0</v>
      </c>
      <c r="I55" s="157">
        <f>Pricing!E43</f>
        <v>0</v>
      </c>
      <c r="J55" s="157">
        <f>Pricing!G43</f>
        <v>0</v>
      </c>
      <c r="K55" s="157">
        <f>Pricing!H43</f>
        <v>0</v>
      </c>
      <c r="L55" s="157">
        <f>Pricing!I43</f>
        <v>0</v>
      </c>
      <c r="M55" s="275">
        <f t="shared" si="0"/>
        <v>0</v>
      </c>
      <c r="N55" s="279">
        <f>'Cost Calculation'!AK47</f>
        <v>0</v>
      </c>
      <c r="O55" s="277">
        <f>'Cost Calculation'!AS47</f>
        <v>0</v>
      </c>
    </row>
    <row r="56" spans="1:15" ht="49.5" hidden="1" customHeight="1">
      <c r="A56" s="155"/>
      <c r="B56" s="345">
        <f>Pricing!A44</f>
        <v>41</v>
      </c>
      <c r="C56" s="300"/>
      <c r="D56" s="156">
        <f>Pricing!B44</f>
        <v>0</v>
      </c>
      <c r="E56" s="156">
        <f>Pricing!C44</f>
        <v>0</v>
      </c>
      <c r="F56" s="156">
        <f>Pricing!D44</f>
        <v>0</v>
      </c>
      <c r="G56" s="156">
        <f>Pricing!N44</f>
        <v>0</v>
      </c>
      <c r="H56" s="156">
        <f>Pricing!F44</f>
        <v>0</v>
      </c>
      <c r="I56" s="157">
        <f>Pricing!E44</f>
        <v>0</v>
      </c>
      <c r="J56" s="157">
        <f>Pricing!G44</f>
        <v>0</v>
      </c>
      <c r="K56" s="157">
        <f>Pricing!H44</f>
        <v>0</v>
      </c>
      <c r="L56" s="157">
        <f>Pricing!I44</f>
        <v>0</v>
      </c>
      <c r="M56" s="275">
        <f t="shared" si="0"/>
        <v>0</v>
      </c>
      <c r="N56" s="279">
        <f>'Cost Calculation'!AK48</f>
        <v>0</v>
      </c>
      <c r="O56" s="277">
        <f>'Cost Calculation'!AS48</f>
        <v>0</v>
      </c>
    </row>
    <row r="57" spans="1:15" ht="49.5" hidden="1" customHeight="1">
      <c r="A57" s="155"/>
      <c r="B57" s="345">
        <f>Pricing!A45</f>
        <v>42</v>
      </c>
      <c r="C57" s="300"/>
      <c r="D57" s="156">
        <f>Pricing!B45</f>
        <v>0</v>
      </c>
      <c r="E57" s="156">
        <f>Pricing!C45</f>
        <v>0</v>
      </c>
      <c r="F57" s="156">
        <f>Pricing!D45</f>
        <v>0</v>
      </c>
      <c r="G57" s="156">
        <f>Pricing!N45</f>
        <v>0</v>
      </c>
      <c r="H57" s="156">
        <f>Pricing!F45</f>
        <v>0</v>
      </c>
      <c r="I57" s="157">
        <f>Pricing!E45</f>
        <v>0</v>
      </c>
      <c r="J57" s="157">
        <f>Pricing!G45</f>
        <v>0</v>
      </c>
      <c r="K57" s="157">
        <f>Pricing!H45</f>
        <v>0</v>
      </c>
      <c r="L57" s="157">
        <f>Pricing!I45</f>
        <v>0</v>
      </c>
      <c r="M57" s="275">
        <f t="shared" si="0"/>
        <v>0</v>
      </c>
      <c r="N57" s="279">
        <f>'Cost Calculation'!AK49</f>
        <v>0</v>
      </c>
      <c r="O57" s="277">
        <f>'Cost Calculation'!AS49</f>
        <v>0</v>
      </c>
    </row>
    <row r="58" spans="1:15" ht="49.5" hidden="1" customHeight="1">
      <c r="A58" s="155"/>
      <c r="B58" s="345">
        <f>Pricing!A46</f>
        <v>43</v>
      </c>
      <c r="C58" s="300"/>
      <c r="D58" s="156">
        <f>Pricing!B46</f>
        <v>0</v>
      </c>
      <c r="E58" s="156">
        <f>Pricing!C46</f>
        <v>0</v>
      </c>
      <c r="F58" s="156">
        <f>Pricing!D46</f>
        <v>0</v>
      </c>
      <c r="G58" s="156">
        <f>Pricing!N46</f>
        <v>0</v>
      </c>
      <c r="H58" s="156">
        <f>Pricing!F46</f>
        <v>0</v>
      </c>
      <c r="I58" s="157">
        <f>Pricing!E46</f>
        <v>0</v>
      </c>
      <c r="J58" s="157">
        <f>Pricing!G46</f>
        <v>0</v>
      </c>
      <c r="K58" s="157">
        <f>Pricing!H46</f>
        <v>0</v>
      </c>
      <c r="L58" s="157">
        <f>Pricing!I46</f>
        <v>0</v>
      </c>
      <c r="M58" s="275">
        <f t="shared" si="0"/>
        <v>0</v>
      </c>
      <c r="N58" s="279">
        <f>'Cost Calculation'!AK50</f>
        <v>0</v>
      </c>
      <c r="O58" s="277">
        <f>'Cost Calculation'!AS50</f>
        <v>0</v>
      </c>
    </row>
    <row r="59" spans="1:15" ht="49.5" hidden="1" customHeight="1">
      <c r="A59" s="155"/>
      <c r="B59" s="345">
        <f>Pricing!A47</f>
        <v>44</v>
      </c>
      <c r="C59" s="300"/>
      <c r="D59" s="156">
        <f>Pricing!B47</f>
        <v>0</v>
      </c>
      <c r="E59" s="156">
        <f>Pricing!C47</f>
        <v>0</v>
      </c>
      <c r="F59" s="156">
        <f>Pricing!D47</f>
        <v>0</v>
      </c>
      <c r="G59" s="156">
        <f>Pricing!N47</f>
        <v>0</v>
      </c>
      <c r="H59" s="156">
        <f>Pricing!F47</f>
        <v>0</v>
      </c>
      <c r="I59" s="157">
        <f>Pricing!E47</f>
        <v>0</v>
      </c>
      <c r="J59" s="157">
        <f>Pricing!G47</f>
        <v>0</v>
      </c>
      <c r="K59" s="157">
        <f>Pricing!H47</f>
        <v>0</v>
      </c>
      <c r="L59" s="157">
        <f>Pricing!I47</f>
        <v>0</v>
      </c>
      <c r="M59" s="275">
        <f t="shared" si="0"/>
        <v>0</v>
      </c>
      <c r="N59" s="279">
        <f>'Cost Calculation'!AK51</f>
        <v>0</v>
      </c>
      <c r="O59" s="277">
        <f>'Cost Calculation'!AS51</f>
        <v>0</v>
      </c>
    </row>
    <row r="60" spans="1:15" ht="49.5" hidden="1" customHeight="1">
      <c r="A60" s="155"/>
      <c r="B60" s="345">
        <f>Pricing!A48</f>
        <v>45</v>
      </c>
      <c r="C60" s="300"/>
      <c r="D60" s="156">
        <f>Pricing!B48</f>
        <v>0</v>
      </c>
      <c r="E60" s="156">
        <f>Pricing!C48</f>
        <v>0</v>
      </c>
      <c r="F60" s="156">
        <f>Pricing!D48</f>
        <v>0</v>
      </c>
      <c r="G60" s="156">
        <f>Pricing!N48</f>
        <v>0</v>
      </c>
      <c r="H60" s="156">
        <f>Pricing!F48</f>
        <v>0</v>
      </c>
      <c r="I60" s="157">
        <f>Pricing!E48</f>
        <v>0</v>
      </c>
      <c r="J60" s="157">
        <f>Pricing!G48</f>
        <v>0</v>
      </c>
      <c r="K60" s="157">
        <f>Pricing!H48</f>
        <v>0</v>
      </c>
      <c r="L60" s="157">
        <f>Pricing!I48</f>
        <v>0</v>
      </c>
      <c r="M60" s="275">
        <f t="shared" si="0"/>
        <v>0</v>
      </c>
      <c r="N60" s="279">
        <f>'Cost Calculation'!AK52</f>
        <v>0</v>
      </c>
      <c r="O60" s="277">
        <f>'Cost Calculation'!AS52</f>
        <v>0</v>
      </c>
    </row>
    <row r="61" spans="1:15" ht="49.5" hidden="1" customHeight="1">
      <c r="A61" s="155"/>
      <c r="B61" s="345">
        <f>Pricing!A49</f>
        <v>46</v>
      </c>
      <c r="C61" s="300"/>
      <c r="D61" s="156">
        <f>Pricing!B49</f>
        <v>0</v>
      </c>
      <c r="E61" s="156">
        <f>Pricing!C49</f>
        <v>0</v>
      </c>
      <c r="F61" s="156">
        <f>Pricing!D49</f>
        <v>0</v>
      </c>
      <c r="G61" s="156">
        <f>Pricing!N49</f>
        <v>0</v>
      </c>
      <c r="H61" s="156">
        <f>Pricing!F49</f>
        <v>0</v>
      </c>
      <c r="I61" s="157">
        <f>Pricing!E49</f>
        <v>0</v>
      </c>
      <c r="J61" s="157">
        <f>Pricing!G49</f>
        <v>0</v>
      </c>
      <c r="K61" s="157">
        <f>Pricing!H49</f>
        <v>0</v>
      </c>
      <c r="L61" s="157">
        <f>Pricing!I49</f>
        <v>0</v>
      </c>
      <c r="M61" s="275">
        <f t="shared" si="0"/>
        <v>0</v>
      </c>
      <c r="N61" s="279">
        <f>'Cost Calculation'!AK53</f>
        <v>0</v>
      </c>
      <c r="O61" s="277">
        <f>'Cost Calculation'!AS53</f>
        <v>0</v>
      </c>
    </row>
    <row r="62" spans="1:15" ht="49.5" hidden="1" customHeight="1">
      <c r="A62" s="155"/>
      <c r="B62" s="345">
        <f>Pricing!A50</f>
        <v>47</v>
      </c>
      <c r="C62" s="300"/>
      <c r="D62" s="156">
        <f>Pricing!B50</f>
        <v>0</v>
      </c>
      <c r="E62" s="156">
        <f>Pricing!C50</f>
        <v>0</v>
      </c>
      <c r="F62" s="156">
        <f>Pricing!D50</f>
        <v>0</v>
      </c>
      <c r="G62" s="156">
        <f>Pricing!N50</f>
        <v>0</v>
      </c>
      <c r="H62" s="156">
        <f>Pricing!F50</f>
        <v>0</v>
      </c>
      <c r="I62" s="157">
        <f>Pricing!E50</f>
        <v>0</v>
      </c>
      <c r="J62" s="157">
        <f>Pricing!G50</f>
        <v>0</v>
      </c>
      <c r="K62" s="157">
        <f>Pricing!H50</f>
        <v>0</v>
      </c>
      <c r="L62" s="157">
        <f>Pricing!I50</f>
        <v>0</v>
      </c>
      <c r="M62" s="275">
        <f t="shared" si="0"/>
        <v>0</v>
      </c>
      <c r="N62" s="279">
        <f>'Cost Calculation'!AK54</f>
        <v>0</v>
      </c>
      <c r="O62" s="277">
        <f>'Cost Calculation'!AS54</f>
        <v>0</v>
      </c>
    </row>
    <row r="63" spans="1:15" ht="49.5" hidden="1" customHeight="1">
      <c r="A63" s="155"/>
      <c r="B63" s="345">
        <f>Pricing!A51</f>
        <v>48</v>
      </c>
      <c r="C63" s="300"/>
      <c r="D63" s="156">
        <f>Pricing!B51</f>
        <v>0</v>
      </c>
      <c r="E63" s="156">
        <f>Pricing!C51</f>
        <v>0</v>
      </c>
      <c r="F63" s="156">
        <f>Pricing!D51</f>
        <v>0</v>
      </c>
      <c r="G63" s="156">
        <f>Pricing!N51</f>
        <v>0</v>
      </c>
      <c r="H63" s="156">
        <f>Pricing!F51</f>
        <v>0</v>
      </c>
      <c r="I63" s="157">
        <f>Pricing!E51</f>
        <v>0</v>
      </c>
      <c r="J63" s="157">
        <f>Pricing!G51</f>
        <v>0</v>
      </c>
      <c r="K63" s="157">
        <f>Pricing!H51</f>
        <v>0</v>
      </c>
      <c r="L63" s="157">
        <f>Pricing!I51</f>
        <v>0</v>
      </c>
      <c r="M63" s="275">
        <f t="shared" si="0"/>
        <v>0</v>
      </c>
      <c r="N63" s="279">
        <f>'Cost Calculation'!AK55</f>
        <v>0</v>
      </c>
      <c r="O63" s="277">
        <f>'Cost Calculation'!AS55</f>
        <v>0</v>
      </c>
    </row>
    <row r="64" spans="1:15" ht="49.5" hidden="1" customHeight="1">
      <c r="A64" s="155"/>
      <c r="B64" s="345">
        <f>Pricing!A52</f>
        <v>49</v>
      </c>
      <c r="C64" s="300"/>
      <c r="D64" s="156">
        <f>Pricing!B52</f>
        <v>0</v>
      </c>
      <c r="E64" s="156">
        <f>Pricing!C52</f>
        <v>0</v>
      </c>
      <c r="F64" s="156">
        <f>Pricing!D52</f>
        <v>0</v>
      </c>
      <c r="G64" s="156">
        <f>Pricing!N52</f>
        <v>0</v>
      </c>
      <c r="H64" s="156">
        <f>Pricing!F52</f>
        <v>0</v>
      </c>
      <c r="I64" s="157">
        <f>Pricing!E52</f>
        <v>0</v>
      </c>
      <c r="J64" s="157">
        <f>Pricing!G52</f>
        <v>0</v>
      </c>
      <c r="K64" s="157">
        <f>Pricing!H52</f>
        <v>0</v>
      </c>
      <c r="L64" s="157">
        <f>Pricing!I52</f>
        <v>0</v>
      </c>
      <c r="M64" s="275">
        <f t="shared" si="0"/>
        <v>0</v>
      </c>
      <c r="N64" s="279">
        <f>'Cost Calculation'!AK56</f>
        <v>0</v>
      </c>
      <c r="O64" s="277">
        <f>'Cost Calculation'!AS56</f>
        <v>0</v>
      </c>
    </row>
    <row r="65" spans="1:15" ht="49.5" hidden="1" customHeight="1">
      <c r="A65" s="155"/>
      <c r="B65" s="345">
        <f>Pricing!A53</f>
        <v>50</v>
      </c>
      <c r="C65" s="300"/>
      <c r="D65" s="156">
        <f>Pricing!B53</f>
        <v>0</v>
      </c>
      <c r="E65" s="156">
        <f>Pricing!C53</f>
        <v>0</v>
      </c>
      <c r="F65" s="156">
        <f>Pricing!D53</f>
        <v>0</v>
      </c>
      <c r="G65" s="156">
        <f>Pricing!N53</f>
        <v>0</v>
      </c>
      <c r="H65" s="156">
        <f>Pricing!F53</f>
        <v>0</v>
      </c>
      <c r="I65" s="157">
        <f>Pricing!E53</f>
        <v>0</v>
      </c>
      <c r="J65" s="157">
        <f>Pricing!G53</f>
        <v>0</v>
      </c>
      <c r="K65" s="157">
        <f>Pricing!H53</f>
        <v>0</v>
      </c>
      <c r="L65" s="157">
        <f>Pricing!I53</f>
        <v>0</v>
      </c>
      <c r="M65" s="275">
        <f t="shared" si="0"/>
        <v>0</v>
      </c>
      <c r="N65" s="279">
        <f>'Cost Calculation'!AK57</f>
        <v>0</v>
      </c>
      <c r="O65" s="277">
        <f>'Cost Calculation'!AS57</f>
        <v>0</v>
      </c>
    </row>
    <row r="66" spans="1:15" ht="49.5" hidden="1" customHeight="1">
      <c r="A66" s="155"/>
      <c r="B66" s="345">
        <f>Pricing!A54</f>
        <v>51</v>
      </c>
      <c r="C66" s="300"/>
      <c r="D66" s="156">
        <f>Pricing!B54</f>
        <v>0</v>
      </c>
      <c r="E66" s="156">
        <f>Pricing!C54</f>
        <v>0</v>
      </c>
      <c r="F66" s="156">
        <f>Pricing!D54</f>
        <v>0</v>
      </c>
      <c r="G66" s="156">
        <f>Pricing!N54</f>
        <v>0</v>
      </c>
      <c r="H66" s="156">
        <f>Pricing!F54</f>
        <v>0</v>
      </c>
      <c r="I66" s="157">
        <f>Pricing!E54</f>
        <v>0</v>
      </c>
      <c r="J66" s="157">
        <f>Pricing!G54</f>
        <v>0</v>
      </c>
      <c r="K66" s="157">
        <f>Pricing!H54</f>
        <v>0</v>
      </c>
      <c r="L66" s="157">
        <f>Pricing!I54</f>
        <v>0</v>
      </c>
      <c r="M66" s="275">
        <f t="shared" si="0"/>
        <v>0</v>
      </c>
      <c r="N66" s="279">
        <f>'Cost Calculation'!AK58</f>
        <v>0</v>
      </c>
      <c r="O66" s="277">
        <f>'Cost Calculation'!AS58</f>
        <v>0</v>
      </c>
    </row>
    <row r="67" spans="1:15" ht="49.5" hidden="1" customHeight="1">
      <c r="A67" s="155"/>
      <c r="B67" s="345">
        <f>Pricing!A55</f>
        <v>52</v>
      </c>
      <c r="C67" s="300"/>
      <c r="D67" s="156">
        <f>Pricing!B55</f>
        <v>0</v>
      </c>
      <c r="E67" s="156">
        <f>Pricing!C55</f>
        <v>0</v>
      </c>
      <c r="F67" s="156">
        <f>Pricing!D55</f>
        <v>0</v>
      </c>
      <c r="G67" s="156">
        <f>Pricing!N55</f>
        <v>0</v>
      </c>
      <c r="H67" s="156">
        <f>Pricing!F55</f>
        <v>0</v>
      </c>
      <c r="I67" s="157">
        <f>Pricing!E55</f>
        <v>0</v>
      </c>
      <c r="J67" s="157">
        <f>Pricing!G55</f>
        <v>0</v>
      </c>
      <c r="K67" s="157">
        <f>Pricing!H55</f>
        <v>0</v>
      </c>
      <c r="L67" s="157">
        <f>Pricing!I55</f>
        <v>0</v>
      </c>
      <c r="M67" s="275">
        <f t="shared" si="0"/>
        <v>0</v>
      </c>
      <c r="N67" s="279">
        <f>'Cost Calculation'!AK59</f>
        <v>0</v>
      </c>
      <c r="O67" s="277">
        <f>'Cost Calculation'!AS59</f>
        <v>0</v>
      </c>
    </row>
    <row r="68" spans="1:15" ht="49.5" hidden="1" customHeight="1">
      <c r="A68" s="155"/>
      <c r="B68" s="345">
        <f>Pricing!A56</f>
        <v>53</v>
      </c>
      <c r="C68" s="300"/>
      <c r="D68" s="156">
        <f>Pricing!B56</f>
        <v>0</v>
      </c>
      <c r="E68" s="156">
        <f>Pricing!C56</f>
        <v>0</v>
      </c>
      <c r="F68" s="156">
        <f>Pricing!D56</f>
        <v>0</v>
      </c>
      <c r="G68" s="156">
        <f>Pricing!N56</f>
        <v>0</v>
      </c>
      <c r="H68" s="156">
        <f>Pricing!F56</f>
        <v>0</v>
      </c>
      <c r="I68" s="157">
        <f>Pricing!E56</f>
        <v>0</v>
      </c>
      <c r="J68" s="157">
        <f>Pricing!G56</f>
        <v>0</v>
      </c>
      <c r="K68" s="157">
        <f>Pricing!H56</f>
        <v>0</v>
      </c>
      <c r="L68" s="157">
        <f>Pricing!I56</f>
        <v>0</v>
      </c>
      <c r="M68" s="275">
        <f t="shared" si="0"/>
        <v>0</v>
      </c>
      <c r="N68" s="279">
        <f>'Cost Calculation'!AK60</f>
        <v>0</v>
      </c>
      <c r="O68" s="277">
        <f>'Cost Calculation'!AS60</f>
        <v>0</v>
      </c>
    </row>
    <row r="69" spans="1:15" ht="49.5" hidden="1" customHeight="1">
      <c r="A69" s="155"/>
      <c r="B69" s="345">
        <f>Pricing!A57</f>
        <v>54</v>
      </c>
      <c r="C69" s="300"/>
      <c r="D69" s="156">
        <f>Pricing!B57</f>
        <v>0</v>
      </c>
      <c r="E69" s="156">
        <f>Pricing!C57</f>
        <v>0</v>
      </c>
      <c r="F69" s="156">
        <f>Pricing!D57</f>
        <v>0</v>
      </c>
      <c r="G69" s="156">
        <f>Pricing!N57</f>
        <v>0</v>
      </c>
      <c r="H69" s="156">
        <f>Pricing!F57</f>
        <v>0</v>
      </c>
      <c r="I69" s="157">
        <f>Pricing!E57</f>
        <v>0</v>
      </c>
      <c r="J69" s="157">
        <f>Pricing!G57</f>
        <v>0</v>
      </c>
      <c r="K69" s="157">
        <f>Pricing!H57</f>
        <v>0</v>
      </c>
      <c r="L69" s="157">
        <f>Pricing!I57</f>
        <v>0</v>
      </c>
      <c r="M69" s="275">
        <f t="shared" si="0"/>
        <v>0</v>
      </c>
      <c r="N69" s="279">
        <f>'Cost Calculation'!AK61</f>
        <v>0</v>
      </c>
      <c r="O69" s="277">
        <f>'Cost Calculation'!AS61</f>
        <v>0</v>
      </c>
    </row>
    <row r="70" spans="1:15" ht="49.5" hidden="1" customHeight="1">
      <c r="A70" s="155"/>
      <c r="B70" s="345">
        <f>Pricing!A58</f>
        <v>55</v>
      </c>
      <c r="C70" s="300"/>
      <c r="D70" s="156">
        <f>Pricing!B58</f>
        <v>0</v>
      </c>
      <c r="E70" s="156">
        <f>Pricing!C58</f>
        <v>0</v>
      </c>
      <c r="F70" s="156">
        <f>Pricing!D58</f>
        <v>0</v>
      </c>
      <c r="G70" s="156">
        <f>Pricing!N58</f>
        <v>0</v>
      </c>
      <c r="H70" s="156">
        <f>Pricing!F58</f>
        <v>0</v>
      </c>
      <c r="I70" s="157">
        <f>Pricing!E58</f>
        <v>0</v>
      </c>
      <c r="J70" s="157">
        <f>Pricing!G58</f>
        <v>0</v>
      </c>
      <c r="K70" s="157">
        <f>Pricing!H58</f>
        <v>0</v>
      </c>
      <c r="L70" s="157">
        <f>Pricing!I58</f>
        <v>0</v>
      </c>
      <c r="M70" s="275">
        <f t="shared" si="0"/>
        <v>0</v>
      </c>
      <c r="N70" s="279">
        <f>'Cost Calculation'!AK62</f>
        <v>0</v>
      </c>
      <c r="O70" s="277">
        <f>'Cost Calculation'!AS62</f>
        <v>0</v>
      </c>
    </row>
    <row r="71" spans="1:15" ht="49.5" hidden="1" customHeight="1">
      <c r="A71" s="155"/>
      <c r="B71" s="345">
        <f>Pricing!A59</f>
        <v>56</v>
      </c>
      <c r="C71" s="300"/>
      <c r="D71" s="156">
        <f>Pricing!B59</f>
        <v>0</v>
      </c>
      <c r="E71" s="156">
        <f>Pricing!C59</f>
        <v>0</v>
      </c>
      <c r="F71" s="156">
        <f>Pricing!D59</f>
        <v>0</v>
      </c>
      <c r="G71" s="156">
        <f>Pricing!N59</f>
        <v>0</v>
      </c>
      <c r="H71" s="156">
        <f>Pricing!F59</f>
        <v>0</v>
      </c>
      <c r="I71" s="157">
        <f>Pricing!E59</f>
        <v>0</v>
      </c>
      <c r="J71" s="157">
        <f>Pricing!G59</f>
        <v>0</v>
      </c>
      <c r="K71" s="157">
        <f>Pricing!H59</f>
        <v>0</v>
      </c>
      <c r="L71" s="157">
        <f>Pricing!I59</f>
        <v>0</v>
      </c>
      <c r="M71" s="275">
        <f t="shared" si="0"/>
        <v>0</v>
      </c>
      <c r="N71" s="279">
        <f>'Cost Calculation'!AK63</f>
        <v>0</v>
      </c>
      <c r="O71" s="277">
        <f>'Cost Calculation'!AS63</f>
        <v>0</v>
      </c>
    </row>
    <row r="72" spans="1:15" ht="49.5" hidden="1" customHeight="1">
      <c r="A72" s="155"/>
      <c r="B72" s="345">
        <f>Pricing!A60</f>
        <v>57</v>
      </c>
      <c r="C72" s="300"/>
      <c r="D72" s="156">
        <f>Pricing!B60</f>
        <v>0</v>
      </c>
      <c r="E72" s="156">
        <f>Pricing!C60</f>
        <v>0</v>
      </c>
      <c r="F72" s="156">
        <f>Pricing!D60</f>
        <v>0</v>
      </c>
      <c r="G72" s="156">
        <f>Pricing!N60</f>
        <v>0</v>
      </c>
      <c r="H72" s="156">
        <f>Pricing!F60</f>
        <v>0</v>
      </c>
      <c r="I72" s="157">
        <f>Pricing!E60</f>
        <v>0</v>
      </c>
      <c r="J72" s="157">
        <f>Pricing!G60</f>
        <v>0</v>
      </c>
      <c r="K72" s="157">
        <f>Pricing!H60</f>
        <v>0</v>
      </c>
      <c r="L72" s="157">
        <f>Pricing!I60</f>
        <v>0</v>
      </c>
      <c r="M72" s="275">
        <f t="shared" si="0"/>
        <v>0</v>
      </c>
      <c r="N72" s="279">
        <f>'Cost Calculation'!AK64</f>
        <v>0</v>
      </c>
      <c r="O72" s="277">
        <f>'Cost Calculation'!AS64</f>
        <v>0</v>
      </c>
    </row>
    <row r="73" spans="1:15" ht="49.5" hidden="1" customHeight="1">
      <c r="A73" s="155"/>
      <c r="B73" s="345">
        <f>Pricing!A61</f>
        <v>58</v>
      </c>
      <c r="C73" s="300"/>
      <c r="D73" s="156">
        <f>Pricing!B61</f>
        <v>0</v>
      </c>
      <c r="E73" s="156">
        <f>Pricing!C61</f>
        <v>0</v>
      </c>
      <c r="F73" s="156">
        <f>Pricing!D61</f>
        <v>0</v>
      </c>
      <c r="G73" s="156">
        <f>Pricing!N61</f>
        <v>0</v>
      </c>
      <c r="H73" s="156">
        <f>Pricing!F61</f>
        <v>0</v>
      </c>
      <c r="I73" s="157">
        <f>Pricing!E61</f>
        <v>0</v>
      </c>
      <c r="J73" s="157">
        <f>Pricing!G61</f>
        <v>0</v>
      </c>
      <c r="K73" s="157">
        <f>Pricing!H61</f>
        <v>0</v>
      </c>
      <c r="L73" s="157">
        <f>Pricing!I61</f>
        <v>0</v>
      </c>
      <c r="M73" s="275">
        <f t="shared" si="0"/>
        <v>0</v>
      </c>
      <c r="N73" s="279">
        <f>'Cost Calculation'!AK65</f>
        <v>0</v>
      </c>
      <c r="O73" s="277">
        <f>'Cost Calculation'!AS65</f>
        <v>0</v>
      </c>
    </row>
    <row r="74" spans="1:15" ht="49.5" hidden="1" customHeight="1">
      <c r="A74" s="155"/>
      <c r="B74" s="345">
        <f>Pricing!A62</f>
        <v>59</v>
      </c>
      <c r="C74" s="300"/>
      <c r="D74" s="156">
        <f>Pricing!B62</f>
        <v>0</v>
      </c>
      <c r="E74" s="156">
        <f>Pricing!C62</f>
        <v>0</v>
      </c>
      <c r="F74" s="156">
        <f>Pricing!D62</f>
        <v>0</v>
      </c>
      <c r="G74" s="156">
        <f>Pricing!N62</f>
        <v>0</v>
      </c>
      <c r="H74" s="156">
        <f>Pricing!F62</f>
        <v>0</v>
      </c>
      <c r="I74" s="157">
        <f>Pricing!E62</f>
        <v>0</v>
      </c>
      <c r="J74" s="157">
        <f>Pricing!G62</f>
        <v>0</v>
      </c>
      <c r="K74" s="157">
        <f>Pricing!H62</f>
        <v>0</v>
      </c>
      <c r="L74" s="157">
        <f>Pricing!I62</f>
        <v>0</v>
      </c>
      <c r="M74" s="275">
        <f t="shared" si="0"/>
        <v>0</v>
      </c>
      <c r="N74" s="279">
        <f>'Cost Calculation'!AK66</f>
        <v>0</v>
      </c>
      <c r="O74" s="277">
        <f>'Cost Calculation'!AS66</f>
        <v>0</v>
      </c>
    </row>
    <row r="75" spans="1:15" ht="49.5" hidden="1" customHeight="1">
      <c r="A75" s="155"/>
      <c r="B75" s="345">
        <f>Pricing!A63</f>
        <v>60</v>
      </c>
      <c r="C75" s="300"/>
      <c r="D75" s="156">
        <f>Pricing!B63</f>
        <v>0</v>
      </c>
      <c r="E75" s="156">
        <f>Pricing!C63</f>
        <v>0</v>
      </c>
      <c r="F75" s="156">
        <f>Pricing!D63</f>
        <v>0</v>
      </c>
      <c r="G75" s="156">
        <f>Pricing!N63</f>
        <v>0</v>
      </c>
      <c r="H75" s="156">
        <f>Pricing!F63</f>
        <v>0</v>
      </c>
      <c r="I75" s="157">
        <f>Pricing!E63</f>
        <v>0</v>
      </c>
      <c r="J75" s="157">
        <f>Pricing!G63</f>
        <v>0</v>
      </c>
      <c r="K75" s="157">
        <f>Pricing!H63</f>
        <v>0</v>
      </c>
      <c r="L75" s="157">
        <f>Pricing!I63</f>
        <v>0</v>
      </c>
      <c r="M75" s="275">
        <f t="shared" si="0"/>
        <v>0</v>
      </c>
      <c r="N75" s="279">
        <f>'Cost Calculation'!AK67</f>
        <v>0</v>
      </c>
      <c r="O75" s="277">
        <f>'Cost Calculation'!AS67</f>
        <v>0</v>
      </c>
    </row>
    <row r="76" spans="1:15" ht="49.5" hidden="1" customHeight="1">
      <c r="A76" s="155"/>
      <c r="B76" s="345">
        <f>Pricing!A64</f>
        <v>61</v>
      </c>
      <c r="C76" s="300"/>
      <c r="D76" s="156">
        <f>Pricing!B64</f>
        <v>0</v>
      </c>
      <c r="E76" s="156">
        <f>Pricing!C64</f>
        <v>0</v>
      </c>
      <c r="F76" s="156">
        <f>Pricing!D64</f>
        <v>0</v>
      </c>
      <c r="G76" s="156">
        <f>Pricing!N64</f>
        <v>0</v>
      </c>
      <c r="H76" s="156">
        <f>Pricing!F64</f>
        <v>0</v>
      </c>
      <c r="I76" s="157">
        <f>Pricing!E64</f>
        <v>0</v>
      </c>
      <c r="J76" s="157">
        <f>Pricing!G64</f>
        <v>0</v>
      </c>
      <c r="K76" s="157">
        <f>Pricing!H64</f>
        <v>0</v>
      </c>
      <c r="L76" s="157">
        <f>Pricing!I64</f>
        <v>0</v>
      </c>
      <c r="M76" s="275">
        <f t="shared" si="0"/>
        <v>0</v>
      </c>
      <c r="N76" s="279">
        <f>'Cost Calculation'!AK68</f>
        <v>0</v>
      </c>
      <c r="O76" s="277">
        <f>'Cost Calculation'!AS68</f>
        <v>0</v>
      </c>
    </row>
    <row r="77" spans="1:15" ht="49.5" hidden="1" customHeight="1">
      <c r="A77" s="155"/>
      <c r="B77" s="345">
        <f>Pricing!A65</f>
        <v>62</v>
      </c>
      <c r="C77" s="300"/>
      <c r="D77" s="156">
        <f>Pricing!B65</f>
        <v>0</v>
      </c>
      <c r="E77" s="156">
        <f>Pricing!C65</f>
        <v>0</v>
      </c>
      <c r="F77" s="156">
        <f>Pricing!D65</f>
        <v>0</v>
      </c>
      <c r="G77" s="156">
        <f>Pricing!N65</f>
        <v>0</v>
      </c>
      <c r="H77" s="156">
        <f>Pricing!F65</f>
        <v>0</v>
      </c>
      <c r="I77" s="157">
        <f>Pricing!E65</f>
        <v>0</v>
      </c>
      <c r="J77" s="157">
        <f>Pricing!G65</f>
        <v>0</v>
      </c>
      <c r="K77" s="157">
        <f>Pricing!H65</f>
        <v>0</v>
      </c>
      <c r="L77" s="157">
        <f>Pricing!I65</f>
        <v>0</v>
      </c>
      <c r="M77" s="275">
        <f t="shared" si="0"/>
        <v>0</v>
      </c>
      <c r="N77" s="279">
        <f>'Cost Calculation'!AK69</f>
        <v>0</v>
      </c>
      <c r="O77" s="277">
        <f>'Cost Calculation'!AS69</f>
        <v>0</v>
      </c>
    </row>
    <row r="78" spans="1:15" ht="49.5" hidden="1" customHeight="1">
      <c r="A78" s="155"/>
      <c r="B78" s="345">
        <f>Pricing!A66</f>
        <v>63</v>
      </c>
      <c r="C78" s="300"/>
      <c r="D78" s="156">
        <f>Pricing!B66</f>
        <v>0</v>
      </c>
      <c r="E78" s="156">
        <f>Pricing!C66</f>
        <v>0</v>
      </c>
      <c r="F78" s="156">
        <f>Pricing!D66</f>
        <v>0</v>
      </c>
      <c r="G78" s="156">
        <f>Pricing!N66</f>
        <v>0</v>
      </c>
      <c r="H78" s="156">
        <f>Pricing!F66</f>
        <v>0</v>
      </c>
      <c r="I78" s="157">
        <f>Pricing!E66</f>
        <v>0</v>
      </c>
      <c r="J78" s="157">
        <f>Pricing!G66</f>
        <v>0</v>
      </c>
      <c r="K78" s="157">
        <f>Pricing!H66</f>
        <v>0</v>
      </c>
      <c r="L78" s="157">
        <f>Pricing!I66</f>
        <v>0</v>
      </c>
      <c r="M78" s="275">
        <f t="shared" si="0"/>
        <v>0</v>
      </c>
      <c r="N78" s="279">
        <f>'Cost Calculation'!AK70</f>
        <v>0</v>
      </c>
      <c r="O78" s="277">
        <f>'Cost Calculation'!AS70</f>
        <v>0</v>
      </c>
    </row>
    <row r="79" spans="1:15" ht="49.5" hidden="1" customHeight="1">
      <c r="A79" s="155"/>
      <c r="B79" s="345">
        <f>Pricing!A67</f>
        <v>64</v>
      </c>
      <c r="C79" s="300"/>
      <c r="D79" s="156">
        <f>Pricing!B67</f>
        <v>0</v>
      </c>
      <c r="E79" s="156">
        <f>Pricing!C67</f>
        <v>0</v>
      </c>
      <c r="F79" s="156">
        <f>Pricing!D67</f>
        <v>0</v>
      </c>
      <c r="G79" s="156">
        <f>Pricing!N67</f>
        <v>0</v>
      </c>
      <c r="H79" s="156">
        <f>Pricing!F67</f>
        <v>0</v>
      </c>
      <c r="I79" s="157">
        <f>Pricing!E67</f>
        <v>0</v>
      </c>
      <c r="J79" s="157">
        <f>Pricing!G67</f>
        <v>0</v>
      </c>
      <c r="K79" s="157">
        <f>Pricing!H67</f>
        <v>0</v>
      </c>
      <c r="L79" s="157">
        <f>Pricing!I67</f>
        <v>0</v>
      </c>
      <c r="M79" s="275">
        <f t="shared" si="0"/>
        <v>0</v>
      </c>
      <c r="N79" s="279">
        <f>'Cost Calculation'!AK71</f>
        <v>0</v>
      </c>
      <c r="O79" s="277">
        <f>'Cost Calculation'!AS71</f>
        <v>0</v>
      </c>
    </row>
    <row r="80" spans="1:15" ht="49.5" hidden="1" customHeight="1">
      <c r="A80" s="155"/>
      <c r="B80" s="345">
        <f>Pricing!A68</f>
        <v>65</v>
      </c>
      <c r="C80" s="300"/>
      <c r="D80" s="156">
        <f>Pricing!B68</f>
        <v>0</v>
      </c>
      <c r="E80" s="156">
        <f>Pricing!C68</f>
        <v>0</v>
      </c>
      <c r="F80" s="156">
        <f>Pricing!D68</f>
        <v>0</v>
      </c>
      <c r="G80" s="156">
        <f>Pricing!N68</f>
        <v>0</v>
      </c>
      <c r="H80" s="156">
        <f>Pricing!F68</f>
        <v>0</v>
      </c>
      <c r="I80" s="157">
        <f>Pricing!E68</f>
        <v>0</v>
      </c>
      <c r="J80" s="157">
        <f>Pricing!G68</f>
        <v>0</v>
      </c>
      <c r="K80" s="157">
        <f>Pricing!H68</f>
        <v>0</v>
      </c>
      <c r="L80" s="157">
        <f>Pricing!I68</f>
        <v>0</v>
      </c>
      <c r="M80" s="275">
        <f t="shared" si="0"/>
        <v>0</v>
      </c>
      <c r="N80" s="279">
        <f>'Cost Calculation'!AK72</f>
        <v>0</v>
      </c>
      <c r="O80" s="277">
        <f>'Cost Calculation'!AS72</f>
        <v>0</v>
      </c>
    </row>
    <row r="81" spans="1:15" ht="49.5" hidden="1" customHeight="1">
      <c r="A81" s="155"/>
      <c r="B81" s="345">
        <f>Pricing!A69</f>
        <v>66</v>
      </c>
      <c r="C81" s="300"/>
      <c r="D81" s="156">
        <f>Pricing!B69</f>
        <v>0</v>
      </c>
      <c r="E81" s="156">
        <f>Pricing!C69</f>
        <v>0</v>
      </c>
      <c r="F81" s="156">
        <f>Pricing!D69</f>
        <v>0</v>
      </c>
      <c r="G81" s="156">
        <f>Pricing!N69</f>
        <v>0</v>
      </c>
      <c r="H81" s="156">
        <f>Pricing!F69</f>
        <v>0</v>
      </c>
      <c r="I81" s="157">
        <f>Pricing!E69</f>
        <v>0</v>
      </c>
      <c r="J81" s="157">
        <f>Pricing!G69</f>
        <v>0</v>
      </c>
      <c r="K81" s="157">
        <f>Pricing!H69</f>
        <v>0</v>
      </c>
      <c r="L81" s="157">
        <f>Pricing!I69</f>
        <v>0</v>
      </c>
      <c r="M81" s="275">
        <f t="shared" si="0"/>
        <v>0</v>
      </c>
      <c r="N81" s="279">
        <f>'Cost Calculation'!AK73</f>
        <v>0</v>
      </c>
      <c r="O81" s="277">
        <f>'Cost Calculation'!AS73</f>
        <v>0</v>
      </c>
    </row>
    <row r="82" spans="1:15" ht="49.5" hidden="1" customHeight="1">
      <c r="A82" s="155"/>
      <c r="B82" s="345">
        <f>Pricing!A70</f>
        <v>67</v>
      </c>
      <c r="C82" s="300"/>
      <c r="D82" s="156">
        <f>Pricing!B70</f>
        <v>0</v>
      </c>
      <c r="E82" s="156">
        <f>Pricing!C70</f>
        <v>0</v>
      </c>
      <c r="F82" s="156">
        <f>Pricing!D70</f>
        <v>0</v>
      </c>
      <c r="G82" s="156">
        <f>Pricing!N70</f>
        <v>0</v>
      </c>
      <c r="H82" s="156">
        <f>Pricing!F70</f>
        <v>0</v>
      </c>
      <c r="I82" s="157">
        <f>Pricing!E70</f>
        <v>0</v>
      </c>
      <c r="J82" s="157">
        <f>Pricing!G70</f>
        <v>0</v>
      </c>
      <c r="K82" s="157">
        <f>Pricing!H70</f>
        <v>0</v>
      </c>
      <c r="L82" s="157">
        <f>Pricing!I70</f>
        <v>0</v>
      </c>
      <c r="M82" s="275">
        <f t="shared" si="0"/>
        <v>0</v>
      </c>
      <c r="N82" s="279">
        <f>'Cost Calculation'!AK74</f>
        <v>0</v>
      </c>
      <c r="O82" s="277">
        <f>'Cost Calculation'!AS74</f>
        <v>0</v>
      </c>
    </row>
    <row r="83" spans="1:15" ht="49.5" hidden="1" customHeight="1">
      <c r="A83" s="155"/>
      <c r="B83" s="345">
        <f>Pricing!A71</f>
        <v>68</v>
      </c>
      <c r="C83" s="300"/>
      <c r="D83" s="156">
        <f>Pricing!B71</f>
        <v>0</v>
      </c>
      <c r="E83" s="156">
        <f>Pricing!C71</f>
        <v>0</v>
      </c>
      <c r="F83" s="156">
        <f>Pricing!D71</f>
        <v>0</v>
      </c>
      <c r="G83" s="156">
        <f>Pricing!N71</f>
        <v>0</v>
      </c>
      <c r="H83" s="156">
        <f>Pricing!F71</f>
        <v>0</v>
      </c>
      <c r="I83" s="157">
        <f>Pricing!E71</f>
        <v>0</v>
      </c>
      <c r="J83" s="157">
        <f>Pricing!G71</f>
        <v>0</v>
      </c>
      <c r="K83" s="157">
        <f>Pricing!H71</f>
        <v>0</v>
      </c>
      <c r="L83" s="157">
        <f>Pricing!I71</f>
        <v>0</v>
      </c>
      <c r="M83" s="275">
        <f t="shared" si="0"/>
        <v>0</v>
      </c>
      <c r="N83" s="279">
        <f>'Cost Calculation'!AK75</f>
        <v>0</v>
      </c>
      <c r="O83" s="277">
        <f>'Cost Calculation'!AS75</f>
        <v>0</v>
      </c>
    </row>
    <row r="84" spans="1:15" ht="49.5" hidden="1" customHeight="1">
      <c r="A84" s="155"/>
      <c r="B84" s="345">
        <f>Pricing!A72</f>
        <v>69</v>
      </c>
      <c r="C84" s="300"/>
      <c r="D84" s="156">
        <f>Pricing!B72</f>
        <v>0</v>
      </c>
      <c r="E84" s="156">
        <f>Pricing!C72</f>
        <v>0</v>
      </c>
      <c r="F84" s="156">
        <f>Pricing!D72</f>
        <v>0</v>
      </c>
      <c r="G84" s="156">
        <f>Pricing!N72</f>
        <v>0</v>
      </c>
      <c r="H84" s="156">
        <f>Pricing!F72</f>
        <v>0</v>
      </c>
      <c r="I84" s="157">
        <f>Pricing!E72</f>
        <v>0</v>
      </c>
      <c r="J84" s="157">
        <f>Pricing!G72</f>
        <v>0</v>
      </c>
      <c r="K84" s="157">
        <f>Pricing!H72</f>
        <v>0</v>
      </c>
      <c r="L84" s="157">
        <f>Pricing!I72</f>
        <v>0</v>
      </c>
      <c r="M84" s="275">
        <f t="shared" si="0"/>
        <v>0</v>
      </c>
      <c r="N84" s="279">
        <f>'Cost Calculation'!AK76</f>
        <v>0</v>
      </c>
      <c r="O84" s="277">
        <f>'Cost Calculation'!AS76</f>
        <v>0</v>
      </c>
    </row>
    <row r="85" spans="1:15" ht="49.5" hidden="1" customHeight="1">
      <c r="A85" s="155"/>
      <c r="B85" s="345">
        <f>Pricing!A73</f>
        <v>70</v>
      </c>
      <c r="C85" s="300"/>
      <c r="D85" s="156">
        <f>Pricing!B73</f>
        <v>0</v>
      </c>
      <c r="E85" s="156">
        <f>Pricing!C73</f>
        <v>0</v>
      </c>
      <c r="F85" s="156">
        <f>Pricing!D73</f>
        <v>0</v>
      </c>
      <c r="G85" s="156">
        <f>Pricing!N73</f>
        <v>0</v>
      </c>
      <c r="H85" s="156">
        <f>Pricing!F73</f>
        <v>0</v>
      </c>
      <c r="I85" s="157">
        <f>Pricing!E73</f>
        <v>0</v>
      </c>
      <c r="J85" s="157">
        <f>Pricing!G73</f>
        <v>0</v>
      </c>
      <c r="K85" s="157">
        <f>Pricing!H73</f>
        <v>0</v>
      </c>
      <c r="L85" s="157">
        <f>Pricing!I73</f>
        <v>0</v>
      </c>
      <c r="M85" s="275">
        <f t="shared" si="0"/>
        <v>0</v>
      </c>
      <c r="N85" s="279">
        <f>'Cost Calculation'!AK77</f>
        <v>0</v>
      </c>
      <c r="O85" s="277">
        <f>'Cost Calculation'!AS77</f>
        <v>0</v>
      </c>
    </row>
    <row r="86" spans="1:15" ht="49.5" hidden="1" customHeight="1">
      <c r="A86" s="155"/>
      <c r="B86" s="345">
        <f>Pricing!A74</f>
        <v>71</v>
      </c>
      <c r="C86" s="300"/>
      <c r="D86" s="156">
        <f>Pricing!B74</f>
        <v>0</v>
      </c>
      <c r="E86" s="156">
        <f>Pricing!C74</f>
        <v>0</v>
      </c>
      <c r="F86" s="156">
        <f>Pricing!D74</f>
        <v>0</v>
      </c>
      <c r="G86" s="156">
        <f>Pricing!N74</f>
        <v>0</v>
      </c>
      <c r="H86" s="156">
        <f>Pricing!F74</f>
        <v>0</v>
      </c>
      <c r="I86" s="157">
        <f>Pricing!E74</f>
        <v>0</v>
      </c>
      <c r="J86" s="157">
        <f>Pricing!G74</f>
        <v>0</v>
      </c>
      <c r="K86" s="157">
        <f>Pricing!H74</f>
        <v>0</v>
      </c>
      <c r="L86" s="157">
        <f>Pricing!I74</f>
        <v>0</v>
      </c>
      <c r="M86" s="275">
        <f t="shared" si="0"/>
        <v>0</v>
      </c>
      <c r="N86" s="279">
        <f>'Cost Calculation'!AK78</f>
        <v>0</v>
      </c>
      <c r="O86" s="277">
        <f>'Cost Calculation'!AS78</f>
        <v>0</v>
      </c>
    </row>
    <row r="87" spans="1:15" ht="49.5" hidden="1" customHeight="1">
      <c r="A87" s="155"/>
      <c r="B87" s="345">
        <f>Pricing!A75</f>
        <v>72</v>
      </c>
      <c r="C87" s="300"/>
      <c r="D87" s="156">
        <f>Pricing!B75</f>
        <v>0</v>
      </c>
      <c r="E87" s="156">
        <f>Pricing!C75</f>
        <v>0</v>
      </c>
      <c r="F87" s="156">
        <f>Pricing!D75</f>
        <v>0</v>
      </c>
      <c r="G87" s="156">
        <f>Pricing!N75</f>
        <v>0</v>
      </c>
      <c r="H87" s="156">
        <f>Pricing!F75</f>
        <v>0</v>
      </c>
      <c r="I87" s="157">
        <f>Pricing!E75</f>
        <v>0</v>
      </c>
      <c r="J87" s="157">
        <f>Pricing!G75</f>
        <v>0</v>
      </c>
      <c r="K87" s="157">
        <f>Pricing!H75</f>
        <v>0</v>
      </c>
      <c r="L87" s="157">
        <f>Pricing!I75</f>
        <v>0</v>
      </c>
      <c r="M87" s="275">
        <f t="shared" si="0"/>
        <v>0</v>
      </c>
      <c r="N87" s="279">
        <f>'Cost Calculation'!AK79</f>
        <v>0</v>
      </c>
      <c r="O87" s="277">
        <f>'Cost Calculation'!AS79</f>
        <v>0</v>
      </c>
    </row>
    <row r="88" spans="1:15" ht="49.5" hidden="1" customHeight="1">
      <c r="A88" s="155"/>
      <c r="B88" s="345">
        <f>Pricing!A76</f>
        <v>73</v>
      </c>
      <c r="C88" s="300"/>
      <c r="D88" s="156">
        <f>Pricing!B76</f>
        <v>0</v>
      </c>
      <c r="E88" s="156">
        <f>Pricing!C76</f>
        <v>0</v>
      </c>
      <c r="F88" s="156">
        <f>Pricing!D76</f>
        <v>0</v>
      </c>
      <c r="G88" s="156">
        <f>Pricing!N76</f>
        <v>0</v>
      </c>
      <c r="H88" s="156">
        <f>Pricing!F76</f>
        <v>0</v>
      </c>
      <c r="I88" s="157">
        <f>Pricing!E76</f>
        <v>0</v>
      </c>
      <c r="J88" s="157">
        <f>Pricing!G76</f>
        <v>0</v>
      </c>
      <c r="K88" s="157">
        <f>Pricing!H76</f>
        <v>0</v>
      </c>
      <c r="L88" s="157">
        <f>Pricing!I76</f>
        <v>0</v>
      </c>
      <c r="M88" s="275">
        <f t="shared" si="0"/>
        <v>0</v>
      </c>
      <c r="N88" s="279">
        <f>'Cost Calculation'!AK80</f>
        <v>0</v>
      </c>
      <c r="O88" s="277">
        <f>'Cost Calculation'!AS80</f>
        <v>0</v>
      </c>
    </row>
    <row r="89" spans="1:15" ht="49.5" hidden="1" customHeight="1">
      <c r="A89" s="155"/>
      <c r="B89" s="345">
        <f>Pricing!A77</f>
        <v>74</v>
      </c>
      <c r="C89" s="300"/>
      <c r="D89" s="156">
        <f>Pricing!B77</f>
        <v>0</v>
      </c>
      <c r="E89" s="156">
        <f>Pricing!C77</f>
        <v>0</v>
      </c>
      <c r="F89" s="156">
        <f>Pricing!D77</f>
        <v>0</v>
      </c>
      <c r="G89" s="156">
        <f>Pricing!N77</f>
        <v>0</v>
      </c>
      <c r="H89" s="156">
        <f>Pricing!F77</f>
        <v>0</v>
      </c>
      <c r="I89" s="157">
        <f>Pricing!E77</f>
        <v>0</v>
      </c>
      <c r="J89" s="157">
        <f>Pricing!G77</f>
        <v>0</v>
      </c>
      <c r="K89" s="157">
        <f>Pricing!H77</f>
        <v>0</v>
      </c>
      <c r="L89" s="157">
        <f>Pricing!I77</f>
        <v>0</v>
      </c>
      <c r="M89" s="275">
        <f t="shared" si="0"/>
        <v>0</v>
      </c>
      <c r="N89" s="279">
        <f>'Cost Calculation'!AK81</f>
        <v>0</v>
      </c>
      <c r="O89" s="277">
        <f>'Cost Calculation'!AS81</f>
        <v>0</v>
      </c>
    </row>
    <row r="90" spans="1:15" ht="49.5" hidden="1" customHeight="1">
      <c r="A90" s="155"/>
      <c r="B90" s="345">
        <f>Pricing!A78</f>
        <v>75</v>
      </c>
      <c r="C90" s="300"/>
      <c r="D90" s="156">
        <f>Pricing!B78</f>
        <v>0</v>
      </c>
      <c r="E90" s="156">
        <f>Pricing!C78</f>
        <v>0</v>
      </c>
      <c r="F90" s="156">
        <f>Pricing!D78</f>
        <v>0</v>
      </c>
      <c r="G90" s="156">
        <f>Pricing!N78</f>
        <v>0</v>
      </c>
      <c r="H90" s="156">
        <f>Pricing!F78</f>
        <v>0</v>
      </c>
      <c r="I90" s="157">
        <f>Pricing!E78</f>
        <v>0</v>
      </c>
      <c r="J90" s="157">
        <f>Pricing!G78</f>
        <v>0</v>
      </c>
      <c r="K90" s="157">
        <f>Pricing!H78</f>
        <v>0</v>
      </c>
      <c r="L90" s="157">
        <f>Pricing!I78</f>
        <v>0</v>
      </c>
      <c r="M90" s="275">
        <f t="shared" si="0"/>
        <v>0</v>
      </c>
      <c r="N90" s="279">
        <f>'Cost Calculation'!AK82</f>
        <v>0</v>
      </c>
      <c r="O90" s="277">
        <f>'Cost Calculation'!AS82</f>
        <v>0</v>
      </c>
    </row>
    <row r="91" spans="1:15" ht="49.5" hidden="1" customHeight="1">
      <c r="A91" s="155"/>
      <c r="B91" s="345">
        <f>Pricing!A79</f>
        <v>76</v>
      </c>
      <c r="C91" s="300"/>
      <c r="D91" s="156">
        <f>Pricing!B79</f>
        <v>0</v>
      </c>
      <c r="E91" s="156">
        <f>Pricing!C79</f>
        <v>0</v>
      </c>
      <c r="F91" s="156">
        <f>Pricing!D79</f>
        <v>0</v>
      </c>
      <c r="G91" s="156">
        <f>Pricing!N79</f>
        <v>0</v>
      </c>
      <c r="H91" s="156">
        <f>Pricing!F79</f>
        <v>0</v>
      </c>
      <c r="I91" s="157">
        <f>Pricing!E79</f>
        <v>0</v>
      </c>
      <c r="J91" s="157">
        <f>Pricing!G79</f>
        <v>0</v>
      </c>
      <c r="K91" s="157">
        <f>Pricing!H79</f>
        <v>0</v>
      </c>
      <c r="L91" s="157">
        <f>Pricing!I79</f>
        <v>0</v>
      </c>
      <c r="M91" s="275">
        <f t="shared" si="0"/>
        <v>0</v>
      </c>
      <c r="N91" s="279">
        <f>'Cost Calculation'!AK83</f>
        <v>0</v>
      </c>
      <c r="O91" s="277">
        <f>'Cost Calculation'!AS83</f>
        <v>0</v>
      </c>
    </row>
    <row r="92" spans="1:15" ht="49.5" hidden="1" customHeight="1">
      <c r="A92" s="155"/>
      <c r="B92" s="345">
        <f>Pricing!A80</f>
        <v>77</v>
      </c>
      <c r="C92" s="300"/>
      <c r="D92" s="156">
        <f>Pricing!B80</f>
        <v>0</v>
      </c>
      <c r="E92" s="156">
        <f>Pricing!C80</f>
        <v>0</v>
      </c>
      <c r="F92" s="156">
        <f>Pricing!D80</f>
        <v>0</v>
      </c>
      <c r="G92" s="156">
        <f>Pricing!N80</f>
        <v>0</v>
      </c>
      <c r="H92" s="156">
        <f>Pricing!F80</f>
        <v>0</v>
      </c>
      <c r="I92" s="157">
        <f>Pricing!E80</f>
        <v>0</v>
      </c>
      <c r="J92" s="157">
        <f>Pricing!G80</f>
        <v>0</v>
      </c>
      <c r="K92" s="157">
        <f>Pricing!H80</f>
        <v>0</v>
      </c>
      <c r="L92" s="157">
        <f>Pricing!I80</f>
        <v>0</v>
      </c>
      <c r="M92" s="275">
        <f t="shared" si="0"/>
        <v>0</v>
      </c>
      <c r="N92" s="279">
        <f>'Cost Calculation'!AK84</f>
        <v>0</v>
      </c>
      <c r="O92" s="277">
        <f>'Cost Calculation'!AS84</f>
        <v>0</v>
      </c>
    </row>
    <row r="93" spans="1:15" ht="49.5" hidden="1" customHeight="1">
      <c r="A93" s="155"/>
      <c r="B93" s="345">
        <f>Pricing!A81</f>
        <v>78</v>
      </c>
      <c r="C93" s="300"/>
      <c r="D93" s="156">
        <f>Pricing!B81</f>
        <v>0</v>
      </c>
      <c r="E93" s="156">
        <f>Pricing!C81</f>
        <v>0</v>
      </c>
      <c r="F93" s="156">
        <f>Pricing!D81</f>
        <v>0</v>
      </c>
      <c r="G93" s="156">
        <f>Pricing!N81</f>
        <v>0</v>
      </c>
      <c r="H93" s="156">
        <f>Pricing!F81</f>
        <v>0</v>
      </c>
      <c r="I93" s="157">
        <f>Pricing!E81</f>
        <v>0</v>
      </c>
      <c r="J93" s="157">
        <f>Pricing!G81</f>
        <v>0</v>
      </c>
      <c r="K93" s="157">
        <f>Pricing!H81</f>
        <v>0</v>
      </c>
      <c r="L93" s="157">
        <f>Pricing!I81</f>
        <v>0</v>
      </c>
      <c r="M93" s="275">
        <f t="shared" si="0"/>
        <v>0</v>
      </c>
      <c r="N93" s="279">
        <f>'Cost Calculation'!AK85</f>
        <v>0</v>
      </c>
      <c r="O93" s="277">
        <f>'Cost Calculation'!AS85</f>
        <v>0</v>
      </c>
    </row>
    <row r="94" spans="1:15" ht="49.5" hidden="1" customHeight="1">
      <c r="A94" s="155"/>
      <c r="B94" s="345">
        <f>Pricing!A82</f>
        <v>79</v>
      </c>
      <c r="C94" s="300"/>
      <c r="D94" s="156">
        <f>Pricing!B82</f>
        <v>0</v>
      </c>
      <c r="E94" s="156">
        <f>Pricing!C82</f>
        <v>0</v>
      </c>
      <c r="F94" s="156">
        <f>Pricing!D82</f>
        <v>0</v>
      </c>
      <c r="G94" s="156">
        <f>Pricing!N82</f>
        <v>0</v>
      </c>
      <c r="H94" s="156">
        <f>Pricing!F82</f>
        <v>0</v>
      </c>
      <c r="I94" s="157">
        <f>Pricing!E82</f>
        <v>0</v>
      </c>
      <c r="J94" s="157">
        <f>Pricing!G82</f>
        <v>0</v>
      </c>
      <c r="K94" s="157">
        <f>Pricing!H82</f>
        <v>0</v>
      </c>
      <c r="L94" s="157">
        <f>Pricing!I82</f>
        <v>0</v>
      </c>
      <c r="M94" s="275">
        <f t="shared" si="0"/>
        <v>0</v>
      </c>
      <c r="N94" s="279">
        <f>'Cost Calculation'!AK86</f>
        <v>0</v>
      </c>
      <c r="O94" s="277">
        <f>'Cost Calculation'!AS86</f>
        <v>0</v>
      </c>
    </row>
    <row r="95" spans="1:15" ht="49.5" hidden="1" customHeight="1">
      <c r="A95" s="155"/>
      <c r="B95" s="345">
        <f>Pricing!A83</f>
        <v>80</v>
      </c>
      <c r="C95" s="300"/>
      <c r="D95" s="156">
        <f>Pricing!B83</f>
        <v>0</v>
      </c>
      <c r="E95" s="156">
        <f>Pricing!C83</f>
        <v>0</v>
      </c>
      <c r="F95" s="156">
        <f>Pricing!D83</f>
        <v>0</v>
      </c>
      <c r="G95" s="156">
        <f>Pricing!N83</f>
        <v>0</v>
      </c>
      <c r="H95" s="156">
        <f>Pricing!F83</f>
        <v>0</v>
      </c>
      <c r="I95" s="157">
        <f>Pricing!E83</f>
        <v>0</v>
      </c>
      <c r="J95" s="157">
        <f>Pricing!G83</f>
        <v>0</v>
      </c>
      <c r="K95" s="157">
        <f>Pricing!H83</f>
        <v>0</v>
      </c>
      <c r="L95" s="157">
        <f>Pricing!I83</f>
        <v>0</v>
      </c>
      <c r="M95" s="275">
        <f t="shared" si="0"/>
        <v>0</v>
      </c>
      <c r="N95" s="279">
        <f>'Cost Calculation'!AK87</f>
        <v>0</v>
      </c>
      <c r="O95" s="277">
        <f>'Cost Calculation'!AS87</f>
        <v>0</v>
      </c>
    </row>
    <row r="96" spans="1:15" ht="49.5" hidden="1" customHeight="1">
      <c r="A96" s="155"/>
      <c r="B96" s="345">
        <f>Pricing!A84</f>
        <v>81</v>
      </c>
      <c r="C96" s="300"/>
      <c r="D96" s="156">
        <f>Pricing!B84</f>
        <v>0</v>
      </c>
      <c r="E96" s="156">
        <f>Pricing!C84</f>
        <v>0</v>
      </c>
      <c r="F96" s="156">
        <f>Pricing!D84</f>
        <v>0</v>
      </c>
      <c r="G96" s="156">
        <f>Pricing!N84</f>
        <v>0</v>
      </c>
      <c r="H96" s="156">
        <f>Pricing!F84</f>
        <v>0</v>
      </c>
      <c r="I96" s="157">
        <f>Pricing!E84</f>
        <v>0</v>
      </c>
      <c r="J96" s="157">
        <f>Pricing!G84</f>
        <v>0</v>
      </c>
      <c r="K96" s="157">
        <f>Pricing!H84</f>
        <v>0</v>
      </c>
      <c r="L96" s="157">
        <f>Pricing!I84</f>
        <v>0</v>
      </c>
      <c r="M96" s="275">
        <f t="shared" si="0"/>
        <v>0</v>
      </c>
      <c r="N96" s="279">
        <f>'Cost Calculation'!AK88</f>
        <v>0</v>
      </c>
      <c r="O96" s="277">
        <f>'Cost Calculation'!AS88</f>
        <v>0</v>
      </c>
    </row>
    <row r="97" spans="1:15" ht="49.5" hidden="1" customHeight="1">
      <c r="A97" s="155"/>
      <c r="B97" s="345">
        <f>Pricing!A85</f>
        <v>82</v>
      </c>
      <c r="C97" s="300"/>
      <c r="D97" s="156">
        <f>Pricing!B85</f>
        <v>0</v>
      </c>
      <c r="E97" s="156">
        <f>Pricing!C85</f>
        <v>0</v>
      </c>
      <c r="F97" s="156">
        <f>Pricing!D85</f>
        <v>0</v>
      </c>
      <c r="G97" s="156">
        <f>Pricing!N85</f>
        <v>0</v>
      </c>
      <c r="H97" s="156">
        <f>Pricing!F85</f>
        <v>0</v>
      </c>
      <c r="I97" s="157">
        <f>Pricing!E85</f>
        <v>0</v>
      </c>
      <c r="J97" s="157">
        <f>Pricing!G85</f>
        <v>0</v>
      </c>
      <c r="K97" s="157">
        <f>Pricing!H85</f>
        <v>0</v>
      </c>
      <c r="L97" s="157">
        <f>Pricing!I85</f>
        <v>0</v>
      </c>
      <c r="M97" s="275">
        <f t="shared" si="0"/>
        <v>0</v>
      </c>
      <c r="N97" s="279">
        <f>'Cost Calculation'!AK89</f>
        <v>0</v>
      </c>
      <c r="O97" s="277">
        <f>'Cost Calculation'!AS89</f>
        <v>0</v>
      </c>
    </row>
    <row r="98" spans="1:15" ht="49.5" hidden="1" customHeight="1">
      <c r="A98" s="155"/>
      <c r="B98" s="345">
        <f>Pricing!A86</f>
        <v>83</v>
      </c>
      <c r="C98" s="300"/>
      <c r="D98" s="156">
        <f>Pricing!B86</f>
        <v>0</v>
      </c>
      <c r="E98" s="156">
        <f>Pricing!C86</f>
        <v>0</v>
      </c>
      <c r="F98" s="156">
        <f>Pricing!D86</f>
        <v>0</v>
      </c>
      <c r="G98" s="156">
        <f>Pricing!N86</f>
        <v>0</v>
      </c>
      <c r="H98" s="156">
        <f>Pricing!F86</f>
        <v>0</v>
      </c>
      <c r="I98" s="157">
        <f>Pricing!E86</f>
        <v>0</v>
      </c>
      <c r="J98" s="157">
        <f>Pricing!G86</f>
        <v>0</v>
      </c>
      <c r="K98" s="157">
        <f>Pricing!H86</f>
        <v>0</v>
      </c>
      <c r="L98" s="157">
        <f>Pricing!I86</f>
        <v>0</v>
      </c>
      <c r="M98" s="275">
        <f t="shared" si="0"/>
        <v>0</v>
      </c>
      <c r="N98" s="279">
        <f>'Cost Calculation'!AK90</f>
        <v>0</v>
      </c>
      <c r="O98" s="277">
        <f>'Cost Calculation'!AS90</f>
        <v>0</v>
      </c>
    </row>
    <row r="99" spans="1:15" ht="49.5" hidden="1" customHeight="1">
      <c r="A99" s="155"/>
      <c r="B99" s="345">
        <f>Pricing!A87</f>
        <v>84</v>
      </c>
      <c r="C99" s="300"/>
      <c r="D99" s="156">
        <f>Pricing!B87</f>
        <v>0</v>
      </c>
      <c r="E99" s="156">
        <f>Pricing!C87</f>
        <v>0</v>
      </c>
      <c r="F99" s="156">
        <f>Pricing!D87</f>
        <v>0</v>
      </c>
      <c r="G99" s="156">
        <f>Pricing!N87</f>
        <v>0</v>
      </c>
      <c r="H99" s="156">
        <f>Pricing!F87</f>
        <v>0</v>
      </c>
      <c r="I99" s="157">
        <f>Pricing!E87</f>
        <v>0</v>
      </c>
      <c r="J99" s="157">
        <f>Pricing!G87</f>
        <v>0</v>
      </c>
      <c r="K99" s="157">
        <f>Pricing!H87</f>
        <v>0</v>
      </c>
      <c r="L99" s="157">
        <f>Pricing!I87</f>
        <v>0</v>
      </c>
      <c r="M99" s="275">
        <f t="shared" si="0"/>
        <v>0</v>
      </c>
      <c r="N99" s="279">
        <f>'Cost Calculation'!AK91</f>
        <v>0</v>
      </c>
      <c r="O99" s="277">
        <f>'Cost Calculation'!AS91</f>
        <v>0</v>
      </c>
    </row>
    <row r="100" spans="1:15" ht="49.5" hidden="1" customHeight="1">
      <c r="A100" s="155"/>
      <c r="B100" s="345">
        <f>Pricing!A88</f>
        <v>85</v>
      </c>
      <c r="C100" s="300"/>
      <c r="D100" s="156">
        <f>Pricing!B88</f>
        <v>0</v>
      </c>
      <c r="E100" s="156">
        <f>Pricing!C88</f>
        <v>0</v>
      </c>
      <c r="F100" s="156">
        <f>Pricing!D88</f>
        <v>0</v>
      </c>
      <c r="G100" s="156">
        <f>Pricing!N88</f>
        <v>0</v>
      </c>
      <c r="H100" s="156">
        <f>Pricing!F88</f>
        <v>0</v>
      </c>
      <c r="I100" s="157">
        <f>Pricing!E88</f>
        <v>0</v>
      </c>
      <c r="J100" s="157">
        <f>Pricing!G88</f>
        <v>0</v>
      </c>
      <c r="K100" s="157">
        <f>Pricing!H88</f>
        <v>0</v>
      </c>
      <c r="L100" s="157">
        <f>Pricing!I88</f>
        <v>0</v>
      </c>
      <c r="M100" s="275">
        <f t="shared" si="0"/>
        <v>0</v>
      </c>
      <c r="N100" s="279">
        <f>'Cost Calculation'!AK92</f>
        <v>0</v>
      </c>
      <c r="O100" s="277">
        <f>'Cost Calculation'!AS92</f>
        <v>0</v>
      </c>
    </row>
    <row r="101" spans="1:15" ht="49.5" hidden="1" customHeight="1">
      <c r="A101" s="155"/>
      <c r="B101" s="345">
        <f>Pricing!A89</f>
        <v>86</v>
      </c>
      <c r="C101" s="300"/>
      <c r="D101" s="156">
        <f>Pricing!B89</f>
        <v>0</v>
      </c>
      <c r="E101" s="156">
        <f>Pricing!C89</f>
        <v>0</v>
      </c>
      <c r="F101" s="156">
        <f>Pricing!D89</f>
        <v>0</v>
      </c>
      <c r="G101" s="156">
        <f>Pricing!N89</f>
        <v>0</v>
      </c>
      <c r="H101" s="156">
        <f>Pricing!F89</f>
        <v>0</v>
      </c>
      <c r="I101" s="157">
        <f>Pricing!E89</f>
        <v>0</v>
      </c>
      <c r="J101" s="157">
        <f>Pricing!G89</f>
        <v>0</v>
      </c>
      <c r="K101" s="157">
        <f>Pricing!H89</f>
        <v>0</v>
      </c>
      <c r="L101" s="157">
        <f>Pricing!I89</f>
        <v>0</v>
      </c>
      <c r="M101" s="275">
        <f t="shared" si="0"/>
        <v>0</v>
      </c>
      <c r="N101" s="279">
        <f>'Cost Calculation'!AK93</f>
        <v>0</v>
      </c>
      <c r="O101" s="277">
        <f>'Cost Calculation'!AS93</f>
        <v>0</v>
      </c>
    </row>
    <row r="102" spans="1:15" ht="49.5" hidden="1" customHeight="1">
      <c r="A102" s="155"/>
      <c r="B102" s="345">
        <f>Pricing!A90</f>
        <v>87</v>
      </c>
      <c r="C102" s="300"/>
      <c r="D102" s="156">
        <f>Pricing!B90</f>
        <v>0</v>
      </c>
      <c r="E102" s="156">
        <f>Pricing!C90</f>
        <v>0</v>
      </c>
      <c r="F102" s="156">
        <f>Pricing!D90</f>
        <v>0</v>
      </c>
      <c r="G102" s="156">
        <f>Pricing!N90</f>
        <v>0</v>
      </c>
      <c r="H102" s="156">
        <f>Pricing!F90</f>
        <v>0</v>
      </c>
      <c r="I102" s="157">
        <f>Pricing!E90</f>
        <v>0</v>
      </c>
      <c r="J102" s="157">
        <f>Pricing!G90</f>
        <v>0</v>
      </c>
      <c r="K102" s="157">
        <f>Pricing!H90</f>
        <v>0</v>
      </c>
      <c r="L102" s="157">
        <f>Pricing!I90</f>
        <v>0</v>
      </c>
      <c r="M102" s="275">
        <f t="shared" si="0"/>
        <v>0</v>
      </c>
      <c r="N102" s="279">
        <f>'Cost Calculation'!AK94</f>
        <v>0</v>
      </c>
      <c r="O102" s="277">
        <f>'Cost Calculation'!AS94</f>
        <v>0</v>
      </c>
    </row>
    <row r="103" spans="1:15" ht="49.5" hidden="1" customHeight="1">
      <c r="A103" s="155"/>
      <c r="B103" s="345">
        <f>Pricing!A91</f>
        <v>88</v>
      </c>
      <c r="C103" s="300"/>
      <c r="D103" s="156">
        <f>Pricing!B91</f>
        <v>0</v>
      </c>
      <c r="E103" s="156">
        <f>Pricing!C91</f>
        <v>0</v>
      </c>
      <c r="F103" s="156">
        <f>Pricing!D91</f>
        <v>0</v>
      </c>
      <c r="G103" s="156">
        <f>Pricing!N91</f>
        <v>0</v>
      </c>
      <c r="H103" s="156">
        <f>Pricing!F91</f>
        <v>0</v>
      </c>
      <c r="I103" s="157">
        <f>Pricing!E91</f>
        <v>0</v>
      </c>
      <c r="J103" s="157">
        <f>Pricing!G91</f>
        <v>0</v>
      </c>
      <c r="K103" s="157">
        <f>Pricing!H91</f>
        <v>0</v>
      </c>
      <c r="L103" s="157">
        <f>Pricing!I91</f>
        <v>0</v>
      </c>
      <c r="M103" s="275">
        <f t="shared" si="0"/>
        <v>0</v>
      </c>
      <c r="N103" s="279">
        <f>'Cost Calculation'!AK95</f>
        <v>0</v>
      </c>
      <c r="O103" s="277">
        <f>'Cost Calculation'!AS95</f>
        <v>0</v>
      </c>
    </row>
    <row r="104" spans="1:15" ht="49.5" hidden="1" customHeight="1">
      <c r="A104" s="155"/>
      <c r="B104" s="345">
        <f>Pricing!A92</f>
        <v>89</v>
      </c>
      <c r="C104" s="300"/>
      <c r="D104" s="156">
        <f>Pricing!B92</f>
        <v>0</v>
      </c>
      <c r="E104" s="156">
        <f>Pricing!C92</f>
        <v>0</v>
      </c>
      <c r="F104" s="156">
        <f>Pricing!D92</f>
        <v>0</v>
      </c>
      <c r="G104" s="156">
        <f>Pricing!N92</f>
        <v>0</v>
      </c>
      <c r="H104" s="156">
        <f>Pricing!F92</f>
        <v>0</v>
      </c>
      <c r="I104" s="157">
        <f>Pricing!E92</f>
        <v>0</v>
      </c>
      <c r="J104" s="157">
        <f>Pricing!G92</f>
        <v>0</v>
      </c>
      <c r="K104" s="157">
        <f>Pricing!H92</f>
        <v>0</v>
      </c>
      <c r="L104" s="157">
        <f>Pricing!I92</f>
        <v>0</v>
      </c>
      <c r="M104" s="275">
        <f t="shared" si="0"/>
        <v>0</v>
      </c>
      <c r="N104" s="279">
        <f>'Cost Calculation'!AK96</f>
        <v>0</v>
      </c>
      <c r="O104" s="277">
        <f>'Cost Calculation'!AS96</f>
        <v>0</v>
      </c>
    </row>
    <row r="105" spans="1:15" ht="49.5" hidden="1" customHeight="1">
      <c r="A105" s="155"/>
      <c r="B105" s="345">
        <f>Pricing!A93</f>
        <v>90</v>
      </c>
      <c r="C105" s="300"/>
      <c r="D105" s="156">
        <f>Pricing!B93</f>
        <v>0</v>
      </c>
      <c r="E105" s="156">
        <f>Pricing!C93</f>
        <v>0</v>
      </c>
      <c r="F105" s="156">
        <f>Pricing!D93</f>
        <v>0</v>
      </c>
      <c r="G105" s="156">
        <f>Pricing!N93</f>
        <v>0</v>
      </c>
      <c r="H105" s="156">
        <f>Pricing!F93</f>
        <v>0</v>
      </c>
      <c r="I105" s="157">
        <f>Pricing!E93</f>
        <v>0</v>
      </c>
      <c r="J105" s="157">
        <f>Pricing!G93</f>
        <v>0</v>
      </c>
      <c r="K105" s="157">
        <f>Pricing!H93</f>
        <v>0</v>
      </c>
      <c r="L105" s="157">
        <f>Pricing!I93</f>
        <v>0</v>
      </c>
      <c r="M105" s="275">
        <f t="shared" si="0"/>
        <v>0</v>
      </c>
      <c r="N105" s="279">
        <f>'Cost Calculation'!AK97</f>
        <v>0</v>
      </c>
      <c r="O105" s="277">
        <f>'Cost Calculation'!AS97</f>
        <v>0</v>
      </c>
    </row>
    <row r="106" spans="1:15" ht="49.5" hidden="1" customHeight="1">
      <c r="A106" s="155"/>
      <c r="B106" s="345">
        <f>Pricing!A94</f>
        <v>91</v>
      </c>
      <c r="C106" s="300"/>
      <c r="D106" s="156">
        <f>Pricing!B94</f>
        <v>0</v>
      </c>
      <c r="E106" s="156">
        <f>Pricing!C94</f>
        <v>0</v>
      </c>
      <c r="F106" s="156">
        <f>Pricing!D94</f>
        <v>0</v>
      </c>
      <c r="G106" s="156">
        <f>Pricing!N94</f>
        <v>0</v>
      </c>
      <c r="H106" s="156">
        <f>Pricing!F94</f>
        <v>0</v>
      </c>
      <c r="I106" s="157">
        <f>Pricing!E94</f>
        <v>0</v>
      </c>
      <c r="J106" s="157">
        <f>Pricing!G94</f>
        <v>0</v>
      </c>
      <c r="K106" s="157">
        <f>Pricing!H94</f>
        <v>0</v>
      </c>
      <c r="L106" s="157">
        <f>Pricing!I94</f>
        <v>0</v>
      </c>
      <c r="M106" s="275">
        <f t="shared" si="0"/>
        <v>0</v>
      </c>
      <c r="N106" s="279">
        <f>'Cost Calculation'!AK98</f>
        <v>0</v>
      </c>
      <c r="O106" s="277">
        <f>'Cost Calculation'!AS98</f>
        <v>0</v>
      </c>
    </row>
    <row r="107" spans="1:15" ht="49.5" hidden="1" customHeight="1">
      <c r="A107" s="155"/>
      <c r="B107" s="345">
        <f>Pricing!A95</f>
        <v>92</v>
      </c>
      <c r="C107" s="300"/>
      <c r="D107" s="156">
        <f>Pricing!B95</f>
        <v>0</v>
      </c>
      <c r="E107" s="156">
        <f>Pricing!C95</f>
        <v>0</v>
      </c>
      <c r="F107" s="156">
        <f>Pricing!D95</f>
        <v>0</v>
      </c>
      <c r="G107" s="156">
        <f>Pricing!N95</f>
        <v>0</v>
      </c>
      <c r="H107" s="156">
        <f>Pricing!F95</f>
        <v>0</v>
      </c>
      <c r="I107" s="157">
        <f>Pricing!E95</f>
        <v>0</v>
      </c>
      <c r="J107" s="157">
        <f>Pricing!G95</f>
        <v>0</v>
      </c>
      <c r="K107" s="157">
        <f>Pricing!H95</f>
        <v>0</v>
      </c>
      <c r="L107" s="157">
        <f>Pricing!I95</f>
        <v>0</v>
      </c>
      <c r="M107" s="275">
        <f t="shared" si="0"/>
        <v>0</v>
      </c>
      <c r="N107" s="279">
        <f>'Cost Calculation'!AK99</f>
        <v>0</v>
      </c>
      <c r="O107" s="277">
        <f>'Cost Calculation'!AS99</f>
        <v>0</v>
      </c>
    </row>
    <row r="108" spans="1:15" ht="49.5" hidden="1" customHeight="1">
      <c r="A108" s="155"/>
      <c r="B108" s="345">
        <f>Pricing!A96</f>
        <v>93</v>
      </c>
      <c r="C108" s="300"/>
      <c r="D108" s="156">
        <f>Pricing!B96</f>
        <v>0</v>
      </c>
      <c r="E108" s="156">
        <f>Pricing!C96</f>
        <v>0</v>
      </c>
      <c r="F108" s="156">
        <f>Pricing!D96</f>
        <v>0</v>
      </c>
      <c r="G108" s="156">
        <f>Pricing!N96</f>
        <v>0</v>
      </c>
      <c r="H108" s="156">
        <f>Pricing!F96</f>
        <v>0</v>
      </c>
      <c r="I108" s="157">
        <f>Pricing!E96</f>
        <v>0</v>
      </c>
      <c r="J108" s="157">
        <f>Pricing!G96</f>
        <v>0</v>
      </c>
      <c r="K108" s="157">
        <f>Pricing!H96</f>
        <v>0</v>
      </c>
      <c r="L108" s="157">
        <f>Pricing!I96</f>
        <v>0</v>
      </c>
      <c r="M108" s="275">
        <f t="shared" si="0"/>
        <v>0</v>
      </c>
      <c r="N108" s="279">
        <f>'Cost Calculation'!AK100</f>
        <v>0</v>
      </c>
      <c r="O108" s="277">
        <f>'Cost Calculation'!AS100</f>
        <v>0</v>
      </c>
    </row>
    <row r="109" spans="1:15" ht="49.5" hidden="1" customHeight="1">
      <c r="A109" s="155"/>
      <c r="B109" s="345">
        <f>Pricing!A97</f>
        <v>94</v>
      </c>
      <c r="C109" s="300"/>
      <c r="D109" s="156">
        <f>Pricing!B97</f>
        <v>0</v>
      </c>
      <c r="E109" s="156">
        <f>Pricing!C97</f>
        <v>0</v>
      </c>
      <c r="F109" s="156">
        <f>Pricing!D97</f>
        <v>0</v>
      </c>
      <c r="G109" s="156">
        <f>Pricing!N97</f>
        <v>0</v>
      </c>
      <c r="H109" s="156">
        <f>Pricing!F97</f>
        <v>0</v>
      </c>
      <c r="I109" s="157">
        <f>Pricing!E97</f>
        <v>0</v>
      </c>
      <c r="J109" s="157">
        <f>Pricing!G97</f>
        <v>0</v>
      </c>
      <c r="K109" s="157">
        <f>Pricing!H97</f>
        <v>0</v>
      </c>
      <c r="L109" s="157">
        <f>Pricing!I97</f>
        <v>0</v>
      </c>
      <c r="M109" s="275">
        <f t="shared" si="0"/>
        <v>0</v>
      </c>
      <c r="N109" s="279">
        <f>'Cost Calculation'!AK101</f>
        <v>0</v>
      </c>
      <c r="O109" s="277">
        <f>'Cost Calculation'!AS101</f>
        <v>0</v>
      </c>
    </row>
    <row r="110" spans="1:15" ht="49.5" hidden="1" customHeight="1">
      <c r="A110" s="155"/>
      <c r="B110" s="345">
        <f>Pricing!A98</f>
        <v>95</v>
      </c>
      <c r="C110" s="300"/>
      <c r="D110" s="156">
        <f>Pricing!B98</f>
        <v>0</v>
      </c>
      <c r="E110" s="156">
        <f>Pricing!C98</f>
        <v>0</v>
      </c>
      <c r="F110" s="156">
        <f>Pricing!D98</f>
        <v>0</v>
      </c>
      <c r="G110" s="156">
        <f>Pricing!N98</f>
        <v>0</v>
      </c>
      <c r="H110" s="156">
        <f>Pricing!F98</f>
        <v>0</v>
      </c>
      <c r="I110" s="157">
        <f>Pricing!E98</f>
        <v>0</v>
      </c>
      <c r="J110" s="157">
        <f>Pricing!G98</f>
        <v>0</v>
      </c>
      <c r="K110" s="157">
        <f>Pricing!H98</f>
        <v>0</v>
      </c>
      <c r="L110" s="157">
        <f>Pricing!I98</f>
        <v>0</v>
      </c>
      <c r="M110" s="275">
        <f t="shared" si="0"/>
        <v>0</v>
      </c>
      <c r="N110" s="279">
        <f>'Cost Calculation'!AK102</f>
        <v>0</v>
      </c>
      <c r="O110" s="277">
        <f>'Cost Calculation'!AS102</f>
        <v>0</v>
      </c>
    </row>
    <row r="111" spans="1:15" ht="49.5" hidden="1" customHeight="1">
      <c r="A111" s="155"/>
      <c r="B111" s="345">
        <f>Pricing!A99</f>
        <v>96</v>
      </c>
      <c r="C111" s="300"/>
      <c r="D111" s="156">
        <f>Pricing!B99</f>
        <v>0</v>
      </c>
      <c r="E111" s="156">
        <f>Pricing!C99</f>
        <v>0</v>
      </c>
      <c r="F111" s="156">
        <f>Pricing!D99</f>
        <v>0</v>
      </c>
      <c r="G111" s="156">
        <f>Pricing!N99</f>
        <v>0</v>
      </c>
      <c r="H111" s="156">
        <f>Pricing!F99</f>
        <v>0</v>
      </c>
      <c r="I111" s="157">
        <f>Pricing!E99</f>
        <v>0</v>
      </c>
      <c r="J111" s="157">
        <f>Pricing!G99</f>
        <v>0</v>
      </c>
      <c r="K111" s="157">
        <f>Pricing!H99</f>
        <v>0</v>
      </c>
      <c r="L111" s="157">
        <f>Pricing!I99</f>
        <v>0</v>
      </c>
      <c r="M111" s="275">
        <f t="shared" si="0"/>
        <v>0</v>
      </c>
      <c r="N111" s="279">
        <f>'Cost Calculation'!AK103</f>
        <v>0</v>
      </c>
      <c r="O111" s="277">
        <f>'Cost Calculation'!AS103</f>
        <v>0</v>
      </c>
    </row>
    <row r="112" spans="1:15" ht="49.5" hidden="1" customHeight="1">
      <c r="A112" s="155"/>
      <c r="B112" s="345">
        <f>Pricing!A100</f>
        <v>97</v>
      </c>
      <c r="C112" s="300"/>
      <c r="D112" s="156">
        <f>Pricing!B100</f>
        <v>0</v>
      </c>
      <c r="E112" s="156">
        <f>Pricing!C100</f>
        <v>0</v>
      </c>
      <c r="F112" s="156">
        <f>Pricing!D100</f>
        <v>0</v>
      </c>
      <c r="G112" s="156">
        <f>Pricing!N100</f>
        <v>0</v>
      </c>
      <c r="H112" s="156">
        <f>Pricing!F100</f>
        <v>0</v>
      </c>
      <c r="I112" s="157">
        <f>Pricing!E100</f>
        <v>0</v>
      </c>
      <c r="J112" s="157">
        <f>Pricing!G100</f>
        <v>0</v>
      </c>
      <c r="K112" s="157">
        <f>Pricing!H100</f>
        <v>0</v>
      </c>
      <c r="L112" s="157">
        <f>Pricing!I100</f>
        <v>0</v>
      </c>
      <c r="M112" s="275">
        <f t="shared" si="0"/>
        <v>0</v>
      </c>
      <c r="N112" s="279">
        <f>'Cost Calculation'!AK104</f>
        <v>0</v>
      </c>
      <c r="O112" s="277">
        <f>'Cost Calculation'!AS104</f>
        <v>0</v>
      </c>
    </row>
    <row r="113" spans="1:15" ht="49.5" hidden="1" customHeight="1">
      <c r="A113" s="155"/>
      <c r="B113" s="345">
        <f>Pricing!A101</f>
        <v>98</v>
      </c>
      <c r="C113" s="300"/>
      <c r="D113" s="156">
        <f>Pricing!B101</f>
        <v>0</v>
      </c>
      <c r="E113" s="156">
        <f>Pricing!C101</f>
        <v>0</v>
      </c>
      <c r="F113" s="156">
        <f>Pricing!D101</f>
        <v>0</v>
      </c>
      <c r="G113" s="156">
        <f>Pricing!N101</f>
        <v>0</v>
      </c>
      <c r="H113" s="156">
        <f>Pricing!F101</f>
        <v>0</v>
      </c>
      <c r="I113" s="157">
        <f>Pricing!E101</f>
        <v>0</v>
      </c>
      <c r="J113" s="157">
        <f>Pricing!G101</f>
        <v>0</v>
      </c>
      <c r="K113" s="157">
        <f>Pricing!H101</f>
        <v>0</v>
      </c>
      <c r="L113" s="157">
        <f>Pricing!I101</f>
        <v>0</v>
      </c>
      <c r="M113" s="275">
        <f t="shared" si="0"/>
        <v>0</v>
      </c>
      <c r="N113" s="279">
        <f>'Cost Calculation'!AK105</f>
        <v>0</v>
      </c>
      <c r="O113" s="277">
        <f>'Cost Calculation'!AS105</f>
        <v>0</v>
      </c>
    </row>
    <row r="114" spans="1:15" ht="49.5" hidden="1" customHeight="1">
      <c r="A114" s="155"/>
      <c r="B114" s="345">
        <f>Pricing!A102</f>
        <v>99</v>
      </c>
      <c r="C114" s="300"/>
      <c r="D114" s="157">
        <f>Pricing!B102</f>
        <v>0</v>
      </c>
      <c r="E114" s="156">
        <f>Pricing!C102</f>
        <v>0</v>
      </c>
      <c r="F114" s="156">
        <f>Pricing!D102</f>
        <v>0</v>
      </c>
      <c r="G114" s="156">
        <f>Pricing!N102</f>
        <v>0</v>
      </c>
      <c r="H114" s="156">
        <f>Pricing!F102</f>
        <v>0</v>
      </c>
      <c r="I114" s="157">
        <f>Pricing!E102</f>
        <v>0</v>
      </c>
      <c r="J114" s="157">
        <f>Pricing!G102</f>
        <v>0</v>
      </c>
      <c r="K114" s="157">
        <f>Pricing!H102</f>
        <v>0</v>
      </c>
      <c r="L114" s="157">
        <f>Pricing!I102</f>
        <v>0</v>
      </c>
      <c r="M114" s="275">
        <f t="shared" si="0"/>
        <v>0</v>
      </c>
      <c r="N114" s="279">
        <f>'Cost Calculation'!AK106</f>
        <v>0</v>
      </c>
      <c r="O114" s="277">
        <f>'Cost Calculation'!AS106</f>
        <v>0</v>
      </c>
    </row>
    <row r="115" spans="1:15" ht="49.5" hidden="1" customHeight="1">
      <c r="A115" s="155"/>
      <c r="B115" s="345">
        <f>Pricing!A103</f>
        <v>100</v>
      </c>
      <c r="C115" s="300"/>
      <c r="D115" s="157">
        <f>Pricing!B103</f>
        <v>0</v>
      </c>
      <c r="E115" s="156">
        <f>Pricing!C103</f>
        <v>0</v>
      </c>
      <c r="F115" s="156">
        <f>Pricing!D103</f>
        <v>0</v>
      </c>
      <c r="G115" s="156">
        <f>Pricing!N103</f>
        <v>0</v>
      </c>
      <c r="H115" s="156">
        <f>Pricing!F103</f>
        <v>0</v>
      </c>
      <c r="I115" s="157">
        <f>Pricing!E103</f>
        <v>0</v>
      </c>
      <c r="J115" s="157">
        <f>Pricing!G103</f>
        <v>0</v>
      </c>
      <c r="K115" s="157">
        <f>Pricing!H103</f>
        <v>0</v>
      </c>
      <c r="L115" s="157">
        <f>Pricing!I103</f>
        <v>0</v>
      </c>
      <c r="M115" s="275">
        <f t="shared" si="0"/>
        <v>0</v>
      </c>
      <c r="N115" s="279">
        <f>'Cost Calculation'!AK107</f>
        <v>0</v>
      </c>
      <c r="O115" s="277">
        <f>'Cost Calculation'!AS107</f>
        <v>0</v>
      </c>
    </row>
    <row r="116" spans="1:15" ht="39.75" customHeight="1" thickTop="1" thickBot="1">
      <c r="A116" s="155"/>
      <c r="B116" s="356"/>
      <c r="C116" s="357"/>
      <c r="D116" s="357"/>
      <c r="E116" s="357"/>
      <c r="F116" s="357"/>
      <c r="G116" s="357"/>
      <c r="H116" s="357"/>
      <c r="I116" s="357"/>
      <c r="J116" s="357"/>
      <c r="K116" s="358"/>
      <c r="L116" s="158">
        <f t="shared" ref="L116:M116" si="1">SUM(L16:L115)</f>
        <v>2</v>
      </c>
      <c r="M116" s="276">
        <f t="shared" si="1"/>
        <v>15.281000000000001</v>
      </c>
      <c r="N116" s="280"/>
      <c r="O116" s="278"/>
    </row>
    <row r="117" spans="1:15" ht="30" customHeight="1" thickTop="1" thickBot="1">
      <c r="A117" s="155"/>
      <c r="B117" s="351" t="s">
        <v>248</v>
      </c>
      <c r="C117" s="342"/>
      <c r="D117" s="342"/>
      <c r="E117" s="342"/>
      <c r="F117" s="342"/>
      <c r="G117" s="342"/>
      <c r="H117" s="342"/>
      <c r="I117" s="342"/>
      <c r="J117" s="342"/>
      <c r="K117" s="342"/>
      <c r="L117" s="342"/>
      <c r="M117" s="342"/>
      <c r="N117" s="343"/>
      <c r="O117" s="159">
        <f>ROUND(SUM(O16:O115),0.1)</f>
        <v>360000</v>
      </c>
    </row>
    <row r="118" spans="1:15" ht="30" customHeight="1">
      <c r="A118" s="155"/>
      <c r="B118" s="351" t="s">
        <v>249</v>
      </c>
      <c r="C118" s="342"/>
      <c r="D118" s="342"/>
      <c r="E118" s="342"/>
      <c r="F118" s="342"/>
      <c r="G118" s="342"/>
      <c r="H118" s="342"/>
      <c r="I118" s="342"/>
      <c r="J118" s="342"/>
      <c r="K118" s="342"/>
      <c r="L118" s="342"/>
      <c r="M118" s="342"/>
      <c r="N118" s="343"/>
      <c r="O118" s="159">
        <f>ROUND(O117*18%,0.1)</f>
        <v>64800</v>
      </c>
    </row>
    <row r="119" spans="1:15" ht="30" customHeight="1">
      <c r="A119" s="155"/>
      <c r="B119" s="351" t="s">
        <v>250</v>
      </c>
      <c r="C119" s="342"/>
      <c r="D119" s="342"/>
      <c r="E119" s="342"/>
      <c r="F119" s="342"/>
      <c r="G119" s="342"/>
      <c r="H119" s="342"/>
      <c r="I119" s="342"/>
      <c r="J119" s="342"/>
      <c r="K119" s="342"/>
      <c r="L119" s="342"/>
      <c r="M119" s="342"/>
      <c r="N119" s="343"/>
      <c r="O119" s="159">
        <f>ROUND(SUM(O117:O118),0.1)</f>
        <v>424800</v>
      </c>
    </row>
    <row r="120" spans="1:15" ht="18" customHeight="1">
      <c r="A120" s="155"/>
      <c r="B120" s="160"/>
      <c r="C120" s="161"/>
      <c r="D120" s="162"/>
      <c r="E120" s="162"/>
      <c r="F120" s="162"/>
      <c r="G120" s="162"/>
      <c r="H120" s="162"/>
      <c r="I120" s="162"/>
      <c r="J120" s="163"/>
      <c r="K120" s="163"/>
      <c r="L120" s="163"/>
      <c r="M120" s="163"/>
      <c r="N120" s="163"/>
      <c r="O120" s="164"/>
    </row>
    <row r="121" spans="1:15" ht="30" customHeight="1">
      <c r="A121" s="165"/>
      <c r="B121" s="353" t="s">
        <v>251</v>
      </c>
      <c r="C121" s="354"/>
      <c r="D121" s="354"/>
      <c r="E121" s="354"/>
      <c r="F121" s="354"/>
      <c r="G121" s="354"/>
      <c r="H121" s="354"/>
      <c r="I121" s="354"/>
      <c r="J121" s="354"/>
      <c r="K121" s="354"/>
      <c r="L121" s="354"/>
      <c r="M121" s="354"/>
      <c r="N121" s="354"/>
      <c r="O121" s="355"/>
    </row>
    <row r="122" spans="1:15" ht="24.75" customHeight="1">
      <c r="A122" s="151"/>
      <c r="B122" s="349">
        <v>1</v>
      </c>
      <c r="C122" s="350"/>
      <c r="D122" s="352"/>
      <c r="E122" s="347"/>
      <c r="F122" s="347"/>
      <c r="G122" s="347"/>
      <c r="H122" s="347"/>
      <c r="I122" s="347"/>
      <c r="J122" s="347"/>
      <c r="K122" s="347"/>
      <c r="L122" s="347"/>
      <c r="M122" s="347"/>
      <c r="N122" s="347"/>
      <c r="O122" s="348"/>
    </row>
    <row r="123" spans="1:15" ht="24.75" customHeight="1">
      <c r="A123" s="151"/>
      <c r="B123" s="349">
        <v>2</v>
      </c>
      <c r="C123" s="350"/>
      <c r="D123" s="360"/>
      <c r="E123" s="347"/>
      <c r="F123" s="347"/>
      <c r="G123" s="347"/>
      <c r="H123" s="347"/>
      <c r="I123" s="347"/>
      <c r="J123" s="347"/>
      <c r="K123" s="347"/>
      <c r="L123" s="347"/>
      <c r="M123" s="347"/>
      <c r="N123" s="347"/>
      <c r="O123" s="348"/>
    </row>
    <row r="124" spans="1:15" ht="30" customHeight="1">
      <c r="A124" s="165"/>
      <c r="B124" s="359" t="s">
        <v>252</v>
      </c>
      <c r="C124" s="347"/>
      <c r="D124" s="347"/>
      <c r="E124" s="347"/>
      <c r="F124" s="347"/>
      <c r="G124" s="347"/>
      <c r="H124" s="347"/>
      <c r="I124" s="347"/>
      <c r="J124" s="347"/>
      <c r="K124" s="347"/>
      <c r="L124" s="347"/>
      <c r="M124" s="347"/>
      <c r="N124" s="347"/>
      <c r="O124" s="348"/>
    </row>
    <row r="125" spans="1:15" ht="24.75" customHeight="1">
      <c r="A125" s="151"/>
      <c r="B125" s="349">
        <v>1</v>
      </c>
      <c r="C125" s="350"/>
      <c r="D125" s="361" t="s">
        <v>444</v>
      </c>
      <c r="E125" s="347"/>
      <c r="F125" s="347"/>
      <c r="G125" s="347"/>
      <c r="H125" s="347"/>
      <c r="I125" s="347"/>
      <c r="J125" s="347"/>
      <c r="K125" s="347"/>
      <c r="L125" s="347"/>
      <c r="M125" s="347"/>
      <c r="N125" s="347"/>
      <c r="O125" s="348"/>
    </row>
    <row r="126" spans="1:15" ht="24.75" customHeight="1">
      <c r="A126" s="274"/>
      <c r="B126" s="349">
        <v>2</v>
      </c>
      <c r="C126" s="350"/>
      <c r="D126" s="352" t="s">
        <v>439</v>
      </c>
      <c r="E126" s="347"/>
      <c r="F126" s="347"/>
      <c r="G126" s="347"/>
      <c r="H126" s="347"/>
      <c r="I126" s="347"/>
      <c r="J126" s="347"/>
      <c r="K126" s="347"/>
      <c r="L126" s="347"/>
      <c r="M126" s="347"/>
      <c r="N126" s="347"/>
      <c r="O126" s="348"/>
    </row>
    <row r="127" spans="1:15" ht="30" customHeight="1">
      <c r="A127" s="165"/>
      <c r="B127" s="359" t="s">
        <v>253</v>
      </c>
      <c r="C127" s="347"/>
      <c r="D127" s="347"/>
      <c r="E127" s="347"/>
      <c r="F127" s="347"/>
      <c r="G127" s="347"/>
      <c r="H127" s="347"/>
      <c r="I127" s="347"/>
      <c r="J127" s="347"/>
      <c r="K127" s="347"/>
      <c r="L127" s="347"/>
      <c r="M127" s="347"/>
      <c r="N127" s="347"/>
      <c r="O127" s="348"/>
    </row>
    <row r="128" spans="1:15" ht="24.75" customHeight="1">
      <c r="A128" s="151"/>
      <c r="B128" s="349">
        <v>1</v>
      </c>
      <c r="C128" s="350"/>
      <c r="D128" s="352" t="s">
        <v>254</v>
      </c>
      <c r="E128" s="347"/>
      <c r="F128" s="347"/>
      <c r="G128" s="347"/>
      <c r="H128" s="347"/>
      <c r="I128" s="347"/>
      <c r="J128" s="347"/>
      <c r="K128" s="347"/>
      <c r="L128" s="347"/>
      <c r="M128" s="347"/>
      <c r="N128" s="347"/>
      <c r="O128" s="348"/>
    </row>
    <row r="129" spans="1:15" ht="24.75" customHeight="1">
      <c r="A129" s="151"/>
      <c r="B129" s="349">
        <v>2</v>
      </c>
      <c r="C129" s="350"/>
      <c r="D129" s="352" t="s">
        <v>255</v>
      </c>
      <c r="E129" s="347"/>
      <c r="F129" s="347"/>
      <c r="G129" s="347"/>
      <c r="H129" s="347"/>
      <c r="I129" s="347"/>
      <c r="J129" s="347"/>
      <c r="K129" s="347"/>
      <c r="L129" s="347"/>
      <c r="M129" s="347"/>
      <c r="N129" s="347"/>
      <c r="O129" s="348"/>
    </row>
    <row r="130" spans="1:15" ht="24.75" customHeight="1">
      <c r="A130" s="151"/>
      <c r="B130" s="349">
        <v>3</v>
      </c>
      <c r="C130" s="350"/>
      <c r="D130" s="352" t="s">
        <v>256</v>
      </c>
      <c r="E130" s="347"/>
      <c r="F130" s="347"/>
      <c r="G130" s="347"/>
      <c r="H130" s="347"/>
      <c r="I130" s="347"/>
      <c r="J130" s="347"/>
      <c r="K130" s="347"/>
      <c r="L130" s="347"/>
      <c r="M130" s="347"/>
      <c r="N130" s="347"/>
      <c r="O130" s="348"/>
    </row>
    <row r="131" spans="1:15" ht="24.6" hidden="1" customHeight="1">
      <c r="A131" s="151"/>
      <c r="B131" s="349">
        <v>4</v>
      </c>
      <c r="C131" s="350"/>
      <c r="D131" s="362" t="s">
        <v>257</v>
      </c>
      <c r="E131" s="347"/>
      <c r="F131" s="347"/>
      <c r="G131" s="347"/>
      <c r="H131" s="347"/>
      <c r="I131" s="347"/>
      <c r="J131" s="347"/>
      <c r="K131" s="347"/>
      <c r="L131" s="347"/>
      <c r="M131" s="347"/>
      <c r="N131" s="347"/>
      <c r="O131" s="348"/>
    </row>
    <row r="132" spans="1:15" ht="24.75" customHeight="1">
      <c r="A132" s="151"/>
      <c r="B132" s="349">
        <v>4</v>
      </c>
      <c r="C132" s="350"/>
      <c r="D132" s="362" t="s">
        <v>258</v>
      </c>
      <c r="E132" s="347"/>
      <c r="F132" s="347"/>
      <c r="G132" s="347"/>
      <c r="H132" s="347"/>
      <c r="I132" s="347"/>
      <c r="J132" s="347"/>
      <c r="K132" s="347"/>
      <c r="L132" s="347"/>
      <c r="M132" s="347"/>
      <c r="N132" s="347"/>
      <c r="O132" s="348"/>
    </row>
    <row r="133" spans="1:15" ht="30" customHeight="1">
      <c r="A133" s="165"/>
      <c r="B133" s="381" t="s">
        <v>259</v>
      </c>
      <c r="C133" s="347"/>
      <c r="D133" s="347"/>
      <c r="E133" s="347"/>
      <c r="F133" s="347"/>
      <c r="G133" s="347"/>
      <c r="H133" s="347"/>
      <c r="I133" s="347"/>
      <c r="J133" s="347"/>
      <c r="K133" s="347"/>
      <c r="L133" s="347"/>
      <c r="M133" s="347"/>
      <c r="N133" s="347"/>
      <c r="O133" s="348"/>
    </row>
    <row r="134" spans="1:15" ht="24.75" customHeight="1">
      <c r="A134" s="151"/>
      <c r="B134" s="349">
        <v>1</v>
      </c>
      <c r="C134" s="350"/>
      <c r="D134" s="352" t="s">
        <v>260</v>
      </c>
      <c r="E134" s="347"/>
      <c r="F134" s="347"/>
      <c r="G134" s="347"/>
      <c r="H134" s="347"/>
      <c r="I134" s="347"/>
      <c r="J134" s="347"/>
      <c r="K134" s="347"/>
      <c r="L134" s="347"/>
      <c r="M134" s="347"/>
      <c r="N134" s="347"/>
      <c r="O134" s="348"/>
    </row>
    <row r="135" spans="1:15" ht="24.75" customHeight="1">
      <c r="A135" s="151"/>
      <c r="B135" s="349">
        <v>2</v>
      </c>
      <c r="C135" s="350"/>
      <c r="D135" s="352" t="s">
        <v>261</v>
      </c>
      <c r="E135" s="347"/>
      <c r="F135" s="347"/>
      <c r="G135" s="347"/>
      <c r="H135" s="347"/>
      <c r="I135" s="347"/>
      <c r="J135" s="347"/>
      <c r="K135" s="347"/>
      <c r="L135" s="347"/>
      <c r="M135" s="347"/>
      <c r="N135" s="347"/>
      <c r="O135" s="348"/>
    </row>
    <row r="136" spans="1:15" ht="24.6" customHeight="1">
      <c r="A136" s="151"/>
      <c r="B136" s="349">
        <v>3</v>
      </c>
      <c r="C136" s="350"/>
      <c r="D136" s="352" t="s">
        <v>262</v>
      </c>
      <c r="E136" s="347"/>
      <c r="F136" s="347"/>
      <c r="G136" s="347"/>
      <c r="H136" s="347"/>
      <c r="I136" s="347"/>
      <c r="J136" s="347"/>
      <c r="K136" s="347"/>
      <c r="L136" s="347"/>
      <c r="M136" s="347"/>
      <c r="N136" s="347"/>
      <c r="O136" s="348"/>
    </row>
    <row r="137" spans="1:15" ht="24.75" customHeight="1">
      <c r="A137" s="151"/>
      <c r="B137" s="349">
        <v>4</v>
      </c>
      <c r="C137" s="350"/>
      <c r="D137" s="352" t="s">
        <v>263</v>
      </c>
      <c r="E137" s="347"/>
      <c r="F137" s="347"/>
      <c r="G137" s="347"/>
      <c r="H137" s="347"/>
      <c r="I137" s="347"/>
      <c r="J137" s="347"/>
      <c r="K137" s="347"/>
      <c r="L137" s="347"/>
      <c r="M137" s="347"/>
      <c r="N137" s="347"/>
      <c r="O137" s="348"/>
    </row>
    <row r="138" spans="1:15" ht="30" customHeight="1">
      <c r="A138" s="165"/>
      <c r="B138" s="381" t="s">
        <v>264</v>
      </c>
      <c r="C138" s="347"/>
      <c r="D138" s="347"/>
      <c r="E138" s="347"/>
      <c r="F138" s="347"/>
      <c r="G138" s="347"/>
      <c r="H138" s="347"/>
      <c r="I138" s="347"/>
      <c r="J138" s="347"/>
      <c r="K138" s="347"/>
      <c r="L138" s="347"/>
      <c r="M138" s="347"/>
      <c r="N138" s="347"/>
      <c r="O138" s="348"/>
    </row>
    <row r="139" spans="1:15" ht="30" customHeight="1">
      <c r="A139" s="165"/>
      <c r="B139" s="383" t="s">
        <v>265</v>
      </c>
      <c r="C139" s="347"/>
      <c r="D139" s="347"/>
      <c r="E139" s="347"/>
      <c r="F139" s="347"/>
      <c r="G139" s="347"/>
      <c r="H139" s="347"/>
      <c r="I139" s="347"/>
      <c r="J139" s="347"/>
      <c r="K139" s="347"/>
      <c r="L139" s="347"/>
      <c r="M139" s="347"/>
      <c r="N139" s="347"/>
      <c r="O139" s="348"/>
    </row>
    <row r="140" spans="1:15" ht="24.75" customHeight="1">
      <c r="A140" s="151"/>
      <c r="B140" s="349">
        <v>1</v>
      </c>
      <c r="C140" s="350"/>
      <c r="D140" s="352" t="s">
        <v>266</v>
      </c>
      <c r="E140" s="347"/>
      <c r="F140" s="347"/>
      <c r="G140" s="347"/>
      <c r="H140" s="347"/>
      <c r="I140" s="347"/>
      <c r="J140" s="347"/>
      <c r="K140" s="347"/>
      <c r="L140" s="347"/>
      <c r="M140" s="347"/>
      <c r="N140" s="347"/>
      <c r="O140" s="348"/>
    </row>
    <row r="141" spans="1:15" ht="24.75" customHeight="1">
      <c r="A141" s="151"/>
      <c r="B141" s="349">
        <v>2</v>
      </c>
      <c r="C141" s="350"/>
      <c r="D141" s="352" t="s">
        <v>267</v>
      </c>
      <c r="E141" s="347"/>
      <c r="F141" s="347"/>
      <c r="G141" s="347"/>
      <c r="H141" s="347"/>
      <c r="I141" s="347"/>
      <c r="J141" s="347"/>
      <c r="K141" s="347"/>
      <c r="L141" s="347"/>
      <c r="M141" s="347"/>
      <c r="N141" s="347"/>
      <c r="O141" s="348"/>
    </row>
    <row r="142" spans="1:15" ht="24.75" customHeight="1">
      <c r="A142" s="151"/>
      <c r="B142" s="349">
        <v>3</v>
      </c>
      <c r="C142" s="350"/>
      <c r="D142" s="352" t="s">
        <v>268</v>
      </c>
      <c r="E142" s="347"/>
      <c r="F142" s="347"/>
      <c r="G142" s="347"/>
      <c r="H142" s="347"/>
      <c r="I142" s="347"/>
      <c r="J142" s="347"/>
      <c r="K142" s="347"/>
      <c r="L142" s="347"/>
      <c r="M142" s="347"/>
      <c r="N142" s="347"/>
      <c r="O142" s="348"/>
    </row>
    <row r="143" spans="1:15" ht="24.75" customHeight="1">
      <c r="A143" s="151"/>
      <c r="B143" s="349">
        <v>4</v>
      </c>
      <c r="C143" s="350"/>
      <c r="D143" s="352" t="s">
        <v>269</v>
      </c>
      <c r="E143" s="347"/>
      <c r="F143" s="347"/>
      <c r="G143" s="347"/>
      <c r="H143" s="347"/>
      <c r="I143" s="347"/>
      <c r="J143" s="347"/>
      <c r="K143" s="347"/>
      <c r="L143" s="347"/>
      <c r="M143" s="347"/>
      <c r="N143" s="347"/>
      <c r="O143" s="348"/>
    </row>
    <row r="144" spans="1:15" ht="24.75" customHeight="1">
      <c r="A144" s="151"/>
      <c r="B144" s="349">
        <v>5</v>
      </c>
      <c r="C144" s="350"/>
      <c r="D144" s="352" t="s">
        <v>270</v>
      </c>
      <c r="E144" s="347"/>
      <c r="F144" s="347"/>
      <c r="G144" s="347"/>
      <c r="H144" s="347"/>
      <c r="I144" s="347"/>
      <c r="J144" s="347"/>
      <c r="K144" s="347"/>
      <c r="L144" s="347"/>
      <c r="M144" s="347"/>
      <c r="N144" s="347"/>
      <c r="O144" s="348"/>
    </row>
    <row r="145" spans="1:15" ht="24.75" customHeight="1">
      <c r="A145" s="151"/>
      <c r="B145" s="349">
        <v>6</v>
      </c>
      <c r="C145" s="350"/>
      <c r="D145" s="352" t="s">
        <v>271</v>
      </c>
      <c r="E145" s="347"/>
      <c r="F145" s="347"/>
      <c r="G145" s="347"/>
      <c r="H145" s="347"/>
      <c r="I145" s="347"/>
      <c r="J145" s="347"/>
      <c r="K145" s="347"/>
      <c r="L145" s="347"/>
      <c r="M145" s="347"/>
      <c r="N145" s="347"/>
      <c r="O145" s="348"/>
    </row>
    <row r="146" spans="1:15" ht="30" customHeight="1">
      <c r="A146" s="166"/>
      <c r="B146" s="381" t="s">
        <v>272</v>
      </c>
      <c r="C146" s="347"/>
      <c r="D146" s="347"/>
      <c r="E146" s="347"/>
      <c r="F146" s="347"/>
      <c r="G146" s="347"/>
      <c r="H146" s="347"/>
      <c r="I146" s="347"/>
      <c r="J146" s="347"/>
      <c r="K146" s="347"/>
      <c r="L146" s="347"/>
      <c r="M146" s="347"/>
      <c r="N146" s="347"/>
      <c r="O146" s="348"/>
    </row>
    <row r="147" spans="1:15" ht="24.75" customHeight="1">
      <c r="A147" s="151"/>
      <c r="B147" s="349">
        <v>1</v>
      </c>
      <c r="C147" s="350"/>
      <c r="D147" s="352" t="s">
        <v>273</v>
      </c>
      <c r="E147" s="347"/>
      <c r="F147" s="347"/>
      <c r="G147" s="347"/>
      <c r="H147" s="347"/>
      <c r="I147" s="347"/>
      <c r="J147" s="347"/>
      <c r="K147" s="347"/>
      <c r="L147" s="347"/>
      <c r="M147" s="347"/>
      <c r="N147" s="347"/>
      <c r="O147" s="348"/>
    </row>
    <row r="148" spans="1:15" ht="139.9" customHeight="1">
      <c r="A148" s="151"/>
      <c r="B148" s="349">
        <v>2</v>
      </c>
      <c r="C148" s="350"/>
      <c r="D148" s="382" t="s">
        <v>274</v>
      </c>
      <c r="E148" s="347"/>
      <c r="F148" s="347"/>
      <c r="G148" s="347"/>
      <c r="H148" s="347"/>
      <c r="I148" s="347"/>
      <c r="J148" s="347"/>
      <c r="K148" s="347"/>
      <c r="L148" s="347"/>
      <c r="M148" s="347"/>
      <c r="N148" s="347"/>
      <c r="O148" s="348"/>
    </row>
    <row r="149" spans="1:15" ht="24.75" customHeight="1">
      <c r="A149" s="151"/>
      <c r="B149" s="349">
        <v>3</v>
      </c>
      <c r="C149" s="350"/>
      <c r="D149" s="352" t="s">
        <v>275</v>
      </c>
      <c r="E149" s="347"/>
      <c r="F149" s="347"/>
      <c r="G149" s="347"/>
      <c r="H149" s="347"/>
      <c r="I149" s="347"/>
      <c r="J149" s="347"/>
      <c r="K149" s="347"/>
      <c r="L149" s="347"/>
      <c r="M149" s="347"/>
      <c r="N149" s="347"/>
      <c r="O149" s="348"/>
    </row>
    <row r="150" spans="1:15" ht="37.9" customHeight="1">
      <c r="A150" s="151"/>
      <c r="B150" s="349">
        <v>4</v>
      </c>
      <c r="C150" s="350"/>
      <c r="D150" s="352" t="s">
        <v>276</v>
      </c>
      <c r="E150" s="347"/>
      <c r="F150" s="347"/>
      <c r="G150" s="347"/>
      <c r="H150" s="347"/>
      <c r="I150" s="347"/>
      <c r="J150" s="347"/>
      <c r="K150" s="347"/>
      <c r="L150" s="347"/>
      <c r="M150" s="347"/>
      <c r="N150" s="347"/>
      <c r="O150" s="348"/>
    </row>
    <row r="151" spans="1:15" ht="30" customHeight="1">
      <c r="A151" s="166"/>
      <c r="B151" s="381" t="s">
        <v>277</v>
      </c>
      <c r="C151" s="347"/>
      <c r="D151" s="347"/>
      <c r="E151" s="347"/>
      <c r="F151" s="347"/>
      <c r="G151" s="347"/>
      <c r="H151" s="347"/>
      <c r="I151" s="347"/>
      <c r="J151" s="347"/>
      <c r="K151" s="347"/>
      <c r="L151" s="347"/>
      <c r="M151" s="347"/>
      <c r="N151" s="347"/>
      <c r="O151" s="348"/>
    </row>
    <row r="152" spans="1:15" ht="24.75" customHeight="1">
      <c r="A152" s="151"/>
      <c r="B152" s="349">
        <v>1</v>
      </c>
      <c r="C152" s="350"/>
      <c r="D152" s="352" t="s">
        <v>278</v>
      </c>
      <c r="E152" s="347"/>
      <c r="F152" s="347"/>
      <c r="G152" s="347"/>
      <c r="H152" s="347"/>
      <c r="I152" s="347"/>
      <c r="J152" s="347"/>
      <c r="K152" s="347"/>
      <c r="L152" s="347"/>
      <c r="M152" s="347"/>
      <c r="N152" s="347"/>
      <c r="O152" s="348"/>
    </row>
    <row r="153" spans="1:15" ht="55.5" customHeight="1">
      <c r="A153" s="151"/>
      <c r="B153" s="349">
        <v>2</v>
      </c>
      <c r="C153" s="350"/>
      <c r="D153" s="382" t="s">
        <v>279</v>
      </c>
      <c r="E153" s="347"/>
      <c r="F153" s="347"/>
      <c r="G153" s="347"/>
      <c r="H153" s="347"/>
      <c r="I153" s="347"/>
      <c r="J153" s="347"/>
      <c r="K153" s="347"/>
      <c r="L153" s="347"/>
      <c r="M153" s="347"/>
      <c r="N153" s="347"/>
      <c r="O153" s="348"/>
    </row>
    <row r="154" spans="1:15" ht="30" customHeight="1">
      <c r="A154" s="166"/>
      <c r="B154" s="381" t="s">
        <v>280</v>
      </c>
      <c r="C154" s="347"/>
      <c r="D154" s="347"/>
      <c r="E154" s="347"/>
      <c r="F154" s="347"/>
      <c r="G154" s="347"/>
      <c r="H154" s="347"/>
      <c r="I154" s="347"/>
      <c r="J154" s="347"/>
      <c r="K154" s="347"/>
      <c r="L154" s="347"/>
      <c r="M154" s="347"/>
      <c r="N154" s="347"/>
      <c r="O154" s="348"/>
    </row>
    <row r="155" spans="1:15" ht="24.75" customHeight="1">
      <c r="A155" s="151"/>
      <c r="B155" s="349">
        <v>1</v>
      </c>
      <c r="C155" s="350"/>
      <c r="D155" s="346" t="s">
        <v>281</v>
      </c>
      <c r="E155" s="347"/>
      <c r="F155" s="347"/>
      <c r="G155" s="347"/>
      <c r="H155" s="347"/>
      <c r="I155" s="347"/>
      <c r="J155" s="347"/>
      <c r="K155" s="347"/>
      <c r="L155" s="347"/>
      <c r="M155" s="347"/>
      <c r="N155" s="347"/>
      <c r="O155" s="348"/>
    </row>
    <row r="156" spans="1:15" ht="24.75" customHeight="1">
      <c r="A156" s="151"/>
      <c r="B156" s="349">
        <v>2</v>
      </c>
      <c r="C156" s="350"/>
      <c r="D156" s="346" t="s">
        <v>282</v>
      </c>
      <c r="E156" s="347"/>
      <c r="F156" s="347"/>
      <c r="G156" s="347"/>
      <c r="H156" s="347"/>
      <c r="I156" s="347"/>
      <c r="J156" s="347"/>
      <c r="K156" s="347"/>
      <c r="L156" s="347"/>
      <c r="M156" s="347"/>
      <c r="N156" s="347"/>
      <c r="O156" s="348"/>
    </row>
    <row r="157" spans="1:15" ht="27.6" customHeight="1">
      <c r="A157" s="151"/>
      <c r="B157" s="349">
        <v>3</v>
      </c>
      <c r="C157" s="350"/>
      <c r="D157" s="380" t="s">
        <v>283</v>
      </c>
      <c r="E157" s="347"/>
      <c r="F157" s="347"/>
      <c r="G157" s="347"/>
      <c r="H157" s="347"/>
      <c r="I157" s="347"/>
      <c r="J157" s="347"/>
      <c r="K157" s="347"/>
      <c r="L157" s="347"/>
      <c r="M157" s="347"/>
      <c r="N157" s="347"/>
      <c r="O157" s="348"/>
    </row>
    <row r="158" spans="1:15" ht="24.75" customHeight="1">
      <c r="A158" s="151"/>
      <c r="B158" s="349">
        <v>4</v>
      </c>
      <c r="C158" s="350"/>
      <c r="D158" s="346" t="s">
        <v>284</v>
      </c>
      <c r="E158" s="347"/>
      <c r="F158" s="347"/>
      <c r="G158" s="347"/>
      <c r="H158" s="347"/>
      <c r="I158" s="347"/>
      <c r="J158" s="347"/>
      <c r="K158" s="347"/>
      <c r="L158" s="347"/>
      <c r="M158" s="347"/>
      <c r="N158" s="347"/>
      <c r="O158" s="348"/>
    </row>
    <row r="159" spans="1:15" ht="30" customHeight="1">
      <c r="A159" s="166"/>
      <c r="B159" s="381" t="s">
        <v>285</v>
      </c>
      <c r="C159" s="347"/>
      <c r="D159" s="347"/>
      <c r="E159" s="347"/>
      <c r="F159" s="347"/>
      <c r="G159" s="347"/>
      <c r="H159" s="347"/>
      <c r="I159" s="347"/>
      <c r="J159" s="347"/>
      <c r="K159" s="347"/>
      <c r="L159" s="347"/>
      <c r="M159" s="347"/>
      <c r="N159" s="347"/>
      <c r="O159" s="348"/>
    </row>
    <row r="160" spans="1:15" ht="24.75" customHeight="1">
      <c r="A160" s="151"/>
      <c r="B160" s="349">
        <v>1</v>
      </c>
      <c r="C160" s="350"/>
      <c r="D160" s="346" t="s">
        <v>286</v>
      </c>
      <c r="E160" s="347"/>
      <c r="F160" s="347"/>
      <c r="G160" s="347"/>
      <c r="H160" s="347"/>
      <c r="I160" s="347"/>
      <c r="J160" s="347"/>
      <c r="K160" s="347"/>
      <c r="L160" s="347"/>
      <c r="M160" s="347"/>
      <c r="N160" s="347"/>
      <c r="O160" s="348"/>
    </row>
    <row r="161" spans="1:15" ht="24.75" customHeight="1">
      <c r="A161" s="151"/>
      <c r="B161" s="349">
        <v>2</v>
      </c>
      <c r="C161" s="350"/>
      <c r="D161" s="346" t="s">
        <v>287</v>
      </c>
      <c r="E161" s="347"/>
      <c r="F161" s="347"/>
      <c r="G161" s="347"/>
      <c r="H161" s="347"/>
      <c r="I161" s="347"/>
      <c r="J161" s="347"/>
      <c r="K161" s="347"/>
      <c r="L161" s="347"/>
      <c r="M161" s="347"/>
      <c r="N161" s="347"/>
      <c r="O161" s="348"/>
    </row>
    <row r="162" spans="1:15" ht="24.75" customHeight="1">
      <c r="A162" s="151"/>
      <c r="B162" s="349">
        <v>3</v>
      </c>
      <c r="C162" s="350"/>
      <c r="D162" s="346" t="s">
        <v>288</v>
      </c>
      <c r="E162" s="347"/>
      <c r="F162" s="347"/>
      <c r="G162" s="347"/>
      <c r="H162" s="347"/>
      <c r="I162" s="347"/>
      <c r="J162" s="347"/>
      <c r="K162" s="347"/>
      <c r="L162" s="347"/>
      <c r="M162" s="347"/>
      <c r="N162" s="347"/>
      <c r="O162" s="348"/>
    </row>
    <row r="163" spans="1:15" ht="24.75" customHeight="1">
      <c r="A163" s="151"/>
      <c r="B163" s="349">
        <v>4</v>
      </c>
      <c r="C163" s="350"/>
      <c r="D163" s="346" t="s">
        <v>289</v>
      </c>
      <c r="E163" s="347"/>
      <c r="F163" s="347"/>
      <c r="G163" s="347"/>
      <c r="H163" s="347"/>
      <c r="I163" s="347"/>
      <c r="J163" s="347"/>
      <c r="K163" s="347"/>
      <c r="L163" s="347"/>
      <c r="M163" s="347"/>
      <c r="N163" s="347"/>
      <c r="O163" s="348"/>
    </row>
    <row r="164" spans="1:15" ht="24.75" customHeight="1">
      <c r="A164" s="151"/>
      <c r="B164" s="349" t="s">
        <v>290</v>
      </c>
      <c r="C164" s="347"/>
      <c r="D164" s="347"/>
      <c r="E164" s="347"/>
      <c r="F164" s="347"/>
      <c r="G164" s="347"/>
      <c r="H164" s="347"/>
      <c r="I164" s="347"/>
      <c r="J164" s="347"/>
      <c r="K164" s="347"/>
      <c r="L164" s="347"/>
      <c r="M164" s="347"/>
      <c r="N164" s="347"/>
      <c r="O164" s="348"/>
    </row>
    <row r="165" spans="1:15" ht="24.75" customHeight="1">
      <c r="A165" s="151"/>
      <c r="B165" s="349" t="s">
        <v>291</v>
      </c>
      <c r="C165" s="347"/>
      <c r="D165" s="347"/>
      <c r="E165" s="347"/>
      <c r="F165" s="347"/>
      <c r="G165" s="347"/>
      <c r="H165" s="347"/>
      <c r="I165" s="347"/>
      <c r="J165" s="347"/>
      <c r="K165" s="347"/>
      <c r="L165" s="347"/>
      <c r="M165" s="347"/>
      <c r="N165" s="347"/>
      <c r="O165" s="348"/>
    </row>
    <row r="166" spans="1:15" ht="41.25" customHeight="1">
      <c r="A166" s="151"/>
      <c r="B166" s="371"/>
      <c r="C166" s="372"/>
      <c r="D166" s="372"/>
      <c r="E166" s="372"/>
      <c r="F166" s="372"/>
      <c r="G166" s="372"/>
      <c r="H166" s="372"/>
      <c r="I166" s="372"/>
      <c r="J166" s="372"/>
      <c r="K166" s="372"/>
      <c r="L166" s="372"/>
      <c r="M166" s="372"/>
      <c r="N166" s="372"/>
      <c r="O166" s="373"/>
    </row>
    <row r="167" spans="1:15" ht="39.75" customHeight="1">
      <c r="A167" s="151"/>
      <c r="B167" s="374"/>
      <c r="C167" s="375"/>
      <c r="D167" s="375"/>
      <c r="E167" s="375"/>
      <c r="F167" s="375"/>
      <c r="G167" s="375"/>
      <c r="H167" s="375"/>
      <c r="I167" s="375"/>
      <c r="J167" s="375"/>
      <c r="K167" s="375"/>
      <c r="L167" s="375"/>
      <c r="M167" s="375"/>
      <c r="N167" s="375"/>
      <c r="O167" s="376"/>
    </row>
    <row r="168" spans="1:15" ht="41.25" customHeight="1">
      <c r="A168" s="151"/>
      <c r="B168" s="374"/>
      <c r="C168" s="375"/>
      <c r="D168" s="375"/>
      <c r="E168" s="375"/>
      <c r="F168" s="375"/>
      <c r="G168" s="375"/>
      <c r="H168" s="375"/>
      <c r="I168" s="375"/>
      <c r="J168" s="375"/>
      <c r="K168" s="375"/>
      <c r="L168" s="375"/>
      <c r="M168" s="375"/>
      <c r="N168" s="375"/>
      <c r="O168" s="376"/>
    </row>
    <row r="169" spans="1:15" ht="39.75" customHeight="1">
      <c r="A169" s="151"/>
      <c r="B169" s="377"/>
      <c r="C169" s="378"/>
      <c r="D169" s="378"/>
      <c r="E169" s="378"/>
      <c r="F169" s="378"/>
      <c r="G169" s="378"/>
      <c r="H169" s="378"/>
      <c r="I169" s="378"/>
      <c r="J169" s="378"/>
      <c r="K169" s="378"/>
      <c r="L169" s="378"/>
      <c r="M169" s="378"/>
      <c r="N169" s="378"/>
      <c r="O169" s="379"/>
    </row>
    <row r="170" spans="1:15" ht="30" customHeight="1">
      <c r="A170" s="151"/>
      <c r="B170" s="366" t="s">
        <v>441</v>
      </c>
      <c r="C170" s="354"/>
      <c r="D170" s="367"/>
      <c r="E170" s="368"/>
      <c r="F170" s="354"/>
      <c r="G170" s="354"/>
      <c r="H170" s="354"/>
      <c r="I170" s="354"/>
      <c r="J170" s="354"/>
      <c r="K170" s="354"/>
      <c r="L170" s="367"/>
      <c r="M170" s="368" t="s">
        <v>292</v>
      </c>
      <c r="N170" s="354"/>
      <c r="O170" s="355"/>
    </row>
    <row r="171" spans="1:15" ht="33" customHeight="1">
      <c r="A171" s="151"/>
      <c r="B171" s="369" t="s">
        <v>293</v>
      </c>
      <c r="C171" s="364"/>
      <c r="D171" s="370"/>
      <c r="E171" s="363"/>
      <c r="F171" s="364"/>
      <c r="G171" s="364"/>
      <c r="H171" s="364"/>
      <c r="I171" s="364"/>
      <c r="J171" s="364"/>
      <c r="K171" s="364"/>
      <c r="L171" s="370"/>
      <c r="M171" s="363" t="s">
        <v>294</v>
      </c>
      <c r="N171" s="364"/>
      <c r="O171" s="365"/>
    </row>
    <row r="172" spans="1:15" ht="18" customHeight="1">
      <c r="A172" s="151"/>
      <c r="B172" s="151"/>
      <c r="C172" s="167"/>
      <c r="D172" s="168"/>
      <c r="E172" s="168"/>
      <c r="F172" s="168"/>
      <c r="G172" s="168"/>
      <c r="H172" s="168"/>
      <c r="I172" s="168"/>
      <c r="J172" s="151"/>
      <c r="K172" s="151"/>
      <c r="L172" s="151"/>
      <c r="M172" s="151"/>
      <c r="N172" s="151"/>
      <c r="O172" s="151"/>
    </row>
    <row r="173" spans="1:15" ht="18" customHeight="1">
      <c r="A173" s="151"/>
      <c r="B173" s="151"/>
      <c r="C173" s="167"/>
      <c r="D173" s="168"/>
      <c r="E173" s="168"/>
      <c r="F173" s="168"/>
      <c r="G173" s="168"/>
      <c r="H173" s="168"/>
      <c r="I173" s="168"/>
      <c r="J173" s="151"/>
      <c r="K173" s="151"/>
      <c r="L173" s="151"/>
      <c r="M173" s="151"/>
      <c r="N173" s="151"/>
      <c r="O173" s="151"/>
    </row>
    <row r="174" spans="1:15" ht="18" customHeight="1">
      <c r="A174" s="151"/>
      <c r="B174" s="151"/>
      <c r="C174" s="167"/>
      <c r="D174" s="168"/>
      <c r="E174" s="168"/>
      <c r="F174" s="168"/>
      <c r="G174" s="168"/>
      <c r="H174" s="168"/>
      <c r="I174" s="168"/>
      <c r="J174" s="151"/>
      <c r="K174" s="151"/>
      <c r="L174" s="151"/>
      <c r="M174" s="151"/>
      <c r="N174" s="151"/>
      <c r="O174" s="151"/>
    </row>
    <row r="175" spans="1:15" ht="18" customHeight="1">
      <c r="A175" s="151"/>
      <c r="B175" s="151"/>
      <c r="C175" s="167"/>
      <c r="D175" s="168"/>
      <c r="E175" s="168"/>
      <c r="F175" s="168"/>
      <c r="G175" s="168"/>
      <c r="H175" s="168"/>
      <c r="I175" s="168"/>
      <c r="J175" s="151"/>
      <c r="K175" s="151"/>
      <c r="L175" s="151"/>
      <c r="M175" s="151"/>
      <c r="N175" s="151"/>
      <c r="O175" s="151"/>
    </row>
    <row r="176" spans="1:15" ht="18" customHeight="1">
      <c r="A176" s="151"/>
      <c r="B176" s="151"/>
      <c r="C176" s="167"/>
      <c r="D176" s="168"/>
      <c r="E176" s="168"/>
      <c r="F176" s="168"/>
      <c r="G176" s="168"/>
      <c r="H176" s="168"/>
      <c r="I176" s="168"/>
      <c r="J176" s="151"/>
      <c r="K176" s="151"/>
      <c r="L176" s="151"/>
      <c r="M176" s="151"/>
      <c r="N176" s="151"/>
      <c r="O176" s="151"/>
    </row>
    <row r="177" spans="1:15" ht="18" customHeight="1">
      <c r="A177" s="151"/>
      <c r="B177" s="151"/>
      <c r="C177" s="167"/>
      <c r="D177" s="168"/>
      <c r="E177" s="168"/>
      <c r="F177" s="168"/>
      <c r="G177" s="168"/>
      <c r="H177" s="168"/>
      <c r="I177" s="168"/>
      <c r="J177" s="151"/>
      <c r="K177" s="151"/>
      <c r="L177" s="151"/>
      <c r="M177" s="151"/>
      <c r="N177" s="151"/>
      <c r="O177" s="151"/>
    </row>
    <row r="178" spans="1:15" ht="18" customHeight="1">
      <c r="A178" s="151"/>
      <c r="B178" s="151"/>
      <c r="C178" s="167"/>
      <c r="D178" s="168"/>
      <c r="E178" s="168"/>
      <c r="F178" s="168"/>
      <c r="G178" s="168"/>
      <c r="H178" s="168"/>
      <c r="I178" s="168"/>
      <c r="J178" s="151"/>
      <c r="K178" s="151"/>
      <c r="L178" s="151"/>
      <c r="M178" s="151"/>
      <c r="N178" s="151"/>
      <c r="O178" s="151"/>
    </row>
    <row r="179" spans="1:15" ht="18" customHeight="1">
      <c r="A179" s="151"/>
      <c r="B179" s="151"/>
      <c r="C179" s="167"/>
      <c r="D179" s="168"/>
      <c r="E179" s="168"/>
      <c r="F179" s="168"/>
      <c r="G179" s="168"/>
      <c r="H179" s="168"/>
      <c r="I179" s="168"/>
      <c r="J179" s="151"/>
      <c r="K179" s="151"/>
      <c r="L179" s="151"/>
      <c r="M179" s="151"/>
      <c r="N179" s="151"/>
      <c r="O179" s="151"/>
    </row>
    <row r="180" spans="1:15" ht="18" customHeight="1">
      <c r="A180" s="151"/>
      <c r="B180" s="151"/>
      <c r="C180" s="167"/>
      <c r="D180" s="168"/>
      <c r="E180" s="168"/>
      <c r="F180" s="168"/>
      <c r="G180" s="168"/>
      <c r="H180" s="168"/>
      <c r="I180" s="168"/>
      <c r="J180" s="151"/>
      <c r="K180" s="151"/>
      <c r="L180" s="151"/>
      <c r="M180" s="151"/>
      <c r="N180" s="151"/>
      <c r="O180" s="151"/>
    </row>
    <row r="181" spans="1:15" ht="18" customHeight="1">
      <c r="A181" s="151"/>
      <c r="B181" s="151"/>
      <c r="C181" s="167"/>
      <c r="D181" s="168"/>
      <c r="E181" s="168"/>
      <c r="F181" s="168"/>
      <c r="G181" s="168"/>
      <c r="H181" s="168"/>
      <c r="I181" s="168"/>
      <c r="J181" s="151"/>
      <c r="K181" s="151"/>
      <c r="L181" s="151"/>
      <c r="M181" s="151"/>
      <c r="N181" s="151"/>
      <c r="O181" s="151"/>
    </row>
    <row r="182" spans="1:15" ht="18" customHeight="1">
      <c r="A182" s="151"/>
      <c r="B182" s="151"/>
      <c r="C182" s="167"/>
      <c r="D182" s="168"/>
      <c r="E182" s="168"/>
      <c r="F182" s="168"/>
      <c r="G182" s="168"/>
      <c r="H182" s="168"/>
      <c r="I182" s="168"/>
      <c r="J182" s="151"/>
      <c r="K182" s="151"/>
      <c r="L182" s="151"/>
      <c r="M182" s="151"/>
      <c r="N182" s="151"/>
      <c r="O182" s="151"/>
    </row>
    <row r="183" spans="1:15" ht="18" customHeight="1">
      <c r="A183" s="151"/>
      <c r="B183" s="151"/>
      <c r="C183" s="167"/>
      <c r="D183" s="168"/>
      <c r="E183" s="168"/>
      <c r="F183" s="168"/>
      <c r="G183" s="168"/>
      <c r="H183" s="168"/>
      <c r="I183" s="168"/>
      <c r="J183" s="151"/>
      <c r="K183" s="151"/>
      <c r="L183" s="151"/>
      <c r="M183" s="151"/>
      <c r="N183" s="151"/>
      <c r="O183" s="151"/>
    </row>
    <row r="184" spans="1:15" ht="18" customHeight="1">
      <c r="A184" s="151"/>
      <c r="B184" s="151"/>
      <c r="C184" s="167"/>
      <c r="D184" s="168"/>
      <c r="E184" s="168"/>
      <c r="F184" s="168"/>
      <c r="G184" s="168"/>
      <c r="H184" s="168"/>
      <c r="I184" s="168"/>
      <c r="J184" s="151"/>
      <c r="K184" s="151"/>
      <c r="L184" s="151"/>
      <c r="M184" s="151"/>
      <c r="N184" s="151"/>
      <c r="O184" s="151"/>
    </row>
    <row r="185" spans="1:15" ht="18" customHeight="1">
      <c r="A185" s="151"/>
      <c r="B185" s="151"/>
      <c r="C185" s="167"/>
      <c r="D185" s="168"/>
      <c r="E185" s="168"/>
      <c r="F185" s="168"/>
      <c r="G185" s="168"/>
      <c r="H185" s="168"/>
      <c r="I185" s="168"/>
      <c r="J185" s="151"/>
      <c r="K185" s="151"/>
      <c r="L185" s="151"/>
      <c r="M185" s="151"/>
      <c r="N185" s="151"/>
      <c r="O185" s="151"/>
    </row>
    <row r="186" spans="1:15" ht="18" customHeight="1">
      <c r="A186" s="151"/>
      <c r="B186" s="151"/>
      <c r="C186" s="167"/>
      <c r="D186" s="168"/>
      <c r="E186" s="168"/>
      <c r="F186" s="168"/>
      <c r="G186" s="168"/>
      <c r="H186" s="168"/>
      <c r="I186" s="168"/>
      <c r="J186" s="151"/>
      <c r="K186" s="151"/>
      <c r="L186" s="151"/>
      <c r="M186" s="151"/>
      <c r="N186" s="151"/>
      <c r="O186" s="151"/>
    </row>
    <row r="187" spans="1:15" ht="18" customHeight="1">
      <c r="A187" s="151"/>
      <c r="B187" s="151"/>
      <c r="C187" s="167"/>
      <c r="D187" s="168"/>
      <c r="E187" s="168"/>
      <c r="F187" s="168"/>
      <c r="G187" s="168"/>
      <c r="H187" s="168"/>
      <c r="I187" s="168"/>
      <c r="J187" s="151"/>
      <c r="K187" s="151"/>
      <c r="L187" s="151"/>
      <c r="M187" s="151"/>
      <c r="N187" s="151"/>
      <c r="O187" s="151"/>
    </row>
    <row r="188" spans="1:15" ht="18" customHeight="1">
      <c r="A188" s="151"/>
      <c r="B188" s="151"/>
      <c r="C188" s="167"/>
      <c r="D188" s="168"/>
      <c r="E188" s="168"/>
      <c r="F188" s="168"/>
      <c r="G188" s="168"/>
      <c r="H188" s="168"/>
      <c r="I188" s="168"/>
      <c r="J188" s="151"/>
      <c r="K188" s="151"/>
      <c r="L188" s="151"/>
      <c r="M188" s="151"/>
      <c r="N188" s="151"/>
      <c r="O188" s="151"/>
    </row>
    <row r="189" spans="1:15" ht="18" customHeight="1">
      <c r="A189" s="151"/>
      <c r="B189" s="151"/>
      <c r="C189" s="167"/>
      <c r="D189" s="168"/>
      <c r="E189" s="168"/>
      <c r="F189" s="168"/>
      <c r="G189" s="168"/>
      <c r="H189" s="168"/>
      <c r="I189" s="168"/>
      <c r="J189" s="151"/>
      <c r="K189" s="151"/>
      <c r="L189" s="151"/>
      <c r="M189" s="151"/>
      <c r="N189" s="151"/>
      <c r="O189" s="151"/>
    </row>
    <row r="190" spans="1:15" ht="18" customHeight="1">
      <c r="A190" s="151"/>
      <c r="B190" s="151"/>
      <c r="C190" s="167"/>
      <c r="D190" s="168"/>
      <c r="E190" s="168"/>
      <c r="F190" s="168"/>
      <c r="G190" s="168"/>
      <c r="H190" s="168"/>
      <c r="I190" s="168"/>
      <c r="J190" s="151"/>
      <c r="K190" s="151"/>
      <c r="L190" s="151"/>
      <c r="M190" s="151"/>
      <c r="N190" s="151"/>
      <c r="O190" s="151"/>
    </row>
    <row r="191" spans="1:15" ht="18" customHeight="1">
      <c r="A191" s="151"/>
      <c r="B191" s="151"/>
      <c r="C191" s="167"/>
      <c r="D191" s="168"/>
      <c r="E191" s="168"/>
      <c r="F191" s="168"/>
      <c r="G191" s="168"/>
      <c r="H191" s="168"/>
      <c r="I191" s="168"/>
      <c r="J191" s="151"/>
      <c r="K191" s="151"/>
      <c r="L191" s="151"/>
      <c r="M191" s="151"/>
      <c r="N191" s="151"/>
      <c r="O191" s="151"/>
    </row>
    <row r="192" spans="1:15" ht="18" customHeight="1">
      <c r="A192" s="151"/>
      <c r="B192" s="151"/>
      <c r="C192" s="167"/>
      <c r="D192" s="168"/>
      <c r="E192" s="168"/>
      <c r="F192" s="168"/>
      <c r="G192" s="168"/>
      <c r="H192" s="168"/>
      <c r="I192" s="168"/>
      <c r="J192" s="151"/>
      <c r="K192" s="151"/>
      <c r="L192" s="151"/>
      <c r="M192" s="151"/>
      <c r="N192" s="151"/>
      <c r="O192" s="151"/>
    </row>
    <row r="193" spans="1:15" ht="18" customHeight="1">
      <c r="A193" s="151"/>
      <c r="B193" s="151"/>
      <c r="C193" s="167"/>
      <c r="D193" s="168"/>
      <c r="E193" s="168"/>
      <c r="F193" s="168"/>
      <c r="G193" s="168"/>
      <c r="H193" s="168"/>
      <c r="I193" s="168"/>
      <c r="J193" s="151"/>
      <c r="K193" s="151"/>
      <c r="L193" s="151"/>
      <c r="M193" s="151"/>
      <c r="N193" s="151"/>
      <c r="O193" s="151"/>
    </row>
    <row r="194" spans="1:15" ht="18" customHeight="1">
      <c r="A194" s="151"/>
      <c r="B194" s="151"/>
      <c r="C194" s="167"/>
      <c r="D194" s="168"/>
      <c r="E194" s="168"/>
      <c r="F194" s="168"/>
      <c r="G194" s="168"/>
      <c r="H194" s="168"/>
      <c r="I194" s="168"/>
      <c r="J194" s="151"/>
      <c r="K194" s="151"/>
      <c r="L194" s="151"/>
      <c r="M194" s="151"/>
      <c r="N194" s="151"/>
      <c r="O194" s="151"/>
    </row>
    <row r="195" spans="1:15" ht="18" customHeight="1">
      <c r="A195" s="151"/>
      <c r="B195" s="151"/>
      <c r="C195" s="167"/>
      <c r="D195" s="168"/>
      <c r="E195" s="168"/>
      <c r="F195" s="168"/>
      <c r="G195" s="168"/>
      <c r="H195" s="168"/>
      <c r="I195" s="168"/>
      <c r="J195" s="151"/>
      <c r="K195" s="151"/>
      <c r="L195" s="151"/>
      <c r="M195" s="151"/>
      <c r="N195" s="151"/>
      <c r="O195" s="151"/>
    </row>
    <row r="196" spans="1:15" ht="18" customHeight="1">
      <c r="A196" s="151"/>
      <c r="B196" s="151"/>
      <c r="C196" s="167"/>
      <c r="D196" s="168"/>
      <c r="E196" s="168"/>
      <c r="F196" s="168"/>
      <c r="G196" s="168"/>
      <c r="H196" s="168"/>
      <c r="I196" s="168"/>
      <c r="J196" s="151"/>
      <c r="K196" s="151"/>
      <c r="L196" s="151"/>
      <c r="M196" s="151"/>
      <c r="N196" s="151"/>
      <c r="O196" s="151"/>
    </row>
    <row r="197" spans="1:15" ht="18" customHeight="1">
      <c r="A197" s="151"/>
      <c r="B197" s="151"/>
      <c r="C197" s="167"/>
      <c r="D197" s="168"/>
      <c r="E197" s="168"/>
      <c r="F197" s="168"/>
      <c r="G197" s="168"/>
      <c r="H197" s="168"/>
      <c r="I197" s="168"/>
      <c r="J197" s="151"/>
      <c r="K197" s="151"/>
      <c r="L197" s="151"/>
      <c r="M197" s="151"/>
      <c r="N197" s="151"/>
      <c r="O197" s="151"/>
    </row>
    <row r="198" spans="1:15" ht="18" customHeight="1">
      <c r="A198" s="151"/>
      <c r="B198" s="151"/>
      <c r="C198" s="167"/>
      <c r="D198" s="168"/>
      <c r="E198" s="168"/>
      <c r="F198" s="168"/>
      <c r="G198" s="168"/>
      <c r="H198" s="168"/>
      <c r="I198" s="168"/>
      <c r="J198" s="151"/>
      <c r="K198" s="151"/>
      <c r="L198" s="151"/>
      <c r="M198" s="151"/>
      <c r="N198" s="151"/>
      <c r="O198" s="151"/>
    </row>
    <row r="199" spans="1:15" ht="18" customHeight="1">
      <c r="A199" s="151"/>
      <c r="B199" s="151"/>
      <c r="C199" s="167"/>
      <c r="D199" s="168"/>
      <c r="E199" s="168"/>
      <c r="F199" s="168"/>
      <c r="G199" s="168"/>
      <c r="H199" s="168"/>
      <c r="I199" s="168"/>
      <c r="J199" s="151"/>
      <c r="K199" s="151"/>
      <c r="L199" s="151"/>
      <c r="M199" s="151"/>
      <c r="N199" s="151"/>
      <c r="O199" s="151"/>
    </row>
    <row r="200" spans="1:15" ht="18" customHeight="1">
      <c r="A200" s="151"/>
      <c r="B200" s="151"/>
      <c r="C200" s="167"/>
      <c r="D200" s="168"/>
      <c r="E200" s="168"/>
      <c r="F200" s="168"/>
      <c r="G200" s="168"/>
      <c r="H200" s="168"/>
      <c r="I200" s="168"/>
      <c r="J200" s="151"/>
      <c r="K200" s="151"/>
      <c r="L200" s="151"/>
      <c r="M200" s="151"/>
      <c r="N200" s="151"/>
      <c r="O200" s="151"/>
    </row>
    <row r="201" spans="1:15" ht="18" customHeight="1">
      <c r="A201" s="151"/>
      <c r="B201" s="151"/>
      <c r="C201" s="167"/>
      <c r="D201" s="168"/>
      <c r="E201" s="168"/>
      <c r="F201" s="168"/>
      <c r="G201" s="168"/>
      <c r="H201" s="168"/>
      <c r="I201" s="168"/>
      <c r="J201" s="151"/>
      <c r="K201" s="151"/>
      <c r="L201" s="151"/>
      <c r="M201" s="151"/>
      <c r="N201" s="151"/>
      <c r="O201" s="151"/>
    </row>
    <row r="202" spans="1:15" ht="18" customHeight="1">
      <c r="A202" s="151"/>
      <c r="B202" s="151"/>
      <c r="C202" s="167"/>
      <c r="D202" s="168"/>
      <c r="E202" s="168"/>
      <c r="F202" s="168"/>
      <c r="G202" s="168"/>
      <c r="H202" s="168"/>
      <c r="I202" s="168"/>
      <c r="J202" s="151"/>
      <c r="K202" s="151"/>
      <c r="L202" s="151"/>
      <c r="M202" s="151"/>
      <c r="N202" s="151"/>
      <c r="O202" s="151"/>
    </row>
    <row r="203" spans="1:15" ht="18" customHeight="1">
      <c r="A203" s="151"/>
      <c r="B203" s="151"/>
      <c r="C203" s="167"/>
      <c r="D203" s="168"/>
      <c r="E203" s="168"/>
      <c r="F203" s="168"/>
      <c r="G203" s="168"/>
      <c r="H203" s="168"/>
      <c r="I203" s="168"/>
      <c r="J203" s="151"/>
      <c r="K203" s="151"/>
      <c r="L203" s="151"/>
      <c r="M203" s="151"/>
      <c r="N203" s="151"/>
      <c r="O203" s="151"/>
    </row>
    <row r="204" spans="1:15" ht="18" customHeight="1">
      <c r="A204" s="151"/>
      <c r="B204" s="151"/>
      <c r="C204" s="167"/>
      <c r="D204" s="168"/>
      <c r="E204" s="168"/>
      <c r="F204" s="168"/>
      <c r="G204" s="168"/>
      <c r="H204" s="168"/>
      <c r="I204" s="168"/>
      <c r="J204" s="151"/>
      <c r="K204" s="151"/>
      <c r="L204" s="151"/>
      <c r="M204" s="151"/>
      <c r="N204" s="151"/>
      <c r="O204" s="151"/>
    </row>
    <row r="205" spans="1:15" ht="18" customHeight="1">
      <c r="A205" s="151"/>
      <c r="B205" s="151"/>
      <c r="C205" s="167"/>
      <c r="D205" s="168"/>
      <c r="E205" s="168"/>
      <c r="F205" s="168"/>
      <c r="G205" s="168"/>
      <c r="H205" s="168"/>
      <c r="I205" s="168"/>
      <c r="J205" s="151"/>
      <c r="K205" s="151"/>
      <c r="L205" s="151"/>
      <c r="M205" s="151"/>
      <c r="N205" s="151"/>
      <c r="O205" s="151"/>
    </row>
    <row r="206" spans="1:15" ht="18" customHeight="1">
      <c r="A206" s="151"/>
      <c r="B206" s="151"/>
      <c r="C206" s="167"/>
      <c r="D206" s="168"/>
      <c r="E206" s="168"/>
      <c r="F206" s="168"/>
      <c r="G206" s="168"/>
      <c r="H206" s="168"/>
      <c r="I206" s="168"/>
      <c r="J206" s="151"/>
      <c r="K206" s="151"/>
      <c r="L206" s="151"/>
      <c r="M206" s="151"/>
      <c r="N206" s="151"/>
      <c r="O206" s="151"/>
    </row>
    <row r="207" spans="1:15" ht="18" customHeight="1">
      <c r="A207" s="151"/>
      <c r="B207" s="151"/>
      <c r="C207" s="167"/>
      <c r="D207" s="168"/>
      <c r="E207" s="168"/>
      <c r="F207" s="168"/>
      <c r="G207" s="168"/>
      <c r="H207" s="168"/>
      <c r="I207" s="168"/>
      <c r="J207" s="151"/>
      <c r="K207" s="151"/>
      <c r="L207" s="151"/>
      <c r="M207" s="151"/>
      <c r="N207" s="151"/>
      <c r="O207" s="151"/>
    </row>
    <row r="208" spans="1:15" ht="18" customHeight="1">
      <c r="A208" s="151"/>
      <c r="B208" s="151"/>
      <c r="C208" s="167"/>
      <c r="D208" s="168"/>
      <c r="E208" s="168"/>
      <c r="F208" s="168"/>
      <c r="G208" s="168"/>
      <c r="H208" s="168"/>
      <c r="I208" s="168"/>
      <c r="J208" s="151"/>
      <c r="K208" s="151"/>
      <c r="L208" s="151"/>
      <c r="M208" s="151"/>
      <c r="N208" s="151"/>
      <c r="O208" s="151"/>
    </row>
    <row r="209" spans="1:15" ht="18" customHeight="1">
      <c r="A209" s="151"/>
      <c r="B209" s="151"/>
      <c r="C209" s="167"/>
      <c r="D209" s="168"/>
      <c r="E209" s="168"/>
      <c r="F209" s="168"/>
      <c r="G209" s="168"/>
      <c r="H209" s="168"/>
      <c r="I209" s="168"/>
      <c r="J209" s="151"/>
      <c r="K209" s="151"/>
      <c r="L209" s="151"/>
      <c r="M209" s="151"/>
      <c r="N209" s="151"/>
      <c r="O209" s="151"/>
    </row>
    <row r="210" spans="1:15" ht="18" customHeight="1">
      <c r="A210" s="151"/>
      <c r="B210" s="151"/>
      <c r="C210" s="167"/>
      <c r="D210" s="168"/>
      <c r="E210" s="168"/>
      <c r="F210" s="168"/>
      <c r="G210" s="168"/>
      <c r="H210" s="168"/>
      <c r="I210" s="168"/>
      <c r="J210" s="151"/>
      <c r="K210" s="151"/>
      <c r="L210" s="151"/>
      <c r="M210" s="151"/>
      <c r="N210" s="151"/>
      <c r="O210" s="151"/>
    </row>
    <row r="211" spans="1:15" ht="18" customHeight="1">
      <c r="A211" s="151"/>
      <c r="B211" s="151"/>
      <c r="C211" s="167"/>
      <c r="D211" s="168"/>
      <c r="E211" s="168"/>
      <c r="F211" s="168"/>
      <c r="G211" s="168"/>
      <c r="H211" s="168"/>
      <c r="I211" s="168"/>
      <c r="J211" s="151"/>
      <c r="K211" s="151"/>
      <c r="L211" s="151"/>
      <c r="M211" s="151"/>
      <c r="N211" s="151"/>
      <c r="O211" s="151"/>
    </row>
    <row r="212" spans="1:15" ht="18" customHeight="1">
      <c r="A212" s="151"/>
      <c r="B212" s="151"/>
      <c r="C212" s="167"/>
      <c r="D212" s="168"/>
      <c r="E212" s="168"/>
      <c r="F212" s="168"/>
      <c r="G212" s="168"/>
      <c r="H212" s="168"/>
      <c r="I212" s="168"/>
      <c r="J212" s="151"/>
      <c r="K212" s="151"/>
      <c r="L212" s="151"/>
      <c r="M212" s="151"/>
      <c r="N212" s="151"/>
      <c r="O212" s="151"/>
    </row>
    <row r="213" spans="1:15" ht="18" customHeight="1">
      <c r="A213" s="151"/>
      <c r="B213" s="151"/>
      <c r="C213" s="167"/>
      <c r="D213" s="168"/>
      <c r="E213" s="168"/>
      <c r="F213" s="168"/>
      <c r="G213" s="168"/>
      <c r="H213" s="168"/>
      <c r="I213" s="168"/>
      <c r="J213" s="151"/>
      <c r="K213" s="151"/>
      <c r="L213" s="151"/>
      <c r="M213" s="151"/>
      <c r="N213" s="151"/>
      <c r="O213" s="151"/>
    </row>
    <row r="214" spans="1:15" ht="18" customHeight="1">
      <c r="A214" s="151"/>
      <c r="B214" s="151"/>
      <c r="C214" s="167"/>
      <c r="D214" s="168"/>
      <c r="E214" s="168"/>
      <c r="F214" s="168"/>
      <c r="G214" s="168"/>
      <c r="H214" s="168"/>
      <c r="I214" s="168"/>
      <c r="J214" s="151"/>
      <c r="K214" s="151"/>
      <c r="L214" s="151"/>
      <c r="M214" s="151"/>
      <c r="N214" s="151"/>
      <c r="O214" s="151"/>
    </row>
    <row r="215" spans="1:15" ht="18" customHeight="1">
      <c r="A215" s="151"/>
      <c r="B215" s="151"/>
      <c r="C215" s="167"/>
      <c r="D215" s="168"/>
      <c r="E215" s="168"/>
      <c r="F215" s="168"/>
      <c r="G215" s="168"/>
      <c r="H215" s="168"/>
      <c r="I215" s="168"/>
      <c r="J215" s="151"/>
      <c r="K215" s="151"/>
      <c r="L215" s="151"/>
      <c r="M215" s="151"/>
      <c r="N215" s="151"/>
      <c r="O215" s="151"/>
    </row>
    <row r="216" spans="1:15" ht="18" customHeight="1">
      <c r="A216" s="151"/>
      <c r="B216" s="151"/>
      <c r="C216" s="167"/>
      <c r="D216" s="168"/>
      <c r="E216" s="168"/>
      <c r="F216" s="168"/>
      <c r="G216" s="168"/>
      <c r="H216" s="168"/>
      <c r="I216" s="168"/>
      <c r="J216" s="151"/>
      <c r="K216" s="151"/>
      <c r="L216" s="151"/>
      <c r="M216" s="151"/>
      <c r="N216" s="151"/>
      <c r="O216" s="151"/>
    </row>
    <row r="217" spans="1:15" ht="18" customHeight="1">
      <c r="A217" s="151"/>
      <c r="B217" s="151"/>
      <c r="C217" s="167"/>
      <c r="D217" s="168"/>
      <c r="E217" s="168"/>
      <c r="F217" s="168"/>
      <c r="G217" s="168"/>
      <c r="H217" s="168"/>
      <c r="I217" s="168"/>
      <c r="J217" s="151"/>
      <c r="K217" s="151"/>
      <c r="L217" s="151"/>
      <c r="M217" s="151"/>
      <c r="N217" s="151"/>
      <c r="O217" s="151"/>
    </row>
    <row r="218" spans="1:15" ht="18" customHeight="1">
      <c r="A218" s="151"/>
      <c r="B218" s="151"/>
      <c r="C218" s="167"/>
      <c r="D218" s="168"/>
      <c r="E218" s="168"/>
      <c r="F218" s="168"/>
      <c r="G218" s="168"/>
      <c r="H218" s="168"/>
      <c r="I218" s="168"/>
      <c r="J218" s="151"/>
      <c r="K218" s="151"/>
      <c r="L218" s="151"/>
      <c r="M218" s="151"/>
      <c r="N218" s="151"/>
      <c r="O218" s="151"/>
    </row>
    <row r="219" spans="1:15" ht="18" customHeight="1">
      <c r="A219" s="151"/>
      <c r="B219" s="151"/>
      <c r="C219" s="167"/>
      <c r="D219" s="168"/>
      <c r="E219" s="168"/>
      <c r="F219" s="168"/>
      <c r="G219" s="168"/>
      <c r="H219" s="168"/>
      <c r="I219" s="168"/>
      <c r="J219" s="151"/>
      <c r="K219" s="151"/>
      <c r="L219" s="151"/>
      <c r="M219" s="151"/>
      <c r="N219" s="151"/>
      <c r="O219" s="151"/>
    </row>
    <row r="220" spans="1:15" ht="18" customHeight="1">
      <c r="A220" s="151"/>
      <c r="B220" s="151"/>
      <c r="C220" s="167"/>
      <c r="D220" s="168"/>
      <c r="E220" s="168"/>
      <c r="F220" s="168"/>
      <c r="G220" s="168"/>
      <c r="H220" s="168"/>
      <c r="I220" s="168"/>
      <c r="J220" s="151"/>
      <c r="K220" s="151"/>
      <c r="L220" s="151"/>
      <c r="M220" s="151"/>
      <c r="N220" s="151"/>
      <c r="O220" s="151"/>
    </row>
    <row r="221" spans="1:15" ht="18" customHeight="1">
      <c r="A221" s="151"/>
      <c r="B221" s="151"/>
      <c r="C221" s="167"/>
      <c r="D221" s="168"/>
      <c r="E221" s="168"/>
      <c r="F221" s="168"/>
      <c r="G221" s="168"/>
      <c r="H221" s="168"/>
      <c r="I221" s="168"/>
      <c r="J221" s="151"/>
      <c r="K221" s="151"/>
      <c r="L221" s="151"/>
      <c r="M221" s="151"/>
      <c r="N221" s="151"/>
      <c r="O221" s="151"/>
    </row>
    <row r="222" spans="1:15" ht="18" customHeight="1">
      <c r="A222" s="151"/>
      <c r="B222" s="151"/>
      <c r="C222" s="167"/>
      <c r="D222" s="168"/>
      <c r="E222" s="168"/>
      <c r="F222" s="168"/>
      <c r="G222" s="168"/>
      <c r="H222" s="168"/>
      <c r="I222" s="168"/>
      <c r="J222" s="151"/>
      <c r="K222" s="151"/>
      <c r="L222" s="151"/>
      <c r="M222" s="151"/>
      <c r="N222" s="151"/>
      <c r="O222" s="151"/>
    </row>
    <row r="223" spans="1:15" ht="18" customHeight="1">
      <c r="A223" s="151"/>
      <c r="B223" s="151"/>
      <c r="C223" s="167"/>
      <c r="D223" s="168"/>
      <c r="E223" s="168"/>
      <c r="F223" s="168"/>
      <c r="G223" s="168"/>
      <c r="H223" s="168"/>
      <c r="I223" s="168"/>
      <c r="J223" s="151"/>
      <c r="K223" s="151"/>
      <c r="L223" s="151"/>
      <c r="M223" s="151"/>
      <c r="N223" s="151"/>
      <c r="O223" s="151"/>
    </row>
    <row r="224" spans="1:15" ht="18" customHeight="1">
      <c r="A224" s="151"/>
      <c r="B224" s="151"/>
      <c r="C224" s="167"/>
      <c r="D224" s="168"/>
      <c r="E224" s="168"/>
      <c r="F224" s="168"/>
      <c r="G224" s="168"/>
      <c r="H224" s="168"/>
      <c r="I224" s="168"/>
      <c r="J224" s="151"/>
      <c r="K224" s="151"/>
      <c r="L224" s="151"/>
      <c r="M224" s="151"/>
      <c r="N224" s="151"/>
      <c r="O224" s="151"/>
    </row>
    <row r="225" spans="1:15" ht="18" customHeight="1">
      <c r="A225" s="151"/>
      <c r="B225" s="151"/>
      <c r="C225" s="167"/>
      <c r="D225" s="168"/>
      <c r="E225" s="168"/>
      <c r="F225" s="168"/>
      <c r="G225" s="168"/>
      <c r="H225" s="168"/>
      <c r="I225" s="168"/>
      <c r="J225" s="151"/>
      <c r="K225" s="151"/>
      <c r="L225" s="151"/>
      <c r="M225" s="151"/>
      <c r="N225" s="151"/>
      <c r="O225" s="151"/>
    </row>
    <row r="226" spans="1:15" ht="18" customHeight="1">
      <c r="A226" s="151"/>
      <c r="B226" s="151"/>
      <c r="C226" s="167"/>
      <c r="D226" s="168"/>
      <c r="E226" s="168"/>
      <c r="F226" s="168"/>
      <c r="G226" s="168"/>
      <c r="H226" s="168"/>
      <c r="I226" s="168"/>
      <c r="J226" s="151"/>
      <c r="K226" s="151"/>
      <c r="L226" s="151"/>
      <c r="M226" s="151"/>
      <c r="N226" s="151"/>
      <c r="O226" s="151"/>
    </row>
    <row r="227" spans="1:15" ht="18" customHeight="1">
      <c r="A227" s="151"/>
      <c r="B227" s="151"/>
      <c r="C227" s="167"/>
      <c r="D227" s="168"/>
      <c r="E227" s="168"/>
      <c r="F227" s="168"/>
      <c r="G227" s="168"/>
      <c r="H227" s="168"/>
      <c r="I227" s="168"/>
      <c r="J227" s="151"/>
      <c r="K227" s="151"/>
      <c r="L227" s="151"/>
      <c r="M227" s="151"/>
      <c r="N227" s="151"/>
      <c r="O227" s="151"/>
    </row>
    <row r="228" spans="1:15" ht="18" customHeight="1">
      <c r="A228" s="151"/>
      <c r="B228" s="151"/>
      <c r="C228" s="167"/>
      <c r="D228" s="168"/>
      <c r="E228" s="168"/>
      <c r="F228" s="168"/>
      <c r="G228" s="168"/>
      <c r="H228" s="168"/>
      <c r="I228" s="168"/>
      <c r="J228" s="151"/>
      <c r="K228" s="151"/>
      <c r="L228" s="151"/>
      <c r="M228" s="151"/>
      <c r="N228" s="151"/>
      <c r="O228" s="151"/>
    </row>
    <row r="229" spans="1:15" ht="18" customHeight="1">
      <c r="A229" s="151"/>
      <c r="B229" s="151"/>
      <c r="C229" s="167"/>
      <c r="D229" s="168"/>
      <c r="E229" s="168"/>
      <c r="F229" s="168"/>
      <c r="G229" s="168"/>
      <c r="H229" s="168"/>
      <c r="I229" s="168"/>
      <c r="J229" s="151"/>
      <c r="K229" s="151"/>
      <c r="L229" s="151"/>
      <c r="M229" s="151"/>
      <c r="N229" s="151"/>
      <c r="O229" s="151"/>
    </row>
    <row r="230" spans="1:15" ht="18" customHeight="1">
      <c r="A230" s="151"/>
      <c r="B230" s="151"/>
      <c r="C230" s="167"/>
      <c r="D230" s="168"/>
      <c r="E230" s="168"/>
      <c r="F230" s="168"/>
      <c r="G230" s="168"/>
      <c r="H230" s="168"/>
      <c r="I230" s="168"/>
      <c r="J230" s="151"/>
      <c r="K230" s="151"/>
      <c r="L230" s="151"/>
      <c r="M230" s="151"/>
      <c r="N230" s="151"/>
      <c r="O230" s="151"/>
    </row>
    <row r="231" spans="1:15" ht="18" customHeight="1">
      <c r="A231" s="151"/>
      <c r="B231" s="151"/>
      <c r="C231" s="167"/>
      <c r="D231" s="168"/>
      <c r="E231" s="168"/>
      <c r="F231" s="168"/>
      <c r="G231" s="168"/>
      <c r="H231" s="168"/>
      <c r="I231" s="168"/>
      <c r="J231" s="151"/>
      <c r="K231" s="151"/>
      <c r="L231" s="151"/>
      <c r="M231" s="151"/>
      <c r="N231" s="151"/>
      <c r="O231" s="151"/>
    </row>
    <row r="232" spans="1:15" ht="18" customHeight="1">
      <c r="A232" s="151"/>
      <c r="B232" s="151"/>
      <c r="C232" s="167"/>
      <c r="D232" s="168"/>
      <c r="E232" s="168"/>
      <c r="F232" s="168"/>
      <c r="G232" s="168"/>
      <c r="H232" s="168"/>
      <c r="I232" s="168"/>
      <c r="J232" s="151"/>
      <c r="K232" s="151"/>
      <c r="L232" s="151"/>
      <c r="M232" s="151"/>
      <c r="N232" s="151"/>
      <c r="O232" s="151"/>
    </row>
    <row r="233" spans="1:15" ht="18" customHeight="1">
      <c r="A233" s="151"/>
      <c r="B233" s="151"/>
      <c r="C233" s="167"/>
      <c r="D233" s="168"/>
      <c r="E233" s="168"/>
      <c r="F233" s="168"/>
      <c r="G233" s="168"/>
      <c r="H233" s="168"/>
      <c r="I233" s="168"/>
      <c r="J233" s="151"/>
      <c r="K233" s="151"/>
      <c r="L233" s="151"/>
      <c r="M233" s="151"/>
      <c r="N233" s="151"/>
      <c r="O233" s="151"/>
    </row>
    <row r="234" spans="1:15" ht="18" customHeight="1">
      <c r="A234" s="151"/>
      <c r="B234" s="151"/>
      <c r="C234" s="167"/>
      <c r="D234" s="168"/>
      <c r="E234" s="168"/>
      <c r="F234" s="168"/>
      <c r="G234" s="168"/>
      <c r="H234" s="168"/>
      <c r="I234" s="168"/>
      <c r="J234" s="151"/>
      <c r="K234" s="151"/>
      <c r="L234" s="151"/>
      <c r="M234" s="151"/>
      <c r="N234" s="151"/>
      <c r="O234" s="151"/>
    </row>
    <row r="235" spans="1:15" ht="18" customHeight="1">
      <c r="A235" s="151"/>
      <c r="B235" s="151"/>
      <c r="C235" s="167"/>
      <c r="D235" s="168"/>
      <c r="E235" s="168"/>
      <c r="F235" s="168"/>
      <c r="G235" s="168"/>
      <c r="H235" s="168"/>
      <c r="I235" s="168"/>
      <c r="J235" s="151"/>
      <c r="K235" s="151"/>
      <c r="L235" s="151"/>
      <c r="M235" s="151"/>
      <c r="N235" s="151"/>
      <c r="O235" s="151"/>
    </row>
    <row r="236" spans="1:15" ht="18" customHeight="1">
      <c r="A236" s="151"/>
      <c r="B236" s="151"/>
      <c r="C236" s="167"/>
      <c r="D236" s="168"/>
      <c r="E236" s="168"/>
      <c r="F236" s="168"/>
      <c r="G236" s="168"/>
      <c r="H236" s="168"/>
      <c r="I236" s="168"/>
      <c r="J236" s="151"/>
      <c r="K236" s="151"/>
      <c r="L236" s="151"/>
      <c r="M236" s="151"/>
      <c r="N236" s="151"/>
      <c r="O236" s="151"/>
    </row>
    <row r="237" spans="1:15" ht="18" customHeight="1">
      <c r="A237" s="151"/>
      <c r="B237" s="151"/>
      <c r="C237" s="167"/>
      <c r="D237" s="168"/>
      <c r="E237" s="168"/>
      <c r="F237" s="168"/>
      <c r="G237" s="168"/>
      <c r="H237" s="168"/>
      <c r="I237" s="168"/>
      <c r="J237" s="151"/>
      <c r="K237" s="151"/>
      <c r="L237" s="151"/>
      <c r="M237" s="151"/>
      <c r="N237" s="151"/>
      <c r="O237" s="151"/>
    </row>
    <row r="238" spans="1:15" ht="18" customHeight="1">
      <c r="A238" s="151"/>
      <c r="B238" s="151"/>
      <c r="C238" s="167"/>
      <c r="D238" s="168"/>
      <c r="E238" s="168"/>
      <c r="F238" s="168"/>
      <c r="G238" s="168"/>
      <c r="H238" s="168"/>
      <c r="I238" s="168"/>
      <c r="J238" s="151"/>
      <c r="K238" s="151"/>
      <c r="L238" s="151"/>
      <c r="M238" s="151"/>
      <c r="N238" s="151"/>
      <c r="O238" s="151"/>
    </row>
    <row r="239" spans="1:15" ht="18" customHeight="1">
      <c r="A239" s="151"/>
      <c r="B239" s="151"/>
      <c r="C239" s="167"/>
      <c r="D239" s="168"/>
      <c r="E239" s="168"/>
      <c r="F239" s="168"/>
      <c r="G239" s="168"/>
      <c r="H239" s="168"/>
      <c r="I239" s="168"/>
      <c r="J239" s="151"/>
      <c r="K239" s="151"/>
      <c r="L239" s="151"/>
      <c r="M239" s="151"/>
      <c r="N239" s="151"/>
      <c r="O239" s="151"/>
    </row>
    <row r="240" spans="1:15" ht="18" customHeight="1">
      <c r="A240" s="151"/>
      <c r="B240" s="151"/>
      <c r="C240" s="167"/>
      <c r="D240" s="168"/>
      <c r="E240" s="168"/>
      <c r="F240" s="168"/>
      <c r="G240" s="168"/>
      <c r="H240" s="168"/>
      <c r="I240" s="168"/>
      <c r="J240" s="151"/>
      <c r="K240" s="151"/>
      <c r="L240" s="151"/>
      <c r="M240" s="151"/>
      <c r="N240" s="151"/>
      <c r="O240" s="151"/>
    </row>
    <row r="241" spans="1:15" ht="18" customHeight="1">
      <c r="A241" s="151"/>
      <c r="B241" s="151"/>
      <c r="C241" s="167"/>
      <c r="D241" s="168"/>
      <c r="E241" s="168"/>
      <c r="F241" s="168"/>
      <c r="G241" s="168"/>
      <c r="H241" s="168"/>
      <c r="I241" s="168"/>
      <c r="J241" s="151"/>
      <c r="K241" s="151"/>
      <c r="L241" s="151"/>
      <c r="M241" s="151"/>
      <c r="N241" s="151"/>
      <c r="O241" s="151"/>
    </row>
    <row r="242" spans="1:15" ht="18" customHeight="1">
      <c r="A242" s="151"/>
      <c r="B242" s="151"/>
      <c r="C242" s="167"/>
      <c r="D242" s="168"/>
      <c r="E242" s="168"/>
      <c r="F242" s="168"/>
      <c r="G242" s="168"/>
      <c r="H242" s="168"/>
      <c r="I242" s="168"/>
      <c r="J242" s="151"/>
      <c r="K242" s="151"/>
      <c r="L242" s="151"/>
      <c r="M242" s="151"/>
      <c r="N242" s="151"/>
      <c r="O242" s="151"/>
    </row>
    <row r="243" spans="1:15" ht="18" customHeight="1">
      <c r="A243" s="151"/>
      <c r="B243" s="151"/>
      <c r="C243" s="167"/>
      <c r="D243" s="168"/>
      <c r="E243" s="168"/>
      <c r="F243" s="168"/>
      <c r="G243" s="168"/>
      <c r="H243" s="168"/>
      <c r="I243" s="168"/>
      <c r="J243" s="151"/>
      <c r="K243" s="151"/>
      <c r="L243" s="151"/>
      <c r="M243" s="151"/>
      <c r="N243" s="151"/>
      <c r="O243" s="151"/>
    </row>
    <row r="244" spans="1:15" ht="18" customHeight="1">
      <c r="A244" s="151"/>
      <c r="B244" s="151"/>
      <c r="C244" s="167"/>
      <c r="D244" s="168"/>
      <c r="E244" s="168"/>
      <c r="F244" s="168"/>
      <c r="G244" s="168"/>
      <c r="H244" s="168"/>
      <c r="I244" s="168"/>
      <c r="J244" s="151"/>
      <c r="K244" s="151"/>
      <c r="L244" s="151"/>
      <c r="M244" s="151"/>
      <c r="N244" s="151"/>
      <c r="O244" s="151"/>
    </row>
    <row r="245" spans="1:15" ht="18" customHeight="1">
      <c r="A245" s="151"/>
      <c r="B245" s="151"/>
      <c r="C245" s="167"/>
      <c r="D245" s="168"/>
      <c r="E245" s="168"/>
      <c r="F245" s="168"/>
      <c r="G245" s="168"/>
      <c r="H245" s="168"/>
      <c r="I245" s="168"/>
      <c r="J245" s="151"/>
      <c r="K245" s="151"/>
      <c r="L245" s="151"/>
      <c r="M245" s="151"/>
      <c r="N245" s="151"/>
      <c r="O245" s="151"/>
    </row>
    <row r="246" spans="1:15" ht="18" customHeight="1">
      <c r="A246" s="151"/>
      <c r="B246" s="151"/>
      <c r="C246" s="167"/>
      <c r="D246" s="168"/>
      <c r="E246" s="168"/>
      <c r="F246" s="168"/>
      <c r="G246" s="168"/>
      <c r="H246" s="168"/>
      <c r="I246" s="168"/>
      <c r="J246" s="151"/>
      <c r="K246" s="151"/>
      <c r="L246" s="151"/>
      <c r="M246" s="151"/>
      <c r="N246" s="151"/>
      <c r="O246" s="151"/>
    </row>
    <row r="247" spans="1:15" ht="18" customHeight="1">
      <c r="A247" s="151"/>
      <c r="B247" s="151"/>
      <c r="C247" s="167"/>
      <c r="D247" s="168"/>
      <c r="E247" s="168"/>
      <c r="F247" s="168"/>
      <c r="G247" s="168"/>
      <c r="H247" s="168"/>
      <c r="I247" s="168"/>
      <c r="J247" s="151"/>
      <c r="K247" s="151"/>
      <c r="L247" s="151"/>
      <c r="M247" s="151"/>
      <c r="N247" s="151"/>
      <c r="O247" s="151"/>
    </row>
    <row r="248" spans="1:15" ht="18" customHeight="1">
      <c r="A248" s="151"/>
      <c r="B248" s="151"/>
      <c r="C248" s="167"/>
      <c r="D248" s="168"/>
      <c r="E248" s="168"/>
      <c r="F248" s="168"/>
      <c r="G248" s="168"/>
      <c r="H248" s="168"/>
      <c r="I248" s="168"/>
      <c r="J248" s="151"/>
      <c r="K248" s="151"/>
      <c r="L248" s="151"/>
      <c r="M248" s="151"/>
      <c r="N248" s="151"/>
      <c r="O248" s="151"/>
    </row>
    <row r="249" spans="1:15" ht="18" customHeight="1">
      <c r="A249" s="151"/>
      <c r="B249" s="151"/>
      <c r="C249" s="167"/>
      <c r="D249" s="168"/>
      <c r="E249" s="168"/>
      <c r="F249" s="168"/>
      <c r="G249" s="168"/>
      <c r="H249" s="168"/>
      <c r="I249" s="168"/>
      <c r="J249" s="151"/>
      <c r="K249" s="151"/>
      <c r="L249" s="151"/>
      <c r="M249" s="151"/>
      <c r="N249" s="151"/>
      <c r="O249" s="151"/>
    </row>
    <row r="250" spans="1:15" ht="18" customHeight="1">
      <c r="A250" s="151"/>
      <c r="B250" s="151"/>
      <c r="C250" s="167"/>
      <c r="D250" s="168"/>
      <c r="E250" s="168"/>
      <c r="F250" s="168"/>
      <c r="G250" s="168"/>
      <c r="H250" s="168"/>
      <c r="I250" s="168"/>
      <c r="J250" s="151"/>
      <c r="K250" s="151"/>
      <c r="L250" s="151"/>
      <c r="M250" s="151"/>
      <c r="N250" s="151"/>
      <c r="O250" s="151"/>
    </row>
    <row r="251" spans="1:15" ht="18" customHeight="1">
      <c r="A251" s="151"/>
      <c r="B251" s="151"/>
      <c r="C251" s="167"/>
      <c r="D251" s="168"/>
      <c r="E251" s="168"/>
      <c r="F251" s="168"/>
      <c r="G251" s="168"/>
      <c r="H251" s="168"/>
      <c r="I251" s="168"/>
      <c r="J251" s="151"/>
      <c r="K251" s="151"/>
      <c r="L251" s="151"/>
      <c r="M251" s="151"/>
      <c r="N251" s="151"/>
      <c r="O251" s="151"/>
    </row>
    <row r="252" spans="1:15" ht="18" customHeight="1">
      <c r="A252" s="151"/>
      <c r="B252" s="151"/>
      <c r="C252" s="167"/>
      <c r="D252" s="168"/>
      <c r="E252" s="168"/>
      <c r="F252" s="168"/>
      <c r="G252" s="168"/>
      <c r="H252" s="168"/>
      <c r="I252" s="168"/>
      <c r="J252" s="151"/>
      <c r="K252" s="151"/>
      <c r="L252" s="151"/>
      <c r="M252" s="151"/>
      <c r="N252" s="151"/>
      <c r="O252" s="151"/>
    </row>
    <row r="253" spans="1:15" ht="18" customHeight="1">
      <c r="A253" s="151"/>
      <c r="B253" s="151"/>
      <c r="C253" s="167"/>
      <c r="D253" s="168"/>
      <c r="E253" s="168"/>
      <c r="F253" s="168"/>
      <c r="G253" s="168"/>
      <c r="H253" s="168"/>
      <c r="I253" s="168"/>
      <c r="J253" s="151"/>
      <c r="K253" s="151"/>
      <c r="L253" s="151"/>
      <c r="M253" s="151"/>
      <c r="N253" s="151"/>
      <c r="O253" s="151"/>
    </row>
    <row r="254" spans="1:15" ht="18" customHeight="1">
      <c r="A254" s="151"/>
      <c r="B254" s="151"/>
      <c r="C254" s="167"/>
      <c r="D254" s="168"/>
      <c r="E254" s="168"/>
      <c r="F254" s="168"/>
      <c r="G254" s="168"/>
      <c r="H254" s="168"/>
      <c r="I254" s="168"/>
      <c r="J254" s="151"/>
      <c r="K254" s="151"/>
      <c r="L254" s="151"/>
      <c r="M254" s="151"/>
      <c r="N254" s="151"/>
      <c r="O254" s="151"/>
    </row>
    <row r="255" spans="1:15" ht="18" customHeight="1">
      <c r="A255" s="151"/>
      <c r="B255" s="151"/>
      <c r="C255" s="167"/>
      <c r="D255" s="168"/>
      <c r="E255" s="168"/>
      <c r="F255" s="168"/>
      <c r="G255" s="168"/>
      <c r="H255" s="168"/>
      <c r="I255" s="168"/>
      <c r="J255" s="151"/>
      <c r="K255" s="151"/>
      <c r="L255" s="151"/>
      <c r="M255" s="151"/>
      <c r="N255" s="151"/>
      <c r="O255" s="151"/>
    </row>
    <row r="256" spans="1:15" ht="18" customHeight="1">
      <c r="A256" s="151"/>
      <c r="B256" s="151"/>
      <c r="C256" s="167"/>
      <c r="D256" s="168"/>
      <c r="E256" s="168"/>
      <c r="F256" s="168"/>
      <c r="G256" s="168"/>
      <c r="H256" s="168"/>
      <c r="I256" s="168"/>
      <c r="J256" s="151"/>
      <c r="K256" s="151"/>
      <c r="L256" s="151"/>
      <c r="M256" s="151"/>
      <c r="N256" s="151"/>
      <c r="O256" s="151"/>
    </row>
    <row r="257" spans="1:15" ht="18" customHeight="1">
      <c r="A257" s="151"/>
      <c r="B257" s="151"/>
      <c r="C257" s="167"/>
      <c r="D257" s="168"/>
      <c r="E257" s="168"/>
      <c r="F257" s="168"/>
      <c r="G257" s="168"/>
      <c r="H257" s="168"/>
      <c r="I257" s="168"/>
      <c r="J257" s="151"/>
      <c r="K257" s="151"/>
      <c r="L257" s="151"/>
      <c r="M257" s="151"/>
      <c r="N257" s="151"/>
      <c r="O257" s="151"/>
    </row>
    <row r="258" spans="1:15" ht="18" customHeight="1">
      <c r="A258" s="151"/>
      <c r="B258" s="151"/>
      <c r="C258" s="167"/>
      <c r="D258" s="168"/>
      <c r="E258" s="168"/>
      <c r="F258" s="168"/>
      <c r="G258" s="168"/>
      <c r="H258" s="168"/>
      <c r="I258" s="168"/>
      <c r="J258" s="151"/>
      <c r="K258" s="151"/>
      <c r="L258" s="151"/>
      <c r="M258" s="151"/>
      <c r="N258" s="151"/>
      <c r="O258" s="151"/>
    </row>
    <row r="259" spans="1:15" ht="18" customHeight="1">
      <c r="A259" s="151"/>
      <c r="B259" s="151"/>
      <c r="C259" s="167"/>
      <c r="D259" s="168"/>
      <c r="E259" s="168"/>
      <c r="F259" s="168"/>
      <c r="G259" s="168"/>
      <c r="H259" s="168"/>
      <c r="I259" s="168"/>
      <c r="J259" s="151"/>
      <c r="K259" s="151"/>
      <c r="L259" s="151"/>
      <c r="M259" s="151"/>
      <c r="N259" s="151"/>
      <c r="O259" s="151"/>
    </row>
    <row r="260" spans="1:15" ht="18" customHeight="1">
      <c r="A260" s="151"/>
      <c r="B260" s="151"/>
      <c r="C260" s="167"/>
      <c r="D260" s="168"/>
      <c r="E260" s="168"/>
      <c r="F260" s="168"/>
      <c r="G260" s="168"/>
      <c r="H260" s="168"/>
      <c r="I260" s="168"/>
      <c r="J260" s="151"/>
      <c r="K260" s="151"/>
      <c r="L260" s="151"/>
      <c r="M260" s="151"/>
      <c r="N260" s="151"/>
      <c r="O260" s="151"/>
    </row>
    <row r="261" spans="1:15" ht="18" customHeight="1">
      <c r="A261" s="151"/>
      <c r="B261" s="151"/>
      <c r="C261" s="167"/>
      <c r="D261" s="168"/>
      <c r="E261" s="168"/>
      <c r="F261" s="168"/>
      <c r="G261" s="168"/>
      <c r="H261" s="168"/>
      <c r="I261" s="168"/>
      <c r="J261" s="151"/>
      <c r="K261" s="151"/>
      <c r="L261" s="151"/>
      <c r="M261" s="151"/>
      <c r="N261" s="151"/>
      <c r="O261" s="151"/>
    </row>
    <row r="262" spans="1:15" ht="18" customHeight="1">
      <c r="A262" s="151"/>
      <c r="B262" s="151"/>
      <c r="C262" s="167"/>
      <c r="D262" s="168"/>
      <c r="E262" s="168"/>
      <c r="F262" s="168"/>
      <c r="G262" s="168"/>
      <c r="H262" s="168"/>
      <c r="I262" s="168"/>
      <c r="J262" s="151"/>
      <c r="K262" s="151"/>
      <c r="L262" s="151"/>
      <c r="M262" s="151"/>
      <c r="N262" s="151"/>
      <c r="O262" s="151"/>
    </row>
    <row r="263" spans="1:15" ht="18" customHeight="1">
      <c r="A263" s="151"/>
      <c r="B263" s="151"/>
      <c r="C263" s="167"/>
      <c r="D263" s="168"/>
      <c r="E263" s="168"/>
      <c r="F263" s="168"/>
      <c r="G263" s="168"/>
      <c r="H263" s="168"/>
      <c r="I263" s="168"/>
      <c r="J263" s="151"/>
      <c r="K263" s="151"/>
      <c r="L263" s="151"/>
      <c r="M263" s="151"/>
      <c r="N263" s="151"/>
      <c r="O263" s="151"/>
    </row>
    <row r="264" spans="1:15" ht="18" customHeight="1">
      <c r="A264" s="151"/>
      <c r="B264" s="151"/>
      <c r="C264" s="167"/>
      <c r="D264" s="168"/>
      <c r="E264" s="168"/>
      <c r="F264" s="168"/>
      <c r="G264" s="168"/>
      <c r="H264" s="168"/>
      <c r="I264" s="168"/>
      <c r="J264" s="151"/>
      <c r="K264" s="151"/>
      <c r="L264" s="151"/>
      <c r="M264" s="151"/>
      <c r="N264" s="151"/>
      <c r="O264" s="151"/>
    </row>
    <row r="265" spans="1:15" ht="18" customHeight="1">
      <c r="A265" s="151"/>
      <c r="B265" s="151"/>
      <c r="C265" s="167"/>
      <c r="D265" s="168"/>
      <c r="E265" s="168"/>
      <c r="F265" s="168"/>
      <c r="G265" s="168"/>
      <c r="H265" s="168"/>
      <c r="I265" s="168"/>
      <c r="J265" s="151"/>
      <c r="K265" s="151"/>
      <c r="L265" s="151"/>
      <c r="M265" s="151"/>
      <c r="N265" s="151"/>
      <c r="O265" s="151"/>
    </row>
    <row r="266" spans="1:15" ht="18" customHeight="1">
      <c r="A266" s="151"/>
      <c r="B266" s="151"/>
      <c r="C266" s="167"/>
      <c r="D266" s="168"/>
      <c r="E266" s="168"/>
      <c r="F266" s="168"/>
      <c r="G266" s="168"/>
      <c r="H266" s="168"/>
      <c r="I266" s="168"/>
      <c r="J266" s="151"/>
      <c r="K266" s="151"/>
      <c r="L266" s="151"/>
      <c r="M266" s="151"/>
      <c r="N266" s="151"/>
      <c r="O266" s="151"/>
    </row>
    <row r="267" spans="1:15" ht="18" customHeight="1">
      <c r="A267" s="151"/>
      <c r="B267" s="151"/>
      <c r="C267" s="167"/>
      <c r="D267" s="168"/>
      <c r="E267" s="168"/>
      <c r="F267" s="168"/>
      <c r="G267" s="168"/>
      <c r="H267" s="168"/>
      <c r="I267" s="168"/>
      <c r="J267" s="151"/>
      <c r="K267" s="151"/>
      <c r="L267" s="151"/>
      <c r="M267" s="151"/>
      <c r="N267" s="151"/>
      <c r="O267" s="151"/>
    </row>
    <row r="268" spans="1:15" ht="18" customHeight="1">
      <c r="A268" s="151"/>
      <c r="B268" s="151"/>
      <c r="C268" s="167"/>
      <c r="D268" s="168"/>
      <c r="E268" s="168"/>
      <c r="F268" s="168"/>
      <c r="G268" s="168"/>
      <c r="H268" s="168"/>
      <c r="I268" s="168"/>
      <c r="J268" s="151"/>
      <c r="K268" s="151"/>
      <c r="L268" s="151"/>
      <c r="M268" s="151"/>
      <c r="N268" s="151"/>
      <c r="O268" s="151"/>
    </row>
    <row r="269" spans="1:15" ht="18" customHeight="1">
      <c r="A269" s="151"/>
      <c r="B269" s="151"/>
      <c r="C269" s="167"/>
      <c r="D269" s="168"/>
      <c r="E269" s="168"/>
      <c r="F269" s="168"/>
      <c r="G269" s="168"/>
      <c r="H269" s="168"/>
      <c r="I269" s="168"/>
      <c r="J269" s="151"/>
      <c r="K269" s="151"/>
      <c r="L269" s="151"/>
      <c r="M269" s="151"/>
      <c r="N269" s="151"/>
      <c r="O269" s="151"/>
    </row>
    <row r="270" spans="1:15" ht="18" customHeight="1">
      <c r="A270" s="151"/>
      <c r="B270" s="151"/>
      <c r="C270" s="167"/>
      <c r="D270" s="168"/>
      <c r="E270" s="168"/>
      <c r="F270" s="168"/>
      <c r="G270" s="168"/>
      <c r="H270" s="168"/>
      <c r="I270" s="168"/>
      <c r="J270" s="151"/>
      <c r="K270" s="151"/>
      <c r="L270" s="151"/>
      <c r="M270" s="151"/>
      <c r="N270" s="151"/>
      <c r="O270" s="151"/>
    </row>
    <row r="271" spans="1:15" ht="18" customHeight="1">
      <c r="A271" s="151"/>
      <c r="B271" s="151"/>
      <c r="C271" s="167"/>
      <c r="D271" s="168"/>
      <c r="E271" s="168"/>
      <c r="F271" s="168"/>
      <c r="G271" s="168"/>
      <c r="H271" s="168"/>
      <c r="I271" s="168"/>
      <c r="J271" s="151"/>
      <c r="K271" s="151"/>
      <c r="L271" s="151"/>
      <c r="M271" s="151"/>
      <c r="N271" s="151"/>
      <c r="O271" s="151"/>
    </row>
    <row r="272" spans="1:15" ht="18" customHeight="1">
      <c r="A272" s="151"/>
      <c r="B272" s="151"/>
      <c r="C272" s="167"/>
      <c r="D272" s="168"/>
      <c r="E272" s="168"/>
      <c r="F272" s="168"/>
      <c r="G272" s="168"/>
      <c r="H272" s="168"/>
      <c r="I272" s="168"/>
      <c r="J272" s="151"/>
      <c r="K272" s="151"/>
      <c r="L272" s="151"/>
      <c r="M272" s="151"/>
      <c r="N272" s="151"/>
      <c r="O272" s="151"/>
    </row>
    <row r="273" spans="1:15" ht="18" customHeight="1">
      <c r="A273" s="151"/>
      <c r="B273" s="151"/>
      <c r="C273" s="167"/>
      <c r="D273" s="168"/>
      <c r="E273" s="168"/>
      <c r="F273" s="168"/>
      <c r="G273" s="168"/>
      <c r="H273" s="168"/>
      <c r="I273" s="168"/>
      <c r="J273" s="151"/>
      <c r="K273" s="151"/>
      <c r="L273" s="151"/>
      <c r="M273" s="151"/>
      <c r="N273" s="151"/>
      <c r="O273" s="151"/>
    </row>
    <row r="274" spans="1:15" ht="18" customHeight="1">
      <c r="A274" s="151"/>
      <c r="B274" s="151"/>
      <c r="C274" s="167"/>
      <c r="D274" s="168"/>
      <c r="E274" s="168"/>
      <c r="F274" s="168"/>
      <c r="G274" s="168"/>
      <c r="H274" s="168"/>
      <c r="I274" s="168"/>
      <c r="J274" s="151"/>
      <c r="K274" s="151"/>
      <c r="L274" s="151"/>
      <c r="M274" s="151"/>
      <c r="N274" s="151"/>
      <c r="O274" s="151"/>
    </row>
    <row r="275" spans="1:15" ht="18" customHeight="1">
      <c r="A275" s="151"/>
      <c r="B275" s="151"/>
      <c r="C275" s="167"/>
      <c r="D275" s="168"/>
      <c r="E275" s="168"/>
      <c r="F275" s="168"/>
      <c r="G275" s="168"/>
      <c r="H275" s="168"/>
      <c r="I275" s="168"/>
      <c r="J275" s="151"/>
      <c r="K275" s="151"/>
      <c r="L275" s="151"/>
      <c r="M275" s="151"/>
      <c r="N275" s="151"/>
      <c r="O275" s="151"/>
    </row>
    <row r="276" spans="1:15" ht="18" customHeight="1">
      <c r="A276" s="151"/>
      <c r="B276" s="151"/>
      <c r="C276" s="167"/>
      <c r="D276" s="168"/>
      <c r="E276" s="168"/>
      <c r="F276" s="168"/>
      <c r="G276" s="168"/>
      <c r="H276" s="168"/>
      <c r="I276" s="168"/>
      <c r="J276" s="151"/>
      <c r="K276" s="151"/>
      <c r="L276" s="151"/>
      <c r="M276" s="151"/>
      <c r="N276" s="151"/>
      <c r="O276" s="151"/>
    </row>
    <row r="277" spans="1:15" ht="18" customHeight="1">
      <c r="A277" s="151"/>
      <c r="B277" s="151"/>
      <c r="C277" s="167"/>
      <c r="D277" s="168"/>
      <c r="E277" s="168"/>
      <c r="F277" s="168"/>
      <c r="G277" s="168"/>
      <c r="H277" s="168"/>
      <c r="I277" s="168"/>
      <c r="J277" s="151"/>
      <c r="K277" s="151"/>
      <c r="L277" s="151"/>
      <c r="M277" s="151"/>
      <c r="N277" s="151"/>
      <c r="O277" s="151"/>
    </row>
    <row r="278" spans="1:15" ht="18" customHeight="1">
      <c r="A278" s="151"/>
      <c r="B278" s="151"/>
      <c r="C278" s="167"/>
      <c r="D278" s="168"/>
      <c r="E278" s="168"/>
      <c r="F278" s="168"/>
      <c r="G278" s="168"/>
      <c r="H278" s="168"/>
      <c r="I278" s="168"/>
      <c r="J278" s="151"/>
      <c r="K278" s="151"/>
      <c r="L278" s="151"/>
      <c r="M278" s="151"/>
      <c r="N278" s="151"/>
      <c r="O278" s="151"/>
    </row>
    <row r="279" spans="1:15" ht="18" customHeight="1">
      <c r="A279" s="151"/>
      <c r="B279" s="151"/>
      <c r="C279" s="167"/>
      <c r="D279" s="168"/>
      <c r="E279" s="168"/>
      <c r="F279" s="168"/>
      <c r="G279" s="168"/>
      <c r="H279" s="168"/>
      <c r="I279" s="168"/>
      <c r="J279" s="151"/>
      <c r="K279" s="151"/>
      <c r="L279" s="151"/>
      <c r="M279" s="151"/>
      <c r="N279" s="151"/>
      <c r="O279" s="151"/>
    </row>
    <row r="280" spans="1:15" ht="18" customHeight="1">
      <c r="A280" s="151"/>
      <c r="B280" s="151"/>
      <c r="C280" s="167"/>
      <c r="D280" s="168"/>
      <c r="E280" s="168"/>
      <c r="F280" s="168"/>
      <c r="G280" s="168"/>
      <c r="H280" s="168"/>
      <c r="I280" s="168"/>
      <c r="J280" s="151"/>
      <c r="K280" s="151"/>
      <c r="L280" s="151"/>
      <c r="M280" s="151"/>
      <c r="N280" s="151"/>
      <c r="O280" s="151"/>
    </row>
    <row r="281" spans="1:15" ht="18" customHeight="1">
      <c r="A281" s="151"/>
      <c r="B281" s="151"/>
      <c r="C281" s="167"/>
      <c r="D281" s="168"/>
      <c r="E281" s="168"/>
      <c r="F281" s="168"/>
      <c r="G281" s="168"/>
      <c r="H281" s="168"/>
      <c r="I281" s="168"/>
      <c r="J281" s="151"/>
      <c r="K281" s="151"/>
      <c r="L281" s="151"/>
      <c r="M281" s="151"/>
      <c r="N281" s="151"/>
      <c r="O281" s="151"/>
    </row>
    <row r="282" spans="1:15" ht="18" customHeight="1">
      <c r="A282" s="151"/>
      <c r="B282" s="151"/>
      <c r="C282" s="167"/>
      <c r="D282" s="168"/>
      <c r="E282" s="168"/>
      <c r="F282" s="168"/>
      <c r="G282" s="168"/>
      <c r="H282" s="168"/>
      <c r="I282" s="168"/>
      <c r="J282" s="151"/>
      <c r="K282" s="151"/>
      <c r="L282" s="151"/>
      <c r="M282" s="151"/>
      <c r="N282" s="151"/>
      <c r="O282" s="151"/>
    </row>
    <row r="283" spans="1:15" ht="18" customHeight="1">
      <c r="A283" s="151"/>
      <c r="B283" s="151"/>
      <c r="C283" s="167"/>
      <c r="D283" s="168"/>
      <c r="E283" s="168"/>
      <c r="F283" s="168"/>
      <c r="G283" s="168"/>
      <c r="H283" s="168"/>
      <c r="I283" s="168"/>
      <c r="J283" s="151"/>
      <c r="K283" s="151"/>
      <c r="L283" s="151"/>
      <c r="M283" s="151"/>
      <c r="N283" s="151"/>
      <c r="O283" s="151"/>
    </row>
    <row r="284" spans="1:15" ht="18" customHeight="1">
      <c r="A284" s="151"/>
      <c r="B284" s="151"/>
      <c r="C284" s="167"/>
      <c r="D284" s="168"/>
      <c r="E284" s="168"/>
      <c r="F284" s="168"/>
      <c r="G284" s="168"/>
      <c r="H284" s="168"/>
      <c r="I284" s="168"/>
      <c r="J284" s="151"/>
      <c r="K284" s="151"/>
      <c r="L284" s="151"/>
      <c r="M284" s="151"/>
      <c r="N284" s="151"/>
      <c r="O284" s="151"/>
    </row>
    <row r="285" spans="1:15" ht="18" customHeight="1">
      <c r="A285" s="151"/>
      <c r="B285" s="151"/>
      <c r="C285" s="167"/>
      <c r="D285" s="168"/>
      <c r="E285" s="168"/>
      <c r="F285" s="168"/>
      <c r="G285" s="168"/>
      <c r="H285" s="168"/>
      <c r="I285" s="168"/>
      <c r="J285" s="151"/>
      <c r="K285" s="151"/>
      <c r="L285" s="151"/>
      <c r="M285" s="151"/>
      <c r="N285" s="151"/>
      <c r="O285" s="151"/>
    </row>
    <row r="286" spans="1:15" ht="18" customHeight="1">
      <c r="A286" s="151"/>
      <c r="B286" s="151"/>
      <c r="C286" s="167"/>
      <c r="D286" s="168"/>
      <c r="E286" s="168"/>
      <c r="F286" s="168"/>
      <c r="G286" s="168"/>
      <c r="H286" s="168"/>
      <c r="I286" s="168"/>
      <c r="J286" s="151"/>
      <c r="K286" s="151"/>
      <c r="L286" s="151"/>
      <c r="M286" s="151"/>
      <c r="N286" s="151"/>
      <c r="O286" s="151"/>
    </row>
    <row r="287" spans="1:15" ht="18" customHeight="1">
      <c r="A287" s="151"/>
      <c r="B287" s="151"/>
      <c r="C287" s="167"/>
      <c r="D287" s="168"/>
      <c r="E287" s="168"/>
      <c r="F287" s="168"/>
      <c r="G287" s="168"/>
      <c r="H287" s="168"/>
      <c r="I287" s="168"/>
      <c r="J287" s="151"/>
      <c r="K287" s="151"/>
      <c r="L287" s="151"/>
      <c r="M287" s="151"/>
      <c r="N287" s="151"/>
      <c r="O287" s="151"/>
    </row>
    <row r="288" spans="1:15" ht="18" customHeight="1">
      <c r="A288" s="151"/>
      <c r="B288" s="151"/>
      <c r="C288" s="167"/>
      <c r="D288" s="168"/>
      <c r="E288" s="168"/>
      <c r="F288" s="168"/>
      <c r="G288" s="168"/>
      <c r="H288" s="168"/>
      <c r="I288" s="168"/>
      <c r="J288" s="151"/>
      <c r="K288" s="151"/>
      <c r="L288" s="151"/>
      <c r="M288" s="151"/>
      <c r="N288" s="151"/>
      <c r="O288" s="151"/>
    </row>
    <row r="289" spans="1:15" ht="18" customHeight="1">
      <c r="A289" s="151"/>
      <c r="B289" s="151"/>
      <c r="C289" s="167"/>
      <c r="D289" s="168"/>
      <c r="E289" s="168"/>
      <c r="F289" s="168"/>
      <c r="G289" s="168"/>
      <c r="H289" s="168"/>
      <c r="I289" s="168"/>
      <c r="J289" s="151"/>
      <c r="K289" s="151"/>
      <c r="L289" s="151"/>
      <c r="M289" s="151"/>
      <c r="N289" s="151"/>
      <c r="O289" s="151"/>
    </row>
    <row r="290" spans="1:15" ht="18" customHeight="1">
      <c r="A290" s="151"/>
      <c r="B290" s="151"/>
      <c r="C290" s="167"/>
      <c r="D290" s="168"/>
      <c r="E290" s="168"/>
      <c r="F290" s="168"/>
      <c r="G290" s="168"/>
      <c r="H290" s="168"/>
      <c r="I290" s="168"/>
      <c r="J290" s="151"/>
      <c r="K290" s="151"/>
      <c r="L290" s="151"/>
      <c r="M290" s="151"/>
      <c r="N290" s="151"/>
      <c r="O290" s="151"/>
    </row>
    <row r="291" spans="1:15" ht="18" customHeight="1">
      <c r="A291" s="151"/>
      <c r="B291" s="151"/>
      <c r="C291" s="167"/>
      <c r="D291" s="168"/>
      <c r="E291" s="168"/>
      <c r="F291" s="168"/>
      <c r="G291" s="168"/>
      <c r="H291" s="168"/>
      <c r="I291" s="168"/>
      <c r="J291" s="151"/>
      <c r="K291" s="151"/>
      <c r="L291" s="151"/>
      <c r="M291" s="151"/>
      <c r="N291" s="151"/>
      <c r="O291" s="151"/>
    </row>
    <row r="292" spans="1:15" ht="18" customHeight="1">
      <c r="A292" s="151"/>
      <c r="B292" s="151"/>
      <c r="C292" s="167"/>
      <c r="D292" s="168"/>
      <c r="E292" s="168"/>
      <c r="F292" s="168"/>
      <c r="G292" s="168"/>
      <c r="H292" s="168"/>
      <c r="I292" s="168"/>
      <c r="J292" s="151"/>
      <c r="K292" s="151"/>
      <c r="L292" s="151"/>
      <c r="M292" s="151"/>
      <c r="N292" s="151"/>
      <c r="O292" s="151"/>
    </row>
    <row r="293" spans="1:15" ht="18" customHeight="1">
      <c r="A293" s="151"/>
      <c r="B293" s="151"/>
      <c r="C293" s="167"/>
      <c r="D293" s="168"/>
      <c r="E293" s="168"/>
      <c r="F293" s="168"/>
      <c r="G293" s="168"/>
      <c r="H293" s="168"/>
      <c r="I293" s="168"/>
      <c r="J293" s="151"/>
      <c r="K293" s="151"/>
      <c r="L293" s="151"/>
      <c r="M293" s="151"/>
      <c r="N293" s="151"/>
      <c r="O293" s="151"/>
    </row>
    <row r="294" spans="1:15" ht="18" customHeight="1">
      <c r="A294" s="151"/>
      <c r="B294" s="151"/>
      <c r="C294" s="167"/>
      <c r="D294" s="168"/>
      <c r="E294" s="168"/>
      <c r="F294" s="168"/>
      <c r="G294" s="168"/>
      <c r="H294" s="168"/>
      <c r="I294" s="168"/>
      <c r="J294" s="151"/>
      <c r="K294" s="151"/>
      <c r="L294" s="151"/>
      <c r="M294" s="151"/>
      <c r="N294" s="151"/>
      <c r="O294" s="151"/>
    </row>
    <row r="295" spans="1:15" ht="18" customHeight="1">
      <c r="A295" s="151"/>
      <c r="B295" s="151"/>
      <c r="C295" s="167"/>
      <c r="D295" s="168"/>
      <c r="E295" s="168"/>
      <c r="F295" s="168"/>
      <c r="G295" s="168"/>
      <c r="H295" s="168"/>
      <c r="I295" s="168"/>
      <c r="J295" s="151"/>
      <c r="K295" s="151"/>
      <c r="L295" s="151"/>
      <c r="M295" s="151"/>
      <c r="N295" s="151"/>
      <c r="O295" s="151"/>
    </row>
    <row r="296" spans="1:15" ht="18" customHeight="1">
      <c r="A296" s="151"/>
      <c r="B296" s="151"/>
      <c r="C296" s="167"/>
      <c r="D296" s="168"/>
      <c r="E296" s="168"/>
      <c r="F296" s="168"/>
      <c r="G296" s="168"/>
      <c r="H296" s="168"/>
      <c r="I296" s="168"/>
      <c r="J296" s="151"/>
      <c r="K296" s="151"/>
      <c r="L296" s="151"/>
      <c r="M296" s="151"/>
      <c r="N296" s="151"/>
      <c r="O296" s="151"/>
    </row>
    <row r="297" spans="1:15" ht="18" customHeight="1">
      <c r="A297" s="151"/>
      <c r="B297" s="151"/>
      <c r="C297" s="167"/>
      <c r="D297" s="168"/>
      <c r="E297" s="168"/>
      <c r="F297" s="168"/>
      <c r="G297" s="168"/>
      <c r="H297" s="168"/>
      <c r="I297" s="168"/>
      <c r="J297" s="151"/>
      <c r="K297" s="151"/>
      <c r="L297" s="151"/>
      <c r="M297" s="151"/>
      <c r="N297" s="151"/>
      <c r="O297" s="151"/>
    </row>
    <row r="298" spans="1:15" ht="18" customHeight="1">
      <c r="A298" s="151"/>
      <c r="B298" s="151"/>
      <c r="C298" s="167"/>
      <c r="D298" s="168"/>
      <c r="E298" s="168"/>
      <c r="F298" s="168"/>
      <c r="G298" s="168"/>
      <c r="H298" s="168"/>
      <c r="I298" s="168"/>
      <c r="J298" s="151"/>
      <c r="K298" s="151"/>
      <c r="L298" s="151"/>
      <c r="M298" s="151"/>
      <c r="N298" s="151"/>
      <c r="O298" s="151"/>
    </row>
    <row r="299" spans="1:15" ht="18" customHeight="1">
      <c r="A299" s="151"/>
      <c r="B299" s="151"/>
      <c r="C299" s="167"/>
      <c r="D299" s="168"/>
      <c r="E299" s="168"/>
      <c r="F299" s="168"/>
      <c r="G299" s="168"/>
      <c r="H299" s="168"/>
      <c r="I299" s="168"/>
      <c r="J299" s="151"/>
      <c r="K299" s="151"/>
      <c r="L299" s="151"/>
      <c r="M299" s="151"/>
      <c r="N299" s="151"/>
      <c r="O299" s="151"/>
    </row>
    <row r="300" spans="1:15" ht="18" customHeight="1">
      <c r="A300" s="151"/>
      <c r="B300" s="151"/>
      <c r="C300" s="167"/>
      <c r="D300" s="168"/>
      <c r="E300" s="168"/>
      <c r="F300" s="168"/>
      <c r="G300" s="168"/>
      <c r="H300" s="168"/>
      <c r="I300" s="168"/>
      <c r="J300" s="151"/>
      <c r="K300" s="151"/>
      <c r="L300" s="151"/>
      <c r="M300" s="151"/>
      <c r="N300" s="151"/>
      <c r="O300" s="151"/>
    </row>
    <row r="301" spans="1:15" ht="18" customHeight="1">
      <c r="A301" s="151"/>
      <c r="B301" s="151"/>
      <c r="C301" s="167"/>
      <c r="D301" s="168"/>
      <c r="E301" s="168"/>
      <c r="F301" s="168"/>
      <c r="G301" s="168"/>
      <c r="H301" s="168"/>
      <c r="I301" s="168"/>
      <c r="J301" s="151"/>
      <c r="K301" s="151"/>
      <c r="L301" s="151"/>
      <c r="M301" s="151"/>
      <c r="N301" s="151"/>
      <c r="O301" s="151"/>
    </row>
    <row r="302" spans="1:15" ht="18" customHeight="1">
      <c r="A302" s="151"/>
      <c r="B302" s="151"/>
      <c r="C302" s="167"/>
      <c r="D302" s="168"/>
      <c r="E302" s="168"/>
      <c r="F302" s="168"/>
      <c r="G302" s="168"/>
      <c r="H302" s="168"/>
      <c r="I302" s="168"/>
      <c r="J302" s="151"/>
      <c r="K302" s="151"/>
      <c r="L302" s="151"/>
      <c r="M302" s="151"/>
      <c r="N302" s="151"/>
      <c r="O302" s="151"/>
    </row>
    <row r="303" spans="1:15" ht="18" customHeight="1">
      <c r="A303" s="151"/>
      <c r="B303" s="151"/>
      <c r="C303" s="167"/>
      <c r="D303" s="168"/>
      <c r="E303" s="168"/>
      <c r="F303" s="168"/>
      <c r="G303" s="168"/>
      <c r="H303" s="168"/>
      <c r="I303" s="168"/>
      <c r="J303" s="151"/>
      <c r="K303" s="151"/>
      <c r="L303" s="151"/>
      <c r="M303" s="151"/>
      <c r="N303" s="151"/>
      <c r="O303" s="151"/>
    </row>
    <row r="304" spans="1:15" ht="18" customHeight="1">
      <c r="A304" s="151"/>
      <c r="B304" s="151"/>
      <c r="C304" s="167"/>
      <c r="D304" s="168"/>
      <c r="E304" s="168"/>
      <c r="F304" s="168"/>
      <c r="G304" s="168"/>
      <c r="H304" s="168"/>
      <c r="I304" s="168"/>
      <c r="J304" s="151"/>
      <c r="K304" s="151"/>
      <c r="L304" s="151"/>
      <c r="M304" s="151"/>
      <c r="N304" s="151"/>
      <c r="O304" s="151"/>
    </row>
    <row r="305" spans="1:15" ht="18" customHeight="1">
      <c r="A305" s="151"/>
      <c r="B305" s="151"/>
      <c r="C305" s="167"/>
      <c r="D305" s="168"/>
      <c r="E305" s="168"/>
      <c r="F305" s="168"/>
      <c r="G305" s="168"/>
      <c r="H305" s="168"/>
      <c r="I305" s="168"/>
      <c r="J305" s="151"/>
      <c r="K305" s="151"/>
      <c r="L305" s="151"/>
      <c r="M305" s="151"/>
      <c r="N305" s="151"/>
      <c r="O305" s="151"/>
    </row>
    <row r="306" spans="1:15" ht="18" customHeight="1">
      <c r="A306" s="151"/>
      <c r="B306" s="151"/>
      <c r="C306" s="167"/>
      <c r="D306" s="168"/>
      <c r="E306" s="168"/>
      <c r="F306" s="168"/>
      <c r="G306" s="168"/>
      <c r="H306" s="168"/>
      <c r="I306" s="168"/>
      <c r="J306" s="151"/>
      <c r="K306" s="151"/>
      <c r="L306" s="151"/>
      <c r="M306" s="151"/>
      <c r="N306" s="151"/>
      <c r="O306" s="151"/>
    </row>
    <row r="307" spans="1:15" ht="18" customHeight="1">
      <c r="A307" s="151"/>
      <c r="B307" s="151"/>
      <c r="C307" s="167"/>
      <c r="D307" s="168"/>
      <c r="E307" s="168"/>
      <c r="F307" s="168"/>
      <c r="G307" s="168"/>
      <c r="H307" s="168"/>
      <c r="I307" s="168"/>
      <c r="J307" s="151"/>
      <c r="K307" s="151"/>
      <c r="L307" s="151"/>
      <c r="M307" s="151"/>
      <c r="N307" s="151"/>
      <c r="O307" s="151"/>
    </row>
    <row r="308" spans="1:15" ht="18" customHeight="1">
      <c r="A308" s="151"/>
      <c r="B308" s="151"/>
      <c r="C308" s="167"/>
      <c r="D308" s="168"/>
      <c r="E308" s="168"/>
      <c r="F308" s="168"/>
      <c r="G308" s="168"/>
      <c r="H308" s="168"/>
      <c r="I308" s="168"/>
      <c r="J308" s="151"/>
      <c r="K308" s="151"/>
      <c r="L308" s="151"/>
      <c r="M308" s="151"/>
      <c r="N308" s="151"/>
      <c r="O308" s="151"/>
    </row>
    <row r="309" spans="1:15" ht="18" customHeight="1">
      <c r="A309" s="151"/>
      <c r="B309" s="151"/>
      <c r="C309" s="167"/>
      <c r="D309" s="168"/>
      <c r="E309" s="168"/>
      <c r="F309" s="168"/>
      <c r="G309" s="168"/>
      <c r="H309" s="168"/>
      <c r="I309" s="168"/>
      <c r="J309" s="151"/>
      <c r="K309" s="151"/>
      <c r="L309" s="151"/>
      <c r="M309" s="151"/>
      <c r="N309" s="151"/>
      <c r="O309" s="151"/>
    </row>
    <row r="310" spans="1:15" ht="18" customHeight="1">
      <c r="A310" s="151"/>
      <c r="B310" s="151"/>
      <c r="C310" s="167"/>
      <c r="D310" s="168"/>
      <c r="E310" s="168"/>
      <c r="F310" s="168"/>
      <c r="G310" s="168"/>
      <c r="H310" s="168"/>
      <c r="I310" s="168"/>
      <c r="J310" s="151"/>
      <c r="K310" s="151"/>
      <c r="L310" s="151"/>
      <c r="M310" s="151"/>
      <c r="N310" s="151"/>
      <c r="O310" s="151"/>
    </row>
    <row r="311" spans="1:15" ht="18" customHeight="1">
      <c r="A311" s="151"/>
      <c r="B311" s="151"/>
      <c r="C311" s="167"/>
      <c r="D311" s="168"/>
      <c r="E311" s="168"/>
      <c r="F311" s="168"/>
      <c r="G311" s="168"/>
      <c r="H311" s="168"/>
      <c r="I311" s="168"/>
      <c r="J311" s="151"/>
      <c r="K311" s="151"/>
      <c r="L311" s="151"/>
      <c r="M311" s="151"/>
      <c r="N311" s="151"/>
      <c r="O311" s="151"/>
    </row>
    <row r="312" spans="1:15" ht="18" customHeight="1">
      <c r="A312" s="151"/>
      <c r="B312" s="151"/>
      <c r="C312" s="167"/>
      <c r="D312" s="168"/>
      <c r="E312" s="168"/>
      <c r="F312" s="168"/>
      <c r="G312" s="168"/>
      <c r="H312" s="168"/>
      <c r="I312" s="168"/>
      <c r="J312" s="151"/>
      <c r="K312" s="151"/>
      <c r="L312" s="151"/>
      <c r="M312" s="151"/>
      <c r="N312" s="151"/>
      <c r="O312" s="151"/>
    </row>
    <row r="313" spans="1:15" ht="18" customHeight="1">
      <c r="A313" s="151"/>
      <c r="B313" s="151"/>
      <c r="C313" s="167"/>
      <c r="D313" s="168"/>
      <c r="E313" s="168"/>
      <c r="F313" s="168"/>
      <c r="G313" s="168"/>
      <c r="H313" s="168"/>
      <c r="I313" s="168"/>
      <c r="J313" s="151"/>
      <c r="K313" s="151"/>
      <c r="L313" s="151"/>
      <c r="M313" s="151"/>
      <c r="N313" s="151"/>
      <c r="O313" s="151"/>
    </row>
    <row r="314" spans="1:15" ht="18" customHeight="1">
      <c r="A314" s="151"/>
      <c r="B314" s="151"/>
      <c r="C314" s="167"/>
      <c r="D314" s="168"/>
      <c r="E314" s="168"/>
      <c r="F314" s="168"/>
      <c r="G314" s="168"/>
      <c r="H314" s="168"/>
      <c r="I314" s="168"/>
      <c r="J314" s="151"/>
      <c r="K314" s="151"/>
      <c r="L314" s="151"/>
      <c r="M314" s="151"/>
      <c r="N314" s="151"/>
      <c r="O314" s="151"/>
    </row>
    <row r="315" spans="1:15" ht="18" customHeight="1">
      <c r="A315" s="151"/>
      <c r="B315" s="151"/>
      <c r="C315" s="167"/>
      <c r="D315" s="168"/>
      <c r="E315" s="168"/>
      <c r="F315" s="168"/>
      <c r="G315" s="168"/>
      <c r="H315" s="168"/>
      <c r="I315" s="168"/>
      <c r="J315" s="151"/>
      <c r="K315" s="151"/>
      <c r="L315" s="151"/>
      <c r="M315" s="151"/>
      <c r="N315" s="151"/>
      <c r="O315" s="151"/>
    </row>
    <row r="316" spans="1:15" ht="18" customHeight="1">
      <c r="A316" s="151"/>
      <c r="B316" s="151"/>
      <c r="C316" s="167"/>
      <c r="D316" s="168"/>
      <c r="E316" s="168"/>
      <c r="F316" s="168"/>
      <c r="G316" s="168"/>
      <c r="H316" s="168"/>
      <c r="I316" s="168"/>
      <c r="J316" s="151"/>
      <c r="K316" s="151"/>
      <c r="L316" s="151"/>
      <c r="M316" s="151"/>
      <c r="N316" s="151"/>
      <c r="O316" s="151"/>
    </row>
    <row r="317" spans="1:15" ht="18" customHeight="1">
      <c r="A317" s="151"/>
      <c r="B317" s="151"/>
      <c r="C317" s="167"/>
      <c r="D317" s="168"/>
      <c r="E317" s="168"/>
      <c r="F317" s="168"/>
      <c r="G317" s="168"/>
      <c r="H317" s="168"/>
      <c r="I317" s="168"/>
      <c r="J317" s="151"/>
      <c r="K317" s="151"/>
      <c r="L317" s="151"/>
      <c r="M317" s="151"/>
      <c r="N317" s="151"/>
      <c r="O317" s="151"/>
    </row>
    <row r="318" spans="1:15" ht="18" customHeight="1">
      <c r="A318" s="151"/>
      <c r="B318" s="151"/>
      <c r="C318" s="167"/>
      <c r="D318" s="168"/>
      <c r="E318" s="168"/>
      <c r="F318" s="168"/>
      <c r="G318" s="168"/>
      <c r="H318" s="168"/>
      <c r="I318" s="168"/>
      <c r="J318" s="151"/>
      <c r="K318" s="151"/>
      <c r="L318" s="151"/>
      <c r="M318" s="151"/>
      <c r="N318" s="151"/>
      <c r="O318" s="151"/>
    </row>
    <row r="319" spans="1:15" ht="18" customHeight="1">
      <c r="A319" s="151"/>
      <c r="B319" s="151"/>
      <c r="C319" s="167"/>
      <c r="D319" s="168"/>
      <c r="E319" s="168"/>
      <c r="F319" s="168"/>
      <c r="G319" s="168"/>
      <c r="H319" s="168"/>
      <c r="I319" s="168"/>
      <c r="J319" s="151"/>
      <c r="K319" s="151"/>
      <c r="L319" s="151"/>
      <c r="M319" s="151"/>
      <c r="N319" s="151"/>
      <c r="O319" s="151"/>
    </row>
    <row r="320" spans="1:15" ht="18" customHeight="1">
      <c r="A320" s="151"/>
      <c r="B320" s="151"/>
      <c r="C320" s="167"/>
      <c r="D320" s="168"/>
      <c r="E320" s="168"/>
      <c r="F320" s="168"/>
      <c r="G320" s="168"/>
      <c r="H320" s="168"/>
      <c r="I320" s="168"/>
      <c r="J320" s="151"/>
      <c r="K320" s="151"/>
      <c r="L320" s="151"/>
      <c r="M320" s="151"/>
      <c r="N320" s="151"/>
      <c r="O320" s="151"/>
    </row>
    <row r="321" spans="1:15" ht="18" customHeight="1">
      <c r="A321" s="151"/>
      <c r="B321" s="151"/>
      <c r="C321" s="167"/>
      <c r="D321" s="168"/>
      <c r="E321" s="168"/>
      <c r="F321" s="168"/>
      <c r="G321" s="168"/>
      <c r="H321" s="168"/>
      <c r="I321" s="168"/>
      <c r="J321" s="151"/>
      <c r="K321" s="151"/>
      <c r="L321" s="151"/>
      <c r="M321" s="151"/>
      <c r="N321" s="151"/>
      <c r="O321" s="151"/>
    </row>
    <row r="322" spans="1:15" ht="18" customHeight="1">
      <c r="A322" s="151"/>
      <c r="B322" s="151"/>
      <c r="C322" s="167"/>
      <c r="D322" s="168"/>
      <c r="E322" s="168"/>
      <c r="F322" s="168"/>
      <c r="G322" s="168"/>
      <c r="H322" s="168"/>
      <c r="I322" s="168"/>
      <c r="J322" s="151"/>
      <c r="K322" s="151"/>
      <c r="L322" s="151"/>
      <c r="M322" s="151"/>
      <c r="N322" s="151"/>
      <c r="O322" s="151"/>
    </row>
    <row r="323" spans="1:15" ht="18" customHeight="1">
      <c r="A323" s="151"/>
      <c r="B323" s="151"/>
      <c r="C323" s="167"/>
      <c r="D323" s="168"/>
      <c r="E323" s="168"/>
      <c r="F323" s="168"/>
      <c r="G323" s="168"/>
      <c r="H323" s="168"/>
      <c r="I323" s="168"/>
      <c r="J323" s="151"/>
      <c r="K323" s="151"/>
      <c r="L323" s="151"/>
      <c r="M323" s="151"/>
      <c r="N323" s="151"/>
      <c r="O323" s="151"/>
    </row>
    <row r="324" spans="1:15" ht="18" customHeight="1">
      <c r="A324" s="151"/>
      <c r="B324" s="151"/>
      <c r="C324" s="167"/>
      <c r="D324" s="168"/>
      <c r="E324" s="168"/>
      <c r="F324" s="168"/>
      <c r="G324" s="168"/>
      <c r="H324" s="168"/>
      <c r="I324" s="168"/>
      <c r="J324" s="151"/>
      <c r="K324" s="151"/>
      <c r="L324" s="151"/>
      <c r="M324" s="151"/>
      <c r="N324" s="151"/>
      <c r="O324" s="151"/>
    </row>
    <row r="325" spans="1:15" ht="18" customHeight="1">
      <c r="A325" s="151"/>
      <c r="B325" s="151"/>
      <c r="C325" s="167"/>
      <c r="D325" s="168"/>
      <c r="E325" s="168"/>
      <c r="F325" s="168"/>
      <c r="G325" s="168"/>
      <c r="H325" s="168"/>
      <c r="I325" s="168"/>
      <c r="J325" s="151"/>
      <c r="K325" s="151"/>
      <c r="L325" s="151"/>
      <c r="M325" s="151"/>
      <c r="N325" s="151"/>
      <c r="O325" s="151"/>
    </row>
    <row r="326" spans="1:15" ht="18" customHeight="1">
      <c r="A326" s="151"/>
      <c r="B326" s="151"/>
      <c r="C326" s="167"/>
      <c r="D326" s="168"/>
      <c r="E326" s="168"/>
      <c r="F326" s="168"/>
      <c r="G326" s="168"/>
      <c r="H326" s="168"/>
      <c r="I326" s="168"/>
      <c r="J326" s="151"/>
      <c r="K326" s="151"/>
      <c r="L326" s="151"/>
      <c r="M326" s="151"/>
      <c r="N326" s="151"/>
      <c r="O326" s="151"/>
    </row>
    <row r="327" spans="1:15" ht="18" customHeight="1">
      <c r="A327" s="151"/>
      <c r="B327" s="151"/>
      <c r="C327" s="167"/>
      <c r="D327" s="168"/>
      <c r="E327" s="168"/>
      <c r="F327" s="168"/>
      <c r="G327" s="168"/>
      <c r="H327" s="168"/>
      <c r="I327" s="168"/>
      <c r="J327" s="151"/>
      <c r="K327" s="151"/>
      <c r="L327" s="151"/>
      <c r="M327" s="151"/>
      <c r="N327" s="151"/>
      <c r="O327" s="151"/>
    </row>
    <row r="328" spans="1:15" ht="18" customHeight="1">
      <c r="A328" s="151"/>
      <c r="B328" s="151"/>
      <c r="C328" s="167"/>
      <c r="D328" s="168"/>
      <c r="E328" s="168"/>
      <c r="F328" s="168"/>
      <c r="G328" s="168"/>
      <c r="H328" s="168"/>
      <c r="I328" s="168"/>
      <c r="J328" s="151"/>
      <c r="K328" s="151"/>
      <c r="L328" s="151"/>
      <c r="M328" s="151"/>
      <c r="N328" s="151"/>
      <c r="O328" s="151"/>
    </row>
    <row r="329" spans="1:15" ht="18" customHeight="1">
      <c r="A329" s="151"/>
      <c r="B329" s="151"/>
      <c r="C329" s="167"/>
      <c r="D329" s="168"/>
      <c r="E329" s="168"/>
      <c r="F329" s="168"/>
      <c r="G329" s="168"/>
      <c r="H329" s="168"/>
      <c r="I329" s="168"/>
      <c r="J329" s="151"/>
      <c r="K329" s="151"/>
      <c r="L329" s="151"/>
      <c r="M329" s="151"/>
      <c r="N329" s="151"/>
      <c r="O329" s="151"/>
    </row>
    <row r="330" spans="1:15" ht="18" customHeight="1">
      <c r="A330" s="151"/>
      <c r="B330" s="151"/>
      <c r="C330" s="167"/>
      <c r="D330" s="168"/>
      <c r="E330" s="168"/>
      <c r="F330" s="168"/>
      <c r="G330" s="168"/>
      <c r="H330" s="168"/>
      <c r="I330" s="168"/>
      <c r="J330" s="151"/>
      <c r="K330" s="151"/>
      <c r="L330" s="151"/>
      <c r="M330" s="151"/>
      <c r="N330" s="151"/>
      <c r="O330" s="151"/>
    </row>
    <row r="331" spans="1:15" ht="18" customHeight="1">
      <c r="A331" s="151"/>
      <c r="B331" s="151"/>
      <c r="C331" s="167"/>
      <c r="D331" s="168"/>
      <c r="E331" s="168"/>
      <c r="F331" s="168"/>
      <c r="G331" s="168"/>
      <c r="H331" s="168"/>
      <c r="I331" s="168"/>
      <c r="J331" s="151"/>
      <c r="K331" s="151"/>
      <c r="L331" s="151"/>
      <c r="M331" s="151"/>
      <c r="N331" s="151"/>
      <c r="O331" s="151"/>
    </row>
    <row r="332" spans="1:15" ht="18" customHeight="1">
      <c r="A332" s="151"/>
      <c r="B332" s="151"/>
      <c r="C332" s="167"/>
      <c r="D332" s="168"/>
      <c r="E332" s="168"/>
      <c r="F332" s="168"/>
      <c r="G332" s="168"/>
      <c r="H332" s="168"/>
      <c r="I332" s="168"/>
      <c r="J332" s="151"/>
      <c r="K332" s="151"/>
      <c r="L332" s="151"/>
      <c r="M332" s="151"/>
      <c r="N332" s="151"/>
      <c r="O332" s="151"/>
    </row>
    <row r="333" spans="1:15" ht="18" customHeight="1">
      <c r="A333" s="151"/>
      <c r="B333" s="151"/>
      <c r="C333" s="167"/>
      <c r="D333" s="168"/>
      <c r="E333" s="168"/>
      <c r="F333" s="168"/>
      <c r="G333" s="168"/>
      <c r="H333" s="168"/>
      <c r="I333" s="168"/>
      <c r="J333" s="151"/>
      <c r="K333" s="151"/>
      <c r="L333" s="151"/>
      <c r="M333" s="151"/>
      <c r="N333" s="151"/>
      <c r="O333" s="151"/>
    </row>
    <row r="334" spans="1:15" ht="18" customHeight="1">
      <c r="A334" s="151"/>
      <c r="B334" s="151"/>
      <c r="C334" s="167"/>
      <c r="D334" s="168"/>
      <c r="E334" s="168"/>
      <c r="F334" s="168"/>
      <c r="G334" s="168"/>
      <c r="H334" s="168"/>
      <c r="I334" s="168"/>
      <c r="J334" s="151"/>
      <c r="K334" s="151"/>
      <c r="L334" s="151"/>
      <c r="M334" s="151"/>
      <c r="N334" s="151"/>
      <c r="O334" s="151"/>
    </row>
    <row r="335" spans="1:15" ht="18" customHeight="1">
      <c r="A335" s="151"/>
      <c r="B335" s="151"/>
      <c r="C335" s="167"/>
      <c r="D335" s="168"/>
      <c r="E335" s="168"/>
      <c r="F335" s="168"/>
      <c r="G335" s="168"/>
      <c r="H335" s="168"/>
      <c r="I335" s="168"/>
      <c r="J335" s="151"/>
      <c r="K335" s="151"/>
      <c r="L335" s="151"/>
      <c r="M335" s="151"/>
      <c r="N335" s="151"/>
      <c r="O335" s="151"/>
    </row>
    <row r="336" spans="1:15" ht="18" customHeight="1">
      <c r="A336" s="151"/>
      <c r="B336" s="151"/>
      <c r="C336" s="167"/>
      <c r="D336" s="168"/>
      <c r="E336" s="168"/>
      <c r="F336" s="168"/>
      <c r="G336" s="168"/>
      <c r="H336" s="168"/>
      <c r="I336" s="168"/>
      <c r="J336" s="151"/>
      <c r="K336" s="151"/>
      <c r="L336" s="151"/>
      <c r="M336" s="151"/>
      <c r="N336" s="151"/>
      <c r="O336" s="151"/>
    </row>
    <row r="337" spans="1:15" ht="18" customHeight="1">
      <c r="A337" s="151"/>
      <c r="B337" s="151"/>
      <c r="C337" s="167"/>
      <c r="D337" s="168"/>
      <c r="E337" s="168"/>
      <c r="F337" s="168"/>
      <c r="G337" s="168"/>
      <c r="H337" s="168"/>
      <c r="I337" s="168"/>
      <c r="J337" s="151"/>
      <c r="K337" s="151"/>
      <c r="L337" s="151"/>
      <c r="M337" s="151"/>
      <c r="N337" s="151"/>
      <c r="O337" s="151"/>
    </row>
    <row r="338" spans="1:15" ht="18" customHeight="1">
      <c r="A338" s="151"/>
      <c r="B338" s="151"/>
      <c r="C338" s="167"/>
      <c r="D338" s="168"/>
      <c r="E338" s="168"/>
      <c r="F338" s="168"/>
      <c r="G338" s="168"/>
      <c r="H338" s="168"/>
      <c r="I338" s="168"/>
      <c r="J338" s="151"/>
      <c r="K338" s="151"/>
      <c r="L338" s="151"/>
      <c r="M338" s="151"/>
      <c r="N338" s="151"/>
      <c r="O338" s="151"/>
    </row>
    <row r="339" spans="1:15" ht="18" customHeight="1">
      <c r="A339" s="151"/>
      <c r="B339" s="151"/>
      <c r="C339" s="167"/>
      <c r="D339" s="168"/>
      <c r="E339" s="168"/>
      <c r="F339" s="168"/>
      <c r="G339" s="168"/>
      <c r="H339" s="168"/>
      <c r="I339" s="168"/>
      <c r="J339" s="151"/>
      <c r="K339" s="151"/>
      <c r="L339" s="151"/>
      <c r="M339" s="151"/>
      <c r="N339" s="151"/>
      <c r="O339" s="151"/>
    </row>
    <row r="340" spans="1:15" ht="18" customHeight="1">
      <c r="A340" s="151"/>
      <c r="B340" s="151"/>
      <c r="C340" s="167"/>
      <c r="D340" s="168"/>
      <c r="E340" s="168"/>
      <c r="F340" s="168"/>
      <c r="G340" s="168"/>
      <c r="H340" s="168"/>
      <c r="I340" s="168"/>
      <c r="J340" s="151"/>
      <c r="K340" s="151"/>
      <c r="L340" s="151"/>
      <c r="M340" s="151"/>
      <c r="N340" s="151"/>
      <c r="O340" s="151"/>
    </row>
    <row r="341" spans="1:15" ht="18" customHeight="1">
      <c r="A341" s="151"/>
      <c r="B341" s="151"/>
      <c r="C341" s="167"/>
      <c r="D341" s="168"/>
      <c r="E341" s="168"/>
      <c r="F341" s="168"/>
      <c r="G341" s="168"/>
      <c r="H341" s="168"/>
      <c r="I341" s="168"/>
      <c r="J341" s="151"/>
      <c r="K341" s="151"/>
      <c r="L341" s="151"/>
      <c r="M341" s="151"/>
      <c r="N341" s="151"/>
      <c r="O341" s="151"/>
    </row>
    <row r="342" spans="1:15" ht="18" customHeight="1">
      <c r="A342" s="151"/>
      <c r="B342" s="151"/>
      <c r="C342" s="167"/>
      <c r="D342" s="168"/>
      <c r="E342" s="168"/>
      <c r="F342" s="168"/>
      <c r="G342" s="168"/>
      <c r="H342" s="168"/>
      <c r="I342" s="168"/>
      <c r="J342" s="151"/>
      <c r="K342" s="151"/>
      <c r="L342" s="151"/>
      <c r="M342" s="151"/>
      <c r="N342" s="151"/>
      <c r="O342" s="151"/>
    </row>
    <row r="343" spans="1:15" ht="18" customHeight="1">
      <c r="A343" s="151"/>
      <c r="B343" s="151"/>
      <c r="C343" s="167"/>
      <c r="D343" s="168"/>
      <c r="E343" s="168"/>
      <c r="F343" s="168"/>
      <c r="G343" s="168"/>
      <c r="H343" s="168"/>
      <c r="I343" s="168"/>
      <c r="J343" s="151"/>
      <c r="K343" s="151"/>
      <c r="L343" s="151"/>
      <c r="M343" s="151"/>
      <c r="N343" s="151"/>
      <c r="O343" s="151"/>
    </row>
    <row r="344" spans="1:15" ht="18" customHeight="1">
      <c r="A344" s="151"/>
      <c r="B344" s="151"/>
      <c r="C344" s="167"/>
      <c r="D344" s="168"/>
      <c r="E344" s="168"/>
      <c r="F344" s="168"/>
      <c r="G344" s="168"/>
      <c r="H344" s="168"/>
      <c r="I344" s="168"/>
      <c r="J344" s="151"/>
      <c r="K344" s="151"/>
      <c r="L344" s="151"/>
      <c r="M344" s="151"/>
      <c r="N344" s="151"/>
      <c r="O344" s="151"/>
    </row>
    <row r="345" spans="1:15" ht="18" customHeight="1">
      <c r="A345" s="151"/>
      <c r="B345" s="151"/>
      <c r="C345" s="167"/>
      <c r="D345" s="168"/>
      <c r="E345" s="168"/>
      <c r="F345" s="168"/>
      <c r="G345" s="168"/>
      <c r="H345" s="168"/>
      <c r="I345" s="168"/>
      <c r="J345" s="151"/>
      <c r="K345" s="151"/>
      <c r="L345" s="151"/>
      <c r="M345" s="151"/>
      <c r="N345" s="151"/>
      <c r="O345" s="151"/>
    </row>
    <row r="346" spans="1:15" ht="18" customHeight="1">
      <c r="A346" s="151"/>
      <c r="B346" s="151"/>
      <c r="C346" s="167"/>
      <c r="D346" s="168"/>
      <c r="E346" s="168"/>
      <c r="F346" s="168"/>
      <c r="G346" s="168"/>
      <c r="H346" s="168"/>
      <c r="I346" s="168"/>
      <c r="J346" s="151"/>
      <c r="K346" s="151"/>
      <c r="L346" s="151"/>
      <c r="M346" s="151"/>
      <c r="N346" s="151"/>
      <c r="O346" s="151"/>
    </row>
    <row r="347" spans="1:15" ht="18" customHeight="1">
      <c r="A347" s="151"/>
      <c r="B347" s="151"/>
      <c r="C347" s="167"/>
      <c r="D347" s="168"/>
      <c r="E347" s="168"/>
      <c r="F347" s="168"/>
      <c r="G347" s="168"/>
      <c r="H347" s="168"/>
      <c r="I347" s="168"/>
      <c r="J347" s="151"/>
      <c r="K347" s="151"/>
      <c r="L347" s="151"/>
      <c r="M347" s="151"/>
      <c r="N347" s="151"/>
      <c r="O347" s="151"/>
    </row>
    <row r="348" spans="1:15" ht="18" customHeight="1">
      <c r="A348" s="151"/>
      <c r="B348" s="151"/>
      <c r="C348" s="167"/>
      <c r="D348" s="168"/>
      <c r="E348" s="168"/>
      <c r="F348" s="168"/>
      <c r="G348" s="168"/>
      <c r="H348" s="168"/>
      <c r="I348" s="168"/>
      <c r="J348" s="151"/>
      <c r="K348" s="151"/>
      <c r="L348" s="151"/>
      <c r="M348" s="151"/>
      <c r="N348" s="151"/>
      <c r="O348" s="151"/>
    </row>
    <row r="349" spans="1:15" ht="18" customHeight="1">
      <c r="A349" s="151"/>
      <c r="B349" s="151"/>
      <c r="C349" s="167"/>
      <c r="D349" s="168"/>
      <c r="E349" s="168"/>
      <c r="F349" s="168"/>
      <c r="G349" s="168"/>
      <c r="H349" s="168"/>
      <c r="I349" s="168"/>
      <c r="J349" s="151"/>
      <c r="K349" s="151"/>
      <c r="L349" s="151"/>
      <c r="M349" s="151"/>
      <c r="N349" s="151"/>
      <c r="O349" s="151"/>
    </row>
    <row r="350" spans="1:15" ht="18" customHeight="1">
      <c r="A350" s="151"/>
      <c r="B350" s="151"/>
      <c r="C350" s="167"/>
      <c r="D350" s="168"/>
      <c r="E350" s="168"/>
      <c r="F350" s="168"/>
      <c r="G350" s="168"/>
      <c r="H350" s="168"/>
      <c r="I350" s="168"/>
      <c r="J350" s="151"/>
      <c r="K350" s="151"/>
      <c r="L350" s="151"/>
      <c r="M350" s="151"/>
      <c r="N350" s="151"/>
      <c r="O350" s="151"/>
    </row>
    <row r="351" spans="1:15" ht="18" customHeight="1">
      <c r="A351" s="151"/>
      <c r="B351" s="151"/>
      <c r="C351" s="167"/>
      <c r="D351" s="168"/>
      <c r="E351" s="168"/>
      <c r="F351" s="168"/>
      <c r="G351" s="168"/>
      <c r="H351" s="168"/>
      <c r="I351" s="168"/>
      <c r="J351" s="151"/>
      <c r="K351" s="151"/>
      <c r="L351" s="151"/>
      <c r="M351" s="151"/>
      <c r="N351" s="151"/>
      <c r="O351" s="151"/>
    </row>
    <row r="352" spans="1:15" ht="18" customHeight="1">
      <c r="A352" s="151"/>
      <c r="B352" s="151"/>
      <c r="C352" s="167"/>
      <c r="D352" s="168"/>
      <c r="E352" s="168"/>
      <c r="F352" s="168"/>
      <c r="G352" s="168"/>
      <c r="H352" s="168"/>
      <c r="I352" s="168"/>
      <c r="J352" s="151"/>
      <c r="K352" s="151"/>
      <c r="L352" s="151"/>
      <c r="M352" s="151"/>
      <c r="N352" s="151"/>
      <c r="O352" s="151"/>
    </row>
    <row r="353" spans="1:15" ht="18" customHeight="1">
      <c r="A353" s="151"/>
      <c r="B353" s="151"/>
      <c r="C353" s="167"/>
      <c r="D353" s="168"/>
      <c r="E353" s="168"/>
      <c r="F353" s="168"/>
      <c r="G353" s="168"/>
      <c r="H353" s="168"/>
      <c r="I353" s="168"/>
      <c r="J353" s="151"/>
      <c r="K353" s="151"/>
      <c r="L353" s="151"/>
      <c r="M353" s="151"/>
      <c r="N353" s="151"/>
      <c r="O353" s="151"/>
    </row>
    <row r="354" spans="1:15" ht="18" customHeight="1">
      <c r="A354" s="151"/>
      <c r="B354" s="151"/>
      <c r="C354" s="167"/>
      <c r="D354" s="168"/>
      <c r="E354" s="168"/>
      <c r="F354" s="168"/>
      <c r="G354" s="168"/>
      <c r="H354" s="168"/>
      <c r="I354" s="168"/>
      <c r="J354" s="151"/>
      <c r="K354" s="151"/>
      <c r="L354" s="151"/>
      <c r="M354" s="151"/>
      <c r="N354" s="151"/>
      <c r="O354" s="151"/>
    </row>
    <row r="355" spans="1:15" ht="18" customHeight="1">
      <c r="A355" s="151"/>
      <c r="B355" s="151"/>
      <c r="C355" s="167"/>
      <c r="D355" s="168"/>
      <c r="E355" s="168"/>
      <c r="F355" s="168"/>
      <c r="G355" s="168"/>
      <c r="H355" s="168"/>
      <c r="I355" s="168"/>
      <c r="J355" s="151"/>
      <c r="K355" s="151"/>
      <c r="L355" s="151"/>
      <c r="M355" s="151"/>
      <c r="N355" s="151"/>
      <c r="O355" s="151"/>
    </row>
    <row r="356" spans="1:15" ht="18" customHeight="1">
      <c r="A356" s="151"/>
      <c r="B356" s="151"/>
      <c r="C356" s="167"/>
      <c r="D356" s="168"/>
      <c r="E356" s="168"/>
      <c r="F356" s="168"/>
      <c r="G356" s="168"/>
      <c r="H356" s="168"/>
      <c r="I356" s="168"/>
      <c r="J356" s="151"/>
      <c r="K356" s="151"/>
      <c r="L356" s="151"/>
      <c r="M356" s="151"/>
      <c r="N356" s="151"/>
      <c r="O356" s="151"/>
    </row>
    <row r="357" spans="1:15" ht="18" customHeight="1">
      <c r="A357" s="151"/>
      <c r="B357" s="151"/>
      <c r="C357" s="167"/>
      <c r="D357" s="168"/>
      <c r="E357" s="168"/>
      <c r="F357" s="168"/>
      <c r="G357" s="168"/>
      <c r="H357" s="168"/>
      <c r="I357" s="168"/>
      <c r="J357" s="151"/>
      <c r="K357" s="151"/>
      <c r="L357" s="151"/>
      <c r="M357" s="151"/>
      <c r="N357" s="151"/>
      <c r="O357" s="151"/>
    </row>
    <row r="358" spans="1:15" ht="18" customHeight="1">
      <c r="A358" s="151"/>
      <c r="B358" s="151"/>
      <c r="C358" s="167"/>
      <c r="D358" s="168"/>
      <c r="E358" s="168"/>
      <c r="F358" s="168"/>
      <c r="G358" s="168"/>
      <c r="H358" s="168"/>
      <c r="I358" s="168"/>
      <c r="J358" s="151"/>
      <c r="K358" s="151"/>
      <c r="L358" s="151"/>
      <c r="M358" s="151"/>
      <c r="N358" s="151"/>
      <c r="O358" s="151"/>
    </row>
    <row r="359" spans="1:15" ht="18" customHeight="1">
      <c r="A359" s="151"/>
      <c r="B359" s="151"/>
      <c r="C359" s="167"/>
      <c r="D359" s="168"/>
      <c r="E359" s="168"/>
      <c r="F359" s="168"/>
      <c r="G359" s="168"/>
      <c r="H359" s="168"/>
      <c r="I359" s="168"/>
      <c r="J359" s="151"/>
      <c r="K359" s="151"/>
      <c r="L359" s="151"/>
      <c r="M359" s="151"/>
      <c r="N359" s="151"/>
      <c r="O359" s="151"/>
    </row>
    <row r="360" spans="1:15" ht="18" customHeight="1">
      <c r="A360" s="151"/>
      <c r="B360" s="151"/>
      <c r="C360" s="167"/>
      <c r="D360" s="168"/>
      <c r="E360" s="168"/>
      <c r="F360" s="168"/>
      <c r="G360" s="168"/>
      <c r="H360" s="168"/>
      <c r="I360" s="168"/>
      <c r="J360" s="151"/>
      <c r="K360" s="151"/>
      <c r="L360" s="151"/>
      <c r="M360" s="151"/>
      <c r="N360" s="151"/>
      <c r="O360" s="151"/>
    </row>
    <row r="361" spans="1:15" ht="18" customHeight="1">
      <c r="A361" s="151"/>
      <c r="B361" s="151"/>
      <c r="C361" s="167"/>
      <c r="D361" s="168"/>
      <c r="E361" s="168"/>
      <c r="F361" s="168"/>
      <c r="G361" s="168"/>
      <c r="H361" s="168"/>
      <c r="I361" s="168"/>
      <c r="J361" s="151"/>
      <c r="K361" s="151"/>
      <c r="L361" s="151"/>
      <c r="M361" s="151"/>
      <c r="N361" s="151"/>
      <c r="O361" s="151"/>
    </row>
    <row r="362" spans="1:15" ht="18" customHeight="1">
      <c r="A362" s="151"/>
      <c r="B362" s="151"/>
      <c r="C362" s="167"/>
      <c r="D362" s="168"/>
      <c r="E362" s="168"/>
      <c r="F362" s="168"/>
      <c r="G362" s="168"/>
      <c r="H362" s="168"/>
      <c r="I362" s="168"/>
      <c r="J362" s="151"/>
      <c r="K362" s="151"/>
      <c r="L362" s="151"/>
      <c r="M362" s="151"/>
      <c r="N362" s="151"/>
      <c r="O362" s="151"/>
    </row>
    <row r="363" spans="1:15" ht="18" customHeight="1">
      <c r="A363" s="151"/>
      <c r="B363" s="151"/>
      <c r="C363" s="167"/>
      <c r="D363" s="168"/>
      <c r="E363" s="168"/>
      <c r="F363" s="168"/>
      <c r="G363" s="168"/>
      <c r="H363" s="168"/>
      <c r="I363" s="168"/>
      <c r="J363" s="151"/>
      <c r="K363" s="151"/>
      <c r="L363" s="151"/>
      <c r="M363" s="151"/>
      <c r="N363" s="151"/>
      <c r="O363" s="151"/>
    </row>
    <row r="364" spans="1:15" ht="18" customHeight="1">
      <c r="A364" s="151"/>
      <c r="B364" s="151"/>
      <c r="C364" s="167"/>
      <c r="D364" s="168"/>
      <c r="E364" s="168"/>
      <c r="F364" s="168"/>
      <c r="G364" s="168"/>
      <c r="H364" s="168"/>
      <c r="I364" s="168"/>
      <c r="J364" s="151"/>
      <c r="K364" s="151"/>
      <c r="L364" s="151"/>
      <c r="M364" s="151"/>
      <c r="N364" s="151"/>
      <c r="O364" s="151"/>
    </row>
    <row r="365" spans="1:15" ht="18" customHeight="1">
      <c r="A365" s="151"/>
      <c r="B365" s="151"/>
      <c r="C365" s="167"/>
      <c r="D365" s="168"/>
      <c r="E365" s="168"/>
      <c r="F365" s="168"/>
      <c r="G365" s="168"/>
      <c r="H365" s="168"/>
      <c r="I365" s="168"/>
      <c r="J365" s="151"/>
      <c r="K365" s="151"/>
      <c r="L365" s="151"/>
      <c r="M365" s="151"/>
      <c r="N365" s="151"/>
      <c r="O365" s="151"/>
    </row>
    <row r="366" spans="1:15" ht="18" customHeight="1">
      <c r="A366" s="151"/>
      <c r="B366" s="151"/>
      <c r="C366" s="167"/>
      <c r="D366" s="168"/>
      <c r="E366" s="168"/>
      <c r="F366" s="168"/>
      <c r="G366" s="168"/>
      <c r="H366" s="168"/>
      <c r="I366" s="168"/>
      <c r="J366" s="151"/>
      <c r="K366" s="151"/>
      <c r="L366" s="151"/>
      <c r="M366" s="151"/>
      <c r="N366" s="151"/>
      <c r="O366" s="151"/>
    </row>
    <row r="367" spans="1:15" ht="18" customHeight="1">
      <c r="A367" s="151"/>
      <c r="B367" s="151"/>
      <c r="C367" s="167"/>
      <c r="D367" s="168"/>
      <c r="E367" s="168"/>
      <c r="F367" s="168"/>
      <c r="G367" s="168"/>
      <c r="H367" s="168"/>
      <c r="I367" s="168"/>
      <c r="J367" s="151"/>
      <c r="K367" s="151"/>
      <c r="L367" s="151"/>
      <c r="M367" s="151"/>
      <c r="N367" s="151"/>
      <c r="O367" s="151"/>
    </row>
    <row r="368" spans="1:15" ht="18" customHeight="1">
      <c r="A368" s="151"/>
      <c r="B368" s="151"/>
      <c r="C368" s="167"/>
      <c r="D368" s="168"/>
      <c r="E368" s="168"/>
      <c r="F368" s="168"/>
      <c r="G368" s="168"/>
      <c r="H368" s="168"/>
      <c r="I368" s="168"/>
      <c r="J368" s="151"/>
      <c r="K368" s="151"/>
      <c r="L368" s="151"/>
      <c r="M368" s="151"/>
      <c r="N368" s="151"/>
      <c r="O368" s="151"/>
    </row>
    <row r="369" spans="1:15" ht="18" customHeight="1">
      <c r="A369" s="151"/>
      <c r="B369" s="151"/>
      <c r="C369" s="167"/>
      <c r="D369" s="168"/>
      <c r="E369" s="168"/>
      <c r="F369" s="168"/>
      <c r="G369" s="168"/>
      <c r="H369" s="168"/>
      <c r="I369" s="168"/>
      <c r="J369" s="151"/>
      <c r="K369" s="151"/>
      <c r="L369" s="151"/>
      <c r="M369" s="151"/>
      <c r="N369" s="151"/>
      <c r="O369" s="151"/>
    </row>
    <row r="370" spans="1:15" ht="18" customHeight="1">
      <c r="A370" s="151"/>
      <c r="B370" s="151"/>
      <c r="C370" s="167"/>
      <c r="D370" s="168"/>
      <c r="E370" s="168"/>
      <c r="F370" s="168"/>
      <c r="G370" s="168"/>
      <c r="H370" s="168"/>
      <c r="I370" s="168"/>
      <c r="J370" s="151"/>
      <c r="K370" s="151"/>
      <c r="L370" s="151"/>
      <c r="M370" s="151"/>
      <c r="N370" s="151"/>
      <c r="O370" s="151"/>
    </row>
    <row r="371" spans="1:15" ht="18" customHeight="1">
      <c r="A371" s="151"/>
      <c r="B371" s="151"/>
      <c r="C371" s="167"/>
      <c r="D371" s="168"/>
      <c r="E371" s="168"/>
      <c r="F371" s="168"/>
      <c r="G371" s="168"/>
      <c r="H371" s="168"/>
      <c r="I371" s="168"/>
      <c r="J371" s="151"/>
      <c r="K371" s="151"/>
      <c r="L371" s="151"/>
      <c r="M371" s="151"/>
      <c r="N371" s="151"/>
      <c r="O371" s="151"/>
    </row>
  </sheetData>
  <mergeCells count="225">
    <mergeCell ref="B43:C43"/>
    <mergeCell ref="B52:C52"/>
    <mergeCell ref="B46:C46"/>
    <mergeCell ref="B47:C47"/>
    <mergeCell ref="B48:C48"/>
    <mergeCell ref="B49:C49"/>
    <mergeCell ref="B13:C15"/>
    <mergeCell ref="B16:C16"/>
    <mergeCell ref="B53:C53"/>
    <mergeCell ref="B54:C54"/>
    <mergeCell ref="B20:C20"/>
    <mergeCell ref="B21:C21"/>
    <mergeCell ref="B22:C22"/>
    <mergeCell ref="B23:C23"/>
    <mergeCell ref="B41:C41"/>
    <mergeCell ref="B42:C42"/>
    <mergeCell ref="B68:C68"/>
    <mergeCell ref="B31:C31"/>
    <mergeCell ref="B32:C32"/>
    <mergeCell ref="B33:C33"/>
    <mergeCell ref="B34:C34"/>
    <mergeCell ref="B35:C35"/>
    <mergeCell ref="B44:C44"/>
    <mergeCell ref="B45:C45"/>
    <mergeCell ref="B50:C50"/>
    <mergeCell ref="B51:C51"/>
    <mergeCell ref="B28:C28"/>
    <mergeCell ref="B57:C57"/>
    <mergeCell ref="B55:C55"/>
    <mergeCell ref="B56:C56"/>
    <mergeCell ref="B38:C38"/>
    <mergeCell ref="B39:C39"/>
    <mergeCell ref="B58:C58"/>
    <mergeCell ref="B1:O5"/>
    <mergeCell ref="B11:O12"/>
    <mergeCell ref="O13:O15"/>
    <mergeCell ref="B10:E10"/>
    <mergeCell ref="B40:C40"/>
    <mergeCell ref="J13:J15"/>
    <mergeCell ref="K13:K15"/>
    <mergeCell ref="L13:L15"/>
    <mergeCell ref="M13:M15"/>
    <mergeCell ref="F7:J7"/>
    <mergeCell ref="B7:E7"/>
    <mergeCell ref="B8:E8"/>
    <mergeCell ref="B9:E9"/>
    <mergeCell ref="M9:O9"/>
    <mergeCell ref="M10:O10"/>
    <mergeCell ref="M7:O7"/>
    <mergeCell ref="K7:L7"/>
    <mergeCell ref="K8:L8"/>
    <mergeCell ref="K9:L9"/>
    <mergeCell ref="B36:C36"/>
    <mergeCell ref="B37:C37"/>
    <mergeCell ref="B29:C29"/>
    <mergeCell ref="B30:C30"/>
    <mergeCell ref="B19:C19"/>
    <mergeCell ref="B75:C75"/>
    <mergeCell ref="B69:C69"/>
    <mergeCell ref="B61:C61"/>
    <mergeCell ref="B62:C62"/>
    <mergeCell ref="B63:C63"/>
    <mergeCell ref="B64:C64"/>
    <mergeCell ref="B66:C66"/>
    <mergeCell ref="B67:C67"/>
    <mergeCell ref="B73:C73"/>
    <mergeCell ref="B6:J6"/>
    <mergeCell ref="M6:O6"/>
    <mergeCell ref="K6:L6"/>
    <mergeCell ref="F9:J9"/>
    <mergeCell ref="I8:J8"/>
    <mergeCell ref="G8:H8"/>
    <mergeCell ref="K10:L10"/>
    <mergeCell ref="I10:J10"/>
    <mergeCell ref="G10:H10"/>
    <mergeCell ref="N8:O8"/>
    <mergeCell ref="B76:C76"/>
    <mergeCell ref="B77:C77"/>
    <mergeCell ref="B79:C79"/>
    <mergeCell ref="H13:H15"/>
    <mergeCell ref="I13:I15"/>
    <mergeCell ref="N13:N15"/>
    <mergeCell ref="B17:C17"/>
    <mergeCell ref="B18:C18"/>
    <mergeCell ref="B24:C24"/>
    <mergeCell ref="B25:C25"/>
    <mergeCell ref="B26:C26"/>
    <mergeCell ref="B27:C27"/>
    <mergeCell ref="G13:G15"/>
    <mergeCell ref="D13:D15"/>
    <mergeCell ref="F13:F15"/>
    <mergeCell ref="E13:E15"/>
    <mergeCell ref="B59:C59"/>
    <mergeCell ref="B60:C60"/>
    <mergeCell ref="B65:C65"/>
    <mergeCell ref="B72:C72"/>
    <mergeCell ref="B78:C78"/>
    <mergeCell ref="B70:C70"/>
    <mergeCell ref="B71:C71"/>
    <mergeCell ref="B74:C74"/>
    <mergeCell ref="B99:C99"/>
    <mergeCell ref="B100:C100"/>
    <mergeCell ref="B101:C101"/>
    <mergeCell ref="B102:C102"/>
    <mergeCell ref="B103:C103"/>
    <mergeCell ref="B104:C104"/>
    <mergeCell ref="B114:C114"/>
    <mergeCell ref="B115:C115"/>
    <mergeCell ref="B106:C106"/>
    <mergeCell ref="B107:C107"/>
    <mergeCell ref="B108:C108"/>
    <mergeCell ref="B109:C109"/>
    <mergeCell ref="B87:C87"/>
    <mergeCell ref="B80:C80"/>
    <mergeCell ref="B81:C81"/>
    <mergeCell ref="B82:C82"/>
    <mergeCell ref="B83:C83"/>
    <mergeCell ref="B84:C84"/>
    <mergeCell ref="B85:C85"/>
    <mergeCell ref="B86:C86"/>
    <mergeCell ref="B96:C96"/>
    <mergeCell ref="B93:C93"/>
    <mergeCell ref="B94:C94"/>
    <mergeCell ref="B95:C95"/>
    <mergeCell ref="B88:C88"/>
    <mergeCell ref="B89:C89"/>
    <mergeCell ref="B90:C90"/>
    <mergeCell ref="B91:C91"/>
    <mergeCell ref="B92:C92"/>
    <mergeCell ref="D140:O140"/>
    <mergeCell ref="B138:O138"/>
    <mergeCell ref="B139:O139"/>
    <mergeCell ref="B140:C140"/>
    <mergeCell ref="B135:C135"/>
    <mergeCell ref="D135:O135"/>
    <mergeCell ref="B131:C131"/>
    <mergeCell ref="D131:O131"/>
    <mergeCell ref="D130:O130"/>
    <mergeCell ref="B161:C161"/>
    <mergeCell ref="D161:O161"/>
    <mergeCell ref="B141:C141"/>
    <mergeCell ref="B143:C143"/>
    <mergeCell ref="B142:C142"/>
    <mergeCell ref="B147:C147"/>
    <mergeCell ref="B144:C144"/>
    <mergeCell ref="B145:C145"/>
    <mergeCell ref="B149:C149"/>
    <mergeCell ref="B150:C150"/>
    <mergeCell ref="B156:C156"/>
    <mergeCell ref="B155:C155"/>
    <mergeCell ref="D144:O144"/>
    <mergeCell ref="D145:O145"/>
    <mergeCell ref="B151:O151"/>
    <mergeCell ref="B154:O154"/>
    <mergeCell ref="B152:C152"/>
    <mergeCell ref="D157:O157"/>
    <mergeCell ref="B159:O159"/>
    <mergeCell ref="B158:C158"/>
    <mergeCell ref="D158:O158"/>
    <mergeCell ref="B157:C157"/>
    <mergeCell ref="D141:O141"/>
    <mergeCell ref="B146:O146"/>
    <mergeCell ref="D147:O147"/>
    <mergeCell ref="B148:C148"/>
    <mergeCell ref="D143:O143"/>
    <mergeCell ref="D142:O142"/>
    <mergeCell ref="D148:O148"/>
    <mergeCell ref="D149:O149"/>
    <mergeCell ref="D150:O150"/>
    <mergeCell ref="D152:O152"/>
    <mergeCell ref="B153:C153"/>
    <mergeCell ref="D153:O153"/>
    <mergeCell ref="D155:O155"/>
    <mergeCell ref="D156:O156"/>
    <mergeCell ref="B165:O165"/>
    <mergeCell ref="M171:O171"/>
    <mergeCell ref="B170:D170"/>
    <mergeCell ref="M170:O170"/>
    <mergeCell ref="B171:D171"/>
    <mergeCell ref="E170:L170"/>
    <mergeCell ref="E171:L171"/>
    <mergeCell ref="B166:O169"/>
    <mergeCell ref="B162:C162"/>
    <mergeCell ref="D162:O162"/>
    <mergeCell ref="B164:O164"/>
    <mergeCell ref="B163:C163"/>
    <mergeCell ref="D163:O163"/>
    <mergeCell ref="B110:C110"/>
    <mergeCell ref="D122:O122"/>
    <mergeCell ref="D123:O123"/>
    <mergeCell ref="D125:O125"/>
    <mergeCell ref="B124:O124"/>
    <mergeCell ref="B132:C132"/>
    <mergeCell ref="D132:O132"/>
    <mergeCell ref="B137:C137"/>
    <mergeCell ref="D137:O137"/>
    <mergeCell ref="B134:C134"/>
    <mergeCell ref="D134:O134"/>
    <mergeCell ref="B136:C136"/>
    <mergeCell ref="D136:O136"/>
    <mergeCell ref="B133:O133"/>
    <mergeCell ref="B111:C111"/>
    <mergeCell ref="D160:O160"/>
    <mergeCell ref="B160:C160"/>
    <mergeCell ref="B118:N118"/>
    <mergeCell ref="B119:N119"/>
    <mergeCell ref="B129:C129"/>
    <mergeCell ref="D129:O129"/>
    <mergeCell ref="B130:C130"/>
    <mergeCell ref="B97:C97"/>
    <mergeCell ref="B98:C98"/>
    <mergeCell ref="B105:C105"/>
    <mergeCell ref="B117:N117"/>
    <mergeCell ref="B121:O121"/>
    <mergeCell ref="B116:K116"/>
    <mergeCell ref="B127:O127"/>
    <mergeCell ref="B112:C112"/>
    <mergeCell ref="B113:C113"/>
    <mergeCell ref="B128:C128"/>
    <mergeCell ref="D128:O128"/>
    <mergeCell ref="B125:C125"/>
    <mergeCell ref="B122:C122"/>
    <mergeCell ref="B123:C123"/>
    <mergeCell ref="B126:C126"/>
    <mergeCell ref="D126:O126"/>
  </mergeCells>
  <printOptions horizontalCentered="1"/>
  <pageMargins left="0.23622047244094491" right="0.23622047244094491" top="0.11811023622047245" bottom="0" header="0" footer="0"/>
  <pageSetup paperSize="9" scale="37" orientation="portrait" r:id="rId1"/>
  <headerFooter>
    <oddFooter>&amp;R&amp;P of</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C1:M100"/>
  <sheetViews>
    <sheetView topLeftCell="A9" workbookViewId="0">
      <selection activeCell="C2" sqref="C2:E35"/>
    </sheetView>
  </sheetViews>
  <sheetFormatPr defaultColWidth="16.7109375" defaultRowHeight="15" customHeight="1"/>
  <cols>
    <col min="1" max="2" width="8.7109375" customWidth="1"/>
    <col min="3" max="3" width="33" customWidth="1"/>
    <col min="4" max="4" width="9.7109375" customWidth="1"/>
    <col min="5" max="5" width="20.7109375" customWidth="1"/>
    <col min="6" max="6" width="7.28515625" hidden="1" customWidth="1"/>
    <col min="7" max="7" width="14.42578125" hidden="1" customWidth="1"/>
    <col min="8" max="9" width="14.28515625" customWidth="1"/>
    <col min="10" max="13" width="8.7109375" customWidth="1"/>
  </cols>
  <sheetData>
    <row r="1" spans="3:13" ht="12.75" customHeight="1"/>
    <row r="2" spans="3:13" ht="12.75" customHeight="1">
      <c r="C2" s="169" t="s">
        <v>295</v>
      </c>
      <c r="D2" s="170" t="str">
        <f>QUOTATION!M8</f>
        <v>R0</v>
      </c>
      <c r="E2" s="171">
        <f>QUOTATION!N8</f>
        <v>44068</v>
      </c>
      <c r="F2" s="422" t="s">
        <v>296</v>
      </c>
      <c r="G2" s="423"/>
    </row>
    <row r="3" spans="3:13" ht="12.75" customHeight="1">
      <c r="C3" s="172" t="s">
        <v>18</v>
      </c>
      <c r="D3" s="424" t="str">
        <f>QUOTATION!F7</f>
        <v>Mr. Yashwanth JTP B1201</v>
      </c>
      <c r="E3" s="420"/>
      <c r="F3" s="427" t="s">
        <v>297</v>
      </c>
      <c r="G3" s="430">
        <f>QUOTATION!N8</f>
        <v>44068</v>
      </c>
    </row>
    <row r="4" spans="3:13" ht="12.75" customHeight="1">
      <c r="C4" s="172" t="s">
        <v>298</v>
      </c>
      <c r="D4" s="425" t="str">
        <f>QUOTATION!M6</f>
        <v>ABPL-DE-20.21-2290</v>
      </c>
      <c r="E4" s="420"/>
      <c r="F4" s="428"/>
      <c r="G4" s="431"/>
    </row>
    <row r="5" spans="3:13" ht="12.75" customHeight="1">
      <c r="C5" s="172" t="s">
        <v>22</v>
      </c>
      <c r="D5" s="424" t="str">
        <f>QUOTATION!F8</f>
        <v>Hyderabad</v>
      </c>
      <c r="E5" s="420"/>
      <c r="F5" s="428"/>
      <c r="G5" s="431"/>
    </row>
    <row r="6" spans="3:13" ht="12.75" customHeight="1">
      <c r="C6" s="172" t="s">
        <v>28</v>
      </c>
      <c r="D6" s="424" t="str">
        <f>QUOTATION!F9</f>
        <v>Mr. Anamol Anand : 7702300826</v>
      </c>
      <c r="E6" s="420"/>
      <c r="F6" s="428"/>
      <c r="G6" s="431"/>
    </row>
    <row r="7" spans="3:13" ht="12.75" customHeight="1">
      <c r="C7" s="172" t="s">
        <v>299</v>
      </c>
      <c r="D7" s="433">
        <f>QUOTATION!M10</f>
        <v>0</v>
      </c>
      <c r="E7" s="420"/>
      <c r="F7" s="428"/>
      <c r="G7" s="431"/>
    </row>
    <row r="8" spans="3:13" ht="12.75" customHeight="1">
      <c r="C8" s="172" t="s">
        <v>32</v>
      </c>
      <c r="D8" s="424" t="str">
        <f>QUOTATION!F10</f>
        <v>Champagne Anodized</v>
      </c>
      <c r="E8" s="420"/>
      <c r="F8" s="428"/>
      <c r="G8" s="431"/>
    </row>
    <row r="9" spans="3:13" ht="12.75" customHeight="1">
      <c r="C9" s="172" t="s">
        <v>236</v>
      </c>
      <c r="D9" s="424" t="str">
        <f>QUOTATION!I10</f>
        <v>Silver</v>
      </c>
      <c r="E9" s="420"/>
      <c r="F9" s="428"/>
      <c r="G9" s="431"/>
    </row>
    <row r="10" spans="3:13" ht="12.75" customHeight="1">
      <c r="C10" s="172" t="s">
        <v>233</v>
      </c>
      <c r="D10" s="424" t="str">
        <f>QUOTATION!I8</f>
        <v>1.5Kpa</v>
      </c>
      <c r="E10" s="420"/>
      <c r="F10" s="428"/>
      <c r="G10" s="431"/>
    </row>
    <row r="11" spans="3:13" ht="12.75" customHeight="1">
      <c r="C11" s="172" t="s">
        <v>300</v>
      </c>
      <c r="D11" s="424" t="str">
        <f>QUOTATION!M9</f>
        <v>Ranjan</v>
      </c>
      <c r="E11" s="420"/>
      <c r="F11" s="428"/>
      <c r="G11" s="431"/>
    </row>
    <row r="12" spans="3:13" ht="12.75" customHeight="1">
      <c r="C12" s="172" t="s">
        <v>301</v>
      </c>
      <c r="D12" s="426">
        <f>QUOTATION!M7</f>
        <v>44068</v>
      </c>
      <c r="E12" s="420"/>
      <c r="F12" s="429"/>
      <c r="G12" s="432"/>
    </row>
    <row r="13" spans="3:13" ht="12.75" customHeight="1">
      <c r="C13" s="173" t="s">
        <v>302</v>
      </c>
      <c r="D13" s="419" t="s">
        <v>303</v>
      </c>
      <c r="E13" s="420"/>
      <c r="F13" s="421" t="s">
        <v>304</v>
      </c>
      <c r="G13" s="420"/>
    </row>
    <row r="14" spans="3:13" ht="12.75" customHeight="1">
      <c r="C14" s="174" t="s">
        <v>305</v>
      </c>
      <c r="D14" s="175"/>
      <c r="E14" s="176">
        <f>Pricing!L104</f>
        <v>1100</v>
      </c>
      <c r="F14" s="177"/>
      <c r="G14" s="178">
        <f t="shared" ref="G14:G15" si="0">E14</f>
        <v>1100</v>
      </c>
    </row>
    <row r="15" spans="3:13" ht="12.75" customHeight="1">
      <c r="C15" s="174" t="s">
        <v>306</v>
      </c>
      <c r="D15" s="175">
        <f>'Changable Values'!D4</f>
        <v>89</v>
      </c>
      <c r="E15" s="179">
        <f t="shared" ref="E15:E16" si="1">E14*D15</f>
        <v>97900</v>
      </c>
      <c r="F15" s="177"/>
      <c r="G15" s="180">
        <f t="shared" si="0"/>
        <v>97900</v>
      </c>
    </row>
    <row r="16" spans="3:13" ht="12.75" customHeight="1">
      <c r="C16" s="174" t="s">
        <v>1</v>
      </c>
      <c r="D16" s="181">
        <f>'Changable Values'!D5</f>
        <v>0.1</v>
      </c>
      <c r="E16" s="179">
        <f t="shared" si="1"/>
        <v>9790</v>
      </c>
      <c r="F16" s="182">
        <f>'Changable Values'!D5</f>
        <v>0.1</v>
      </c>
      <c r="G16" s="180">
        <f>G15*F16</f>
        <v>9790</v>
      </c>
      <c r="I16" s="183"/>
      <c r="J16" s="183"/>
      <c r="K16" s="183"/>
      <c r="L16" s="183"/>
      <c r="M16" s="183"/>
    </row>
    <row r="17" spans="3:7" ht="12.75" customHeight="1">
      <c r="C17" s="174" t="s">
        <v>2</v>
      </c>
      <c r="D17" s="181">
        <f>'Changable Values'!D6</f>
        <v>0.11</v>
      </c>
      <c r="E17" s="179">
        <f>SUM(E15:E16)*D17</f>
        <v>11845.9</v>
      </c>
      <c r="F17" s="182">
        <f>'Changable Values'!D6</f>
        <v>0.11</v>
      </c>
      <c r="G17" s="180">
        <f>SUM(G15:G16)*F17</f>
        <v>11845.9</v>
      </c>
    </row>
    <row r="18" spans="3:7" ht="12.75" customHeight="1">
      <c r="C18" s="174" t="s">
        <v>3</v>
      </c>
      <c r="D18" s="181">
        <f>'Changable Values'!D7</f>
        <v>5.0000000000000001E-3</v>
      </c>
      <c r="E18" s="179">
        <f>SUM(E15:E17)*D18</f>
        <v>597.67949999999996</v>
      </c>
      <c r="F18" s="182">
        <f>'Changable Values'!D7</f>
        <v>5.0000000000000001E-3</v>
      </c>
      <c r="G18" s="180">
        <f>SUM(G15:G17)*F18</f>
        <v>597.67949999999996</v>
      </c>
    </row>
    <row r="19" spans="3:7" ht="12.75" customHeight="1">
      <c r="C19" s="174" t="s">
        <v>4</v>
      </c>
      <c r="D19" s="181">
        <f>'Changable Values'!D8</f>
        <v>0.01</v>
      </c>
      <c r="E19" s="179">
        <f>SUM(E15:E18)*D19</f>
        <v>1201.335795</v>
      </c>
      <c r="F19" s="182">
        <f>'Changable Values'!D8</f>
        <v>0.01</v>
      </c>
      <c r="G19" s="180">
        <f>SUM(G15:G18)*F19</f>
        <v>1201.335795</v>
      </c>
    </row>
    <row r="20" spans="3:7" ht="12.75" customHeight="1">
      <c r="C20" s="174" t="s">
        <v>223</v>
      </c>
      <c r="D20" s="181"/>
      <c r="E20" s="179">
        <f>SUM(E15:E19)</f>
        <v>121334.915295</v>
      </c>
      <c r="F20" s="182"/>
      <c r="G20" s="180">
        <f>SUM(G15:G19)</f>
        <v>121334.915295</v>
      </c>
    </row>
    <row r="21" spans="3:7" ht="12.75" customHeight="1">
      <c r="C21" s="174" t="s">
        <v>5</v>
      </c>
      <c r="D21" s="181">
        <f>'Changable Values'!D9</f>
        <v>1.4999999999999999E-2</v>
      </c>
      <c r="E21" s="179">
        <f>E20*D21</f>
        <v>1820.0237294249998</v>
      </c>
      <c r="F21" s="182">
        <f>'Changable Values'!D9</f>
        <v>1.4999999999999999E-2</v>
      </c>
      <c r="G21" s="180">
        <f>G20*F21</f>
        <v>1820.0237294249998</v>
      </c>
    </row>
    <row r="22" spans="3:7" ht="12.75" customHeight="1">
      <c r="C22" s="174" t="s">
        <v>88</v>
      </c>
      <c r="D22" s="184"/>
      <c r="E22" s="179">
        <f>'Cost Calculation'!AB109</f>
        <v>0</v>
      </c>
      <c r="F22" s="185"/>
      <c r="G22" s="180">
        <f t="shared" ref="G22:G28" si="2">E22</f>
        <v>0</v>
      </c>
    </row>
    <row r="23" spans="3:7" ht="12.75" customHeight="1">
      <c r="C23" s="174" t="s">
        <v>307</v>
      </c>
      <c r="D23" s="184"/>
      <c r="E23" s="179">
        <f>'Cost Calculation'!AD109</f>
        <v>47663.918000000005</v>
      </c>
      <c r="F23" s="185"/>
      <c r="G23" s="180">
        <f t="shared" si="2"/>
        <v>47663.918000000005</v>
      </c>
    </row>
    <row r="24" spans="3:7" ht="12.75" customHeight="1">
      <c r="C24" s="174" t="s">
        <v>308</v>
      </c>
      <c r="D24" s="184"/>
      <c r="E24" s="179">
        <f>'Cost Calculation'!AH111</f>
        <v>3901.4852459016397</v>
      </c>
      <c r="F24" s="185"/>
      <c r="G24" s="180">
        <f t="shared" si="2"/>
        <v>3901.4852459016397</v>
      </c>
    </row>
    <row r="25" spans="3:7" ht="12.75" customHeight="1">
      <c r="C25" s="186" t="s">
        <v>86</v>
      </c>
      <c r="D25" s="184"/>
      <c r="E25" s="179">
        <f>'Cost Calculation'!AJ109</f>
        <v>2119.1820000000002</v>
      </c>
      <c r="F25" s="185"/>
      <c r="G25" s="180">
        <f t="shared" si="2"/>
        <v>2119.1820000000002</v>
      </c>
    </row>
    <row r="26" spans="3:7" ht="12.75" customHeight="1">
      <c r="C26" s="186" t="s">
        <v>87</v>
      </c>
      <c r="D26" s="184"/>
      <c r="E26" s="179">
        <f>'Cost Calculation'!AK109</f>
        <v>0</v>
      </c>
      <c r="F26" s="185"/>
      <c r="G26" s="180">
        <f t="shared" si="2"/>
        <v>0</v>
      </c>
    </row>
    <row r="27" spans="3:7" ht="12.75" customHeight="1">
      <c r="C27" s="174" t="s">
        <v>15</v>
      </c>
      <c r="D27" s="184"/>
      <c r="E27" s="179">
        <f>'Cost Calculation'!AL109</f>
        <v>16448.468399999998</v>
      </c>
      <c r="F27" s="185"/>
      <c r="G27" s="180">
        <f t="shared" si="2"/>
        <v>16448.468399999998</v>
      </c>
    </row>
    <row r="28" spans="3:7" ht="12.75" customHeight="1">
      <c r="C28" s="174" t="s">
        <v>16</v>
      </c>
      <c r="D28" s="184"/>
      <c r="E28" s="179">
        <f>'Cost Calculation'!AN109</f>
        <v>16448.468399999998</v>
      </c>
      <c r="F28" s="185"/>
      <c r="G28" s="180">
        <f t="shared" si="2"/>
        <v>16448.468399999998</v>
      </c>
    </row>
    <row r="29" spans="3:7" ht="12.75" customHeight="1">
      <c r="C29" s="187" t="s">
        <v>309</v>
      </c>
      <c r="D29" s="188"/>
      <c r="E29" s="189">
        <f>SUM(E20:E28)</f>
        <v>209736.46107032662</v>
      </c>
      <c r="F29" s="185"/>
      <c r="G29" s="180">
        <f>SUM(G20:G21,G24)</f>
        <v>127056.42427032664</v>
      </c>
    </row>
    <row r="30" spans="3:7" ht="12.75" customHeight="1">
      <c r="C30" s="187" t="s">
        <v>310</v>
      </c>
      <c r="D30" s="188"/>
      <c r="E30" s="189">
        <f>E29/E33</f>
        <v>1275.1124054220552</v>
      </c>
      <c r="F30" s="185"/>
      <c r="G30" s="180"/>
    </row>
    <row r="31" spans="3:7" ht="12.75" customHeight="1">
      <c r="C31" s="174" t="s">
        <v>17</v>
      </c>
      <c r="D31" s="190">
        <f>'Changable Values'!D23</f>
        <v>1</v>
      </c>
      <c r="E31" s="179">
        <f>(E29-E26)*D31</f>
        <v>209736.46107032662</v>
      </c>
      <c r="F31" s="185">
        <f>'Changable Values'!D23</f>
        <v>1</v>
      </c>
      <c r="G31" s="180">
        <f>G29*F31</f>
        <v>127056.42427032664</v>
      </c>
    </row>
    <row r="32" spans="3:7" ht="12.75" customHeight="1">
      <c r="C32" s="191" t="s">
        <v>230</v>
      </c>
      <c r="D32" s="192"/>
      <c r="E32" s="193">
        <f>E31+E29</f>
        <v>419472.92214065325</v>
      </c>
      <c r="F32" s="177"/>
      <c r="G32" s="180">
        <f>SUM(G25:G31,G22:G23)</f>
        <v>336792.88534065324</v>
      </c>
    </row>
    <row r="33" spans="3:7" ht="12.75" customHeight="1">
      <c r="C33" s="194" t="s">
        <v>311</v>
      </c>
      <c r="D33" s="195"/>
      <c r="E33" s="196">
        <f>'Cost Calculation'!K109</f>
        <v>164.48468399999999</v>
      </c>
      <c r="F33" s="197"/>
      <c r="G33" s="198">
        <f>E33</f>
        <v>164.48468399999999</v>
      </c>
    </row>
    <row r="34" spans="3:7" ht="12.75" customHeight="1">
      <c r="C34" s="199" t="s">
        <v>47</v>
      </c>
      <c r="D34" s="200"/>
      <c r="E34" s="201">
        <f>QUOTATION!L116</f>
        <v>2</v>
      </c>
      <c r="F34" s="202"/>
      <c r="G34" s="203"/>
    </row>
    <row r="35" spans="3:7" ht="12.75" customHeight="1">
      <c r="C35" s="204" t="s">
        <v>312</v>
      </c>
      <c r="D35" s="205"/>
      <c r="E35" s="206">
        <f>E32/(E33)</f>
        <v>2550.2248108441104</v>
      </c>
      <c r="F35" s="207"/>
      <c r="G35" s="208">
        <f>G32/(G33)</f>
        <v>2047.5638044248137</v>
      </c>
    </row>
    <row r="36" spans="3:7" ht="12.75" customHeight="1"/>
    <row r="37" spans="3:7" ht="12.75" customHeight="1"/>
    <row r="38" spans="3:7" ht="12.75" customHeight="1"/>
    <row r="39" spans="3:7" ht="12.75" customHeight="1"/>
    <row r="40" spans="3:7" ht="12.75" customHeight="1"/>
    <row r="41" spans="3:7" ht="12.75" customHeight="1"/>
    <row r="42" spans="3:7" ht="12.75" customHeight="1"/>
    <row r="43" spans="3:7" ht="12.75" customHeight="1"/>
    <row r="44" spans="3:7" ht="12.75" customHeight="1"/>
    <row r="45" spans="3:7" ht="12.75" customHeight="1"/>
    <row r="46" spans="3:7" ht="12.75" customHeight="1"/>
    <row r="47" spans="3:7" ht="12.75" customHeight="1"/>
    <row r="48" spans="3:7"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mergeCells count="15">
    <mergeCell ref="D13:E13"/>
    <mergeCell ref="F13:G13"/>
    <mergeCell ref="F2:G2"/>
    <mergeCell ref="D3:E3"/>
    <mergeCell ref="D4:E4"/>
    <mergeCell ref="D5:E5"/>
    <mergeCell ref="D12:E12"/>
    <mergeCell ref="D11:E11"/>
    <mergeCell ref="F3:F12"/>
    <mergeCell ref="G3:G12"/>
    <mergeCell ref="D6:E6"/>
    <mergeCell ref="D8:E8"/>
    <mergeCell ref="D7:E7"/>
    <mergeCell ref="D9:E9"/>
    <mergeCell ref="D10:E10"/>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100"/>
  <sheetViews>
    <sheetView workbookViewId="0"/>
  </sheetViews>
  <sheetFormatPr defaultColWidth="16.7109375" defaultRowHeight="15" customHeight="1"/>
  <cols>
    <col min="1" max="1" width="3.42578125" customWidth="1"/>
    <col min="2" max="2" width="9.28515625" customWidth="1"/>
    <col min="3" max="3" width="59.42578125" customWidth="1"/>
    <col min="4" max="4" width="21.42578125" customWidth="1"/>
    <col min="5" max="5" width="8.7109375" customWidth="1"/>
    <col min="6" max="6" width="9.42578125" customWidth="1"/>
    <col min="7" max="7" width="11.42578125" customWidth="1"/>
    <col min="8" max="8" width="13.7109375" customWidth="1"/>
    <col min="9" max="10" width="8.7109375" customWidth="1"/>
    <col min="11" max="11" width="11.42578125" customWidth="1"/>
    <col min="12" max="19" width="9.28515625" customWidth="1"/>
  </cols>
  <sheetData>
    <row r="1" spans="1:19" ht="12.75" customHeight="1">
      <c r="A1" s="209"/>
      <c r="B1" s="209"/>
      <c r="C1" s="209"/>
      <c r="D1" s="209"/>
      <c r="E1" s="209"/>
      <c r="F1" s="209"/>
      <c r="G1" s="209"/>
      <c r="H1" s="209"/>
      <c r="I1" s="209"/>
      <c r="J1" s="209"/>
      <c r="K1" s="209"/>
      <c r="L1" s="209"/>
      <c r="M1" s="209"/>
      <c r="N1" s="210" t="s">
        <v>313</v>
      </c>
      <c r="O1" s="210" t="s">
        <v>314</v>
      </c>
      <c r="P1" s="210" t="s">
        <v>315</v>
      </c>
      <c r="Q1" s="209"/>
      <c r="R1" s="209"/>
      <c r="S1" s="209"/>
    </row>
    <row r="2" spans="1:19" ht="12.75" customHeight="1">
      <c r="A2" s="209"/>
      <c r="B2" s="209"/>
      <c r="C2" s="209"/>
      <c r="D2" s="209"/>
      <c r="E2" s="209"/>
      <c r="F2" s="209"/>
      <c r="G2" s="209"/>
      <c r="H2" s="209"/>
      <c r="I2" s="209"/>
      <c r="J2" s="209"/>
      <c r="K2" s="209"/>
      <c r="L2" s="209"/>
      <c r="M2" s="209"/>
      <c r="N2" s="211">
        <v>1.829</v>
      </c>
      <c r="O2" s="211">
        <v>0.76200000000000001</v>
      </c>
      <c r="P2" s="212">
        <v>1</v>
      </c>
      <c r="Q2" s="209"/>
      <c r="R2" s="209"/>
      <c r="S2" s="209"/>
    </row>
    <row r="3" spans="1:19" ht="12.75" customHeight="1">
      <c r="A3" s="209"/>
      <c r="B3" s="209"/>
      <c r="C3" s="209"/>
      <c r="D3" s="209"/>
      <c r="E3" s="209"/>
      <c r="F3" s="209"/>
      <c r="G3" s="209"/>
      <c r="H3" s="209"/>
      <c r="I3" s="209"/>
      <c r="J3" s="209"/>
      <c r="K3" s="209"/>
      <c r="L3" s="209"/>
      <c r="M3" s="209"/>
      <c r="N3" s="212"/>
      <c r="O3" s="212"/>
      <c r="P3" s="210"/>
      <c r="Q3" s="209"/>
      <c r="R3" s="209"/>
      <c r="S3" s="209"/>
    </row>
    <row r="4" spans="1:19" ht="12.75" customHeight="1">
      <c r="A4" s="209"/>
      <c r="B4" s="437"/>
      <c r="C4" s="358"/>
      <c r="D4" s="438" t="s">
        <v>316</v>
      </c>
      <c r="E4" s="213" t="s">
        <v>317</v>
      </c>
      <c r="F4" s="214" t="s">
        <v>318</v>
      </c>
      <c r="G4" s="213" t="s">
        <v>50</v>
      </c>
      <c r="H4" s="215"/>
      <c r="I4" s="213" t="s">
        <v>319</v>
      </c>
      <c r="J4" s="216"/>
      <c r="K4" s="217"/>
      <c r="L4" s="209"/>
      <c r="M4" s="209"/>
      <c r="N4" s="210"/>
      <c r="O4" s="210"/>
      <c r="P4" s="210"/>
      <c r="Q4" s="209"/>
      <c r="R4" s="209"/>
      <c r="S4" s="209"/>
    </row>
    <row r="5" spans="1:19" ht="12.75" customHeight="1">
      <c r="A5" s="209"/>
      <c r="B5" s="439" t="s">
        <v>320</v>
      </c>
      <c r="C5" s="440"/>
      <c r="D5" s="305"/>
      <c r="E5" s="218">
        <f t="shared" ref="E5:F5" si="0">N2</f>
        <v>1.829</v>
      </c>
      <c r="F5" s="218">
        <f t="shared" si="0"/>
        <v>0.76200000000000001</v>
      </c>
      <c r="G5" s="218">
        <f>E5*F5</f>
        <v>1.3936979999999999</v>
      </c>
      <c r="H5" s="219"/>
      <c r="I5" s="220"/>
      <c r="J5" s="221"/>
      <c r="K5" s="222"/>
      <c r="L5" s="209"/>
      <c r="M5" s="209"/>
      <c r="N5" s="210"/>
      <c r="O5" s="210"/>
      <c r="P5" s="210"/>
      <c r="Q5" s="209"/>
      <c r="R5" s="209"/>
      <c r="S5" s="209"/>
    </row>
    <row r="6" spans="1:19" ht="12.75" customHeight="1">
      <c r="A6" s="209"/>
      <c r="B6" s="441"/>
      <c r="C6" s="442"/>
      <c r="D6" s="223"/>
      <c r="E6" s="219"/>
      <c r="F6" s="219"/>
      <c r="G6" s="221"/>
      <c r="H6" s="221"/>
      <c r="I6" s="221"/>
      <c r="J6" s="221"/>
      <c r="K6" s="222"/>
      <c r="L6" s="209"/>
      <c r="M6" s="209"/>
      <c r="N6" s="210"/>
      <c r="O6" s="210"/>
      <c r="P6" s="210"/>
      <c r="Q6" s="224"/>
      <c r="R6" s="209"/>
      <c r="S6" s="224"/>
    </row>
    <row r="7" spans="1:19" ht="12.75" customHeight="1">
      <c r="A7" s="209"/>
      <c r="B7" s="225" t="s">
        <v>321</v>
      </c>
      <c r="C7" s="226" t="s">
        <v>322</v>
      </c>
      <c r="D7" s="226" t="s">
        <v>323</v>
      </c>
      <c r="E7" s="226" t="s">
        <v>324</v>
      </c>
      <c r="F7" s="226" t="s">
        <v>325</v>
      </c>
      <c r="G7" s="226" t="s">
        <v>47</v>
      </c>
      <c r="H7" s="226" t="s">
        <v>326</v>
      </c>
      <c r="I7" s="227" t="s">
        <v>327</v>
      </c>
      <c r="J7" s="227" t="s">
        <v>328</v>
      </c>
      <c r="K7" s="228" t="s">
        <v>329</v>
      </c>
      <c r="L7" s="209"/>
      <c r="M7" s="209"/>
      <c r="N7" s="210"/>
      <c r="O7" s="210"/>
      <c r="P7" s="210"/>
      <c r="Q7" s="209"/>
      <c r="R7" s="209"/>
      <c r="S7" s="209"/>
    </row>
    <row r="8" spans="1:19" ht="19.5" customHeight="1">
      <c r="A8" s="209"/>
      <c r="B8" s="229">
        <v>1</v>
      </c>
      <c r="C8" s="230" t="s">
        <v>330</v>
      </c>
      <c r="D8" s="231"/>
      <c r="E8" s="231"/>
      <c r="F8" s="231"/>
      <c r="G8" s="232">
        <f>G5</f>
        <v>1.3936979999999999</v>
      </c>
      <c r="H8" s="231"/>
      <c r="I8" s="231" t="s">
        <v>331</v>
      </c>
      <c r="J8" s="231"/>
      <c r="K8" s="233">
        <f>G8*J8</f>
        <v>0</v>
      </c>
      <c r="L8" s="209"/>
      <c r="M8" s="209"/>
      <c r="N8" s="210"/>
      <c r="O8" s="212"/>
      <c r="P8" s="210"/>
      <c r="Q8" s="234"/>
      <c r="R8" s="209"/>
      <c r="S8" s="209"/>
    </row>
    <row r="9" spans="1:19" ht="19.5" customHeight="1">
      <c r="A9" s="209"/>
      <c r="B9" s="235">
        <v>2</v>
      </c>
      <c r="C9" s="236" t="s">
        <v>332</v>
      </c>
      <c r="D9" s="237" t="s">
        <v>333</v>
      </c>
      <c r="E9" s="238">
        <v>0.52200000000000002</v>
      </c>
      <c r="F9" s="238">
        <f>+(N2)</f>
        <v>1.829</v>
      </c>
      <c r="G9" s="239">
        <f>+P2</f>
        <v>1</v>
      </c>
      <c r="H9" s="238">
        <f t="shared" ref="H9:H14" si="1">E9*F9*G9</f>
        <v>0.95473799999999998</v>
      </c>
      <c r="I9" s="240" t="s">
        <v>334</v>
      </c>
      <c r="J9" s="240"/>
      <c r="K9" s="241">
        <f t="shared" ref="K9:K14" si="2">H9*J9</f>
        <v>0</v>
      </c>
      <c r="L9" s="209"/>
      <c r="M9" s="209"/>
      <c r="N9" s="210"/>
      <c r="O9" s="210"/>
      <c r="P9" s="210"/>
      <c r="Q9" s="209"/>
      <c r="R9" s="209"/>
      <c r="S9" s="209"/>
    </row>
    <row r="10" spans="1:19" ht="19.5" customHeight="1">
      <c r="A10" s="209"/>
      <c r="B10" s="235">
        <v>3</v>
      </c>
      <c r="C10" s="236" t="s">
        <v>335</v>
      </c>
      <c r="D10" s="237" t="s">
        <v>333</v>
      </c>
      <c r="E10" s="238">
        <v>0.52200000000000002</v>
      </c>
      <c r="F10" s="238">
        <f>+(N2)</f>
        <v>1.829</v>
      </c>
      <c r="G10" s="239">
        <f>+P2</f>
        <v>1</v>
      </c>
      <c r="H10" s="238">
        <f t="shared" si="1"/>
        <v>0.95473799999999998</v>
      </c>
      <c r="I10" s="240" t="s">
        <v>334</v>
      </c>
      <c r="J10" s="240"/>
      <c r="K10" s="241">
        <f t="shared" si="2"/>
        <v>0</v>
      </c>
      <c r="L10" s="209"/>
      <c r="M10" s="209"/>
      <c r="N10" s="210"/>
      <c r="O10" s="210"/>
      <c r="P10" s="210"/>
      <c r="Q10" s="209"/>
      <c r="R10" s="209"/>
      <c r="S10" s="209"/>
    </row>
    <row r="11" spans="1:19" ht="19.5" customHeight="1">
      <c r="A11" s="209"/>
      <c r="B11" s="235">
        <v>4</v>
      </c>
      <c r="C11" s="236" t="s">
        <v>336</v>
      </c>
      <c r="D11" s="237" t="s">
        <v>333</v>
      </c>
      <c r="E11" s="238">
        <v>0.52200000000000002</v>
      </c>
      <c r="F11" s="238">
        <f>+(O2)</f>
        <v>0.76200000000000001</v>
      </c>
      <c r="G11" s="239">
        <f>+P2*2</f>
        <v>2</v>
      </c>
      <c r="H11" s="238">
        <f t="shared" si="1"/>
        <v>0.79552800000000001</v>
      </c>
      <c r="I11" s="240" t="s">
        <v>334</v>
      </c>
      <c r="J11" s="240"/>
      <c r="K11" s="241">
        <f t="shared" si="2"/>
        <v>0</v>
      </c>
      <c r="L11" s="209"/>
      <c r="M11" s="209"/>
      <c r="N11" s="210"/>
      <c r="O11" s="210"/>
      <c r="P11" s="210"/>
      <c r="Q11" s="209"/>
      <c r="R11" s="209"/>
      <c r="S11" s="209"/>
    </row>
    <row r="12" spans="1:19" ht="19.5" customHeight="1">
      <c r="A12" s="209"/>
      <c r="B12" s="235">
        <v>5</v>
      </c>
      <c r="C12" s="236" t="s">
        <v>337</v>
      </c>
      <c r="D12" s="237" t="s">
        <v>338</v>
      </c>
      <c r="E12" s="238">
        <v>0.72899999999999998</v>
      </c>
      <c r="F12" s="238">
        <f>O2</f>
        <v>0.76200000000000001</v>
      </c>
      <c r="G12" s="239">
        <f>1*P2</f>
        <v>1</v>
      </c>
      <c r="H12" s="238">
        <f t="shared" si="1"/>
        <v>0.55549800000000005</v>
      </c>
      <c r="I12" s="240" t="s">
        <v>334</v>
      </c>
      <c r="J12" s="240"/>
      <c r="K12" s="241">
        <f t="shared" si="2"/>
        <v>0</v>
      </c>
      <c r="L12" s="209"/>
      <c r="M12" s="209"/>
      <c r="N12" s="210"/>
      <c r="O12" s="210"/>
      <c r="P12" s="210"/>
      <c r="Q12" s="209"/>
      <c r="R12" s="209"/>
      <c r="S12" s="209"/>
    </row>
    <row r="13" spans="1:19" ht="19.5" customHeight="1">
      <c r="A13" s="209"/>
      <c r="B13" s="235">
        <v>6</v>
      </c>
      <c r="C13" s="236" t="s">
        <v>339</v>
      </c>
      <c r="D13" s="242" t="s">
        <v>340</v>
      </c>
      <c r="E13" s="238">
        <v>0.13700000000000001</v>
      </c>
      <c r="F13" s="238">
        <f>((F9+F10+(F11*2)+F12)*P2)</f>
        <v>5.9440000000000008</v>
      </c>
      <c r="G13" s="239">
        <f>1*P2</f>
        <v>1</v>
      </c>
      <c r="H13" s="238">
        <f t="shared" si="1"/>
        <v>0.81432800000000016</v>
      </c>
      <c r="I13" s="240" t="s">
        <v>334</v>
      </c>
      <c r="J13" s="240"/>
      <c r="K13" s="241">
        <f t="shared" si="2"/>
        <v>0</v>
      </c>
      <c r="L13" s="209"/>
      <c r="M13" s="209"/>
      <c r="N13" s="210"/>
      <c r="O13" s="210"/>
      <c r="P13" s="210"/>
      <c r="Q13" s="209"/>
      <c r="R13" s="209"/>
      <c r="S13" s="209"/>
    </row>
    <row r="14" spans="1:19" ht="19.5" customHeight="1">
      <c r="A14" s="209"/>
      <c r="B14" s="235">
        <v>7</v>
      </c>
      <c r="C14" s="236" t="s">
        <v>341</v>
      </c>
      <c r="D14" s="237" t="s">
        <v>342</v>
      </c>
      <c r="E14" s="240">
        <v>0.79</v>
      </c>
      <c r="F14" s="240">
        <v>0.05</v>
      </c>
      <c r="G14" s="239">
        <f>8*P2</f>
        <v>8</v>
      </c>
      <c r="H14" s="238">
        <f t="shared" si="1"/>
        <v>0.31600000000000006</v>
      </c>
      <c r="I14" s="240" t="s">
        <v>334</v>
      </c>
      <c r="J14" s="240"/>
      <c r="K14" s="241">
        <f t="shared" si="2"/>
        <v>0</v>
      </c>
      <c r="L14" s="209"/>
      <c r="M14" s="209"/>
      <c r="N14" s="210"/>
      <c r="O14" s="210"/>
      <c r="P14" s="210"/>
      <c r="Q14" s="209"/>
      <c r="R14" s="209"/>
      <c r="S14" s="209"/>
    </row>
    <row r="15" spans="1:19" ht="19.5" customHeight="1">
      <c r="A15" s="209"/>
      <c r="B15" s="235">
        <v>8</v>
      </c>
      <c r="C15" s="236" t="s">
        <v>343</v>
      </c>
      <c r="D15" s="243" t="s">
        <v>342</v>
      </c>
      <c r="E15" s="244"/>
      <c r="F15" s="240"/>
      <c r="G15" s="239">
        <f>4*G14</f>
        <v>32</v>
      </c>
      <c r="H15" s="240"/>
      <c r="I15" s="240" t="s">
        <v>344</v>
      </c>
      <c r="J15" s="240"/>
      <c r="K15" s="241">
        <f>G15*J15</f>
        <v>0</v>
      </c>
      <c r="L15" s="209"/>
      <c r="M15" s="209"/>
      <c r="N15" s="210"/>
      <c r="O15" s="210"/>
      <c r="P15" s="210"/>
      <c r="Q15" s="209"/>
      <c r="R15" s="209"/>
      <c r="S15" s="209"/>
    </row>
    <row r="16" spans="1:19" ht="19.5" customHeight="1">
      <c r="A16" s="209"/>
      <c r="B16" s="235">
        <v>9</v>
      </c>
      <c r="C16" s="236" t="s">
        <v>345</v>
      </c>
      <c r="D16" s="243" t="s">
        <v>342</v>
      </c>
      <c r="E16" s="244"/>
      <c r="F16" s="240"/>
      <c r="G16" s="239">
        <f>((((N2*2)+(O2*2))*P2)/0.3)+8</f>
        <v>25.273333333333337</v>
      </c>
      <c r="H16" s="240"/>
      <c r="I16" s="240" t="s">
        <v>344</v>
      </c>
      <c r="J16" s="240"/>
      <c r="K16" s="241"/>
      <c r="L16" s="209"/>
      <c r="M16" s="209"/>
      <c r="N16" s="210"/>
      <c r="O16" s="210"/>
      <c r="P16" s="210"/>
      <c r="Q16" s="209"/>
      <c r="R16" s="209"/>
      <c r="S16" s="209"/>
    </row>
    <row r="17" spans="1:19" ht="19.5" customHeight="1">
      <c r="A17" s="209"/>
      <c r="B17" s="235">
        <v>10</v>
      </c>
      <c r="C17" s="236" t="s">
        <v>346</v>
      </c>
      <c r="D17" s="237" t="s">
        <v>342</v>
      </c>
      <c r="E17" s="245"/>
      <c r="F17" s="240"/>
      <c r="G17" s="239">
        <f>G16</f>
        <v>25.273333333333337</v>
      </c>
      <c r="H17" s="240"/>
      <c r="I17" s="240" t="s">
        <v>344</v>
      </c>
      <c r="J17" s="240"/>
      <c r="K17" s="241">
        <f t="shared" ref="K17:K23" si="3">G17*J17</f>
        <v>0</v>
      </c>
      <c r="L17" s="209"/>
      <c r="M17" s="209"/>
      <c r="N17" s="210"/>
      <c r="O17" s="210"/>
      <c r="P17" s="210"/>
      <c r="Q17" s="209"/>
      <c r="R17" s="209"/>
      <c r="S17" s="209"/>
    </row>
    <row r="18" spans="1:19" ht="19.5" customHeight="1">
      <c r="A18" s="209"/>
      <c r="B18" s="235">
        <v>11</v>
      </c>
      <c r="C18" s="236" t="s">
        <v>347</v>
      </c>
      <c r="D18" s="240" t="s">
        <v>342</v>
      </c>
      <c r="E18" s="240"/>
      <c r="F18" s="240"/>
      <c r="G18" s="239">
        <f>((N2*2)+(O2*4))*P2</f>
        <v>6.7059999999999995</v>
      </c>
      <c r="H18" s="240"/>
      <c r="I18" s="240" t="s">
        <v>348</v>
      </c>
      <c r="J18" s="240"/>
      <c r="K18" s="241">
        <f t="shared" si="3"/>
        <v>0</v>
      </c>
      <c r="L18" s="209"/>
      <c r="M18" s="209"/>
      <c r="N18" s="210"/>
      <c r="O18" s="210"/>
      <c r="P18" s="210"/>
      <c r="Q18" s="209"/>
      <c r="R18" s="209"/>
      <c r="S18" s="209"/>
    </row>
    <row r="19" spans="1:19" ht="19.5" customHeight="1">
      <c r="A19" s="209"/>
      <c r="B19" s="235">
        <v>11</v>
      </c>
      <c r="C19" s="236" t="s">
        <v>349</v>
      </c>
      <c r="D19" s="240" t="s">
        <v>342</v>
      </c>
      <c r="E19" s="240"/>
      <c r="F19" s="240"/>
      <c r="G19" s="239">
        <f>G18</f>
        <v>6.7059999999999995</v>
      </c>
      <c r="H19" s="240"/>
      <c r="I19" s="240" t="s">
        <v>348</v>
      </c>
      <c r="J19" s="240"/>
      <c r="K19" s="241">
        <f t="shared" si="3"/>
        <v>0</v>
      </c>
      <c r="L19" s="209"/>
      <c r="M19" s="209"/>
      <c r="N19" s="210"/>
      <c r="O19" s="210"/>
      <c r="P19" s="210"/>
      <c r="Q19" s="209"/>
      <c r="R19" s="209"/>
      <c r="S19" s="209"/>
    </row>
    <row r="20" spans="1:19" ht="19.5" customHeight="1">
      <c r="A20" s="209"/>
      <c r="B20" s="235">
        <v>12</v>
      </c>
      <c r="C20" s="246" t="s">
        <v>350</v>
      </c>
      <c r="D20" s="240" t="s">
        <v>342</v>
      </c>
      <c r="E20" s="240"/>
      <c r="F20" s="240"/>
      <c r="G20" s="239">
        <f>((N2*2)+(O2*4))*P2</f>
        <v>6.7059999999999995</v>
      </c>
      <c r="H20" s="240"/>
      <c r="I20" s="240" t="s">
        <v>348</v>
      </c>
      <c r="J20" s="240"/>
      <c r="K20" s="241">
        <f t="shared" si="3"/>
        <v>0</v>
      </c>
      <c r="L20" s="209"/>
      <c r="M20" s="209"/>
      <c r="N20" s="210"/>
      <c r="O20" s="210"/>
      <c r="P20" s="210"/>
      <c r="Q20" s="209"/>
      <c r="R20" s="209"/>
      <c r="S20" s="209"/>
    </row>
    <row r="21" spans="1:19" ht="19.5" customHeight="1">
      <c r="A21" s="209"/>
      <c r="B21" s="235">
        <v>13</v>
      </c>
      <c r="C21" s="236" t="s">
        <v>351</v>
      </c>
      <c r="D21" s="240" t="s">
        <v>342</v>
      </c>
      <c r="E21" s="240"/>
      <c r="F21" s="240"/>
      <c r="G21" s="239">
        <f>(((N2*4)+(O2*2))*P2)*2</f>
        <v>17.68</v>
      </c>
      <c r="H21" s="240"/>
      <c r="I21" s="240" t="s">
        <v>348</v>
      </c>
      <c r="J21" s="240"/>
      <c r="K21" s="241">
        <f t="shared" si="3"/>
        <v>0</v>
      </c>
      <c r="L21" s="209"/>
      <c r="M21" s="209"/>
      <c r="N21" s="210"/>
      <c r="O21" s="210"/>
      <c r="P21" s="210"/>
      <c r="Q21" s="209"/>
      <c r="R21" s="209"/>
      <c r="S21" s="209"/>
    </row>
    <row r="22" spans="1:19" ht="19.5" customHeight="1">
      <c r="A22" s="209"/>
      <c r="B22" s="235">
        <v>14</v>
      </c>
      <c r="C22" s="236" t="s">
        <v>352</v>
      </c>
      <c r="D22" s="240" t="s">
        <v>353</v>
      </c>
      <c r="E22" s="240"/>
      <c r="F22" s="240"/>
      <c r="G22" s="239">
        <f>P2*4.6</f>
        <v>4.5999999999999996</v>
      </c>
      <c r="H22" s="240"/>
      <c r="I22" s="240" t="s">
        <v>354</v>
      </c>
      <c r="J22" s="240"/>
      <c r="K22" s="241">
        <f t="shared" si="3"/>
        <v>0</v>
      </c>
      <c r="L22" s="209"/>
      <c r="M22" s="209"/>
      <c r="N22" s="210"/>
      <c r="O22" s="210"/>
      <c r="P22" s="210"/>
      <c r="Q22" s="209"/>
      <c r="R22" s="209"/>
      <c r="S22" s="209"/>
    </row>
    <row r="23" spans="1:19" ht="19.5" customHeight="1">
      <c r="A23" s="209"/>
      <c r="B23" s="235">
        <v>15</v>
      </c>
      <c r="C23" s="236" t="s">
        <v>355</v>
      </c>
      <c r="D23" s="240" t="s">
        <v>342</v>
      </c>
      <c r="E23" s="240"/>
      <c r="F23" s="240"/>
      <c r="G23" s="239">
        <f>(G21+7)*P2</f>
        <v>24.68</v>
      </c>
      <c r="H23" s="240"/>
      <c r="I23" s="240" t="s">
        <v>348</v>
      </c>
      <c r="J23" s="240"/>
      <c r="K23" s="241">
        <f t="shared" si="3"/>
        <v>0</v>
      </c>
      <c r="L23" s="209"/>
      <c r="M23" s="209"/>
      <c r="N23" s="210"/>
      <c r="O23" s="210"/>
      <c r="P23" s="210"/>
      <c r="Q23" s="209"/>
      <c r="R23" s="209"/>
      <c r="S23" s="209"/>
    </row>
    <row r="24" spans="1:19" ht="19.5" customHeight="1">
      <c r="A24" s="209"/>
      <c r="B24" s="235">
        <v>16</v>
      </c>
      <c r="C24" s="236" t="s">
        <v>356</v>
      </c>
      <c r="D24" s="240" t="s">
        <v>357</v>
      </c>
      <c r="E24" s="238">
        <v>0.18</v>
      </c>
      <c r="F24" s="238">
        <f>N2</f>
        <v>1.829</v>
      </c>
      <c r="G24" s="239">
        <v>1</v>
      </c>
      <c r="H24" s="238">
        <f t="shared" ref="H24:H27" si="4">((E24*F24)*G24)</f>
        <v>0.32921999999999996</v>
      </c>
      <c r="I24" s="240" t="s">
        <v>331</v>
      </c>
      <c r="J24" s="240"/>
      <c r="K24" s="241"/>
      <c r="L24" s="209"/>
      <c r="M24" s="209"/>
      <c r="N24" s="211"/>
      <c r="O24" s="211"/>
      <c r="P24" s="210"/>
      <c r="Q24" s="209"/>
      <c r="R24" s="209"/>
      <c r="S24" s="209"/>
    </row>
    <row r="25" spans="1:19" ht="19.5" customHeight="1">
      <c r="A25" s="209"/>
      <c r="B25" s="235">
        <v>17</v>
      </c>
      <c r="C25" s="236" t="s">
        <v>358</v>
      </c>
      <c r="D25" s="240" t="s">
        <v>357</v>
      </c>
      <c r="E25" s="238">
        <v>0.18</v>
      </c>
      <c r="F25" s="238">
        <f>N2</f>
        <v>1.829</v>
      </c>
      <c r="G25" s="239">
        <v>1</v>
      </c>
      <c r="H25" s="238">
        <f t="shared" si="4"/>
        <v>0.32921999999999996</v>
      </c>
      <c r="I25" s="240" t="s">
        <v>331</v>
      </c>
      <c r="J25" s="240"/>
      <c r="K25" s="241"/>
      <c r="L25" s="209"/>
      <c r="M25" s="209"/>
      <c r="N25" s="210"/>
      <c r="O25" s="211"/>
      <c r="P25" s="210"/>
      <c r="Q25" s="209"/>
      <c r="R25" s="209"/>
      <c r="S25" s="209"/>
    </row>
    <row r="26" spans="1:19" ht="19.5" customHeight="1">
      <c r="A26" s="209"/>
      <c r="B26" s="235">
        <v>18</v>
      </c>
      <c r="C26" s="236" t="s">
        <v>359</v>
      </c>
      <c r="D26" s="240" t="s">
        <v>357</v>
      </c>
      <c r="E26" s="238">
        <v>0.18</v>
      </c>
      <c r="F26" s="238">
        <f>O2</f>
        <v>0.76200000000000001</v>
      </c>
      <c r="G26" s="239">
        <v>2</v>
      </c>
      <c r="H26" s="238">
        <f t="shared" si="4"/>
        <v>0.27432000000000001</v>
      </c>
      <c r="I26" s="240" t="s">
        <v>331</v>
      </c>
      <c r="J26" s="240"/>
      <c r="K26" s="241"/>
      <c r="L26" s="209"/>
      <c r="M26" s="209"/>
      <c r="N26" s="210"/>
      <c r="O26" s="211"/>
      <c r="P26" s="210"/>
      <c r="Q26" s="209"/>
      <c r="R26" s="209"/>
      <c r="S26" s="209"/>
    </row>
    <row r="27" spans="1:19" ht="19.5" customHeight="1">
      <c r="A27" s="209"/>
      <c r="B27" s="235">
        <v>19</v>
      </c>
      <c r="C27" s="236" t="s">
        <v>360</v>
      </c>
      <c r="D27" s="240" t="s">
        <v>357</v>
      </c>
      <c r="E27" s="238">
        <v>0.19400000000000001</v>
      </c>
      <c r="F27" s="238">
        <f>N2</f>
        <v>1.829</v>
      </c>
      <c r="G27" s="239">
        <v>1</v>
      </c>
      <c r="H27" s="238">
        <f t="shared" si="4"/>
        <v>0.35482600000000003</v>
      </c>
      <c r="I27" s="240" t="s">
        <v>331</v>
      </c>
      <c r="J27" s="240"/>
      <c r="K27" s="241"/>
      <c r="L27" s="209"/>
      <c r="M27" s="209"/>
      <c r="N27" s="210"/>
      <c r="O27" s="210"/>
      <c r="P27" s="210"/>
      <c r="Q27" s="209"/>
      <c r="R27" s="209"/>
      <c r="S27" s="209"/>
    </row>
    <row r="28" spans="1:19" ht="19.5" customHeight="1">
      <c r="A28" s="209"/>
      <c r="B28" s="235">
        <v>20</v>
      </c>
      <c r="C28" s="246" t="s">
        <v>361</v>
      </c>
      <c r="D28" s="247"/>
      <c r="E28" s="247"/>
      <c r="F28" s="247"/>
      <c r="G28" s="247"/>
      <c r="H28" s="247"/>
      <c r="I28" s="247"/>
      <c r="J28" s="247"/>
      <c r="K28" s="248">
        <f t="shared" ref="K28:K31" si="5">G28*J28</f>
        <v>0</v>
      </c>
      <c r="L28" s="209"/>
      <c r="M28" s="209"/>
      <c r="N28" s="210"/>
      <c r="O28" s="210"/>
      <c r="P28" s="210"/>
      <c r="Q28" s="209"/>
      <c r="R28" s="209"/>
      <c r="S28" s="209"/>
    </row>
    <row r="29" spans="1:19" ht="19.5" customHeight="1">
      <c r="A29" s="209"/>
      <c r="B29" s="235">
        <v>21</v>
      </c>
      <c r="C29" s="246" t="s">
        <v>362</v>
      </c>
      <c r="D29" s="247"/>
      <c r="E29" s="247"/>
      <c r="F29" s="247"/>
      <c r="G29" s="247"/>
      <c r="H29" s="247"/>
      <c r="I29" s="247"/>
      <c r="J29" s="247"/>
      <c r="K29" s="248">
        <f t="shared" si="5"/>
        <v>0</v>
      </c>
      <c r="L29" s="209"/>
      <c r="M29" s="209"/>
      <c r="N29" s="210"/>
      <c r="O29" s="210"/>
      <c r="P29" s="210"/>
      <c r="Q29" s="209"/>
      <c r="R29" s="209"/>
      <c r="S29" s="209"/>
    </row>
    <row r="30" spans="1:19" ht="19.5" customHeight="1">
      <c r="A30" s="209"/>
      <c r="B30" s="235">
        <v>22</v>
      </c>
      <c r="C30" s="246" t="s">
        <v>363</v>
      </c>
      <c r="D30" s="247"/>
      <c r="E30" s="247"/>
      <c r="F30" s="247"/>
      <c r="G30" s="247"/>
      <c r="H30" s="247"/>
      <c r="I30" s="247"/>
      <c r="J30" s="247"/>
      <c r="K30" s="248">
        <f t="shared" si="5"/>
        <v>0</v>
      </c>
      <c r="L30" s="209"/>
      <c r="M30" s="209"/>
      <c r="N30" s="210"/>
      <c r="O30" s="210"/>
      <c r="P30" s="210"/>
      <c r="Q30" s="209"/>
      <c r="R30" s="209"/>
      <c r="S30" s="209"/>
    </row>
    <row r="31" spans="1:19" ht="19.5" customHeight="1">
      <c r="A31" s="209"/>
      <c r="B31" s="235">
        <v>23</v>
      </c>
      <c r="C31" s="246" t="s">
        <v>364</v>
      </c>
      <c r="D31" s="247"/>
      <c r="E31" s="247"/>
      <c r="F31" s="247"/>
      <c r="G31" s="247"/>
      <c r="H31" s="247"/>
      <c r="I31" s="247"/>
      <c r="J31" s="247"/>
      <c r="K31" s="248">
        <f t="shared" si="5"/>
        <v>0</v>
      </c>
      <c r="L31" s="209"/>
      <c r="M31" s="209"/>
      <c r="N31" s="210"/>
      <c r="O31" s="210"/>
      <c r="P31" s="210"/>
      <c r="Q31" s="209"/>
      <c r="R31" s="209"/>
      <c r="S31" s="209"/>
    </row>
    <row r="32" spans="1:19" ht="19.5" customHeight="1">
      <c r="A32" s="209"/>
      <c r="B32" s="235">
        <v>24</v>
      </c>
      <c r="C32" s="246" t="s">
        <v>365</v>
      </c>
      <c r="D32" s="247"/>
      <c r="E32" s="247"/>
      <c r="F32" s="247"/>
      <c r="G32" s="247"/>
      <c r="H32" s="247"/>
      <c r="I32" s="247"/>
      <c r="J32" s="247"/>
      <c r="K32" s="248"/>
      <c r="L32" s="209"/>
      <c r="M32" s="209"/>
      <c r="N32" s="210"/>
      <c r="O32" s="210"/>
      <c r="P32" s="210"/>
      <c r="Q32" s="209"/>
      <c r="R32" s="209"/>
      <c r="S32" s="209"/>
    </row>
    <row r="33" spans="1:19" ht="19.5" customHeight="1">
      <c r="A33" s="209"/>
      <c r="B33" s="235">
        <v>25</v>
      </c>
      <c r="C33" s="246" t="s">
        <v>366</v>
      </c>
      <c r="D33" s="247"/>
      <c r="E33" s="247"/>
      <c r="F33" s="247"/>
      <c r="G33" s="247"/>
      <c r="H33" s="247"/>
      <c r="I33" s="247"/>
      <c r="J33" s="247"/>
      <c r="K33" s="248"/>
      <c r="L33" s="209"/>
      <c r="M33" s="209"/>
      <c r="N33" s="210"/>
      <c r="O33" s="210"/>
      <c r="P33" s="210"/>
      <c r="Q33" s="209"/>
      <c r="R33" s="209"/>
      <c r="S33" s="209"/>
    </row>
    <row r="34" spans="1:19" ht="19.5" customHeight="1">
      <c r="A34" s="209"/>
      <c r="B34" s="235">
        <v>26</v>
      </c>
      <c r="C34" s="246" t="s">
        <v>367</v>
      </c>
      <c r="D34" s="247"/>
      <c r="E34" s="247"/>
      <c r="F34" s="247"/>
      <c r="G34" s="247"/>
      <c r="H34" s="247"/>
      <c r="I34" s="247"/>
      <c r="J34" s="247"/>
      <c r="K34" s="248">
        <f>G34*J34</f>
        <v>0</v>
      </c>
      <c r="L34" s="209"/>
      <c r="M34" s="209"/>
      <c r="N34" s="210"/>
      <c r="O34" s="210"/>
      <c r="P34" s="210"/>
      <c r="Q34" s="209"/>
      <c r="R34" s="209"/>
      <c r="S34" s="209"/>
    </row>
    <row r="35" spans="1:19" ht="12.75" customHeight="1">
      <c r="A35" s="209"/>
      <c r="B35" s="434" t="s">
        <v>368</v>
      </c>
      <c r="C35" s="285"/>
      <c r="D35" s="285"/>
      <c r="E35" s="285"/>
      <c r="F35" s="285"/>
      <c r="G35" s="285"/>
      <c r="H35" s="285"/>
      <c r="I35" s="285"/>
      <c r="J35" s="283"/>
      <c r="K35" s="249">
        <f>SUM(K8:K34)</f>
        <v>0</v>
      </c>
      <c r="L35" s="209"/>
      <c r="M35" s="209"/>
      <c r="N35" s="210"/>
      <c r="O35" s="210"/>
      <c r="P35" s="210"/>
      <c r="Q35" s="209"/>
      <c r="R35" s="209"/>
      <c r="S35" s="209"/>
    </row>
    <row r="36" spans="1:19" ht="12.75" customHeight="1">
      <c r="A36" s="209"/>
      <c r="B36" s="434" t="s">
        <v>17</v>
      </c>
      <c r="C36" s="285"/>
      <c r="D36" s="285"/>
      <c r="E36" s="285"/>
      <c r="F36" s="285"/>
      <c r="G36" s="285"/>
      <c r="H36" s="285"/>
      <c r="I36" s="283"/>
      <c r="J36" s="250">
        <v>0.1</v>
      </c>
      <c r="K36" s="249">
        <f>J36*K35</f>
        <v>0</v>
      </c>
      <c r="L36" s="209"/>
      <c r="M36" s="209"/>
      <c r="N36" s="210"/>
      <c r="O36" s="210"/>
      <c r="P36" s="210"/>
      <c r="Q36" s="209"/>
      <c r="R36" s="209"/>
      <c r="S36" s="209"/>
    </row>
    <row r="37" spans="1:19" ht="12.75" customHeight="1">
      <c r="A37" s="209"/>
      <c r="B37" s="434" t="s">
        <v>230</v>
      </c>
      <c r="C37" s="285"/>
      <c r="D37" s="285"/>
      <c r="E37" s="285"/>
      <c r="F37" s="285"/>
      <c r="G37" s="285"/>
      <c r="H37" s="285"/>
      <c r="I37" s="285"/>
      <c r="J37" s="283"/>
      <c r="K37" s="249">
        <f>K35+K36</f>
        <v>0</v>
      </c>
      <c r="L37" s="209"/>
      <c r="M37" s="209"/>
      <c r="N37" s="210"/>
      <c r="O37" s="210"/>
      <c r="P37" s="210"/>
      <c r="Q37" s="209"/>
      <c r="R37" s="209"/>
      <c r="S37" s="209"/>
    </row>
    <row r="38" spans="1:19" ht="12.75" customHeight="1">
      <c r="A38" s="209"/>
      <c r="B38" s="251"/>
      <c r="C38" s="252"/>
      <c r="D38" s="252"/>
      <c r="E38" s="252"/>
      <c r="F38" s="252"/>
      <c r="G38" s="252"/>
      <c r="H38" s="252"/>
      <c r="I38" s="435" t="s">
        <v>369</v>
      </c>
      <c r="J38" s="436"/>
      <c r="K38" s="253">
        <f>K37/G5</f>
        <v>0</v>
      </c>
      <c r="L38" s="209"/>
      <c r="M38" s="209"/>
      <c r="N38" s="210"/>
      <c r="O38" s="210"/>
      <c r="P38" s="210"/>
      <c r="Q38" s="209"/>
      <c r="R38" s="209"/>
      <c r="S38" s="209"/>
    </row>
    <row r="39" spans="1:19" ht="12.75" customHeight="1">
      <c r="A39" s="209"/>
      <c r="B39" s="209"/>
      <c r="C39" s="209"/>
      <c r="D39" s="209"/>
      <c r="E39" s="209"/>
      <c r="F39" s="209"/>
      <c r="G39" s="209"/>
      <c r="H39" s="209"/>
      <c r="I39" s="209"/>
      <c r="J39" s="209"/>
      <c r="K39" s="209"/>
      <c r="L39" s="209"/>
      <c r="M39" s="209"/>
      <c r="N39" s="210"/>
      <c r="O39" s="210"/>
      <c r="P39" s="210"/>
      <c r="Q39" s="209"/>
      <c r="R39" s="209"/>
      <c r="S39" s="209"/>
    </row>
    <row r="40" spans="1:19" ht="12.75" customHeight="1">
      <c r="A40" s="209"/>
      <c r="B40" s="209"/>
      <c r="C40" s="209"/>
      <c r="D40" s="209"/>
      <c r="E40" s="209"/>
      <c r="F40" s="209"/>
      <c r="G40" s="209"/>
      <c r="H40" s="209"/>
      <c r="I40" s="209"/>
      <c r="J40" s="209"/>
      <c r="K40" s="209"/>
      <c r="L40" s="209"/>
      <c r="M40" s="209"/>
      <c r="N40" s="210"/>
      <c r="O40" s="210"/>
      <c r="P40" s="210"/>
      <c r="Q40" s="209"/>
      <c r="R40" s="209"/>
      <c r="S40" s="209"/>
    </row>
    <row r="41" spans="1:19" ht="12.75" customHeight="1">
      <c r="A41" s="209"/>
      <c r="B41" s="209"/>
      <c r="C41" s="209"/>
      <c r="D41" s="209"/>
      <c r="E41" s="209"/>
      <c r="F41" s="209"/>
      <c r="G41" s="209"/>
      <c r="H41" s="209"/>
      <c r="I41" s="209"/>
      <c r="J41" s="209"/>
      <c r="K41" s="209"/>
      <c r="L41" s="209"/>
      <c r="M41" s="209"/>
      <c r="N41" s="210"/>
      <c r="O41" s="210"/>
      <c r="P41" s="210"/>
      <c r="Q41" s="209"/>
      <c r="R41" s="209"/>
      <c r="S41" s="209"/>
    </row>
    <row r="42" spans="1:19" ht="12.75" customHeight="1">
      <c r="A42" s="209"/>
      <c r="B42" s="209"/>
      <c r="C42" s="209"/>
      <c r="D42" s="209"/>
      <c r="E42" s="209"/>
      <c r="F42" s="209"/>
      <c r="G42" s="209"/>
      <c r="H42" s="209"/>
      <c r="I42" s="209"/>
      <c r="J42" s="209"/>
      <c r="K42" s="209"/>
      <c r="L42" s="209"/>
      <c r="M42" s="209"/>
      <c r="N42" s="210"/>
      <c r="O42" s="210"/>
      <c r="P42" s="210"/>
      <c r="Q42" s="209"/>
      <c r="R42" s="209"/>
      <c r="S42" s="209"/>
    </row>
    <row r="43" spans="1:19" ht="12.75" customHeight="1">
      <c r="A43" s="209"/>
      <c r="B43" s="209"/>
      <c r="C43" s="209"/>
      <c r="D43" s="209"/>
      <c r="E43" s="209"/>
      <c r="F43" s="209"/>
      <c r="G43" s="209"/>
      <c r="H43" s="209"/>
      <c r="I43" s="209"/>
      <c r="J43" s="209"/>
      <c r="K43" s="209"/>
      <c r="L43" s="209"/>
      <c r="M43" s="209"/>
      <c r="N43" s="210"/>
      <c r="O43" s="210"/>
      <c r="P43" s="210"/>
      <c r="Q43" s="209"/>
      <c r="R43" s="209"/>
      <c r="S43" s="209"/>
    </row>
    <row r="44" spans="1:19" ht="12.75" customHeight="1">
      <c r="A44" s="209"/>
      <c r="B44" s="209"/>
      <c r="C44" s="209"/>
      <c r="D44" s="209"/>
      <c r="E44" s="209"/>
      <c r="F44" s="209"/>
      <c r="G44" s="209"/>
      <c r="H44" s="209"/>
      <c r="I44" s="209"/>
      <c r="J44" s="209"/>
      <c r="K44" s="209"/>
      <c r="L44" s="209"/>
      <c r="M44" s="209"/>
      <c r="N44" s="210"/>
      <c r="O44" s="210"/>
      <c r="P44" s="210"/>
      <c r="Q44" s="209"/>
      <c r="R44" s="209"/>
      <c r="S44" s="209"/>
    </row>
    <row r="45" spans="1:19" ht="12.75" customHeight="1">
      <c r="A45" s="209"/>
      <c r="B45" s="209"/>
      <c r="C45" s="209"/>
      <c r="D45" s="209"/>
      <c r="E45" s="209"/>
      <c r="F45" s="209"/>
      <c r="G45" s="209"/>
      <c r="H45" s="209"/>
      <c r="I45" s="209"/>
      <c r="J45" s="209"/>
      <c r="K45" s="209"/>
      <c r="L45" s="209"/>
      <c r="M45" s="209"/>
      <c r="N45" s="210"/>
      <c r="O45" s="210"/>
      <c r="P45" s="210"/>
      <c r="Q45" s="209"/>
      <c r="R45" s="209"/>
      <c r="S45" s="209"/>
    </row>
    <row r="46" spans="1:19" ht="12.75" customHeight="1">
      <c r="A46" s="209"/>
      <c r="B46" s="209"/>
      <c r="C46" s="209"/>
      <c r="D46" s="209"/>
      <c r="E46" s="209"/>
      <c r="F46" s="209"/>
      <c r="G46" s="209"/>
      <c r="H46" s="209"/>
      <c r="I46" s="209"/>
      <c r="J46" s="209"/>
      <c r="K46" s="209"/>
      <c r="L46" s="209"/>
      <c r="M46" s="209"/>
      <c r="N46" s="210"/>
      <c r="O46" s="210"/>
      <c r="P46" s="210"/>
      <c r="Q46" s="209"/>
      <c r="R46" s="209"/>
      <c r="S46" s="209"/>
    </row>
    <row r="47" spans="1:19" ht="12.75" customHeight="1">
      <c r="A47" s="209"/>
      <c r="B47" s="209"/>
      <c r="C47" s="209"/>
      <c r="D47" s="209"/>
      <c r="E47" s="209"/>
      <c r="F47" s="209"/>
      <c r="G47" s="209"/>
      <c r="H47" s="209"/>
      <c r="I47" s="209"/>
      <c r="J47" s="209"/>
      <c r="K47" s="209"/>
      <c r="L47" s="209"/>
      <c r="M47" s="209"/>
      <c r="N47" s="210"/>
      <c r="O47" s="210"/>
      <c r="P47" s="210"/>
      <c r="Q47" s="209"/>
      <c r="R47" s="209"/>
      <c r="S47" s="209"/>
    </row>
    <row r="48" spans="1:19" ht="12.75" customHeight="1">
      <c r="A48" s="209"/>
      <c r="B48" s="209"/>
      <c r="C48" s="209"/>
      <c r="D48" s="209"/>
      <c r="E48" s="209"/>
      <c r="F48" s="209"/>
      <c r="G48" s="209"/>
      <c r="H48" s="209"/>
      <c r="I48" s="209"/>
      <c r="J48" s="209"/>
      <c r="K48" s="209"/>
      <c r="L48" s="209"/>
      <c r="M48" s="209"/>
      <c r="N48" s="210"/>
      <c r="O48" s="210"/>
      <c r="P48" s="210"/>
      <c r="Q48" s="209"/>
      <c r="R48" s="209"/>
      <c r="S48" s="209"/>
    </row>
    <row r="49" spans="1:19" ht="12.75" customHeight="1">
      <c r="A49" s="209"/>
      <c r="B49" s="209"/>
      <c r="C49" s="209"/>
      <c r="D49" s="209"/>
      <c r="E49" s="209"/>
      <c r="F49" s="209"/>
      <c r="G49" s="209"/>
      <c r="H49" s="209"/>
      <c r="I49" s="209"/>
      <c r="J49" s="209"/>
      <c r="K49" s="209"/>
      <c r="L49" s="209"/>
      <c r="M49" s="209"/>
      <c r="N49" s="210"/>
      <c r="O49" s="210"/>
      <c r="P49" s="210"/>
      <c r="Q49" s="209"/>
      <c r="R49" s="209"/>
      <c r="S49" s="209"/>
    </row>
    <row r="50" spans="1:19" ht="12.75" customHeight="1">
      <c r="A50" s="209"/>
      <c r="B50" s="209"/>
      <c r="C50" s="209"/>
      <c r="D50" s="209"/>
      <c r="E50" s="209"/>
      <c r="F50" s="209"/>
      <c r="G50" s="209"/>
      <c r="H50" s="209"/>
      <c r="I50" s="209"/>
      <c r="J50" s="209"/>
      <c r="K50" s="209"/>
      <c r="L50" s="209"/>
      <c r="M50" s="209"/>
      <c r="N50" s="210"/>
      <c r="O50" s="210"/>
      <c r="P50" s="210"/>
      <c r="Q50" s="209"/>
      <c r="R50" s="209"/>
      <c r="S50" s="209"/>
    </row>
    <row r="51" spans="1:19" ht="12.75" customHeight="1">
      <c r="A51" s="209"/>
      <c r="B51" s="209"/>
      <c r="C51" s="209"/>
      <c r="D51" s="209"/>
      <c r="E51" s="209"/>
      <c r="F51" s="209"/>
      <c r="G51" s="209"/>
      <c r="H51" s="209"/>
      <c r="I51" s="209"/>
      <c r="J51" s="209"/>
      <c r="K51" s="209"/>
      <c r="L51" s="209"/>
      <c r="M51" s="209"/>
      <c r="N51" s="210"/>
      <c r="O51" s="210"/>
      <c r="P51" s="210"/>
      <c r="Q51" s="209"/>
      <c r="R51" s="209"/>
      <c r="S51" s="209"/>
    </row>
    <row r="52" spans="1:19" ht="12.75" customHeight="1">
      <c r="A52" s="209"/>
      <c r="B52" s="209"/>
      <c r="C52" s="209"/>
      <c r="D52" s="209"/>
      <c r="E52" s="209"/>
      <c r="F52" s="209"/>
      <c r="G52" s="209"/>
      <c r="H52" s="209"/>
      <c r="I52" s="209"/>
      <c r="J52" s="209"/>
      <c r="K52" s="209"/>
      <c r="L52" s="209"/>
      <c r="M52" s="209"/>
      <c r="N52" s="210"/>
      <c r="O52" s="210"/>
      <c r="P52" s="210"/>
      <c r="Q52" s="209"/>
      <c r="R52" s="209"/>
      <c r="S52" s="209"/>
    </row>
    <row r="53" spans="1:19" ht="12.75" customHeight="1">
      <c r="A53" s="209"/>
      <c r="B53" s="209"/>
      <c r="C53" s="209"/>
      <c r="D53" s="209"/>
      <c r="E53" s="209"/>
      <c r="F53" s="209"/>
      <c r="G53" s="209"/>
      <c r="H53" s="209"/>
      <c r="I53" s="209"/>
      <c r="J53" s="209"/>
      <c r="K53" s="209"/>
      <c r="L53" s="209"/>
      <c r="M53" s="209"/>
      <c r="N53" s="210"/>
      <c r="O53" s="210"/>
      <c r="P53" s="210"/>
      <c r="Q53" s="209"/>
      <c r="R53" s="209"/>
      <c r="S53" s="209"/>
    </row>
    <row r="54" spans="1:19" ht="12.75" customHeight="1">
      <c r="A54" s="209"/>
      <c r="B54" s="209"/>
      <c r="C54" s="209"/>
      <c r="D54" s="209"/>
      <c r="E54" s="209"/>
      <c r="F54" s="209"/>
      <c r="G54" s="209"/>
      <c r="H54" s="209"/>
      <c r="I54" s="209"/>
      <c r="J54" s="209"/>
      <c r="K54" s="209"/>
      <c r="L54" s="209"/>
      <c r="M54" s="209"/>
      <c r="N54" s="210"/>
      <c r="O54" s="210"/>
      <c r="P54" s="210"/>
      <c r="Q54" s="209"/>
      <c r="R54" s="209"/>
      <c r="S54" s="209"/>
    </row>
    <row r="55" spans="1:19" ht="12.75" customHeight="1">
      <c r="A55" s="209"/>
      <c r="B55" s="209"/>
      <c r="C55" s="209"/>
      <c r="D55" s="209"/>
      <c r="E55" s="209"/>
      <c r="F55" s="209"/>
      <c r="G55" s="209"/>
      <c r="H55" s="209"/>
      <c r="I55" s="209"/>
      <c r="J55" s="209"/>
      <c r="K55" s="209"/>
      <c r="L55" s="209"/>
      <c r="M55" s="209"/>
      <c r="N55" s="210"/>
      <c r="O55" s="210"/>
      <c r="P55" s="210"/>
      <c r="Q55" s="209"/>
      <c r="R55" s="209"/>
      <c r="S55" s="209"/>
    </row>
    <row r="56" spans="1:19" ht="12.75" customHeight="1">
      <c r="A56" s="209"/>
      <c r="B56" s="209"/>
      <c r="C56" s="209"/>
      <c r="D56" s="209"/>
      <c r="E56" s="209"/>
      <c r="F56" s="209"/>
      <c r="G56" s="209"/>
      <c r="H56" s="209"/>
      <c r="I56" s="209"/>
      <c r="J56" s="209"/>
      <c r="K56" s="209"/>
      <c r="L56" s="209"/>
      <c r="M56" s="209"/>
      <c r="N56" s="210"/>
      <c r="O56" s="210"/>
      <c r="P56" s="210"/>
      <c r="Q56" s="209"/>
      <c r="R56" s="209"/>
      <c r="S56" s="209"/>
    </row>
    <row r="57" spans="1:19" ht="12.75" customHeight="1">
      <c r="A57" s="209"/>
      <c r="B57" s="209"/>
      <c r="C57" s="209"/>
      <c r="D57" s="209"/>
      <c r="E57" s="209"/>
      <c r="F57" s="209"/>
      <c r="G57" s="209"/>
      <c r="H57" s="209"/>
      <c r="I57" s="209"/>
      <c r="J57" s="209"/>
      <c r="K57" s="209"/>
      <c r="L57" s="209"/>
      <c r="M57" s="209"/>
      <c r="N57" s="210"/>
      <c r="O57" s="210"/>
      <c r="P57" s="210"/>
      <c r="Q57" s="209"/>
      <c r="R57" s="209"/>
      <c r="S57" s="209"/>
    </row>
    <row r="58" spans="1:19" ht="12.75" customHeight="1">
      <c r="A58" s="209"/>
      <c r="B58" s="209"/>
      <c r="C58" s="209"/>
      <c r="D58" s="209"/>
      <c r="E58" s="209"/>
      <c r="F58" s="209"/>
      <c r="G58" s="209"/>
      <c r="H58" s="209"/>
      <c r="I58" s="209"/>
      <c r="J58" s="209"/>
      <c r="K58" s="209"/>
      <c r="L58" s="209"/>
      <c r="M58" s="209"/>
      <c r="N58" s="210"/>
      <c r="O58" s="210"/>
      <c r="P58" s="210"/>
      <c r="Q58" s="209"/>
      <c r="R58" s="209"/>
      <c r="S58" s="209"/>
    </row>
    <row r="59" spans="1:19" ht="12.75" customHeight="1">
      <c r="A59" s="209"/>
      <c r="B59" s="209"/>
      <c r="C59" s="209"/>
      <c r="D59" s="209"/>
      <c r="E59" s="209"/>
      <c r="F59" s="209"/>
      <c r="G59" s="209"/>
      <c r="H59" s="209"/>
      <c r="I59" s="209"/>
      <c r="J59" s="209"/>
      <c r="K59" s="209"/>
      <c r="L59" s="209"/>
      <c r="M59" s="209"/>
      <c r="N59" s="210"/>
      <c r="O59" s="210"/>
      <c r="P59" s="210"/>
      <c r="Q59" s="209"/>
      <c r="R59" s="209"/>
      <c r="S59" s="209"/>
    </row>
    <row r="60" spans="1:19" ht="12.75" customHeight="1">
      <c r="A60" s="209"/>
      <c r="B60" s="209"/>
      <c r="C60" s="209"/>
      <c r="D60" s="209"/>
      <c r="E60" s="209"/>
      <c r="F60" s="209"/>
      <c r="G60" s="209"/>
      <c r="H60" s="209"/>
      <c r="I60" s="209"/>
      <c r="J60" s="209"/>
      <c r="K60" s="209"/>
      <c r="L60" s="209"/>
      <c r="M60" s="209"/>
      <c r="N60" s="210"/>
      <c r="O60" s="210"/>
      <c r="P60" s="210"/>
      <c r="Q60" s="209"/>
      <c r="R60" s="209"/>
      <c r="S60" s="209"/>
    </row>
    <row r="61" spans="1:19" ht="12.75" customHeight="1">
      <c r="A61" s="209"/>
      <c r="B61" s="209"/>
      <c r="C61" s="209"/>
      <c r="D61" s="209"/>
      <c r="E61" s="209"/>
      <c r="F61" s="209"/>
      <c r="G61" s="209"/>
      <c r="H61" s="209"/>
      <c r="I61" s="209"/>
      <c r="J61" s="209"/>
      <c r="K61" s="209"/>
      <c r="L61" s="209"/>
      <c r="M61" s="209"/>
      <c r="N61" s="210"/>
      <c r="O61" s="210"/>
      <c r="P61" s="210"/>
      <c r="Q61" s="209"/>
      <c r="R61" s="209"/>
      <c r="S61" s="209"/>
    </row>
    <row r="62" spans="1:19" ht="12.75" customHeight="1">
      <c r="A62" s="209"/>
      <c r="B62" s="209"/>
      <c r="C62" s="209"/>
      <c r="D62" s="209"/>
      <c r="E62" s="209"/>
      <c r="F62" s="209"/>
      <c r="G62" s="209"/>
      <c r="H62" s="209"/>
      <c r="I62" s="209"/>
      <c r="J62" s="209"/>
      <c r="K62" s="209"/>
      <c r="L62" s="209"/>
      <c r="M62" s="209"/>
      <c r="N62" s="210"/>
      <c r="O62" s="210"/>
      <c r="P62" s="210"/>
      <c r="Q62" s="209"/>
      <c r="R62" s="209"/>
      <c r="S62" s="209"/>
    </row>
    <row r="63" spans="1:19" ht="12.75" customHeight="1">
      <c r="A63" s="209"/>
      <c r="B63" s="209"/>
      <c r="C63" s="209"/>
      <c r="D63" s="209"/>
      <c r="E63" s="209"/>
      <c r="F63" s="209"/>
      <c r="G63" s="209"/>
      <c r="H63" s="209"/>
      <c r="I63" s="209"/>
      <c r="J63" s="209"/>
      <c r="K63" s="209"/>
      <c r="L63" s="209"/>
      <c r="M63" s="209"/>
      <c r="N63" s="210"/>
      <c r="O63" s="210"/>
      <c r="P63" s="210"/>
      <c r="Q63" s="209"/>
      <c r="R63" s="209"/>
      <c r="S63" s="209"/>
    </row>
    <row r="64" spans="1:19" ht="12.75" customHeight="1">
      <c r="A64" s="209"/>
      <c r="B64" s="209"/>
      <c r="C64" s="209"/>
      <c r="D64" s="209"/>
      <c r="E64" s="209"/>
      <c r="F64" s="209"/>
      <c r="G64" s="209"/>
      <c r="H64" s="209"/>
      <c r="I64" s="209"/>
      <c r="J64" s="209"/>
      <c r="K64" s="209"/>
      <c r="L64" s="209"/>
      <c r="M64" s="209"/>
      <c r="N64" s="210"/>
      <c r="O64" s="210"/>
      <c r="P64" s="210"/>
      <c r="Q64" s="209"/>
      <c r="R64" s="209"/>
      <c r="S64" s="209"/>
    </row>
    <row r="65" spans="1:19" ht="12.75" customHeight="1">
      <c r="A65" s="209"/>
      <c r="B65" s="209"/>
      <c r="C65" s="209"/>
      <c r="D65" s="209"/>
      <c r="E65" s="209"/>
      <c r="F65" s="209"/>
      <c r="G65" s="209"/>
      <c r="H65" s="209"/>
      <c r="I65" s="209"/>
      <c r="J65" s="209"/>
      <c r="K65" s="209"/>
      <c r="L65" s="209"/>
      <c r="M65" s="209"/>
      <c r="N65" s="210"/>
      <c r="O65" s="210"/>
      <c r="P65" s="210"/>
      <c r="Q65" s="209"/>
      <c r="R65" s="209"/>
      <c r="S65" s="209"/>
    </row>
    <row r="66" spans="1:19" ht="12.75" customHeight="1">
      <c r="A66" s="209"/>
      <c r="B66" s="209"/>
      <c r="C66" s="209"/>
      <c r="D66" s="209"/>
      <c r="E66" s="209"/>
      <c r="F66" s="209"/>
      <c r="G66" s="209"/>
      <c r="H66" s="209"/>
      <c r="I66" s="209"/>
      <c r="J66" s="209"/>
      <c r="K66" s="209"/>
      <c r="L66" s="209"/>
      <c r="M66" s="209"/>
      <c r="N66" s="210"/>
      <c r="O66" s="210"/>
      <c r="P66" s="210"/>
      <c r="Q66" s="209"/>
      <c r="R66" s="209"/>
      <c r="S66" s="209"/>
    </row>
    <row r="67" spans="1:19" ht="12.75" customHeight="1">
      <c r="A67" s="209"/>
      <c r="B67" s="209"/>
      <c r="C67" s="209"/>
      <c r="D67" s="209"/>
      <c r="E67" s="209"/>
      <c r="F67" s="209"/>
      <c r="G67" s="209"/>
      <c r="H67" s="209"/>
      <c r="I67" s="209"/>
      <c r="J67" s="209"/>
      <c r="K67" s="209"/>
      <c r="L67" s="209"/>
      <c r="M67" s="209"/>
      <c r="N67" s="210"/>
      <c r="O67" s="210"/>
      <c r="P67" s="210"/>
      <c r="Q67" s="209"/>
      <c r="R67" s="209"/>
      <c r="S67" s="209"/>
    </row>
    <row r="68" spans="1:19" ht="12.75" customHeight="1">
      <c r="A68" s="209"/>
      <c r="B68" s="209"/>
      <c r="C68" s="209"/>
      <c r="D68" s="209"/>
      <c r="E68" s="209"/>
      <c r="F68" s="209"/>
      <c r="G68" s="209"/>
      <c r="H68" s="209"/>
      <c r="I68" s="209"/>
      <c r="J68" s="209"/>
      <c r="K68" s="209"/>
      <c r="L68" s="209"/>
      <c r="M68" s="209"/>
      <c r="N68" s="210"/>
      <c r="O68" s="210"/>
      <c r="P68" s="210"/>
      <c r="Q68" s="209"/>
      <c r="R68" s="209"/>
      <c r="S68" s="209"/>
    </row>
    <row r="69" spans="1:19" ht="12.75" customHeight="1">
      <c r="A69" s="209"/>
      <c r="B69" s="209"/>
      <c r="C69" s="209"/>
      <c r="D69" s="209"/>
      <c r="E69" s="209"/>
      <c r="F69" s="209"/>
      <c r="G69" s="209"/>
      <c r="H69" s="209"/>
      <c r="I69" s="209"/>
      <c r="J69" s="209"/>
      <c r="K69" s="209"/>
      <c r="L69" s="209"/>
      <c r="M69" s="209"/>
      <c r="N69" s="210"/>
      <c r="O69" s="210"/>
      <c r="P69" s="210"/>
      <c r="Q69" s="209"/>
      <c r="R69" s="209"/>
      <c r="S69" s="209"/>
    </row>
    <row r="70" spans="1:19" ht="12.75" customHeight="1">
      <c r="A70" s="209"/>
      <c r="B70" s="209"/>
      <c r="C70" s="209"/>
      <c r="D70" s="209"/>
      <c r="E70" s="209"/>
      <c r="F70" s="209"/>
      <c r="G70" s="209"/>
      <c r="H70" s="209"/>
      <c r="I70" s="209"/>
      <c r="J70" s="209"/>
      <c r="K70" s="209"/>
      <c r="L70" s="209"/>
      <c r="M70" s="209"/>
      <c r="N70" s="210"/>
      <c r="O70" s="210"/>
      <c r="P70" s="210"/>
      <c r="Q70" s="209"/>
      <c r="R70" s="209"/>
      <c r="S70" s="209"/>
    </row>
    <row r="71" spans="1:19" ht="12.75" customHeight="1">
      <c r="A71" s="209"/>
      <c r="B71" s="209"/>
      <c r="C71" s="209"/>
      <c r="D71" s="209"/>
      <c r="E71" s="209"/>
      <c r="F71" s="209"/>
      <c r="G71" s="209"/>
      <c r="H71" s="209"/>
      <c r="I71" s="209"/>
      <c r="J71" s="209"/>
      <c r="K71" s="209"/>
      <c r="L71" s="209"/>
      <c r="M71" s="209"/>
      <c r="N71" s="210"/>
      <c r="O71" s="210"/>
      <c r="P71" s="210"/>
      <c r="Q71" s="209"/>
      <c r="R71" s="209"/>
      <c r="S71" s="209"/>
    </row>
    <row r="72" spans="1:19" ht="12.75" customHeight="1">
      <c r="A72" s="209"/>
      <c r="B72" s="209"/>
      <c r="C72" s="209"/>
      <c r="D72" s="209"/>
      <c r="E72" s="209"/>
      <c r="F72" s="209"/>
      <c r="G72" s="209"/>
      <c r="H72" s="209"/>
      <c r="I72" s="209"/>
      <c r="J72" s="209"/>
      <c r="K72" s="209"/>
      <c r="L72" s="209"/>
      <c r="M72" s="209"/>
      <c r="N72" s="210"/>
      <c r="O72" s="210"/>
      <c r="P72" s="210"/>
      <c r="Q72" s="209"/>
      <c r="R72" s="209"/>
      <c r="S72" s="209"/>
    </row>
    <row r="73" spans="1:19" ht="12.75" customHeight="1">
      <c r="A73" s="209"/>
      <c r="B73" s="209"/>
      <c r="C73" s="209"/>
      <c r="D73" s="209"/>
      <c r="E73" s="209"/>
      <c r="F73" s="209"/>
      <c r="G73" s="209"/>
      <c r="H73" s="209"/>
      <c r="I73" s="209"/>
      <c r="J73" s="209"/>
      <c r="K73" s="209"/>
      <c r="L73" s="209"/>
      <c r="M73" s="209"/>
      <c r="N73" s="210"/>
      <c r="O73" s="210"/>
      <c r="P73" s="210"/>
      <c r="Q73" s="209"/>
      <c r="R73" s="209"/>
      <c r="S73" s="209"/>
    </row>
    <row r="74" spans="1:19" ht="12.75" customHeight="1">
      <c r="A74" s="209"/>
      <c r="B74" s="209"/>
      <c r="C74" s="209"/>
      <c r="D74" s="209"/>
      <c r="E74" s="209"/>
      <c r="F74" s="209"/>
      <c r="G74" s="209"/>
      <c r="H74" s="209"/>
      <c r="I74" s="209"/>
      <c r="J74" s="209"/>
      <c r="K74" s="209"/>
      <c r="L74" s="209"/>
      <c r="M74" s="209"/>
      <c r="N74" s="210"/>
      <c r="O74" s="210"/>
      <c r="P74" s="210"/>
      <c r="Q74" s="209"/>
      <c r="R74" s="209"/>
      <c r="S74" s="209"/>
    </row>
    <row r="75" spans="1:19" ht="12.75" customHeight="1">
      <c r="A75" s="209"/>
      <c r="B75" s="209"/>
      <c r="C75" s="209"/>
      <c r="D75" s="209"/>
      <c r="E75" s="209"/>
      <c r="F75" s="209"/>
      <c r="G75" s="209"/>
      <c r="H75" s="209"/>
      <c r="I75" s="209"/>
      <c r="J75" s="209"/>
      <c r="K75" s="209"/>
      <c r="L75" s="209"/>
      <c r="M75" s="209"/>
      <c r="N75" s="210"/>
      <c r="O75" s="210"/>
      <c r="P75" s="210"/>
      <c r="Q75" s="209"/>
      <c r="R75" s="209"/>
      <c r="S75" s="209"/>
    </row>
    <row r="76" spans="1:19" ht="12.75" customHeight="1">
      <c r="A76" s="209"/>
      <c r="B76" s="209"/>
      <c r="C76" s="209"/>
      <c r="D76" s="209"/>
      <c r="E76" s="209"/>
      <c r="F76" s="209"/>
      <c r="G76" s="209"/>
      <c r="H76" s="209"/>
      <c r="I76" s="209"/>
      <c r="J76" s="209"/>
      <c r="K76" s="209"/>
      <c r="L76" s="209"/>
      <c r="M76" s="209"/>
      <c r="N76" s="210"/>
      <c r="O76" s="210"/>
      <c r="P76" s="210"/>
      <c r="Q76" s="209"/>
      <c r="R76" s="209"/>
      <c r="S76" s="209"/>
    </row>
    <row r="77" spans="1:19" ht="12.75" customHeight="1">
      <c r="A77" s="209"/>
      <c r="B77" s="209"/>
      <c r="C77" s="209"/>
      <c r="D77" s="209"/>
      <c r="E77" s="209"/>
      <c r="F77" s="209"/>
      <c r="G77" s="209"/>
      <c r="H77" s="209"/>
      <c r="I77" s="209"/>
      <c r="J77" s="209"/>
      <c r="K77" s="209"/>
      <c r="L77" s="209"/>
      <c r="M77" s="209"/>
      <c r="N77" s="210"/>
      <c r="O77" s="210"/>
      <c r="P77" s="210"/>
      <c r="Q77" s="209"/>
      <c r="R77" s="209"/>
      <c r="S77" s="209"/>
    </row>
    <row r="78" spans="1:19" ht="12.75" customHeight="1">
      <c r="A78" s="209"/>
      <c r="B78" s="209"/>
      <c r="C78" s="209"/>
      <c r="D78" s="209"/>
      <c r="E78" s="209"/>
      <c r="F78" s="209"/>
      <c r="G78" s="209"/>
      <c r="H78" s="209"/>
      <c r="I78" s="209"/>
      <c r="J78" s="209"/>
      <c r="K78" s="209"/>
      <c r="L78" s="209"/>
      <c r="M78" s="209"/>
      <c r="N78" s="210"/>
      <c r="O78" s="210"/>
      <c r="P78" s="210"/>
      <c r="Q78" s="209"/>
      <c r="R78" s="209"/>
      <c r="S78" s="209"/>
    </row>
    <row r="79" spans="1:19" ht="12.75" customHeight="1">
      <c r="A79" s="209"/>
      <c r="B79" s="209"/>
      <c r="C79" s="209"/>
      <c r="D79" s="209"/>
      <c r="E79" s="209"/>
      <c r="F79" s="209"/>
      <c r="G79" s="209"/>
      <c r="H79" s="209"/>
      <c r="I79" s="209"/>
      <c r="J79" s="209"/>
      <c r="K79" s="209"/>
      <c r="L79" s="209"/>
      <c r="M79" s="209"/>
      <c r="N79" s="210"/>
      <c r="O79" s="210"/>
      <c r="P79" s="210"/>
      <c r="Q79" s="209"/>
      <c r="R79" s="209"/>
      <c r="S79" s="209"/>
    </row>
    <row r="80" spans="1:19" ht="12.75" customHeight="1">
      <c r="A80" s="209"/>
      <c r="B80" s="209"/>
      <c r="C80" s="209"/>
      <c r="D80" s="209"/>
      <c r="E80" s="209"/>
      <c r="F80" s="209"/>
      <c r="G80" s="209"/>
      <c r="H80" s="209"/>
      <c r="I80" s="209"/>
      <c r="J80" s="209"/>
      <c r="K80" s="209"/>
      <c r="L80" s="209"/>
      <c r="M80" s="209"/>
      <c r="N80" s="210"/>
      <c r="O80" s="210"/>
      <c r="P80" s="210"/>
      <c r="Q80" s="209"/>
      <c r="R80" s="209"/>
      <c r="S80" s="209"/>
    </row>
    <row r="81" spans="1:19" ht="12.75" customHeight="1">
      <c r="A81" s="209"/>
      <c r="B81" s="209"/>
      <c r="C81" s="209"/>
      <c r="D81" s="209"/>
      <c r="E81" s="209"/>
      <c r="F81" s="209"/>
      <c r="G81" s="209"/>
      <c r="H81" s="209"/>
      <c r="I81" s="209"/>
      <c r="J81" s="209"/>
      <c r="K81" s="209"/>
      <c r="L81" s="209"/>
      <c r="M81" s="209"/>
      <c r="N81" s="210"/>
      <c r="O81" s="210"/>
      <c r="P81" s="210"/>
      <c r="Q81" s="209"/>
      <c r="R81" s="209"/>
      <c r="S81" s="209"/>
    </row>
    <row r="82" spans="1:19" ht="12.75" customHeight="1">
      <c r="A82" s="209"/>
      <c r="B82" s="209"/>
      <c r="C82" s="209"/>
      <c r="D82" s="209"/>
      <c r="E82" s="209"/>
      <c r="F82" s="209"/>
      <c r="G82" s="209"/>
      <c r="H82" s="209"/>
      <c r="I82" s="209"/>
      <c r="J82" s="209"/>
      <c r="K82" s="209"/>
      <c r="L82" s="209"/>
      <c r="M82" s="209"/>
      <c r="N82" s="210"/>
      <c r="O82" s="210"/>
      <c r="P82" s="210"/>
      <c r="Q82" s="209"/>
      <c r="R82" s="209"/>
      <c r="S82" s="209"/>
    </row>
    <row r="83" spans="1:19" ht="12.75" customHeight="1">
      <c r="A83" s="209"/>
      <c r="B83" s="209"/>
      <c r="C83" s="209"/>
      <c r="D83" s="209"/>
      <c r="E83" s="209"/>
      <c r="F83" s="209"/>
      <c r="G83" s="209"/>
      <c r="H83" s="209"/>
      <c r="I83" s="209"/>
      <c r="J83" s="209"/>
      <c r="K83" s="209"/>
      <c r="L83" s="209"/>
      <c r="M83" s="209"/>
      <c r="N83" s="210"/>
      <c r="O83" s="210"/>
      <c r="P83" s="210"/>
      <c r="Q83" s="209"/>
      <c r="R83" s="209"/>
      <c r="S83" s="209"/>
    </row>
    <row r="84" spans="1:19" ht="12.75" customHeight="1">
      <c r="A84" s="209"/>
      <c r="B84" s="209"/>
      <c r="C84" s="209"/>
      <c r="D84" s="209"/>
      <c r="E84" s="209"/>
      <c r="F84" s="209"/>
      <c r="G84" s="209"/>
      <c r="H84" s="209"/>
      <c r="I84" s="209"/>
      <c r="J84" s="209"/>
      <c r="K84" s="209"/>
      <c r="L84" s="209"/>
      <c r="M84" s="209"/>
      <c r="N84" s="210"/>
      <c r="O84" s="210"/>
      <c r="P84" s="210"/>
      <c r="Q84" s="209"/>
      <c r="R84" s="209"/>
      <c r="S84" s="209"/>
    </row>
    <row r="85" spans="1:19" ht="12.75" customHeight="1">
      <c r="A85" s="209"/>
      <c r="B85" s="209"/>
      <c r="C85" s="209"/>
      <c r="D85" s="209"/>
      <c r="E85" s="209"/>
      <c r="F85" s="209"/>
      <c r="G85" s="209"/>
      <c r="H85" s="209"/>
      <c r="I85" s="209"/>
      <c r="J85" s="209"/>
      <c r="K85" s="209"/>
      <c r="L85" s="209"/>
      <c r="M85" s="209"/>
      <c r="N85" s="210"/>
      <c r="O85" s="210"/>
      <c r="P85" s="210"/>
      <c r="Q85" s="209"/>
      <c r="R85" s="209"/>
      <c r="S85" s="209"/>
    </row>
    <row r="86" spans="1:19" ht="12.75" customHeight="1">
      <c r="A86" s="209"/>
      <c r="B86" s="209"/>
      <c r="C86" s="209"/>
      <c r="D86" s="209"/>
      <c r="E86" s="209"/>
      <c r="F86" s="209"/>
      <c r="G86" s="209"/>
      <c r="H86" s="209"/>
      <c r="I86" s="209"/>
      <c r="J86" s="209"/>
      <c r="K86" s="209"/>
      <c r="L86" s="209"/>
      <c r="M86" s="209"/>
      <c r="N86" s="210"/>
      <c r="O86" s="210"/>
      <c r="P86" s="210"/>
      <c r="Q86" s="209"/>
      <c r="R86" s="209"/>
      <c r="S86" s="209"/>
    </row>
    <row r="87" spans="1:19" ht="12.75" customHeight="1">
      <c r="A87" s="209"/>
      <c r="B87" s="209"/>
      <c r="C87" s="209"/>
      <c r="D87" s="209"/>
      <c r="E87" s="209"/>
      <c r="F87" s="209"/>
      <c r="G87" s="209"/>
      <c r="H87" s="209"/>
      <c r="I87" s="209"/>
      <c r="J87" s="209"/>
      <c r="K87" s="209"/>
      <c r="L87" s="209"/>
      <c r="M87" s="209"/>
      <c r="N87" s="210"/>
      <c r="O87" s="210"/>
      <c r="P87" s="210"/>
      <c r="Q87" s="209"/>
      <c r="R87" s="209"/>
      <c r="S87" s="209"/>
    </row>
    <row r="88" spans="1:19" ht="12.75" customHeight="1">
      <c r="A88" s="209"/>
      <c r="B88" s="209"/>
      <c r="C88" s="209"/>
      <c r="D88" s="209"/>
      <c r="E88" s="209"/>
      <c r="F88" s="209"/>
      <c r="G88" s="209"/>
      <c r="H88" s="209"/>
      <c r="I88" s="209"/>
      <c r="J88" s="209"/>
      <c r="K88" s="209"/>
      <c r="L88" s="209"/>
      <c r="M88" s="209"/>
      <c r="N88" s="210"/>
      <c r="O88" s="210"/>
      <c r="P88" s="210"/>
      <c r="Q88" s="209"/>
      <c r="R88" s="209"/>
      <c r="S88" s="209"/>
    </row>
    <row r="89" spans="1:19" ht="12.75" customHeight="1">
      <c r="A89" s="209"/>
      <c r="B89" s="209"/>
      <c r="C89" s="209"/>
      <c r="D89" s="209"/>
      <c r="E89" s="209"/>
      <c r="F89" s="209"/>
      <c r="G89" s="209"/>
      <c r="H89" s="209"/>
      <c r="I89" s="209"/>
      <c r="J89" s="209"/>
      <c r="K89" s="209"/>
      <c r="L89" s="209"/>
      <c r="M89" s="209"/>
      <c r="N89" s="210"/>
      <c r="O89" s="210"/>
      <c r="P89" s="210"/>
      <c r="Q89" s="209"/>
      <c r="R89" s="209"/>
      <c r="S89" s="209"/>
    </row>
    <row r="90" spans="1:19" ht="12.75" customHeight="1">
      <c r="A90" s="209"/>
      <c r="B90" s="209"/>
      <c r="C90" s="209"/>
      <c r="D90" s="209"/>
      <c r="E90" s="209"/>
      <c r="F90" s="209"/>
      <c r="G90" s="209"/>
      <c r="H90" s="209"/>
      <c r="I90" s="209"/>
      <c r="J90" s="209"/>
      <c r="K90" s="209"/>
      <c r="L90" s="209"/>
      <c r="M90" s="209"/>
      <c r="N90" s="210"/>
      <c r="O90" s="210"/>
      <c r="P90" s="210"/>
      <c r="Q90" s="209"/>
      <c r="R90" s="209"/>
      <c r="S90" s="209"/>
    </row>
    <row r="91" spans="1:19" ht="12.75" customHeight="1">
      <c r="A91" s="209"/>
      <c r="B91" s="209"/>
      <c r="C91" s="209"/>
      <c r="D91" s="209"/>
      <c r="E91" s="209"/>
      <c r="F91" s="209"/>
      <c r="G91" s="209"/>
      <c r="H91" s="209"/>
      <c r="I91" s="209"/>
      <c r="J91" s="209"/>
      <c r="K91" s="209"/>
      <c r="L91" s="209"/>
      <c r="M91" s="209"/>
      <c r="N91" s="210"/>
      <c r="O91" s="210"/>
      <c r="P91" s="210"/>
      <c r="Q91" s="209"/>
      <c r="R91" s="209"/>
      <c r="S91" s="209"/>
    </row>
    <row r="92" spans="1:19" ht="12.75" customHeight="1">
      <c r="A92" s="209"/>
      <c r="B92" s="209"/>
      <c r="C92" s="209"/>
      <c r="D92" s="209"/>
      <c r="E92" s="209"/>
      <c r="F92" s="209"/>
      <c r="G92" s="209"/>
      <c r="H92" s="209"/>
      <c r="I92" s="209"/>
      <c r="J92" s="209"/>
      <c r="K92" s="209"/>
      <c r="L92" s="209"/>
      <c r="M92" s="209"/>
      <c r="N92" s="210"/>
      <c r="O92" s="210"/>
      <c r="P92" s="210"/>
      <c r="Q92" s="209"/>
      <c r="R92" s="209"/>
      <c r="S92" s="209"/>
    </row>
    <row r="93" spans="1:19" ht="12.75" customHeight="1">
      <c r="A93" s="209"/>
      <c r="B93" s="209"/>
      <c r="C93" s="209"/>
      <c r="D93" s="209"/>
      <c r="E93" s="209"/>
      <c r="F93" s="209"/>
      <c r="G93" s="209"/>
      <c r="H93" s="209"/>
      <c r="I93" s="209"/>
      <c r="J93" s="209"/>
      <c r="K93" s="209"/>
      <c r="L93" s="209"/>
      <c r="M93" s="209"/>
      <c r="N93" s="210"/>
      <c r="O93" s="210"/>
      <c r="P93" s="210"/>
      <c r="Q93" s="209"/>
      <c r="R93" s="209"/>
      <c r="S93" s="209"/>
    </row>
    <row r="94" spans="1:19" ht="12.75" customHeight="1">
      <c r="A94" s="209"/>
      <c r="B94" s="209"/>
      <c r="C94" s="209"/>
      <c r="D94" s="209"/>
      <c r="E94" s="209"/>
      <c r="F94" s="209"/>
      <c r="G94" s="209"/>
      <c r="H94" s="209"/>
      <c r="I94" s="209"/>
      <c r="J94" s="209"/>
      <c r="K94" s="209"/>
      <c r="L94" s="209"/>
      <c r="M94" s="209"/>
      <c r="N94" s="210"/>
      <c r="O94" s="210"/>
      <c r="P94" s="210"/>
      <c r="Q94" s="209"/>
      <c r="R94" s="209"/>
      <c r="S94" s="209"/>
    </row>
    <row r="95" spans="1:19" ht="12.75" customHeight="1">
      <c r="A95" s="209"/>
      <c r="B95" s="209"/>
      <c r="C95" s="209"/>
      <c r="D95" s="209"/>
      <c r="E95" s="209"/>
      <c r="F95" s="209"/>
      <c r="G95" s="209"/>
      <c r="H95" s="209"/>
      <c r="I95" s="209"/>
      <c r="J95" s="209"/>
      <c r="K95" s="209"/>
      <c r="L95" s="209"/>
      <c r="M95" s="209"/>
      <c r="N95" s="210"/>
      <c r="O95" s="210"/>
      <c r="P95" s="210"/>
      <c r="Q95" s="209"/>
      <c r="R95" s="209"/>
      <c r="S95" s="209"/>
    </row>
    <row r="96" spans="1:19" ht="12.75" customHeight="1">
      <c r="A96" s="209"/>
      <c r="B96" s="209"/>
      <c r="C96" s="209"/>
      <c r="D96" s="209"/>
      <c r="E96" s="209"/>
      <c r="F96" s="209"/>
      <c r="G96" s="209"/>
      <c r="H96" s="209"/>
      <c r="I96" s="209"/>
      <c r="J96" s="209"/>
      <c r="K96" s="209"/>
      <c r="L96" s="209"/>
      <c r="M96" s="209"/>
      <c r="N96" s="210"/>
      <c r="O96" s="210"/>
      <c r="P96" s="210"/>
      <c r="Q96" s="209"/>
      <c r="R96" s="209"/>
      <c r="S96" s="209"/>
    </row>
    <row r="97" spans="1:19" ht="12.75" customHeight="1">
      <c r="A97" s="209"/>
      <c r="B97" s="209"/>
      <c r="C97" s="209"/>
      <c r="D97" s="209"/>
      <c r="E97" s="209"/>
      <c r="F97" s="209"/>
      <c r="G97" s="209"/>
      <c r="H97" s="209"/>
      <c r="I97" s="209"/>
      <c r="J97" s="209"/>
      <c r="K97" s="209"/>
      <c r="L97" s="209"/>
      <c r="M97" s="209"/>
      <c r="N97" s="210"/>
      <c r="O97" s="210"/>
      <c r="P97" s="210"/>
      <c r="Q97" s="209"/>
      <c r="R97" s="209"/>
      <c r="S97" s="209"/>
    </row>
    <row r="98" spans="1:19" ht="12.75" customHeight="1">
      <c r="A98" s="209"/>
      <c r="B98" s="209"/>
      <c r="C98" s="209"/>
      <c r="D98" s="209"/>
      <c r="E98" s="209"/>
      <c r="F98" s="209"/>
      <c r="G98" s="209"/>
      <c r="H98" s="209"/>
      <c r="I98" s="209"/>
      <c r="J98" s="209"/>
      <c r="K98" s="209"/>
      <c r="L98" s="209"/>
      <c r="M98" s="209"/>
      <c r="N98" s="210"/>
      <c r="O98" s="210"/>
      <c r="P98" s="210"/>
      <c r="Q98" s="209"/>
      <c r="R98" s="209"/>
      <c r="S98" s="209"/>
    </row>
    <row r="99" spans="1:19" ht="12.75" customHeight="1">
      <c r="A99" s="209"/>
      <c r="B99" s="209"/>
      <c r="C99" s="209"/>
      <c r="D99" s="209"/>
      <c r="E99" s="209"/>
      <c r="F99" s="209"/>
      <c r="G99" s="209"/>
      <c r="H99" s="209"/>
      <c r="I99" s="209"/>
      <c r="J99" s="209"/>
      <c r="K99" s="209"/>
      <c r="L99" s="209"/>
      <c r="M99" s="209"/>
      <c r="N99" s="210"/>
      <c r="O99" s="210"/>
      <c r="P99" s="210"/>
      <c r="Q99" s="209"/>
      <c r="R99" s="209"/>
      <c r="S99" s="209"/>
    </row>
    <row r="100" spans="1:19" ht="12.75" customHeight="1">
      <c r="A100" s="209"/>
      <c r="B100" s="209"/>
      <c r="C100" s="209"/>
      <c r="D100" s="209"/>
      <c r="E100" s="209"/>
      <c r="F100" s="209"/>
      <c r="G100" s="209"/>
      <c r="H100" s="209"/>
      <c r="I100" s="209"/>
      <c r="J100" s="209"/>
      <c r="K100" s="209"/>
      <c r="L100" s="209"/>
      <c r="M100" s="209"/>
      <c r="N100" s="210"/>
      <c r="O100" s="210"/>
      <c r="P100" s="210"/>
      <c r="Q100" s="209"/>
      <c r="R100" s="209"/>
      <c r="S100" s="209"/>
    </row>
  </sheetData>
  <mergeCells count="8">
    <mergeCell ref="B37:J37"/>
    <mergeCell ref="I38:J38"/>
    <mergeCell ref="B4:C4"/>
    <mergeCell ref="D4:D5"/>
    <mergeCell ref="B5:C5"/>
    <mergeCell ref="B6:C6"/>
    <mergeCell ref="B35:J35"/>
    <mergeCell ref="B36:I36"/>
  </mergeCells>
  <pageMargins left="0.7" right="0.7" top="0.7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Changable Values</vt:lpstr>
      <vt:lpstr>BD Team</vt:lpstr>
      <vt:lpstr>Pricing</vt:lpstr>
      <vt:lpstr>Glass Calculations</vt:lpstr>
      <vt:lpstr>MS insert</vt:lpstr>
      <vt:lpstr>Cost Calculation</vt:lpstr>
      <vt:lpstr>QUOTATION</vt:lpstr>
      <vt:lpstr>Final Summary</vt:lpstr>
      <vt:lpstr>5.FIXED GLASS</vt:lpstr>
      <vt:lpstr>Drawings</vt:lpstr>
      <vt:lpstr>Glass</vt:lpstr>
      <vt:lpstr>Consumables</vt:lpstr>
      <vt:lpstr>APPLICATION</vt:lpstr>
      <vt:lpstr>Drawings!Print_Area</vt:lpstr>
      <vt:lpstr>QUOTATION!Print_Area</vt:lpstr>
    </vt:vector>
  </TitlesOfParts>
  <Company>Global Facade Solutions,Bangalore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Harmeet Singh</dc:creator>
  <cp:lastModifiedBy>Mahesh</cp:lastModifiedBy>
  <cp:lastPrinted>2020-08-25T15:48:39Z</cp:lastPrinted>
  <dcterms:created xsi:type="dcterms:W3CDTF">2010-12-18T06:34:46Z</dcterms:created>
  <dcterms:modified xsi:type="dcterms:W3CDTF">2020-10-12T12:39:51Z</dcterms:modified>
</cp:coreProperties>
</file>