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D:\Elena\1_Aras\1_x3 team\SAFe\PI_14\VM Sample\Grammer\"/>
    </mc:Choice>
  </mc:AlternateContent>
  <xr:revisionPtr revIDLastSave="0" documentId="13_ncr:1_{1912A6B8-E6A2-46CF-846D-1A700BC313C6}" xr6:coauthVersionLast="46" xr6:coauthVersionMax="46" xr10:uidLastSave="{00000000-0000-0000-0000-000000000000}"/>
  <bookViews>
    <workbookView xWindow="-108" yWindow="-108" windowWidth="23256" windowHeight="12576" activeTab="5" xr2:uid="{00000000-000D-0000-FFFF-FFFF00000000}"/>
  </bookViews>
  <sheets>
    <sheet name="Legends" sheetId="3" r:id="rId1"/>
    <sheet name="Metrics" sheetId="6" r:id="rId2"/>
    <sheet name="Metrics Team 1" sheetId="8" r:id="rId3"/>
    <sheet name="Metrics Team 2" sheetId="9" state="hidden" r:id="rId4"/>
    <sheet name="Metrics Team n" sheetId="10" r:id="rId5"/>
    <sheet name="TM" sheetId="5" r:id="rId6"/>
    <sheet name="Change History" sheetId="7" r:id="rId7"/>
  </sheets>
  <definedNames>
    <definedName name="_xlnm._FilterDatabase" localSheetId="5" hidden="1">TM!$B$1:$U$97</definedName>
    <definedName name="_Toc27155311" localSheetId="5">TM!$H$3</definedName>
    <definedName name="_Toc27155312" localSheetId="5">TM!$H$5</definedName>
    <definedName name="_Toc61348278" localSheetId="5">TM!$H$2</definedName>
    <definedName name="_Toc61348279" localSheetId="5">TM!$H$4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8" i="10" l="1"/>
  <c r="C37" i="10"/>
  <c r="C32" i="10"/>
  <c r="C30" i="10"/>
  <c r="C29" i="10"/>
  <c r="C24" i="10"/>
  <c r="C23" i="10"/>
  <c r="C19" i="10"/>
  <c r="C17" i="10"/>
  <c r="C16" i="10"/>
  <c r="C15" i="10"/>
  <c r="C10" i="10"/>
  <c r="C9" i="10"/>
  <c r="C38" i="8"/>
  <c r="C37" i="8"/>
  <c r="C32" i="8"/>
  <c r="C30" i="8"/>
  <c r="C29" i="8"/>
  <c r="C24" i="8"/>
  <c r="C23" i="8"/>
  <c r="C19" i="8"/>
  <c r="C17" i="8"/>
  <c r="C16" i="8"/>
  <c r="C15" i="8"/>
  <c r="C10" i="8"/>
  <c r="C9" i="8"/>
  <c r="C39" i="6"/>
  <c r="C38" i="6"/>
  <c r="C33" i="6"/>
  <c r="C31" i="6"/>
  <c r="C30" i="6"/>
  <c r="C25" i="6"/>
  <c r="C24" i="6"/>
  <c r="C20" i="6"/>
  <c r="C18" i="6"/>
  <c r="C17" i="6"/>
  <c r="C16" i="6"/>
  <c r="C11" i="6"/>
  <c r="C10" i="6"/>
  <c r="C3" i="6" l="1"/>
  <c r="C18" i="10" l="1"/>
  <c r="H5" i="10"/>
  <c r="C5" i="10"/>
  <c r="D5" i="10"/>
  <c r="E5" i="10"/>
  <c r="H3" i="10"/>
  <c r="E3" i="10"/>
  <c r="D3" i="10"/>
  <c r="C3" i="10"/>
  <c r="C5" i="8"/>
  <c r="D5" i="8"/>
  <c r="E5" i="8"/>
  <c r="H5" i="8"/>
  <c r="H3" i="8"/>
  <c r="E3" i="8"/>
  <c r="D3" i="8"/>
  <c r="C3" i="8"/>
  <c r="F4" i="6"/>
  <c r="H6" i="6"/>
  <c r="E6" i="6"/>
  <c r="D6" i="6"/>
  <c r="C6" i="6"/>
  <c r="H3" i="6"/>
  <c r="E3" i="6"/>
  <c r="G3" i="6" s="1"/>
  <c r="D3" i="6"/>
  <c r="F3" i="6" s="1"/>
  <c r="F5" i="8" l="1"/>
  <c r="I5" i="8"/>
  <c r="I6" i="6"/>
  <c r="G6" i="6"/>
  <c r="F6" i="6"/>
  <c r="I3" i="6"/>
  <c r="G5" i="8"/>
  <c r="I3" i="8"/>
  <c r="F3" i="8"/>
  <c r="G3" i="8"/>
  <c r="B32" i="9"/>
  <c r="B19" i="9"/>
  <c r="C5" i="9"/>
  <c r="C3" i="9"/>
  <c r="C20" i="10" l="1"/>
  <c r="B38" i="9" l="1"/>
  <c r="B37" i="9"/>
  <c r="B44" i="9" s="1"/>
  <c r="C44" i="10"/>
  <c r="C31" i="10"/>
  <c r="C55" i="10" s="1"/>
  <c r="C49" i="10" s="1"/>
  <c r="C33" i="10"/>
  <c r="C25" i="10"/>
  <c r="C54" i="10"/>
  <c r="C50" i="10" s="1"/>
  <c r="C11" i="10"/>
  <c r="H6" i="10"/>
  <c r="C47" i="10" s="1"/>
  <c r="C6" i="10"/>
  <c r="I5" i="10"/>
  <c r="F5" i="10"/>
  <c r="D6" i="10"/>
  <c r="G5" i="10"/>
  <c r="I3" i="10"/>
  <c r="F3" i="10"/>
  <c r="E6" i="10"/>
  <c r="G3" i="10"/>
  <c r="B30" i="9"/>
  <c r="B29" i="9"/>
  <c r="B33" i="9" s="1"/>
  <c r="B24" i="9"/>
  <c r="B23" i="9"/>
  <c r="B17" i="9"/>
  <c r="B16" i="9"/>
  <c r="B15" i="9"/>
  <c r="B10" i="9"/>
  <c r="B9" i="9"/>
  <c r="G5" i="9"/>
  <c r="H5" i="9" s="1"/>
  <c r="G3" i="9"/>
  <c r="D5" i="9"/>
  <c r="D3" i="9"/>
  <c r="B5" i="9"/>
  <c r="F5" i="9" s="1"/>
  <c r="B3" i="9"/>
  <c r="C20" i="8"/>
  <c r="B18" i="9" l="1"/>
  <c r="B54" i="9" s="1"/>
  <c r="B50" i="9" s="1"/>
  <c r="B31" i="9"/>
  <c r="B55" i="9" s="1"/>
  <c r="B49" i="9" s="1"/>
  <c r="C33" i="8"/>
  <c r="C31" i="8"/>
  <c r="C55" i="8" s="1"/>
  <c r="C49" i="8" s="1"/>
  <c r="C18" i="8"/>
  <c r="C39" i="8"/>
  <c r="G6" i="10"/>
  <c r="F6" i="10"/>
  <c r="C48" i="10"/>
  <c r="I6" i="10"/>
  <c r="C39" i="10"/>
  <c r="B20" i="9"/>
  <c r="G6" i="9"/>
  <c r="B47" i="9" s="1"/>
  <c r="F3" i="9"/>
  <c r="B25" i="9"/>
  <c r="D6" i="9"/>
  <c r="B11" i="9"/>
  <c r="C6" i="9"/>
  <c r="H3" i="9"/>
  <c r="E5" i="9"/>
  <c r="B6" i="9"/>
  <c r="E3" i="9"/>
  <c r="B39" i="9"/>
  <c r="C44" i="8"/>
  <c r="C25" i="8"/>
  <c r="E6" i="8"/>
  <c r="H6" i="8"/>
  <c r="C47" i="8" s="1"/>
  <c r="D6" i="8"/>
  <c r="C48" i="8" l="1"/>
  <c r="H6" i="9"/>
  <c r="C56" i="10"/>
  <c r="C45" i="10"/>
  <c r="B48" i="9"/>
  <c r="E6" i="9"/>
  <c r="F6" i="9"/>
  <c r="B56" i="9"/>
  <c r="B45" i="9"/>
  <c r="C11" i="8"/>
  <c r="C54" i="8"/>
  <c r="C50" i="8" s="1"/>
  <c r="I6" i="8"/>
  <c r="C6" i="8"/>
  <c r="G6" i="8" s="1"/>
  <c r="F6" i="8" l="1"/>
  <c r="C56" i="8"/>
  <c r="C45" i="8"/>
  <c r="C34" i="6" l="1"/>
  <c r="C45" i="6" l="1"/>
  <c r="H7" i="6"/>
  <c r="C48" i="6" s="1"/>
  <c r="C32" i="6" l="1"/>
  <c r="C21" i="6"/>
  <c r="C19" i="6" l="1"/>
  <c r="C55" i="6" s="1"/>
  <c r="C51" i="6" s="1"/>
  <c r="C56" i="6"/>
  <c r="C50" i="6" s="1"/>
  <c r="C12" i="6" l="1"/>
  <c r="C26" i="6"/>
  <c r="C40" i="6"/>
  <c r="C7" i="6" l="1"/>
  <c r="D7" i="6"/>
  <c r="E7" i="6"/>
  <c r="C49" i="6" l="1"/>
  <c r="I7" i="6"/>
  <c r="G7" i="6"/>
  <c r="F7" i="6"/>
  <c r="C57" i="6"/>
  <c r="C4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Alena Naradzetskaya</author>
    <author>tc={7BAA1EA5-2D93-4F57-AC59-DEFE95E0BF45}</author>
    <author>tc={229398B6-C146-48E1-B92A-EAD554CA585C}</author>
  </authors>
  <commentList>
    <comment ref="C2" authorId="0" shapeId="0" xr:uid="{5333A9B2-F01C-46A6-BC5F-2D25565A237F}">
      <text>
        <r>
          <rPr>
            <b/>
            <sz val="9"/>
            <color indexed="81"/>
            <rFont val="Tahoma"/>
            <family val="2"/>
          </rPr>
          <t>Total Manual TCs:</t>
        </r>
        <r>
          <rPr>
            <sz val="9"/>
            <color indexed="81"/>
            <rFont val="Tahoma"/>
            <family val="2"/>
          </rPr>
          <t xml:space="preserve">
All conditions below are met:
&gt;&gt; Manual TC Status = “Done” OR “Need To Update” OR “Backlog”
&gt;&gt; Smoke/ Regress = “regress”
&gt;&gt; Iteration = “n” (corresponding iteration)
</t>
        </r>
      </text>
    </comment>
    <comment ref="D2" authorId="0" shapeId="0" xr:uid="{7A371FCB-B79B-4C07-8D98-F403692F60CE}">
      <text>
        <r>
          <rPr>
            <b/>
            <sz val="9"/>
            <color indexed="81"/>
            <rFont val="Tahoma"/>
            <family val="2"/>
          </rPr>
          <t>Total Automated TCs:</t>
        </r>
        <r>
          <rPr>
            <sz val="9"/>
            <color indexed="81"/>
            <rFont val="Tahoma"/>
            <family val="2"/>
          </rPr>
          <t xml:space="preserve">
All conditions below are met:
&gt;&gt; Auto Test Status = “Done”/"Ready for Approval" OR “Approved”
&gt;&gt; Smoke/ Regress = “regress”
&gt;&gt; Iteration = “n” (corresponding iteration)
</t>
        </r>
      </text>
    </comment>
    <comment ref="E2" authorId="0" shapeId="0" xr:uid="{3E74BD05-ECE3-43DB-99E0-B078853BAD8E}">
      <text>
        <r>
          <rPr>
            <b/>
            <sz val="9"/>
            <color indexed="81"/>
            <rFont val="Tahoma"/>
            <family val="2"/>
          </rPr>
          <t>Total Fully Automated TCs</t>
        </r>
        <r>
          <rPr>
            <sz val="9"/>
            <color indexed="81"/>
            <rFont val="Tahoma"/>
            <family val="2"/>
          </rPr>
          <t xml:space="preserve">
All conditions below are met:
&gt;&gt; Auto Test Status = “Approved”
&gt;&gt; Smoke/ Regress = “regress”
&gt;&gt; Iteration = “n” (corresponding iteration)
&gt;&gt; Manual Execution (0 / 1) = “0”
</t>
        </r>
      </text>
    </comment>
    <comment ref="F2" authorId="0" shapeId="0" xr:uid="{A03C9896-E638-4BC2-9AEE-DA4F1B88CBB7}">
      <text>
        <r>
          <rPr>
            <b/>
            <sz val="9"/>
            <color indexed="81"/>
            <rFont val="Tahoma"/>
            <family val="2"/>
          </rPr>
          <t>% All Automated TCs</t>
        </r>
        <r>
          <rPr>
            <sz val="9"/>
            <color indexed="81"/>
            <rFont val="Tahoma"/>
            <family val="2"/>
          </rPr>
          <t xml:space="preserve"> = (Total Automated TCs/ Total Manual TCs)*100%</t>
        </r>
      </text>
    </comment>
    <comment ref="G2" authorId="0" shapeId="0" xr:uid="{BA2E3758-54C3-4760-8BF0-36C464486D3D}">
      <text>
        <r>
          <rPr>
            <b/>
            <sz val="9"/>
            <color indexed="81"/>
            <rFont val="Tahoma"/>
            <family val="2"/>
          </rPr>
          <t>% All Automated TCs</t>
        </r>
        <r>
          <rPr>
            <sz val="9"/>
            <color indexed="81"/>
            <rFont val="Tahoma"/>
            <family val="2"/>
          </rPr>
          <t xml:space="preserve"> = (Total Fully Automated TCs / Total Manual TCs)*100%</t>
        </r>
      </text>
    </comment>
    <comment ref="I2" authorId="0" shapeId="0" xr:uid="{5292DD12-AE76-486A-8451-0A83BBC2069A}">
      <text>
        <r>
          <rPr>
            <sz val="10"/>
            <color rgb="FF000000"/>
            <rFont val="Arial"/>
          </rPr>
          <t xml:space="preserve">% Automated ATCs = (Total Automated TCs / Total Automatable TCs (ATCs))*100%
</t>
        </r>
      </text>
    </comment>
    <comment ref="B10" authorId="0" shapeId="0" xr:uid="{B111D866-406A-4AF5-AD9C-0E40A3CC44D8}">
      <text>
        <r>
          <rPr>
            <b/>
            <sz val="9"/>
            <color indexed="81"/>
            <rFont val="Tahoma"/>
            <family val="2"/>
          </rPr>
          <t>Manual TCs execution time:</t>
        </r>
        <r>
          <rPr>
            <sz val="9"/>
            <color indexed="81"/>
            <rFont val="Tahoma"/>
            <family val="2"/>
          </rPr>
          <t xml:space="preserve">
All conditions below are met:
&gt;&gt; Manual TC Status = “Done” OR “Need To Update”
&gt;&gt; Smoke/ Regress = “regress”
</t>
        </r>
      </text>
    </comment>
    <comment ref="B11" authorId="0" shapeId="0" xr:uid="{A666DC8E-DAA3-4E3F-B552-DF3733999CD8}">
      <text>
        <r>
          <rPr>
            <b/>
            <sz val="9"/>
            <color indexed="81"/>
            <rFont val="Tahoma"/>
            <family val="2"/>
          </rPr>
          <t xml:space="preserve">Manual TCs execution time minus automated TCs
</t>
        </r>
        <r>
          <rPr>
            <sz val="9"/>
            <color indexed="81"/>
            <rFont val="Tahoma"/>
            <family val="2"/>
          </rPr>
          <t xml:space="preserve">All conditions below are met:
&gt;&gt; Manual TC Status = “Done” OR “Need To Update”
&gt;&gt; Smoke/ Regress = “regress”
&gt;&gt; Manual Execution (0 / 1) = “1”
</t>
        </r>
      </text>
    </comment>
    <comment ref="B16" authorId="0" shapeId="0" xr:uid="{F23F7929-60D4-4BF9-B65D-D2F0F29F13BF}">
      <text>
        <r>
          <rPr>
            <b/>
            <sz val="9"/>
            <color indexed="81"/>
            <rFont val="Tahoma"/>
            <family val="2"/>
          </rPr>
          <t>Total Smoke Test Cases:</t>
        </r>
        <r>
          <rPr>
            <sz val="9"/>
            <color indexed="81"/>
            <rFont val="Tahoma"/>
            <family val="2"/>
          </rPr>
          <t xml:space="preserve">
All conditions below are met:
&gt;&gt; Manual TC Status = “Done” OR “Need To Update” OR “Backlog
&gt;&gt; Smoke/ Regress = “smoke”
</t>
        </r>
      </text>
    </comment>
    <comment ref="B18" authorId="0" shapeId="0" xr:uid="{FB55F223-481B-41F4-B849-E039B0E848A0}">
      <text>
        <r>
          <rPr>
            <b/>
            <sz val="9"/>
            <color indexed="81"/>
            <rFont val="Tahoma"/>
            <family val="2"/>
          </rPr>
          <t xml:space="preserve">Fully Automated Smoke Test Cases
</t>
        </r>
        <r>
          <rPr>
            <sz val="9"/>
            <color indexed="81"/>
            <rFont val="Tahoma"/>
            <family val="2"/>
          </rPr>
          <t>All conditions below are met:
&gt;&gt; Auto Test Status = “Approved”
&gt;&gt; Smoke/ Regress = “smoke”
&gt;&gt; Manual Execution (0 / 1) = “0”</t>
        </r>
        <r>
          <rPr>
            <b/>
            <sz val="9"/>
            <color indexed="81"/>
            <rFont val="Tahoma"/>
            <family val="2"/>
          </rPr>
          <t xml:space="preserve">
</t>
        </r>
        <r>
          <rPr>
            <sz val="9"/>
            <color indexed="81"/>
            <rFont val="Tahoma"/>
            <family val="2"/>
          </rPr>
          <t xml:space="preserve">
</t>
        </r>
      </text>
    </comment>
    <comment ref="B19" authorId="0" shapeId="0" xr:uid="{573309EC-DC39-4ECC-8C12-79A49F2679F9}">
      <text>
        <r>
          <rPr>
            <b/>
            <sz val="9"/>
            <color indexed="81"/>
            <rFont val="Tahoma"/>
            <family val="2"/>
          </rPr>
          <t>% Automated</t>
        </r>
        <r>
          <rPr>
            <sz val="9"/>
            <color indexed="81"/>
            <rFont val="Tahoma"/>
            <family val="2"/>
          </rPr>
          <t xml:space="preserve"> = (Fully Automated Smoke Test Cases/ Total Smoke Test Cases)*100%</t>
        </r>
      </text>
    </comment>
    <comment ref="B20" authorId="0" shapeId="0" xr:uid="{B44FF928-A450-458F-B876-B3D7755C4126}">
      <text>
        <r>
          <rPr>
            <b/>
            <sz val="9"/>
            <color indexed="81"/>
            <rFont val="Tahoma"/>
            <family val="2"/>
          </rPr>
          <t>All Automated Smoke Test Cases</t>
        </r>
        <r>
          <rPr>
            <sz val="9"/>
            <color indexed="81"/>
            <rFont val="Tahoma"/>
            <family val="2"/>
          </rPr>
          <t xml:space="preserve">
All conditions below are met:
&gt;&gt; Auto Test Status = “Done”/"Ready for Approval" OR “Approved”
&gt;&gt; Smoke/ Regress = “smoke”
</t>
        </r>
      </text>
    </comment>
    <comment ref="B21" authorId="0" shapeId="0" xr:uid="{F706CCF8-C763-4F2F-92F0-BCC47F7D46BB}">
      <text>
        <r>
          <rPr>
            <b/>
            <sz val="9"/>
            <color indexed="81"/>
            <rFont val="Tahoma"/>
            <family val="2"/>
          </rPr>
          <t>% Automated</t>
        </r>
        <r>
          <rPr>
            <sz val="9"/>
            <color indexed="81"/>
            <rFont val="Tahoma"/>
            <family val="2"/>
          </rPr>
          <t xml:space="preserve"> = (All Automated Smoke Test Cases/ Total Smoke Test Cases)*100%</t>
        </r>
      </text>
    </comment>
    <comment ref="B24" authorId="0" shapeId="0" xr:uid="{13F16ED6-BC33-4189-9CDA-4FF2E1491E97}">
      <text>
        <r>
          <rPr>
            <b/>
            <sz val="9"/>
            <color indexed="81"/>
            <rFont val="Tahoma"/>
            <family val="2"/>
          </rPr>
          <t>Manual TCs execution time:</t>
        </r>
        <r>
          <rPr>
            <sz val="9"/>
            <color indexed="81"/>
            <rFont val="Tahoma"/>
            <family val="2"/>
          </rPr>
          <t xml:space="preserve">
All conditions below are met:
&gt;&gt; Manual TC Status = “Done” OR “Need To Update”
&gt;&gt; Smoke/ Regress = “smoke”
</t>
        </r>
      </text>
    </comment>
    <comment ref="B25" authorId="0" shapeId="0" xr:uid="{C40CD021-AF30-487B-B240-3C46F6F8D145}">
      <text>
        <r>
          <rPr>
            <b/>
            <sz val="9"/>
            <color indexed="81"/>
            <rFont val="Tahoma"/>
            <family val="2"/>
          </rPr>
          <t xml:space="preserve">Manual TCs execution time minus automated TCs
</t>
        </r>
        <r>
          <rPr>
            <sz val="9"/>
            <color indexed="81"/>
            <rFont val="Tahoma"/>
            <family val="2"/>
          </rPr>
          <t>All conditions below are met:
&gt;&gt; Manual TC Status = “Done” OR “Need To Update”
&gt;&gt; Smoke/ Regress = “smoke”
&gt;&gt; Manual Execution (0 / 1) = “1”</t>
        </r>
      </text>
    </comment>
    <comment ref="B30" authorId="0" shapeId="0" xr:uid="{D727E073-9951-42B3-9AE0-C9F4ED4FB691}">
      <text>
        <r>
          <rPr>
            <b/>
            <sz val="9"/>
            <color indexed="81"/>
            <rFont val="Tahoma"/>
            <family val="2"/>
          </rPr>
          <t>Total Priority 1 Test Cases:</t>
        </r>
        <r>
          <rPr>
            <sz val="9"/>
            <color indexed="81"/>
            <rFont val="Tahoma"/>
            <family val="2"/>
          </rPr>
          <t xml:space="preserve">
All conditions below are met:
&gt;&gt; TC Priority = “1”
&gt;&gt; Manual TC Status = “Done” OR “Need To Update” OR “Backlog”
&gt;&gt; Smoke/ Regress = “regress”
</t>
        </r>
      </text>
    </comment>
    <comment ref="B31" authorId="0" shapeId="0" xr:uid="{7ECB35D9-F92F-4D54-AB57-1E171FC40B57}">
      <text>
        <r>
          <rPr>
            <b/>
            <sz val="9"/>
            <color indexed="81"/>
            <rFont val="Tahoma"/>
            <family val="2"/>
          </rPr>
          <t>Total Fully Automated Priority 1 Test Cases</t>
        </r>
        <r>
          <rPr>
            <sz val="9"/>
            <color indexed="81"/>
            <rFont val="Tahoma"/>
            <family val="2"/>
          </rPr>
          <t xml:space="preserve">
All conditions below are met:
&gt;&gt; TC Priority = “1”
&gt;&gt; Auto Test Status = “Approved”
&gt;&gt; Smoke/ Regress = “regress”
&gt;&gt; Manual Execution (0 / 1) = “0”
</t>
        </r>
      </text>
    </comment>
    <comment ref="B32" authorId="0" shapeId="0" xr:uid="{BFFBC6A3-3D72-4813-9713-C432850353D7}">
      <text>
        <r>
          <rPr>
            <b/>
            <sz val="9"/>
            <color indexed="81"/>
            <rFont val="Tahoma"/>
            <family val="2"/>
          </rPr>
          <t xml:space="preserve">% Automated </t>
        </r>
        <r>
          <rPr>
            <sz val="9"/>
            <color indexed="81"/>
            <rFont val="Tahoma"/>
            <family val="2"/>
          </rPr>
          <t>= (Total Fully Automated Priority 1 Test Cases/ Total Priority 1 Test Cases)*100%</t>
        </r>
      </text>
    </comment>
    <comment ref="B33" authorId="0" shapeId="0" xr:uid="{72F114AB-E6D1-44E9-A7AC-757CF599B326}">
      <text>
        <r>
          <rPr>
            <b/>
            <sz val="9"/>
            <color indexed="81"/>
            <rFont val="Tahoma"/>
            <family val="2"/>
          </rPr>
          <t>Total Automated Priority 1 Test Cases</t>
        </r>
        <r>
          <rPr>
            <sz val="9"/>
            <color indexed="81"/>
            <rFont val="Tahoma"/>
            <family val="2"/>
          </rPr>
          <t xml:space="preserve">
All conditions below are met:
&gt;&gt; TC Priority = “1”
&gt;&gt; Auto Test Status = “Approved” OR “Done”/"Ready for Approval"
&gt;&gt; Smoke/ Regress = “regress”
</t>
        </r>
      </text>
    </comment>
    <comment ref="B34" authorId="0" shapeId="0" xr:uid="{84D77769-59E6-43FA-845A-27F33B7CCB9A}">
      <text>
        <r>
          <rPr>
            <b/>
            <sz val="9"/>
            <color indexed="81"/>
            <rFont val="Tahoma"/>
            <family val="2"/>
          </rPr>
          <t>% Automated</t>
        </r>
        <r>
          <rPr>
            <sz val="9"/>
            <color indexed="81"/>
            <rFont val="Tahoma"/>
            <family val="2"/>
          </rPr>
          <t xml:space="preserve"> = (Total Automated Priority 1 Test Cases/ Total Priority 1 Test Cases)*100%</t>
        </r>
      </text>
    </comment>
    <comment ref="B38" authorId="0" shapeId="0" xr:uid="{5CC1A556-7DC5-42D3-8AE2-182E29946078}">
      <text>
        <r>
          <rPr>
            <b/>
            <sz val="9"/>
            <color indexed="81"/>
            <rFont val="Tahoma"/>
            <family val="2"/>
          </rPr>
          <t>Total Completed Test Cases</t>
        </r>
        <r>
          <rPr>
            <sz val="9"/>
            <color indexed="81"/>
            <rFont val="Tahoma"/>
            <family val="2"/>
          </rPr>
          <t xml:space="preserve">
All conditions below are met:
&gt;&gt; Manual TC Status = “Done” OR “Need To Update”
</t>
        </r>
      </text>
    </comment>
    <comment ref="B39" authorId="0" shapeId="0" xr:uid="{D1A80A53-3646-4C48-8BE9-631ED221FFA2}">
      <text>
        <r>
          <rPr>
            <b/>
            <sz val="9"/>
            <color indexed="81"/>
            <rFont val="Tahoma"/>
            <family val="2"/>
          </rPr>
          <t>Total Defined Tests Cases</t>
        </r>
        <r>
          <rPr>
            <sz val="9"/>
            <color indexed="81"/>
            <rFont val="Tahoma"/>
            <family val="2"/>
          </rPr>
          <t xml:space="preserve">
All conditions below are met:
&gt;&gt; Manual TC Status &lt;&gt; “Obsolete” (=all TCs instead of Obsolete)
</t>
        </r>
      </text>
    </comment>
    <comment ref="B54" authorId="0" shapeId="0" xr:uid="{E2A4416E-D3F1-467E-A2C8-B1538803677A}">
      <text>
        <r>
          <rPr>
            <sz val="9"/>
            <color indexed="81"/>
            <rFont val="Tahoma"/>
            <family val="2"/>
          </rPr>
          <t>Calculated above (highlighted in green)</t>
        </r>
      </text>
    </comment>
    <comment ref="B61" authorId="1" shapeId="0" xr:uid="{7BAA1EA5-2D93-4F57-AC59-DEFE95E0BF45}">
      <text>
        <t>[Threaded comment]
Your version of Excel allows you to read this threaded comment; however, any edits to it will get removed if the file is opened in a newer version of Excel. Learn more: https://go.microsoft.com/fwlink/?linkid=870924
Comment:
    Copy values from OKR Metrics table at the end of each iteration within PI.</t>
      </text>
    </comment>
    <comment ref="B128" authorId="2" shapeId="0" xr:uid="{229398B6-C146-48E1-B92A-EAD554CA585C}">
      <text>
        <t>[Threaded comment]
Your version of Excel allows you to read this threaded comment; however, any edits to it will get removed if the file is opened in a newer version of Excel. Learn more: https://go.microsoft.com/fwlink/?linkid=870924
Comment:
    Copy values from OKR Metrics table at the end of each PI.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Alena Naradzetskaya</author>
    <author>tc={6C47E012-B527-4B25-A4E4-3892509C0C47}</author>
    <author>tc={F7D81A22-3F7B-4D75-8370-A4DC3BD90C74}</author>
  </authors>
  <commentList>
    <comment ref="C2" authorId="0" shapeId="0" xr:uid="{BA249543-1DF0-4390-AAF4-D1D411BAD88E}">
      <text>
        <r>
          <rPr>
            <b/>
            <sz val="9"/>
            <color indexed="81"/>
            <rFont val="Tahoma"/>
            <family val="2"/>
          </rPr>
          <t>Total Manual TCs:</t>
        </r>
        <r>
          <rPr>
            <sz val="9"/>
            <color indexed="81"/>
            <rFont val="Tahoma"/>
            <family val="2"/>
          </rPr>
          <t xml:space="preserve">
All conditions below are met:
&gt;&gt; Manual TC Status = “Done” OR “Need To Update” OR “Backlog”
&gt;&gt; Smoke/ Regress = “regress”
&gt;&gt; Iteration = “n” (corresponding iteration)
</t>
        </r>
      </text>
    </comment>
    <comment ref="D2" authorId="0" shapeId="0" xr:uid="{A4704CC8-5845-424F-AB60-7BC1C69145A2}">
      <text>
        <r>
          <rPr>
            <b/>
            <sz val="9"/>
            <color indexed="81"/>
            <rFont val="Tahoma"/>
            <family val="2"/>
          </rPr>
          <t>Total Automated TCs:</t>
        </r>
        <r>
          <rPr>
            <sz val="9"/>
            <color indexed="81"/>
            <rFont val="Tahoma"/>
            <family val="2"/>
          </rPr>
          <t xml:space="preserve">
All conditions below are met:
&gt;&gt; Auto Test Status = “Done”/"Ready for Approval" OR “Approved”
&gt;&gt; Smoke/ Regress = “regress”
&gt;&gt; Iteration = “n” (corresponding iteration)
</t>
        </r>
      </text>
    </comment>
    <comment ref="E2" authorId="0" shapeId="0" xr:uid="{3B663173-23FF-41CB-BFA5-5006421807F5}">
      <text>
        <r>
          <rPr>
            <b/>
            <sz val="9"/>
            <color indexed="81"/>
            <rFont val="Tahoma"/>
            <family val="2"/>
          </rPr>
          <t>Total Fully Automated TCs</t>
        </r>
        <r>
          <rPr>
            <sz val="9"/>
            <color indexed="81"/>
            <rFont val="Tahoma"/>
            <family val="2"/>
          </rPr>
          <t xml:space="preserve">
All conditions below are met:
&gt;&gt; Auto Test Status = “Approved”
&gt;&gt; Smoke/ Regress = “regress”
&gt;&gt; Iteration = “n” (corresponding iteration)
&gt;&gt; Manual Execution (0 / 1) = “0”
</t>
        </r>
      </text>
    </comment>
    <comment ref="F2" authorId="0" shapeId="0" xr:uid="{048A196B-ED27-4791-8DA6-F06EDCA732B0}">
      <text>
        <r>
          <rPr>
            <b/>
            <sz val="9"/>
            <color indexed="81"/>
            <rFont val="Tahoma"/>
            <family val="2"/>
          </rPr>
          <t>% All Automated TCs</t>
        </r>
        <r>
          <rPr>
            <sz val="9"/>
            <color indexed="81"/>
            <rFont val="Tahoma"/>
            <family val="2"/>
          </rPr>
          <t xml:space="preserve"> = (Total Automated TCs/ Total Manual TCs)*100%</t>
        </r>
      </text>
    </comment>
    <comment ref="G2" authorId="0" shapeId="0" xr:uid="{C1CA4D53-412C-413F-814D-232812C17B04}">
      <text>
        <r>
          <rPr>
            <b/>
            <sz val="9"/>
            <color indexed="81"/>
            <rFont val="Tahoma"/>
            <family val="2"/>
          </rPr>
          <t>% All Automated TCs</t>
        </r>
        <r>
          <rPr>
            <sz val="9"/>
            <color indexed="81"/>
            <rFont val="Tahoma"/>
            <family val="2"/>
          </rPr>
          <t xml:space="preserve"> = (Total Fully Automated TCs / Total Manual TCs)*100%</t>
        </r>
      </text>
    </comment>
    <comment ref="I2" authorId="0" shapeId="0" xr:uid="{8ADDEF7F-957A-43C9-8918-1B38FE679452}">
      <text>
        <r>
          <rPr>
            <sz val="10"/>
            <color rgb="FF000000"/>
            <rFont val="Arial"/>
          </rPr>
          <t xml:space="preserve">% Automated ATCs = (Total Automated TCs / Total Automatable TCs (ATCs))*100%
</t>
        </r>
      </text>
    </comment>
    <comment ref="B9" authorId="0" shapeId="0" xr:uid="{FBC0376E-A3BD-4A25-96E4-F24CA4B92014}">
      <text>
        <r>
          <rPr>
            <b/>
            <sz val="9"/>
            <color indexed="81"/>
            <rFont val="Tahoma"/>
            <family val="2"/>
          </rPr>
          <t>Manual TCs execution time:</t>
        </r>
        <r>
          <rPr>
            <sz val="9"/>
            <color indexed="81"/>
            <rFont val="Tahoma"/>
            <family val="2"/>
          </rPr>
          <t xml:space="preserve">
All conditions below are met:
&gt;&gt; Manual TC Status = “Done” OR “Need To Update”
&gt;&gt; Smoke/ Regress = “regress”
</t>
        </r>
      </text>
    </comment>
    <comment ref="B10" authorId="0" shapeId="0" xr:uid="{D1CE2572-A491-49C9-996E-3A7193EA3C65}">
      <text>
        <r>
          <rPr>
            <b/>
            <sz val="9"/>
            <color indexed="81"/>
            <rFont val="Tahoma"/>
            <family val="2"/>
          </rPr>
          <t xml:space="preserve">Manual TCs execution time minus automated TCs
</t>
        </r>
        <r>
          <rPr>
            <sz val="9"/>
            <color indexed="81"/>
            <rFont val="Tahoma"/>
            <family val="2"/>
          </rPr>
          <t xml:space="preserve">All conditions below are met:
&gt;&gt; Manual TC Status = “Done” OR “Need To Update”
&gt;&gt; Smoke/ Regress = “regress”
&gt;&gt; Manual Execution (0 / 1) = “1”
</t>
        </r>
      </text>
    </comment>
    <comment ref="B15" authorId="0" shapeId="0" xr:uid="{948D8571-E18A-4CF6-AF51-7C8706597009}">
      <text>
        <r>
          <rPr>
            <b/>
            <sz val="9"/>
            <color indexed="81"/>
            <rFont val="Tahoma"/>
            <family val="2"/>
          </rPr>
          <t>Total Smoke Test Cases:</t>
        </r>
        <r>
          <rPr>
            <sz val="9"/>
            <color indexed="81"/>
            <rFont val="Tahoma"/>
            <family val="2"/>
          </rPr>
          <t xml:space="preserve">
All conditions below are met:
&gt;&gt; Manual TC Status = “Done” OR “Need To Update” OR “Backlog
&gt;&gt; Smoke/ Regress = “smoke”
</t>
        </r>
      </text>
    </comment>
    <comment ref="B17" authorId="0" shapeId="0" xr:uid="{A275AE5F-753E-461A-8AC0-AEE565B3CF30}">
      <text>
        <r>
          <rPr>
            <b/>
            <sz val="9"/>
            <color indexed="81"/>
            <rFont val="Tahoma"/>
            <family val="2"/>
          </rPr>
          <t xml:space="preserve">Fully Automated Smoke Test Cases
</t>
        </r>
        <r>
          <rPr>
            <sz val="9"/>
            <color indexed="81"/>
            <rFont val="Tahoma"/>
            <family val="2"/>
          </rPr>
          <t>All conditions below are met:
&gt;&gt; Auto Test Status = “Approved”
&gt;&gt; Smoke/ Regress = “smoke”
&gt;&gt; Manual Execution (0 / 1) = “0”</t>
        </r>
        <r>
          <rPr>
            <b/>
            <sz val="9"/>
            <color indexed="81"/>
            <rFont val="Tahoma"/>
            <family val="2"/>
          </rPr>
          <t xml:space="preserve">
</t>
        </r>
        <r>
          <rPr>
            <sz val="9"/>
            <color indexed="81"/>
            <rFont val="Tahoma"/>
            <family val="2"/>
          </rPr>
          <t xml:space="preserve">
</t>
        </r>
      </text>
    </comment>
    <comment ref="B18" authorId="0" shapeId="0" xr:uid="{206EFDCB-8DF4-4132-AAD1-1FA6C26CB39D}">
      <text>
        <r>
          <rPr>
            <b/>
            <sz val="9"/>
            <color indexed="81"/>
            <rFont val="Tahoma"/>
            <family val="2"/>
          </rPr>
          <t>% Automated</t>
        </r>
        <r>
          <rPr>
            <sz val="9"/>
            <color indexed="81"/>
            <rFont val="Tahoma"/>
            <family val="2"/>
          </rPr>
          <t xml:space="preserve"> = (Fully Automated Smoke Test Cases/ Total Smoke Test Cases)*100%</t>
        </r>
      </text>
    </comment>
    <comment ref="B19" authorId="0" shapeId="0" xr:uid="{B533C67E-BCBC-4438-A4D2-8E6F523FE863}">
      <text>
        <r>
          <rPr>
            <b/>
            <sz val="9"/>
            <color indexed="81"/>
            <rFont val="Tahoma"/>
            <family val="2"/>
          </rPr>
          <t>All Automated Smoke Test Cases</t>
        </r>
        <r>
          <rPr>
            <sz val="9"/>
            <color indexed="81"/>
            <rFont val="Tahoma"/>
            <family val="2"/>
          </rPr>
          <t xml:space="preserve">
All conditions below are met:
&gt;&gt; Auto Test Status = “Done”/"Ready for Approval" OR “Approved”
&gt;&gt; Smoke/ Regress = “smoke”
</t>
        </r>
      </text>
    </comment>
    <comment ref="B20" authorId="0" shapeId="0" xr:uid="{52B9A00D-00C0-42BB-99CE-DE6FDD3D228D}">
      <text>
        <r>
          <rPr>
            <b/>
            <sz val="9"/>
            <color indexed="81"/>
            <rFont val="Tahoma"/>
            <family val="2"/>
          </rPr>
          <t>% Automated</t>
        </r>
        <r>
          <rPr>
            <sz val="9"/>
            <color indexed="81"/>
            <rFont val="Tahoma"/>
            <family val="2"/>
          </rPr>
          <t xml:space="preserve"> = (All Automated Smoke Test Cases/ Total Smoke Test Cases)*100%</t>
        </r>
      </text>
    </comment>
    <comment ref="B23" authorId="0" shapeId="0" xr:uid="{72CDB8A4-CAA9-4D28-8E7C-EE29E704F282}">
      <text>
        <r>
          <rPr>
            <b/>
            <sz val="9"/>
            <color indexed="81"/>
            <rFont val="Tahoma"/>
            <family val="2"/>
          </rPr>
          <t>Manual TCs execution time:</t>
        </r>
        <r>
          <rPr>
            <sz val="9"/>
            <color indexed="81"/>
            <rFont val="Tahoma"/>
            <family val="2"/>
          </rPr>
          <t xml:space="preserve">
All conditions below are met:
&gt;&gt; Manual TC Status = “Done” OR “Need To Update”
&gt;&gt; Smoke/ Regress = “smoke”
</t>
        </r>
      </text>
    </comment>
    <comment ref="B24" authorId="0" shapeId="0" xr:uid="{70D326D8-BE33-4F46-9991-1A2908D31D89}">
      <text>
        <r>
          <rPr>
            <b/>
            <sz val="9"/>
            <color indexed="81"/>
            <rFont val="Tahoma"/>
            <family val="2"/>
          </rPr>
          <t xml:space="preserve">Manual TCs execution time minus automated TCs
</t>
        </r>
        <r>
          <rPr>
            <sz val="9"/>
            <color indexed="81"/>
            <rFont val="Tahoma"/>
            <family val="2"/>
          </rPr>
          <t>All conditions below are met:
&gt;&gt; Manual TC Status = “Done” OR “Need To Update”
&gt;&gt; Smoke/ Regress = “smoke”
&gt;&gt; Manual Execution (0 / 1) = “1”</t>
        </r>
      </text>
    </comment>
    <comment ref="B29" authorId="0" shapeId="0" xr:uid="{85F7B2C3-B48A-4B3E-A053-C997527B081A}">
      <text>
        <r>
          <rPr>
            <b/>
            <sz val="9"/>
            <color indexed="81"/>
            <rFont val="Tahoma"/>
            <family val="2"/>
          </rPr>
          <t>Total Priority 1 Test Cases:</t>
        </r>
        <r>
          <rPr>
            <sz val="9"/>
            <color indexed="81"/>
            <rFont val="Tahoma"/>
            <family val="2"/>
          </rPr>
          <t xml:space="preserve">
All conditions below are met:
&gt;&gt; TC Priority = “1”
&gt;&gt; Manual TC Status = “Done” OR “Need To Update” OR “Backlog”
&gt;&gt; Smoke/ Regress = “regress”
</t>
        </r>
      </text>
    </comment>
    <comment ref="B30" authorId="0" shapeId="0" xr:uid="{3A34B046-799B-4BE6-8205-96CB136CD200}">
      <text>
        <r>
          <rPr>
            <b/>
            <sz val="9"/>
            <color indexed="81"/>
            <rFont val="Tahoma"/>
            <family val="2"/>
          </rPr>
          <t>Total Fully Automated Priority 1 Test Cases</t>
        </r>
        <r>
          <rPr>
            <sz val="9"/>
            <color indexed="81"/>
            <rFont val="Tahoma"/>
            <family val="2"/>
          </rPr>
          <t xml:space="preserve">
All conditions below are met:
&gt;&gt; TC Priority = “1”
&gt;&gt; Auto Test Status = “Approved”
&gt;&gt; Smoke/ Regress = “regress”
&gt;&gt; Manual Execution (0 / 1) = “0”
</t>
        </r>
      </text>
    </comment>
    <comment ref="B31" authorId="0" shapeId="0" xr:uid="{8E436474-480B-4295-B08A-BA575D4090E0}">
      <text>
        <r>
          <rPr>
            <b/>
            <sz val="9"/>
            <color indexed="81"/>
            <rFont val="Tahoma"/>
            <family val="2"/>
          </rPr>
          <t xml:space="preserve">% Automated </t>
        </r>
        <r>
          <rPr>
            <sz val="9"/>
            <color indexed="81"/>
            <rFont val="Tahoma"/>
            <family val="2"/>
          </rPr>
          <t>= (Total Fully Automated Priority 1 Test Cases/ Total Priority 1 Test Cases)*100%</t>
        </r>
      </text>
    </comment>
    <comment ref="B32" authorId="0" shapeId="0" xr:uid="{AA41C05B-CBCD-4009-A02F-1B7B10F6E0BE}">
      <text>
        <r>
          <rPr>
            <b/>
            <sz val="9"/>
            <color indexed="81"/>
            <rFont val="Tahoma"/>
            <family val="2"/>
          </rPr>
          <t>Total Automated Priority 1 Test Cases</t>
        </r>
        <r>
          <rPr>
            <sz val="9"/>
            <color indexed="81"/>
            <rFont val="Tahoma"/>
            <family val="2"/>
          </rPr>
          <t xml:space="preserve">
All conditions below are met:
&gt;&gt; TC Priority = “1”
&gt;&gt; Auto Test Status = “Approved” OR “Done”/"Ready for Approval"
&gt;&gt; Smoke/ Regress = “regress”
</t>
        </r>
      </text>
    </comment>
    <comment ref="B33" authorId="0" shapeId="0" xr:uid="{A6D7EB36-6923-4753-A7A4-3EABC44C9A99}">
      <text>
        <r>
          <rPr>
            <b/>
            <sz val="9"/>
            <color indexed="81"/>
            <rFont val="Tahoma"/>
            <family val="2"/>
          </rPr>
          <t>% Automated</t>
        </r>
        <r>
          <rPr>
            <sz val="9"/>
            <color indexed="81"/>
            <rFont val="Tahoma"/>
            <family val="2"/>
          </rPr>
          <t xml:space="preserve"> = (Total Automated Priority 1 Test Cases/ Total Priority 1 Test Cases)*100%</t>
        </r>
      </text>
    </comment>
    <comment ref="B37" authorId="0" shapeId="0" xr:uid="{47EF4AFF-F6B6-4676-9832-FC45F6DD9785}">
      <text>
        <r>
          <rPr>
            <b/>
            <sz val="9"/>
            <color indexed="81"/>
            <rFont val="Tahoma"/>
            <family val="2"/>
          </rPr>
          <t>Total Completed Test Cases</t>
        </r>
        <r>
          <rPr>
            <sz val="9"/>
            <color indexed="81"/>
            <rFont val="Tahoma"/>
            <family val="2"/>
          </rPr>
          <t xml:space="preserve">
All conditions below are met:
&gt;&gt; Manual TC Status = “Done” OR “Need To Update”
</t>
        </r>
      </text>
    </comment>
    <comment ref="B38" authorId="0" shapeId="0" xr:uid="{41B945F4-8CF8-4F4F-BB55-441B82D687C0}">
      <text>
        <r>
          <rPr>
            <b/>
            <sz val="9"/>
            <color indexed="81"/>
            <rFont val="Tahoma"/>
            <family val="2"/>
          </rPr>
          <t>Total Defined Tests Cases</t>
        </r>
        <r>
          <rPr>
            <sz val="9"/>
            <color indexed="81"/>
            <rFont val="Tahoma"/>
            <family val="2"/>
          </rPr>
          <t xml:space="preserve">
All conditions below are met:
&gt;&gt; Manual TC Status &lt;&gt; “Obsolete” (=all TCs instead of Obsolete)
</t>
        </r>
      </text>
    </comment>
    <comment ref="B53" authorId="0" shapeId="0" xr:uid="{DB53E747-7453-4C48-8EA1-7C691F580130}">
      <text>
        <r>
          <rPr>
            <sz val="9"/>
            <color indexed="81"/>
            <rFont val="Tahoma"/>
            <family val="2"/>
          </rPr>
          <t>Calculated above (highlighted in green)</t>
        </r>
      </text>
    </comment>
    <comment ref="B60" authorId="1" shapeId="0" xr:uid="{6C47E012-B527-4B25-A4E4-3892509C0C47}">
      <text>
        <t>[Threaded comment]
Your version of Excel allows you to read this threaded comment; however, any edits to it will get removed if the file is opened in a newer version of Excel. Learn more: https://go.microsoft.com/fwlink/?linkid=870924
Comment:
    Copy values from OKR Metrics table at the end of each iteration within PI.</t>
      </text>
    </comment>
    <comment ref="B127" authorId="2" shapeId="0" xr:uid="{F7D81A22-3F7B-4D75-8370-A4DC3BD90C74}">
      <text>
        <t>[Threaded comment]
Your version of Excel allows you to read this threaded comment; however, any edits to it will get removed if the file is opened in a newer version of Excel. Learn more: https://go.microsoft.com/fwlink/?linkid=870924
Comment:
    Copy values from OKR Metrics table at the end of each PI.</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Alena Naradzetskaya</author>
  </authors>
  <commentList>
    <comment ref="B2" authorId="0" shapeId="0" xr:uid="{928ADA1E-E1F4-437F-9E17-DFCF75F63DE4}">
      <text>
        <r>
          <rPr>
            <b/>
            <sz val="9"/>
            <color indexed="81"/>
            <rFont val="Tahoma"/>
            <family val="2"/>
          </rPr>
          <t>Total Manual TCs:</t>
        </r>
        <r>
          <rPr>
            <sz val="9"/>
            <color indexed="81"/>
            <rFont val="Tahoma"/>
            <family val="2"/>
          </rPr>
          <t xml:space="preserve">
All conditions below are met:
&gt;&gt; Manual TC Status = “Done” OR “Need To Update” OR “Backlog”
&gt;&gt; Smoke/ Regress = “regress”
&gt;&gt; Iteration = “n” (corresponding iteration)
</t>
        </r>
      </text>
    </comment>
    <comment ref="C2" authorId="0" shapeId="0" xr:uid="{83BA1A57-CDE9-4226-A31F-7F56EFFE63EB}">
      <text>
        <r>
          <rPr>
            <b/>
            <sz val="9"/>
            <color indexed="81"/>
            <rFont val="Tahoma"/>
            <family val="2"/>
          </rPr>
          <t>Total Automated TCs:</t>
        </r>
        <r>
          <rPr>
            <sz val="9"/>
            <color indexed="81"/>
            <rFont val="Tahoma"/>
            <family val="2"/>
          </rPr>
          <t xml:space="preserve">
All conditions below are met:
&gt;&gt; Auto Test Status = “Done”/"Ready for Approval" OR “Approved”
&gt;&gt; Smoke/ Regress = “regress”
&gt;&gt; Iteration = “n” (corresponding iteration)
</t>
        </r>
      </text>
    </comment>
    <comment ref="D2" authorId="0" shapeId="0" xr:uid="{6AB56D08-9F01-47E8-B105-4E9AB36906D8}">
      <text>
        <r>
          <rPr>
            <b/>
            <sz val="9"/>
            <color indexed="81"/>
            <rFont val="Tahoma"/>
            <family val="2"/>
          </rPr>
          <t>Total Fully Automated TCs</t>
        </r>
        <r>
          <rPr>
            <sz val="9"/>
            <color indexed="81"/>
            <rFont val="Tahoma"/>
            <family val="2"/>
          </rPr>
          <t xml:space="preserve">
All conditions below are met:
&gt;&gt; Auto Test Status = “Approved”
&gt;&gt; Smoke/ Regress = “regress”
&gt;&gt; Iteration = “n” (corresponding iteration)
&gt;&gt; Manual Execution (0 / 1) = “0”
</t>
        </r>
      </text>
    </comment>
    <comment ref="E2" authorId="0" shapeId="0" xr:uid="{1C927725-3A5B-4322-960F-DD5049C763D7}">
      <text>
        <r>
          <rPr>
            <b/>
            <sz val="9"/>
            <color indexed="81"/>
            <rFont val="Tahoma"/>
            <family val="2"/>
          </rPr>
          <t>% All Automated TCs</t>
        </r>
        <r>
          <rPr>
            <sz val="9"/>
            <color indexed="81"/>
            <rFont val="Tahoma"/>
            <family val="2"/>
          </rPr>
          <t xml:space="preserve"> = (Total Automated TCs/ Total Manual TCs)*100%</t>
        </r>
      </text>
    </comment>
    <comment ref="F2" authorId="0" shapeId="0" xr:uid="{D9F3E921-2807-4741-AA6E-6B04D5ED38FC}">
      <text>
        <r>
          <rPr>
            <b/>
            <sz val="9"/>
            <color indexed="81"/>
            <rFont val="Tahoma"/>
            <family val="2"/>
          </rPr>
          <t>% All Automated TCs</t>
        </r>
        <r>
          <rPr>
            <sz val="9"/>
            <color indexed="81"/>
            <rFont val="Tahoma"/>
            <family val="2"/>
          </rPr>
          <t xml:space="preserve"> = (Total Fully Automated TCs / Total Manual TCs)*100%</t>
        </r>
      </text>
    </comment>
    <comment ref="H2" authorId="0" shapeId="0" xr:uid="{3949BE68-94F1-4A3A-847F-7D0F778B524C}">
      <text>
        <r>
          <rPr>
            <sz val="10"/>
            <color rgb="FF000000"/>
            <rFont val="Arial"/>
          </rPr>
          <t xml:space="preserve">% Automated ATCs = (Total Automated TCs / Total Automatable TCs (ATCs))*100%
</t>
        </r>
      </text>
    </comment>
    <comment ref="A9" authorId="0" shapeId="0" xr:uid="{1E8A012E-85A6-450A-A8F2-6FCE989E9656}">
      <text>
        <r>
          <rPr>
            <b/>
            <sz val="9"/>
            <color indexed="81"/>
            <rFont val="Tahoma"/>
            <family val="2"/>
          </rPr>
          <t>Manual TCs execution time:</t>
        </r>
        <r>
          <rPr>
            <sz val="9"/>
            <color indexed="81"/>
            <rFont val="Tahoma"/>
            <family val="2"/>
          </rPr>
          <t xml:space="preserve">
All conditions below are met:
&gt;&gt; Manual TC Status = “Done” OR “Need To Update”
&gt;&gt; Smoke/ Regress = “regress”
</t>
        </r>
      </text>
    </comment>
    <comment ref="A10" authorId="0" shapeId="0" xr:uid="{97D6AD72-44B7-4CAF-AF7E-AA61A1E04FC2}">
      <text>
        <r>
          <rPr>
            <b/>
            <sz val="9"/>
            <color indexed="81"/>
            <rFont val="Tahoma"/>
            <family val="2"/>
          </rPr>
          <t xml:space="preserve">Manual TCs execution time minus automated TCs
</t>
        </r>
        <r>
          <rPr>
            <sz val="9"/>
            <color indexed="81"/>
            <rFont val="Tahoma"/>
            <family val="2"/>
          </rPr>
          <t xml:space="preserve">All conditions below are met:
&gt;&gt; Manual TC Status = “Done” OR “Need To Update”
&gt;&gt; Smoke/ Regress = “regress”
&gt;&gt; Manual Execution (0 / 1) = “1”
</t>
        </r>
      </text>
    </comment>
    <comment ref="A15" authorId="0" shapeId="0" xr:uid="{B7FBDC29-2CC7-4FE8-84E1-113EC3FD3233}">
      <text>
        <r>
          <rPr>
            <b/>
            <sz val="9"/>
            <color indexed="81"/>
            <rFont val="Tahoma"/>
            <family val="2"/>
          </rPr>
          <t>Total Smoke Test Cases:</t>
        </r>
        <r>
          <rPr>
            <sz val="9"/>
            <color indexed="81"/>
            <rFont val="Tahoma"/>
            <family val="2"/>
          </rPr>
          <t xml:space="preserve">
All conditions below are met:
&gt;&gt; Manual TC Status = “Done” OR “Need To Update” OR “Backlog
&gt;&gt; Smoke/ Regress = “smoke”
</t>
        </r>
      </text>
    </comment>
    <comment ref="A17" authorId="0" shapeId="0" xr:uid="{92DCBCF8-C5A8-4564-933F-8307406CE0C7}">
      <text>
        <r>
          <rPr>
            <b/>
            <sz val="9"/>
            <color indexed="81"/>
            <rFont val="Tahoma"/>
            <family val="2"/>
          </rPr>
          <t xml:space="preserve">Fully Automated Smoke Test Cases
</t>
        </r>
        <r>
          <rPr>
            <sz val="9"/>
            <color indexed="81"/>
            <rFont val="Tahoma"/>
            <family val="2"/>
          </rPr>
          <t>All conditions below are met:
&gt;&gt; Auto Test Status = “Approved”
&gt;&gt; Smoke/ Regress = “smoke”
&gt;&gt; Manual Execution (0 / 1) = “0”</t>
        </r>
        <r>
          <rPr>
            <b/>
            <sz val="9"/>
            <color indexed="81"/>
            <rFont val="Tahoma"/>
            <family val="2"/>
          </rPr>
          <t xml:space="preserve">
</t>
        </r>
        <r>
          <rPr>
            <sz val="9"/>
            <color indexed="81"/>
            <rFont val="Tahoma"/>
            <family val="2"/>
          </rPr>
          <t xml:space="preserve">
</t>
        </r>
      </text>
    </comment>
    <comment ref="A18" authorId="0" shapeId="0" xr:uid="{3BAF8245-B2E4-490F-AA86-B2109C223588}">
      <text>
        <r>
          <rPr>
            <b/>
            <sz val="9"/>
            <color indexed="81"/>
            <rFont val="Tahoma"/>
            <family val="2"/>
          </rPr>
          <t>% Automated</t>
        </r>
        <r>
          <rPr>
            <sz val="9"/>
            <color indexed="81"/>
            <rFont val="Tahoma"/>
            <family val="2"/>
          </rPr>
          <t xml:space="preserve"> = (Fully Automated Smoke Test Cases/ Total Smoke Test Cases)*100%</t>
        </r>
      </text>
    </comment>
    <comment ref="A19" authorId="0" shapeId="0" xr:uid="{E1DF2DF7-92DD-4381-98BF-2309BE21DE7C}">
      <text>
        <r>
          <rPr>
            <b/>
            <sz val="9"/>
            <color indexed="81"/>
            <rFont val="Tahoma"/>
            <family val="2"/>
          </rPr>
          <t>All Automated Smoke Test Cases</t>
        </r>
        <r>
          <rPr>
            <sz val="9"/>
            <color indexed="81"/>
            <rFont val="Tahoma"/>
            <family val="2"/>
          </rPr>
          <t xml:space="preserve">
All conditions below are met:
&gt;&gt; Auto Test Status = “Done”/"Ready for Approval" OR “Approved”
&gt;&gt; Smoke/ Regress = “smoke”
</t>
        </r>
      </text>
    </comment>
    <comment ref="A20" authorId="0" shapeId="0" xr:uid="{3D7CDF22-2046-48A8-8262-8B9F3D38C625}">
      <text>
        <r>
          <rPr>
            <b/>
            <sz val="9"/>
            <color indexed="81"/>
            <rFont val="Tahoma"/>
            <family val="2"/>
          </rPr>
          <t>% Automated</t>
        </r>
        <r>
          <rPr>
            <sz val="9"/>
            <color indexed="81"/>
            <rFont val="Tahoma"/>
            <family val="2"/>
          </rPr>
          <t xml:space="preserve"> = (All Automated Smoke Test Cases/ Total Smoke Test Cases)*100%</t>
        </r>
      </text>
    </comment>
    <comment ref="A23" authorId="0" shapeId="0" xr:uid="{BAC88356-16AC-4F51-9A4F-677991633E3A}">
      <text>
        <r>
          <rPr>
            <b/>
            <sz val="9"/>
            <color indexed="81"/>
            <rFont val="Tahoma"/>
            <family val="2"/>
          </rPr>
          <t>Manual TCs execution time:</t>
        </r>
        <r>
          <rPr>
            <sz val="9"/>
            <color indexed="81"/>
            <rFont val="Tahoma"/>
            <family val="2"/>
          </rPr>
          <t xml:space="preserve">
All conditions below are met:
&gt;&gt; Manual TC Status = “Done” OR “Need To Update”
&gt;&gt; Smoke/ Regress = “smoke”
</t>
        </r>
      </text>
    </comment>
    <comment ref="A24" authorId="0" shapeId="0" xr:uid="{8C733E6D-98DA-4A7D-AF03-3D8BAF7D72F1}">
      <text>
        <r>
          <rPr>
            <b/>
            <sz val="9"/>
            <color indexed="81"/>
            <rFont val="Tahoma"/>
            <family val="2"/>
          </rPr>
          <t xml:space="preserve">Manual TCs execution time minus automated TCs
</t>
        </r>
        <r>
          <rPr>
            <sz val="9"/>
            <color indexed="81"/>
            <rFont val="Tahoma"/>
            <family val="2"/>
          </rPr>
          <t>All conditions below are met:
&gt;&gt; Manual TC Status = “Done” OR “Need To Update”
&gt;&gt; Smoke/ Regress = “smoke”
&gt;&gt; Manual Execution (0 / 1) = “1”</t>
        </r>
      </text>
    </comment>
    <comment ref="A29" authorId="0" shapeId="0" xr:uid="{1059587E-6671-43CF-A6BF-947FC7D166B9}">
      <text>
        <r>
          <rPr>
            <b/>
            <sz val="9"/>
            <color indexed="81"/>
            <rFont val="Tahoma"/>
            <family val="2"/>
          </rPr>
          <t>Total Priority 1 Test Cases:</t>
        </r>
        <r>
          <rPr>
            <sz val="9"/>
            <color indexed="81"/>
            <rFont val="Tahoma"/>
            <family val="2"/>
          </rPr>
          <t xml:space="preserve">
All conditions below are met:
&gt;&gt; TC Priority = “1”
&gt;&gt; Manual TC Status = “Done” OR “Need To Update” OR “Backlog”
&gt;&gt; Smoke/ Regress = “regress”
</t>
        </r>
      </text>
    </comment>
    <comment ref="A30" authorId="0" shapeId="0" xr:uid="{22E93630-7F30-4A0A-BA11-2707D1629C64}">
      <text>
        <r>
          <rPr>
            <b/>
            <sz val="9"/>
            <color indexed="81"/>
            <rFont val="Tahoma"/>
            <family val="2"/>
          </rPr>
          <t>Total Fully Automated Priority 1 Test Cases</t>
        </r>
        <r>
          <rPr>
            <sz val="9"/>
            <color indexed="81"/>
            <rFont val="Tahoma"/>
            <family val="2"/>
          </rPr>
          <t xml:space="preserve">
All conditions below are met:
&gt;&gt; TC Priority = “1”
&gt;&gt; Auto Test Status = “Approved”
&gt;&gt; Smoke/ Regress = “regress”
&gt;&gt; Manual Execution (0 / 1) = “0”
</t>
        </r>
      </text>
    </comment>
    <comment ref="A31" authorId="0" shapeId="0" xr:uid="{6B15CDBF-B79A-4577-A027-4B625DB76131}">
      <text>
        <r>
          <rPr>
            <b/>
            <sz val="9"/>
            <color indexed="81"/>
            <rFont val="Tahoma"/>
            <family val="2"/>
          </rPr>
          <t xml:space="preserve">% Automated </t>
        </r>
        <r>
          <rPr>
            <sz val="9"/>
            <color indexed="81"/>
            <rFont val="Tahoma"/>
            <family val="2"/>
          </rPr>
          <t>= (Total Fully Automated Priority 1 Test Cases/ Total Priority 1 Test Cases)*100%</t>
        </r>
      </text>
    </comment>
    <comment ref="A32" authorId="0" shapeId="0" xr:uid="{E5112D99-F156-499E-9F20-47587E812AB6}">
      <text>
        <r>
          <rPr>
            <b/>
            <sz val="9"/>
            <color indexed="81"/>
            <rFont val="Tahoma"/>
            <family val="2"/>
          </rPr>
          <t>Total Automated Priority 1 Test Cases</t>
        </r>
        <r>
          <rPr>
            <sz val="9"/>
            <color indexed="81"/>
            <rFont val="Tahoma"/>
            <family val="2"/>
          </rPr>
          <t xml:space="preserve">
All conditions below are met:
&gt;&gt; TC Priority = “1”
&gt;&gt; Auto Test Status = “Approved” OR “Done”/"Ready for Approval"
&gt;&gt; Smoke/ Regress = “regress”
</t>
        </r>
      </text>
    </comment>
    <comment ref="A33" authorId="0" shapeId="0" xr:uid="{563B80DA-EA0F-4119-8AE7-2C937BE8C235}">
      <text>
        <r>
          <rPr>
            <b/>
            <sz val="9"/>
            <color indexed="81"/>
            <rFont val="Tahoma"/>
            <family val="2"/>
          </rPr>
          <t>% Automated</t>
        </r>
        <r>
          <rPr>
            <sz val="9"/>
            <color indexed="81"/>
            <rFont val="Tahoma"/>
            <family val="2"/>
          </rPr>
          <t xml:space="preserve"> = (Total Automated Priority 1 Test Cases/ Total Priority 1 Test Cases)*100%</t>
        </r>
      </text>
    </comment>
    <comment ref="A37" authorId="0" shapeId="0" xr:uid="{6F3A02A8-33EA-4DA2-9DA8-AD81CB33B7BC}">
      <text>
        <r>
          <rPr>
            <b/>
            <sz val="9"/>
            <color indexed="81"/>
            <rFont val="Tahoma"/>
            <family val="2"/>
          </rPr>
          <t>Total Completed Test Cases</t>
        </r>
        <r>
          <rPr>
            <sz val="9"/>
            <color indexed="81"/>
            <rFont val="Tahoma"/>
            <family val="2"/>
          </rPr>
          <t xml:space="preserve">
All conditions below are met:
&gt;&gt; Manual TC Status = “Done” OR “Need To Update”
</t>
        </r>
      </text>
    </comment>
    <comment ref="A38" authorId="0" shapeId="0" xr:uid="{2C2BA0EA-93C4-4A55-827F-E7CAB1E67C02}">
      <text>
        <r>
          <rPr>
            <b/>
            <sz val="9"/>
            <color indexed="81"/>
            <rFont val="Tahoma"/>
            <family val="2"/>
          </rPr>
          <t>Total Defined Tests Cases</t>
        </r>
        <r>
          <rPr>
            <sz val="9"/>
            <color indexed="81"/>
            <rFont val="Tahoma"/>
            <family val="2"/>
          </rPr>
          <t xml:space="preserve">
All conditions below are met:
&gt;&gt; Manual TC Status &lt;&gt; “Obsolete” (=all TCs instead of Obsolete)
</t>
        </r>
      </text>
    </comment>
    <comment ref="A53" authorId="0" shapeId="0" xr:uid="{84122C1F-BFE4-49F2-9FAA-66C2C989C89B}">
      <text>
        <r>
          <rPr>
            <sz val="9"/>
            <color indexed="81"/>
            <rFont val="Tahoma"/>
            <family val="2"/>
          </rPr>
          <t>Calculated above (highlighted in green)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Alena Naradzetskaya</author>
    <author>tc={8FB7BC30-17EE-4AD7-ABBC-3C67AC8E81B7}</author>
    <author>tc={B6816E50-6A40-4D09-818E-5353B6D0F711}</author>
  </authors>
  <commentList>
    <comment ref="C2" authorId="0" shapeId="0" xr:uid="{EE5F18F9-B069-4E89-A3B0-6AFD3A5A074D}">
      <text>
        <r>
          <rPr>
            <b/>
            <sz val="9"/>
            <color indexed="81"/>
            <rFont val="Tahoma"/>
            <family val="2"/>
          </rPr>
          <t>Total Manual TCs:</t>
        </r>
        <r>
          <rPr>
            <sz val="9"/>
            <color indexed="81"/>
            <rFont val="Tahoma"/>
            <family val="2"/>
          </rPr>
          <t xml:space="preserve">
All conditions below are met:
&gt;&gt; Manual TC Status = “Done” OR “Need To Update” OR “Backlog”
&gt;&gt; Smoke/ Regress = “regress”
&gt;&gt; Iteration = “n” (corresponding iteration)
</t>
        </r>
      </text>
    </comment>
    <comment ref="D2" authorId="0" shapeId="0" xr:uid="{99C2BF25-B172-4C95-9B91-3A2E0083C70A}">
      <text>
        <r>
          <rPr>
            <b/>
            <sz val="9"/>
            <color indexed="81"/>
            <rFont val="Tahoma"/>
            <family val="2"/>
          </rPr>
          <t>Total Automated TCs:</t>
        </r>
        <r>
          <rPr>
            <sz val="9"/>
            <color indexed="81"/>
            <rFont val="Tahoma"/>
            <family val="2"/>
          </rPr>
          <t xml:space="preserve">
All conditions below are met:
&gt;&gt; Auto Test Status = “Done”/"Ready for Approval" OR “Approved”
&gt;&gt; Smoke/ Regress = “regress”
&gt;&gt; Iteration = “n” (corresponding iteration)
</t>
        </r>
      </text>
    </comment>
    <comment ref="E2" authorId="0" shapeId="0" xr:uid="{BF983183-D8FA-4562-AE1D-B7AAD024343B}">
      <text>
        <r>
          <rPr>
            <b/>
            <sz val="9"/>
            <color indexed="81"/>
            <rFont val="Tahoma"/>
            <family val="2"/>
          </rPr>
          <t>Total Fully Automated TCs</t>
        </r>
        <r>
          <rPr>
            <sz val="9"/>
            <color indexed="81"/>
            <rFont val="Tahoma"/>
            <family val="2"/>
          </rPr>
          <t xml:space="preserve">
All conditions below are met:
&gt;&gt; Auto Test Status = “Approved”
&gt;&gt; Smoke/ Regress = “regress”
&gt;&gt; Iteration = “n” (corresponding iteration)
&gt;&gt; Manual Execution (0 / 1) = “0”
</t>
        </r>
      </text>
    </comment>
    <comment ref="F2" authorId="0" shapeId="0" xr:uid="{2173E1CC-164B-4D15-9DFD-2B9FB89E2510}">
      <text>
        <r>
          <rPr>
            <b/>
            <sz val="9"/>
            <color indexed="81"/>
            <rFont val="Tahoma"/>
            <family val="2"/>
          </rPr>
          <t>% All Automated TCs</t>
        </r>
        <r>
          <rPr>
            <sz val="9"/>
            <color indexed="81"/>
            <rFont val="Tahoma"/>
            <family val="2"/>
          </rPr>
          <t xml:space="preserve"> = (Total Automated TCs/ Total Manual TCs)*100%</t>
        </r>
      </text>
    </comment>
    <comment ref="G2" authorId="0" shapeId="0" xr:uid="{F7BBB577-CF98-4B5F-9B6F-721CA78B1262}">
      <text>
        <r>
          <rPr>
            <b/>
            <sz val="9"/>
            <color indexed="81"/>
            <rFont val="Tahoma"/>
            <family val="2"/>
          </rPr>
          <t>% All Automated TCs</t>
        </r>
        <r>
          <rPr>
            <sz val="9"/>
            <color indexed="81"/>
            <rFont val="Tahoma"/>
            <family val="2"/>
          </rPr>
          <t xml:space="preserve"> = (Total Fully Automated TCs / Total Manual TCs)*100%</t>
        </r>
      </text>
    </comment>
    <comment ref="I2" authorId="0" shapeId="0" xr:uid="{52D82B18-4EBE-4CC1-BC2F-E7F5D74119C4}">
      <text>
        <r>
          <rPr>
            <sz val="10"/>
            <color rgb="FF000000"/>
            <rFont val="Arial"/>
          </rPr>
          <t xml:space="preserve">% Automated ATCs = (Total Automated TCs / Total Automatable TCs (ATCs))*100%
</t>
        </r>
      </text>
    </comment>
    <comment ref="B9" authorId="0" shapeId="0" xr:uid="{9B0C2F60-7358-4AE7-AEA8-9D382AA06CE4}">
      <text>
        <r>
          <rPr>
            <b/>
            <sz val="9"/>
            <color indexed="81"/>
            <rFont val="Tahoma"/>
            <family val="2"/>
          </rPr>
          <t>Manual TCs execution time:</t>
        </r>
        <r>
          <rPr>
            <sz val="9"/>
            <color indexed="81"/>
            <rFont val="Tahoma"/>
            <family val="2"/>
          </rPr>
          <t xml:space="preserve">
All conditions below are met:
&gt;&gt; Manual TC Status = “Done” OR “Need To Update”
&gt;&gt; Smoke/ Regress = “regress”
</t>
        </r>
      </text>
    </comment>
    <comment ref="B10" authorId="0" shapeId="0" xr:uid="{60C0C66F-FC5D-4059-B111-E5B91DAC4E54}">
      <text>
        <r>
          <rPr>
            <b/>
            <sz val="9"/>
            <color indexed="81"/>
            <rFont val="Tahoma"/>
            <family val="2"/>
          </rPr>
          <t xml:space="preserve">Manual TCs execution time minus automated TCs
</t>
        </r>
        <r>
          <rPr>
            <sz val="9"/>
            <color indexed="81"/>
            <rFont val="Tahoma"/>
            <family val="2"/>
          </rPr>
          <t xml:space="preserve">All conditions below are met:
&gt;&gt; Manual TC Status = “Done” OR “Need To Update”
&gt;&gt; Smoke/ Regress = “regress”
&gt;&gt; Manual Execution (0 / 1) = “1”
</t>
        </r>
      </text>
    </comment>
    <comment ref="B15" authorId="0" shapeId="0" xr:uid="{9F091D49-6115-4011-BC79-A7FE6FE9BD6F}">
      <text>
        <r>
          <rPr>
            <b/>
            <sz val="9"/>
            <color indexed="81"/>
            <rFont val="Tahoma"/>
            <family val="2"/>
          </rPr>
          <t>Total Smoke Test Cases:</t>
        </r>
        <r>
          <rPr>
            <sz val="9"/>
            <color indexed="81"/>
            <rFont val="Tahoma"/>
            <family val="2"/>
          </rPr>
          <t xml:space="preserve">
All conditions below are met:
&gt;&gt; Manual TC Status = “Done” OR “Need To Update” OR “Backlog
&gt;&gt; Smoke/ Regress = “smoke”
</t>
        </r>
      </text>
    </comment>
    <comment ref="B17" authorId="0" shapeId="0" xr:uid="{0C00CF41-A495-4646-979A-A0BA025E74E2}">
      <text>
        <r>
          <rPr>
            <b/>
            <sz val="9"/>
            <color indexed="81"/>
            <rFont val="Tahoma"/>
            <family val="2"/>
          </rPr>
          <t xml:space="preserve">Fully Automated Smoke Test Cases
</t>
        </r>
        <r>
          <rPr>
            <sz val="9"/>
            <color indexed="81"/>
            <rFont val="Tahoma"/>
            <family val="2"/>
          </rPr>
          <t>All conditions below are met:
&gt;&gt; Auto Test Status = “Approved”
&gt;&gt; Smoke/ Regress = “smoke”
&gt;&gt; Manual Execution (0 / 1) = “0”</t>
        </r>
      </text>
    </comment>
    <comment ref="B18" authorId="0" shapeId="0" xr:uid="{84AB5A6E-C0E4-4990-B302-BE044A66483C}">
      <text>
        <r>
          <rPr>
            <b/>
            <sz val="9"/>
            <color indexed="81"/>
            <rFont val="Tahoma"/>
            <family val="2"/>
          </rPr>
          <t>% Automated</t>
        </r>
        <r>
          <rPr>
            <sz val="9"/>
            <color indexed="81"/>
            <rFont val="Tahoma"/>
            <family val="2"/>
          </rPr>
          <t xml:space="preserve"> = (Fully Automated Smoke Test Cases/ Total Smoke Test Cases)*100%</t>
        </r>
      </text>
    </comment>
    <comment ref="B19" authorId="0" shapeId="0" xr:uid="{67812B4C-4B22-49BA-8EBF-EE7DE5F75398}">
      <text>
        <r>
          <rPr>
            <b/>
            <sz val="9"/>
            <color indexed="81"/>
            <rFont val="Tahoma"/>
            <family val="2"/>
          </rPr>
          <t>All Automated Smoke Test Cases</t>
        </r>
        <r>
          <rPr>
            <sz val="9"/>
            <color indexed="81"/>
            <rFont val="Tahoma"/>
            <family val="2"/>
          </rPr>
          <t xml:space="preserve">
All conditions below are met:
&gt;&gt; Auto Test Status = “Done”/"Ready for Approval" OR “Approved”
&gt;&gt; Smoke/ Regress = “smoke”
</t>
        </r>
      </text>
    </comment>
    <comment ref="B20" authorId="0" shapeId="0" xr:uid="{89DB0431-2267-4CF4-87EE-2BFD9E1EC307}">
      <text>
        <r>
          <rPr>
            <b/>
            <sz val="9"/>
            <color indexed="81"/>
            <rFont val="Tahoma"/>
            <family val="2"/>
          </rPr>
          <t>% Automated</t>
        </r>
        <r>
          <rPr>
            <sz val="9"/>
            <color indexed="81"/>
            <rFont val="Tahoma"/>
            <family val="2"/>
          </rPr>
          <t xml:space="preserve"> = (All Automated Smoke Test Cases/ Total Smoke Test Cases)*100%</t>
        </r>
      </text>
    </comment>
    <comment ref="B23" authorId="0" shapeId="0" xr:uid="{20A5772C-7FDC-4D35-8FDB-84A9887B0F73}">
      <text>
        <r>
          <rPr>
            <b/>
            <sz val="9"/>
            <color indexed="81"/>
            <rFont val="Tahoma"/>
            <family val="2"/>
          </rPr>
          <t>Manual TCs execution time:</t>
        </r>
        <r>
          <rPr>
            <sz val="9"/>
            <color indexed="81"/>
            <rFont val="Tahoma"/>
            <family val="2"/>
          </rPr>
          <t xml:space="preserve">
All conditions below are met:
&gt;&gt; Manual TC Status = “Done” OR “Need To Update”
&gt;&gt; Smoke/ Regress = “smoke”
</t>
        </r>
      </text>
    </comment>
    <comment ref="B24" authorId="0" shapeId="0" xr:uid="{3745EBD9-E73D-4F92-A216-7E38D248F912}">
      <text>
        <r>
          <rPr>
            <b/>
            <sz val="9"/>
            <color indexed="81"/>
            <rFont val="Tahoma"/>
            <family val="2"/>
          </rPr>
          <t xml:space="preserve">Manual TCs execution time minus automated TCs
</t>
        </r>
        <r>
          <rPr>
            <sz val="9"/>
            <color indexed="81"/>
            <rFont val="Tahoma"/>
            <family val="2"/>
          </rPr>
          <t>All conditions below are met:
&gt;&gt; Manual TC Status = “Done” OR “Need To Update”
&gt;&gt; Smoke/ Regress = “smoke”
&gt;&gt; Manual Execution (0 / 1) = “1”</t>
        </r>
      </text>
    </comment>
    <comment ref="B29" authorId="0" shapeId="0" xr:uid="{7952621F-5624-4708-9303-0815D5A47A31}">
      <text>
        <r>
          <rPr>
            <b/>
            <sz val="9"/>
            <color indexed="81"/>
            <rFont val="Tahoma"/>
            <family val="2"/>
          </rPr>
          <t>Total Priority 1 Test Cases:</t>
        </r>
        <r>
          <rPr>
            <sz val="9"/>
            <color indexed="81"/>
            <rFont val="Tahoma"/>
            <family val="2"/>
          </rPr>
          <t xml:space="preserve">
All conditions below are met:
&gt;&gt; TC Priority = “1”
&gt;&gt; Manual TC Status = “Done” OR “Need To Update” OR “Backlog”
&gt;&gt; Smoke/ Regress = “regress”
</t>
        </r>
      </text>
    </comment>
    <comment ref="B30" authorId="0" shapeId="0" xr:uid="{A4BE94C1-8699-4D7C-99C1-1CCAE8658730}">
      <text>
        <r>
          <rPr>
            <b/>
            <sz val="9"/>
            <color indexed="81"/>
            <rFont val="Tahoma"/>
            <family val="2"/>
          </rPr>
          <t>Total Fully Automated Priority 1 Test Cases</t>
        </r>
        <r>
          <rPr>
            <sz val="9"/>
            <color indexed="81"/>
            <rFont val="Tahoma"/>
            <family val="2"/>
          </rPr>
          <t xml:space="preserve">
All conditions below are met:
&gt;&gt; TC Priority = “1”
&gt;&gt; Auto Test Status = “Approved”
&gt;&gt; Smoke/ Regress = “regress”
&gt;&gt; Manual Execution (0 / 1) = “0”
</t>
        </r>
      </text>
    </comment>
    <comment ref="B31" authorId="0" shapeId="0" xr:uid="{70C12F63-7E76-43D0-9878-0651E25FEBC9}">
      <text>
        <r>
          <rPr>
            <b/>
            <sz val="9"/>
            <color indexed="81"/>
            <rFont val="Tahoma"/>
            <family val="2"/>
          </rPr>
          <t xml:space="preserve">% Automated </t>
        </r>
        <r>
          <rPr>
            <sz val="9"/>
            <color indexed="81"/>
            <rFont val="Tahoma"/>
            <family val="2"/>
          </rPr>
          <t>= (Total Fully Automated Priority 1 Test Cases/ Total Priority 1 Test Cases)*100%</t>
        </r>
      </text>
    </comment>
    <comment ref="B32" authorId="0" shapeId="0" xr:uid="{9F23B5CB-08DC-478E-B810-CAA8D466AABB}">
      <text>
        <r>
          <rPr>
            <b/>
            <sz val="9"/>
            <color indexed="81"/>
            <rFont val="Tahoma"/>
            <family val="2"/>
          </rPr>
          <t>Total Automated Priority 1 Test Cases</t>
        </r>
        <r>
          <rPr>
            <sz val="9"/>
            <color indexed="81"/>
            <rFont val="Tahoma"/>
            <family val="2"/>
          </rPr>
          <t xml:space="preserve">
All conditions below are met:
&gt;&gt; TC Priority = “1”
&gt;&gt; Auto Test Status = “Approved” OR “Done”/"Ready for Approval"
&gt;&gt; Smoke/ Regress = “regress”
</t>
        </r>
      </text>
    </comment>
    <comment ref="B33" authorId="0" shapeId="0" xr:uid="{0C3F5A30-C808-4EDE-81D2-3774ECC989A0}">
      <text>
        <r>
          <rPr>
            <b/>
            <sz val="9"/>
            <color indexed="81"/>
            <rFont val="Tahoma"/>
            <family val="2"/>
          </rPr>
          <t>% Automated</t>
        </r>
        <r>
          <rPr>
            <sz val="9"/>
            <color indexed="81"/>
            <rFont val="Tahoma"/>
            <family val="2"/>
          </rPr>
          <t xml:space="preserve"> = (Total Automated Priority 1 Test Cases/ Total Priority 1 Test Cases)*100%</t>
        </r>
      </text>
    </comment>
    <comment ref="B37" authorId="0" shapeId="0" xr:uid="{A5DE1748-8DFA-433D-B7FD-EE00CD142C6C}">
      <text>
        <r>
          <rPr>
            <b/>
            <sz val="9"/>
            <color indexed="81"/>
            <rFont val="Tahoma"/>
            <family val="2"/>
          </rPr>
          <t>Total Completed Test Cases</t>
        </r>
        <r>
          <rPr>
            <sz val="9"/>
            <color indexed="81"/>
            <rFont val="Tahoma"/>
            <family val="2"/>
          </rPr>
          <t xml:space="preserve">
All conditions below are met:
&gt;&gt; Manual TC Status = “Done” OR “Need To Update”
</t>
        </r>
      </text>
    </comment>
    <comment ref="B38" authorId="0" shapeId="0" xr:uid="{95BE3D7B-BEFD-406A-B572-48004B8B3879}">
      <text>
        <r>
          <rPr>
            <b/>
            <sz val="9"/>
            <color indexed="81"/>
            <rFont val="Tahoma"/>
            <family val="2"/>
          </rPr>
          <t>Total Defined Tests Cases</t>
        </r>
        <r>
          <rPr>
            <sz val="9"/>
            <color indexed="81"/>
            <rFont val="Tahoma"/>
            <family val="2"/>
          </rPr>
          <t xml:space="preserve">
All conditions below are met:
&gt;&gt; Manual TC Status &lt;&gt; “Obsolete” (=all TCs instead of Obsolete)
</t>
        </r>
      </text>
    </comment>
    <comment ref="B53" authorId="0" shapeId="0" xr:uid="{C11DEC90-578D-4C64-B887-62652DFFF211}">
      <text>
        <r>
          <rPr>
            <sz val="9"/>
            <color indexed="81"/>
            <rFont val="Tahoma"/>
            <family val="2"/>
          </rPr>
          <t>Calculated above (highlighted in green)</t>
        </r>
      </text>
    </comment>
    <comment ref="B60" authorId="1" shapeId="0" xr:uid="{8FB7BC30-17EE-4AD7-ABBC-3C67AC8E81B7}">
      <text>
        <t>[Threaded comment]
Your version of Excel allows you to read this threaded comment; however, any edits to it will get removed if the file is opened in a newer version of Excel. Learn more: https://go.microsoft.com/fwlink/?linkid=870924
Comment:
    Copy values from OKR Metrics table at the end of each iteration within PI.</t>
      </text>
    </comment>
    <comment ref="B127" authorId="2" shapeId="0" xr:uid="{B6816E50-6A40-4D09-818E-5353B6D0F711}">
      <text>
        <t>[Threaded comment]
Your version of Excel allows you to read this threaded comment; however, any edits to it will get removed if the file is opened in a newer version of Excel. Learn more: https://go.microsoft.com/fwlink/?linkid=870924
Comment:
    Copy values from OKR Metrics table at the end of each PI.</t>
      </text>
    </comment>
  </commentList>
</comments>
</file>

<file path=xl/sharedStrings.xml><?xml version="1.0" encoding="utf-8"?>
<sst xmlns="http://schemas.openxmlformats.org/spreadsheetml/2006/main" count="876" uniqueCount="405">
  <si>
    <t>Column Name</t>
  </si>
  <si>
    <t>Meaning</t>
  </si>
  <si>
    <t>Obligation / Notes</t>
  </si>
  <si>
    <t>Epic ID</t>
  </si>
  <si>
    <t>ID of Epic to which Feature relates in a bug tracking system (BTS)</t>
  </si>
  <si>
    <t>Can be skipped if there is no Epics in BTS</t>
  </si>
  <si>
    <t>Feature ID</t>
  </si>
  <si>
    <t>ID of Feature to which User Story relates in a bug tracking system</t>
  </si>
  <si>
    <t>Must have. If there is no Feature in BTC then Agile team has to group test cases.</t>
  </si>
  <si>
    <t>User Story ID</t>
  </si>
  <si>
    <t>ID of User Story in a bug tracking system</t>
  </si>
  <si>
    <t>Must have</t>
  </si>
  <si>
    <t>User Story Name</t>
  </si>
  <si>
    <t>User story title in a bug tracking system</t>
  </si>
  <si>
    <t>Must have. It is acceptable to rephrase if name in BTS is too long or  formulated is not clear enough</t>
  </si>
  <si>
    <t>TC Priority</t>
  </si>
  <si>
    <t>Priority of Test case.</t>
  </si>
  <si>
    <t>Must have. See list of values and description below.</t>
  </si>
  <si>
    <t>Test Case ID</t>
  </si>
  <si>
    <t>ID of Test cases in Test cases suite</t>
  </si>
  <si>
    <t>Test Case Name</t>
  </si>
  <si>
    <t>Name of test case</t>
  </si>
  <si>
    <t>Manual TC Status</t>
  </si>
  <si>
    <t>Describes the status of a manual test case development</t>
  </si>
  <si>
    <t>Bug IDs</t>
  </si>
  <si>
    <t>List of all  (including new, active, close etc.) related to test case bugs.</t>
  </si>
  <si>
    <t>Optional. This information can help identify unstable or vulnerable places.</t>
  </si>
  <si>
    <t>Smoke/ Regress</t>
  </si>
  <si>
    <t>Describes if test cases is a part of smoke tests or regression tests.</t>
  </si>
  <si>
    <t>Must have. See list of values and description below.
Important (!): The cell should be cleaned if test cases is obsolete.</t>
  </si>
  <si>
    <t>Manual Execution (Hrs)</t>
  </si>
  <si>
    <t>Manual test case execution time in hours</t>
  </si>
  <si>
    <t>Manual Execution (0 / 1)</t>
  </si>
  <si>
    <t>Used to identify fully automated test cases.
"0" if re-execution of manual test cases for regression check is not required because it is automated
"1" if re-execution of manual test cases for regression check is required because it is not automated or not fully automated</t>
  </si>
  <si>
    <t>Must have.</t>
  </si>
  <si>
    <t>Manual Test Suite</t>
  </si>
  <si>
    <t>Name of manual regression test cases suite.</t>
  </si>
  <si>
    <t>Optional. Nice to have.</t>
  </si>
  <si>
    <t>Automatable?</t>
  </si>
  <si>
    <t>Describes whether test case can be automated or no by using the types of automation used in the project</t>
  </si>
  <si>
    <t>Auto Test Type</t>
  </si>
  <si>
    <t>Describes auto test type</t>
  </si>
  <si>
    <t>Must have. Several auto test types can be used to automate one test case. See list of values and description below.</t>
  </si>
  <si>
    <t>Auto Test Name/ID</t>
  </si>
  <si>
    <t>Name or ID of auto test (for ex corresponding XML document) that covers manual test case</t>
  </si>
  <si>
    <t>Auto Test Status</t>
  </si>
  <si>
    <t>Describes the status of a auto test development</t>
  </si>
  <si>
    <t>Iteration</t>
  </si>
  <si>
    <t>Number of iteration in which US was implemented</t>
  </si>
  <si>
    <t>Release</t>
  </si>
  <si>
    <t>Number of Release in which US was implemented</t>
  </si>
  <si>
    <t>Must have if more than 1 release in a project</t>
  </si>
  <si>
    <t>Notes / Dependencies</t>
  </si>
  <si>
    <t>Optional</t>
  </si>
  <si>
    <t>Total Skippable (100% automated) TCs</t>
  </si>
  <si>
    <t>The total number of approved auto tests</t>
  </si>
  <si>
    <t>% Fully Skippable (100% automated) TCs</t>
  </si>
  <si>
    <t>% of Total Skippale Test Cases</t>
  </si>
  <si>
    <t>% Automated ATCs</t>
  </si>
  <si>
    <t>Percent of automatable manual test cases that have been automated</t>
  </si>
  <si>
    <t>Notes</t>
  </si>
  <si>
    <t>Smoke</t>
  </si>
  <si>
    <t>Test case is a part of smoke tests suite.</t>
  </si>
  <si>
    <t>Smoke tests are executed during build certification</t>
  </si>
  <si>
    <t>Regress</t>
  </si>
  <si>
    <t>Test case is a part of regression tests suites</t>
  </si>
  <si>
    <t>Test cases from regression test suite are executed during release testing (SIT) or during an iteration based on impact analyze.</t>
  </si>
  <si>
    <t xml:space="preserve"> - </t>
  </si>
  <si>
    <t>Test case is used just for initial testing of a US and it does not make sense to re-test in scope of regression testing in future.</t>
  </si>
  <si>
    <t>1 | High</t>
  </si>
  <si>
    <t>Positive cases that are often used by end user (critical path);
Negative cases that end user will face with more often;
Cases that impact or interact with other functionalities that are critical;</t>
  </si>
  <si>
    <t>Possible use a numeric or symbolic designation (1,2,3 or High, Medium, Low)</t>
  </si>
  <si>
    <t>2 | Medium</t>
  </si>
  <si>
    <t>Positive cases that are enough regularly used by end user (important, but not critical path);
Negative cases relevant to ACC (important, but not critical path);
Cases that impact or interact with other functionalities that are important, but not so critical;</t>
  </si>
  <si>
    <t>3 | Low</t>
  </si>
  <si>
    <t>Verification of data model;
Simple functionality that easy to check by ad-hoc / exploratory testing;
Simple UI verifications (fonts, styling, colors, etc.);</t>
  </si>
  <si>
    <t xml:space="preserve">Done </t>
  </si>
  <si>
    <t>TC is up-to-date.</t>
  </si>
  <si>
    <t xml:space="preserve">Backlog </t>
  </si>
  <si>
    <t>TC will be created in the future.</t>
  </si>
  <si>
    <t xml:space="preserve">Obsolete </t>
  </si>
  <si>
    <t>TC is not actual due to new requirements anymore, steps are deleted.</t>
  </si>
  <si>
    <t xml:space="preserve">Need to Update </t>
  </si>
  <si>
    <t>TC should be actualized.</t>
  </si>
  <si>
    <t>Skipped</t>
  </si>
  <si>
    <t>Not necessary to create test cases: Reason must be added.</t>
  </si>
  <si>
    <t>Backlog</t>
  </si>
  <si>
    <t xml:space="preserve"> The automated test is not assigned to a person and not targeted to an iteration.</t>
  </si>
  <si>
    <t xml:space="preserve">In Development </t>
  </si>
  <si>
    <t>The automated test is assigned to a person and is being worked on in the current iteration.</t>
  </si>
  <si>
    <t>Done</t>
  </si>
  <si>
    <t>The auto test is created but it has not passed CODE REVIEW and the QA REVIEW.</t>
  </si>
  <si>
    <t>Approved</t>
  </si>
  <si>
    <t>The automated test has passed CODE REVIEW and the QA REVIEW.</t>
  </si>
  <si>
    <t>AIT</t>
  </si>
  <si>
    <t>AML Integration Test</t>
  </si>
  <si>
    <t>JST</t>
  </si>
  <si>
    <t>Java Script UI Unit Test</t>
  </si>
  <si>
    <t>Unit Test</t>
  </si>
  <si>
    <t>Code Level</t>
  </si>
  <si>
    <t>not typically at the Story Acceptance Criteria Level</t>
  </si>
  <si>
    <t>SAT</t>
  </si>
  <si>
    <t>Selenium Automated Test</t>
  </si>
  <si>
    <t>SBT</t>
  </si>
  <si>
    <t>Story Book Test</t>
  </si>
  <si>
    <t>TCT</t>
  </si>
  <si>
    <t>Test Complete Test</t>
  </si>
  <si>
    <r>
      <t xml:space="preserve">Coverage of Regression Test Cases </t>
    </r>
    <r>
      <rPr>
        <i/>
        <sz val="11"/>
        <color rgb="FFFF0000"/>
        <rFont val="Calibri"/>
        <family val="2"/>
        <scheme val="minor"/>
      </rPr>
      <t>(</t>
    </r>
    <r>
      <rPr>
        <i/>
        <u/>
        <sz val="11"/>
        <color rgb="FFFF0000"/>
        <rFont val="Calibri"/>
        <family val="2"/>
        <scheme val="minor"/>
      </rPr>
      <t>Smoke test cases are not part of this metrics!</t>
    </r>
    <r>
      <rPr>
        <i/>
        <sz val="11"/>
        <color rgb="FFFF0000"/>
        <rFont val="Calibri"/>
        <family val="2"/>
        <scheme val="minor"/>
      </rPr>
      <t>)</t>
    </r>
  </si>
  <si>
    <t>Total Manual TCs</t>
  </si>
  <si>
    <t>Total Automated TCs</t>
  </si>
  <si>
    <t>% Automated TCs</t>
  </si>
  <si>
    <t>Total Automatable TCs (ATCs)</t>
  </si>
  <si>
    <t>R1.Iteration 1</t>
  </si>
  <si>
    <t>…</t>
  </si>
  <si>
    <t>Rn.Iteration n</t>
  </si>
  <si>
    <t>Total</t>
  </si>
  <si>
    <r>
      <t xml:space="preserve">Regression Test Cases execution time </t>
    </r>
    <r>
      <rPr>
        <i/>
        <u/>
        <sz val="11"/>
        <color rgb="FFFF0000"/>
        <rFont val="Calibri"/>
        <family val="2"/>
        <scheme val="minor"/>
      </rPr>
      <t>(excluding Smoke TCs)</t>
    </r>
  </si>
  <si>
    <t>Value (Hrs.)</t>
  </si>
  <si>
    <t>Manual TCs execution time</t>
  </si>
  <si>
    <t>Manual TCs execution time minus 100% automated TCs</t>
  </si>
  <si>
    <r>
      <t xml:space="preserve">Saved time </t>
    </r>
    <r>
      <rPr>
        <i/>
        <sz val="10"/>
        <color rgb="FF000000"/>
        <rFont val="Arial"/>
        <family val="2"/>
      </rPr>
      <t>(for execution once)</t>
    </r>
  </si>
  <si>
    <t>% Build Certification Automated</t>
  </si>
  <si>
    <t>Value</t>
  </si>
  <si>
    <t>Total Smoke Test Cases</t>
  </si>
  <si>
    <t>Total automatable Smoke Test Cases</t>
  </si>
  <si>
    <t>Skippable (100% automated) Smoke Test Cases</t>
  </si>
  <si>
    <t xml:space="preserve">    % Skippable (100% automated) Smoke TCs</t>
  </si>
  <si>
    <t>All Automated Smoke Test Cases</t>
  </si>
  <si>
    <t xml:space="preserve">    % Automated Smoke TCs</t>
  </si>
  <si>
    <t>Smoke Test Cases execution time</t>
  </si>
  <si>
    <t>Manual Smoke TCs execution time</t>
  </si>
  <si>
    <t>Manual Smoke TCs execution time minus 100% automated TCs</t>
  </si>
  <si>
    <r>
      <t>% High Priority Test Cases Automated</t>
    </r>
    <r>
      <rPr>
        <i/>
        <u/>
        <sz val="11"/>
        <color rgb="FFFF0000"/>
        <rFont val="Calibri"/>
        <family val="2"/>
        <scheme val="minor"/>
      </rPr>
      <t xml:space="preserve"> (excluding Smoke TCs)</t>
    </r>
  </si>
  <si>
    <t>Total Priority 1 Test Cases</t>
  </si>
  <si>
    <t>Total Fully Automated Priority 1 Test Cases</t>
  </si>
  <si>
    <t xml:space="preserve">    % Skippable (100% automated) TC</t>
  </si>
  <si>
    <t>Total Automated Priority 1 Test Cases</t>
  </si>
  <si>
    <t xml:space="preserve">    % Automated Priority 1 TCs</t>
  </si>
  <si>
    <t>% Manual Test Case Coverage</t>
  </si>
  <si>
    <t>Total Completed Manual Test Cases</t>
  </si>
  <si>
    <t>Total Defined Tests Cases</t>
  </si>
  <si>
    <t xml:space="preserve">    % Manual Test Case Coverage</t>
  </si>
  <si>
    <t>Quality Metrics for Iteration Review</t>
  </si>
  <si>
    <t>Manual</t>
  </si>
  <si>
    <t>Total number of test cases on the project</t>
  </si>
  <si>
    <t>% Manual test case coverage</t>
  </si>
  <si>
    <t>Automation</t>
  </si>
  <si>
    <t>Number of TC that can be automated (regress and smoke)</t>
  </si>
  <si>
    <t>% of automatable TC automated (regress and smoke)</t>
  </si>
  <si>
    <t>% High Priority Test Cases Automated</t>
  </si>
  <si>
    <t>% Build certification automated</t>
  </si>
  <si>
    <t>OKR Metrics</t>
  </si>
  <si>
    <t>Manual TC
Status</t>
  </si>
  <si>
    <t>Bug ID</t>
  </si>
  <si>
    <t>Manual Execution
(Hrs.)</t>
  </si>
  <si>
    <t>Manual Execution
(0 / 1)</t>
  </si>
  <si>
    <t>Auto Test
Status</t>
  </si>
  <si>
    <t>regress</t>
  </si>
  <si>
    <t>Yes</t>
  </si>
  <si>
    <t>No</t>
  </si>
  <si>
    <t>-</t>
  </si>
  <si>
    <t>smoke</t>
  </si>
  <si>
    <t>n</t>
  </si>
  <si>
    <t>id4-3</t>
  </si>
  <si>
    <t>test cases 19</t>
  </si>
  <si>
    <t>id4-4</t>
  </si>
  <si>
    <t>test cases 20</t>
  </si>
  <si>
    <t>Version</t>
  </si>
  <si>
    <t>Date</t>
  </si>
  <si>
    <t>Author</t>
  </si>
  <si>
    <t>Description</t>
  </si>
  <si>
    <t>Julio Silva</t>
  </si>
  <si>
    <t>Updated Legends tab with definitions for: Total Skippable (100% automated) TCs, % Fully Skippable (100% automated) TCs, and % Automated ATCs</t>
  </si>
  <si>
    <t>Teams</t>
  </si>
  <si>
    <t>Team</t>
  </si>
  <si>
    <t>Antonina Smirnova</t>
  </si>
  <si>
    <t>a.	 Added Team column to the "Traceability Matrix" tab
b.	 Added "Team n" metrics tab to pull data from the "Traceability Matrix" tab based on "Team n"
c. Updated Legends tab with added Team</t>
  </si>
  <si>
    <t>Ready for Approval</t>
  </si>
  <si>
    <t>ffor old and existing projects the status is Done</t>
  </si>
  <si>
    <t>Updated the "Done" auto test status to "Ready for Approval" in TM:
1. Changed "Done" to "Ready for Approval" for  "Auto Test Status" section in Legends tab
2. Updated formulas for Total Automated TCs, All Automated Smoke Test Cases,Total Automated Priority 1 Test Cases
3. Added "Ready for Approval"status in "Auto TestStatus" list to the "Traceability Matrix" tab</t>
  </si>
  <si>
    <t>№</t>
  </si>
  <si>
    <t>Release/Iteration</t>
  </si>
  <si>
    <t>PI1</t>
  </si>
  <si>
    <t>Iteration1</t>
  </si>
  <si>
    <t>Iteration2</t>
  </si>
  <si>
    <t>Iteration3</t>
  </si>
  <si>
    <t>Iteration4</t>
  </si>
  <si>
    <t>Iteration5</t>
  </si>
  <si>
    <t>PI n</t>
  </si>
  <si>
    <t>Overall project (Optional)</t>
  </si>
  <si>
    <t>PI2</t>
  </si>
  <si>
    <t>PI3</t>
  </si>
  <si>
    <t>PI4</t>
  </si>
  <si>
    <t>PIn</t>
  </si>
  <si>
    <t>UAT</t>
  </si>
  <si>
    <t xml:space="preserve">Shows the coverage of ‘Smoke’ test-cases by AutoTests. Ideally should be 100%. Realistically should be equal to percent of "Build certification Automatable". </t>
  </si>
  <si>
    <t>Shows the coverage of ‘Regress’ test-cases of ‘Priority 1’ by AutoTests. Should be equal or close to percent of "High Priority Test Cases Automatable"</t>
  </si>
  <si>
    <t>Illustrates the coverage of all planned test-scenarios by Manual test-cases. Should be close to 100%. Can be less if reasonable to skip manual coverage of 3rd priority Test cases.</t>
  </si>
  <si>
    <t>Removed range constraints in formulas of Metrics tabs
Updated fromulas to avoid division by 0 error
Added iteration column to avoid manual updated of formulas on each iteration.
Added OKR metrics per PI with graphics.</t>
  </si>
  <si>
    <t>Alena Kachanovskaya</t>
  </si>
  <si>
    <t>E-000135</t>
  </si>
  <si>
    <t>F-001053</t>
  </si>
  <si>
    <t>I-006779</t>
  </si>
  <si>
    <t>Create and manage Features</t>
  </si>
  <si>
    <t>I-006780</t>
  </si>
  <si>
    <t>Create and manage Options"</t>
  </si>
  <si>
    <t>I-006782</t>
  </si>
  <si>
    <t>Use an option in multiple features</t>
  </si>
  <si>
    <t>E-000136</t>
  </si>
  <si>
    <t>F-001054</t>
  </si>
  <si>
    <t>I-006784</t>
  </si>
  <si>
    <t>Create and maintain variability items and variability structure</t>
  </si>
  <si>
    <t>I-006785</t>
  </si>
  <si>
    <t>Create UI for Variability item form</t>
  </si>
  <si>
    <t>F-001236</t>
  </si>
  <si>
    <t>I-008687</t>
  </si>
  <si>
    <t>Remove "print" menu option from variant tree sidebar</t>
  </si>
  <si>
    <t>I-009062</t>
  </si>
  <si>
    <t>Create allowed options tab in Relevant features item</t>
  </si>
  <si>
    <t>I-008467</t>
  </si>
  <si>
    <t>Add features and options to Variability Structure tab</t>
  </si>
  <si>
    <t>I-008686</t>
  </si>
  <si>
    <t>Implement variant tree sidebar in var.item</t>
  </si>
  <si>
    <t>I-009007</t>
  </si>
  <si>
    <t>Add code+description property to Variability item</t>
  </si>
  <si>
    <t>I-009009</t>
  </si>
  <si>
    <t>Sort order property for Variability Structure</t>
  </si>
  <si>
    <t>I-009012</t>
  </si>
  <si>
    <t>Sort order property for Features tab in Variability item</t>
  </si>
  <si>
    <t>I-009013</t>
  </si>
  <si>
    <t>Swap Features tab with variability item structure tab</t>
  </si>
  <si>
    <t>I-009015</t>
  </si>
  <si>
    <t>Rename Features tab to Relevant Features tab in Variability item</t>
  </si>
  <si>
    <t>I-009518</t>
  </si>
  <si>
    <t>Rename relationship tabs in variability item</t>
  </si>
  <si>
    <t>I-010648</t>
  </si>
  <si>
    <t>Display root item in Variability Str and Breakdown str</t>
  </si>
  <si>
    <t xml:space="preserve">E-000137 </t>
  </si>
  <si>
    <t>F-001052</t>
  </si>
  <si>
    <t>I-006825</t>
  </si>
  <si>
    <t>Create formatter for Validation tab</t>
  </si>
  <si>
    <t>F-001058</t>
  </si>
  <si>
    <t>I-006831</t>
  </si>
  <si>
    <t>Remove "Validate Usages" and "Resolve structure" buttons</t>
  </si>
  <si>
    <t>I-006830</t>
  </si>
  <si>
    <t>Validation tab in Variants Management app</t>
  </si>
  <si>
    <t>F-001237</t>
  </si>
  <si>
    <t>I-009626</t>
  </si>
  <si>
    <t>VM: Rename Validation and Resolution tab to Validation tab</t>
  </si>
  <si>
    <t>I-009022</t>
  </si>
  <si>
    <t>Add tabs component to validation tab</t>
  </si>
  <si>
    <t>I-009027</t>
  </si>
  <si>
    <t>Splitter in validate selection tab</t>
  </si>
  <si>
    <t>I-009032</t>
  </si>
  <si>
    <t>Display structure in tree grid</t>
  </si>
  <si>
    <t>I-009033</t>
  </si>
  <si>
    <t>Add formatter in validate selection with logic</t>
  </si>
  <si>
    <t>I-009023</t>
  </si>
  <si>
    <t>Validate results in validate tab</t>
  </si>
  <si>
    <t>I-009025</t>
  </si>
  <si>
    <t>Refresh button in Validate tab</t>
  </si>
  <si>
    <t>I-009030</t>
  </si>
  <si>
    <t>Display validate selection result in right splitter pane</t>
  </si>
  <si>
    <t>I-009036</t>
  </si>
  <si>
    <t>Update "Get reasons" logic to use tree grid selection</t>
  </si>
  <si>
    <t>I-010618</t>
  </si>
  <si>
    <t>Expand / Collapse all in validate selection tab</t>
  </si>
  <si>
    <t>E-000138</t>
  </si>
  <si>
    <t>F-001055</t>
  </si>
  <si>
    <t>I-006788</t>
  </si>
  <si>
    <t>Create and manage rules</t>
  </si>
  <si>
    <t>I-006789</t>
  </si>
  <si>
    <t>UI to manage rules (Text Rule Editor)</t>
  </si>
  <si>
    <t>F-001056</t>
  </si>
  <si>
    <t>I-008830</t>
  </si>
  <si>
    <t>Provide update 'string_notation' after the 'definition' update</t>
  </si>
  <si>
    <t>I-006790</t>
  </si>
  <si>
    <t xml:space="preserve">Table Rule Editor </t>
  </si>
  <si>
    <t>E-000132</t>
  </si>
  <si>
    <t>F-001232</t>
  </si>
  <si>
    <t>I-008706</t>
  </si>
  <si>
    <t>Create and manage Breakdown item</t>
  </si>
  <si>
    <t>I-008707</t>
  </si>
  <si>
    <t>Create Breakdown Structure tab</t>
  </si>
  <si>
    <t>I-008708</t>
  </si>
  <si>
    <t>Create Variable Components tab in Breakdown item</t>
  </si>
  <si>
    <t>I-009064</t>
  </si>
  <si>
    <t>Create Breakdown structure tab</t>
  </si>
  <si>
    <t>I-009627</t>
  </si>
  <si>
    <t>Rename Breakdown Structure rel.tab</t>
  </si>
  <si>
    <t>F-001234</t>
  </si>
  <si>
    <t>I-009088</t>
  </si>
  <si>
    <t>Resolution side bar tab in Breakdown Item</t>
  </si>
  <si>
    <t>I-009097</t>
  </si>
  <si>
    <t>Splitter for resolution side bar tab in Breakdown Item</t>
  </si>
  <si>
    <t>I-009092</t>
  </si>
  <si>
    <t>Create toolbar for resolution side bar tab</t>
  </si>
  <si>
    <t>I-009096</t>
  </si>
  <si>
    <t>Displaying of selection area in resolution side bar tab</t>
  </si>
  <si>
    <t>I-009118</t>
  </si>
  <si>
    <t>Use QD to display resolved structure in Tree grid</t>
  </si>
  <si>
    <t>F-001421</t>
  </si>
  <si>
    <t>I-010608</t>
  </si>
  <si>
    <t>Fixed content + components in breakdown item</t>
  </si>
  <si>
    <t>F-001535</t>
  </si>
  <si>
    <t>I-011500</t>
  </si>
  <si>
    <t>Define default variability item for breakdown item</t>
  </si>
  <si>
    <t>I-011502</t>
  </si>
  <si>
    <t>Pre-populated defVI in field in resolution sidebar in breakdown</t>
  </si>
  <si>
    <t>F-001540</t>
  </si>
  <si>
    <t>I-013256</t>
  </si>
  <si>
    <t>Assets with usages aren't resolved when Var Item isn't selected</t>
  </si>
  <si>
    <t>I-011515</t>
  </si>
  <si>
    <t>Create OnGet handler for vm_expression</t>
  </si>
  <si>
    <t>I-011516</t>
  </si>
  <si>
    <t>Resolving structure in resolution sidebar tab of breakdown item</t>
  </si>
  <si>
    <t>F-001843</t>
  </si>
  <si>
    <t>I-014036</t>
  </si>
  <si>
    <t>Component and Breakdown Item need to be versionable</t>
  </si>
  <si>
    <t>F-001734</t>
  </si>
  <si>
    <t>E-000133</t>
  </si>
  <si>
    <t>F-001233</t>
  </si>
  <si>
    <t>I-008702</t>
  </si>
  <si>
    <t>Create and manage component</t>
  </si>
  <si>
    <t>I-008703</t>
  </si>
  <si>
    <t>Implement assets tab in component</t>
  </si>
  <si>
    <t>F-001529</t>
  </si>
  <si>
    <t>I-011497</t>
  </si>
  <si>
    <t>Define default variability item for component item</t>
  </si>
  <si>
    <t>I-011498</t>
  </si>
  <si>
    <t>Pre-populated def.VI in field in usages editor in assets tab</t>
  </si>
  <si>
    <t>F-001530</t>
  </si>
  <si>
    <t>I-010789</t>
  </si>
  <si>
    <t>Implement data model of usage condition for components</t>
  </si>
  <si>
    <t>I-010791</t>
  </si>
  <si>
    <t>Splitter in assets tab of components item</t>
  </si>
  <si>
    <t>I-011445</t>
  </si>
  <si>
    <t>Create form for usage condition editor</t>
  </si>
  <si>
    <t>I-011448</t>
  </si>
  <si>
    <t>Create expression editor view</t>
  </si>
  <si>
    <t>I-010792</t>
  </si>
  <si>
    <t>Add menu button "View usage" in assets tab of component</t>
  </si>
  <si>
    <t>I-010913</t>
  </si>
  <si>
    <t>Open manage usages form in assets tab by RMB click</t>
  </si>
  <si>
    <t>I-011441</t>
  </si>
  <si>
    <t>Add "Usage" column with string notation to Assets relationship</t>
  </si>
  <si>
    <t>I-011442</t>
  </si>
  <si>
    <t>Display Usage expression with string notation in Manage form</t>
  </si>
  <si>
    <t>I-011452</t>
  </si>
  <si>
    <t>Handler for New button in Manage usages form in assets tab</t>
  </si>
  <si>
    <t>I-011454</t>
  </si>
  <si>
    <t>Handler for "Edit Usage" in cont.menu in manage form in assets</t>
  </si>
  <si>
    <t>I-011443</t>
  </si>
  <si>
    <t>Delete button in Manage usages form in Assets tab</t>
  </si>
  <si>
    <t>I-011455</t>
  </si>
  <si>
    <t>Handler for "View Usages" in cont.menu in manage form in assets</t>
  </si>
  <si>
    <t>F-001660</t>
  </si>
  <si>
    <t>I-011459</t>
  </si>
  <si>
    <t>Automatic manage usages form re-opening in Assets rel.tab</t>
  </si>
  <si>
    <t>F-001876</t>
  </si>
  <si>
    <t>I-014228</t>
  </si>
  <si>
    <t>Remove IF.THEN.....etc from intellisense of usage editor</t>
  </si>
  <si>
    <t>F-001967</t>
  </si>
  <si>
    <t>I-015760</t>
  </si>
  <si>
    <t>Cells in the formatter are shifting</t>
  </si>
  <si>
    <t>I-014965</t>
  </si>
  <si>
    <t>Implement formatter for grid header</t>
  </si>
  <si>
    <t>I-014800</t>
  </si>
  <si>
    <t>Add Usage Condition Table Editor sidebar tab for Component item</t>
  </si>
  <si>
    <t>I-014803</t>
  </si>
  <si>
    <t>Add splitter for Usage Condition table editor in Component item</t>
  </si>
  <si>
    <t>I-014807</t>
  </si>
  <si>
    <t>Create formatter for table options</t>
  </si>
  <si>
    <t>I-014964</t>
  </si>
  <si>
    <t>Populate usage condition table editor grid with asset usages</t>
  </si>
  <si>
    <t>I-014804</t>
  </si>
  <si>
    <t>Variability Item field for Table Editor sidebar tab of Component</t>
  </si>
  <si>
    <t>I-014805</t>
  </si>
  <si>
    <t>Populate grid with header when variability item is changed</t>
  </si>
  <si>
    <t>I-014808</t>
  </si>
  <si>
    <t>Populate usage condition table editor grid with assets</t>
  </si>
  <si>
    <t>I-014810</t>
  </si>
  <si>
    <t>Implement grey cells in table editor</t>
  </si>
  <si>
    <t>I-014811</t>
  </si>
  <si>
    <t>Warning and edit icons for usages in table editor</t>
  </si>
  <si>
    <t>I-014812</t>
  </si>
  <si>
    <t>Refresh grid in table editor on Save/Discard/Done/Close</t>
  </si>
  <si>
    <t>F-002034</t>
  </si>
  <si>
    <t>I-014384</t>
  </si>
  <si>
    <t>Data model changes + editing QD`S + TGV + Data Loader</t>
  </si>
  <si>
    <t>I-014385</t>
  </si>
  <si>
    <t>Edit VM sample data according to changes in data model</t>
  </si>
  <si>
    <t>x3</t>
  </si>
  <si>
    <t>VMS-DfPV-001</t>
  </si>
  <si>
    <t>Features</t>
  </si>
  <si>
    <t>VMS-DfPV-002</t>
  </si>
  <si>
    <t>Options</t>
  </si>
  <si>
    <t>F-001053 VM Sample App Defining Feature and Option Dictionary</t>
  </si>
  <si>
    <t>VM_Sample_Smoke_Dictionary for Product Variability</t>
  </si>
  <si>
    <t>VMS-F-001053-01</t>
  </si>
  <si>
    <t>VMS-F-001053-02</t>
  </si>
  <si>
    <t>Create and manage Options</t>
  </si>
  <si>
    <t>VMS-F-001053-03</t>
  </si>
  <si>
    <t>2.0.0</t>
  </si>
  <si>
    <t>Edward ART PI6-3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</si>
</sst>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x14ac:knownFonts="1">
    <font>
      <sz val="10"/>
      <color rgb="FF000000"/>
      <name val="Arial"/>
    </font>
    <font>
      <sz val="11"/>
      <color theme="1"/>
      <name val="Calibri"/>
      <family val="2"/>
      <scheme val="minor"/>
    </font>
    <font>
      <sz val="11"/>
      <color theme="1"/>
      <name val="Calibri"/>
      <family val="2"/>
      <scheme val="minor"/>
    </font>
    <font>
      <b/>
      <sz val="10"/>
      <color rgb="FFFFFFFF"/>
      <name val="Arial"/>
      <family val="2"/>
    </font>
    <font>
      <sz val="10"/>
      <color rgb="FF000000"/>
      <name val="Arial"/>
      <family val="2"/>
    </font>
    <font>
      <sz val="10"/>
      <name val="Arial"/>
      <family val="2"/>
    </font>
    <font>
      <sz val="10"/>
      <color rgb="FFFFFFFF"/>
      <name val="Arial"/>
      <family val="2"/>
    </font>
    <font>
      <sz val="11"/>
      <name val="Calibri"/>
      <family val="2"/>
    </font>
    <font>
      <sz val="10"/>
      <color rgb="FF000000"/>
      <name val="Arial"/>
      <family val="2"/>
    </font>
    <font>
      <sz val="10"/>
      <name val="Arial"/>
      <family val="2"/>
    </font>
    <font>
      <sz val="10"/>
      <color theme="0"/>
      <name val="Arial"/>
      <family val="2"/>
    </font>
    <font>
      <b/>
      <sz val="10"/>
      <color rgb="FF000000"/>
      <name val="Arial"/>
      <family val="2"/>
    </font>
    <font>
      <b/>
      <sz val="10"/>
      <color rgb="FFFF0000"/>
      <name val="Arial"/>
      <family val="2"/>
    </font>
    <font>
      <b/>
      <sz val="10"/>
      <color rgb="FF00B050"/>
      <name val="Arial"/>
      <family val="2"/>
    </font>
    <font>
      <b/>
      <sz val="10"/>
      <color rgb="FFFFC000"/>
      <name val="Arial"/>
      <family val="2"/>
    </font>
    <font>
      <b/>
      <sz val="11"/>
      <color theme="1"/>
      <name val="Calibri"/>
      <family val="2"/>
      <scheme val="minor"/>
    </font>
    <font>
      <i/>
      <sz val="10"/>
      <color theme="0" tint="-0.499984740745262"/>
      <name val="Arial"/>
      <family val="2"/>
    </font>
    <font>
      <sz val="9"/>
      <color indexed="81"/>
      <name val="Tahoma"/>
      <family val="2"/>
    </font>
    <font>
      <b/>
      <sz val="9"/>
      <color indexed="81"/>
      <name val="Tahoma"/>
      <family val="2"/>
    </font>
    <font>
      <i/>
      <u/>
      <sz val="11"/>
      <color rgb="FFFF0000"/>
      <name val="Calibri"/>
      <family val="2"/>
      <scheme val="minor"/>
    </font>
    <font>
      <i/>
      <sz val="11"/>
      <color rgb="FFFF0000"/>
      <name val="Calibri"/>
      <family val="2"/>
      <scheme val="minor"/>
    </font>
    <font>
      <i/>
      <sz val="10"/>
      <color rgb="FF000000"/>
      <name val="Arial"/>
      <family val="2"/>
    </font>
    <font>
      <b/>
      <sz val="11"/>
      <color theme="0"/>
      <name val="Calibri"/>
      <family val="2"/>
      <scheme val="minor"/>
    </font>
    <font>
      <b/>
      <sz val="11"/>
      <name val="Calibri"/>
      <family val="2"/>
      <scheme val="minor"/>
    </font>
    <font>
      <b/>
      <sz val="10"/>
      <color rgb="FF7030A0"/>
      <name val="Arial"/>
      <family val="2"/>
    </font>
    <font>
      <b/>
      <sz val="10"/>
      <color rgb="FF92D050"/>
      <name val="Arial"/>
      <family val="2"/>
    </font>
    <font>
      <b/>
      <sz val="10"/>
      <color rgb="FF000000"/>
      <name val="Arial"/>
    </font>
    <font>
      <sz val="12"/>
      <color rgb="FF000000"/>
      <name val="Calibri"/>
      <family val="2"/>
    </font>
    <font>
      <sz val="11"/>
      <color theme="0"/>
      <name val="Calibri"/>
      <family val="2"/>
      <scheme val="minor"/>
    </font>
    <font>
      <sz val="10"/>
      <color theme="1"/>
      <name val="Arial"/>
      <family val="2"/>
    </font>
    <font>
      <b/>
      <sz val="11"/>
      <color rgb="FF000000"/>
      <name val="Calibri"/>
      <family val="2"/>
    </font>
    <font>
      <sz val="11"/>
      <color rgb="FF000000"/>
      <name val="Calibri"/>
      <family val="2"/>
    </font>
    <font>
      <b/>
      <sz val="10"/>
      <color theme="0"/>
      <name val="Arial"/>
      <family val="2"/>
    </font>
    <font>
      <sz val="10"/>
      <color rgb="FF000000"/>
      <name val="Arial"/>
    </font>
    <font>
      <sz val="10"/>
      <color rgb="FFFF0000"/>
      <name val="Arial"/>
      <family val="2"/>
    </font>
  </fonts>
  <fills count="13">
    <fill>
      <patternFill patternType="none"/>
    </fill>
    <fill>
      <patternFill patternType="gray125"/>
    </fill>
    <fill>
      <patternFill patternType="solid">
        <fgColor rgb="FF000000"/>
        <bgColor rgb="FF000000"/>
      </patternFill>
    </fill>
    <fill>
      <patternFill patternType="solid">
        <fgColor theme="1" tint="0.249977111117893"/>
        <bgColor rgb="FF000000"/>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9" tint="0.79998168889431442"/>
        <bgColor indexed="64"/>
      </patternFill>
    </fill>
    <fill>
      <patternFill patternType="solid">
        <fgColor rgb="FFFF5353"/>
        <bgColor indexed="64"/>
      </patternFill>
    </fill>
    <fill>
      <patternFill patternType="solid">
        <fgColor rgb="FFFFCCCC"/>
        <bgColor indexed="64"/>
      </patternFill>
    </fill>
    <fill>
      <patternFill patternType="solid">
        <fgColor rgb="FFFFEFEF"/>
        <bgColor indexed="64"/>
      </patternFill>
    </fill>
    <fill>
      <patternFill patternType="solid">
        <fgColor theme="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right/>
      <top/>
      <bottom style="thin">
        <color rgb="FF000000"/>
      </bottom>
      <diagonal/>
    </border>
    <border>
      <left/>
      <right style="thin">
        <color rgb="FF000000"/>
      </right>
      <top style="thin">
        <color rgb="FF000000"/>
      </top>
      <bottom style="thin">
        <color rgb="FF000000"/>
      </bottom>
      <diagonal/>
    </border>
  </borders>
  <cellStyleXfs count="13">
    <xf numFmtId="0" fontId="0" fillId="0" borderId="0"/>
    <xf numFmtId="0" fontId="2" fillId="6" borderId="0" applyNumberFormat="0" applyBorder="0" applyAlignment="0" applyProtection="0"/>
    <xf numFmtId="0" fontId="2" fillId="7" borderId="0" applyNumberFormat="0" applyBorder="0" applyAlignment="0" applyProtection="0"/>
    <xf numFmtId="0" fontId="28" fillId="12" borderId="0" applyNumberFormat="0" applyBorder="0" applyAlignment="0" applyProtection="0"/>
    <xf numFmtId="0" fontId="33" fillId="0" borderId="2"/>
    <xf numFmtId="0" fontId="1" fillId="6" borderId="2" applyNumberFormat="0" applyBorder="0" applyAlignment="0" applyProtection="0"/>
    <xf numFmtId="0" fontId="1" fillId="7" borderId="2" applyNumberFormat="0" applyBorder="0" applyAlignment="0" applyProtection="0"/>
    <xf numFmtId="0" fontId="28" fillId="12" borderId="2" applyNumberFormat="0" applyBorder="0" applyAlignment="0" applyProtection="0"/>
    <xf numFmtId="0" fontId="33" fillId="0" borderId="2"/>
    <xf numFmtId="0" fontId="33" fillId="0" borderId="2"/>
    <xf numFmtId="0" fontId="33" fillId="0" borderId="2"/>
    <xf numFmtId="0" fontId="33" fillId="0" borderId="2"/>
    <xf numFmtId="0" fontId="33" fillId="0" borderId="2"/>
  </cellStyleXfs>
  <cellXfs count="140">
    <xf numFmtId="0" fontId="0" fillId="0" borderId="0" xfId="0" applyFont="1" applyAlignment="1"/>
    <xf numFmtId="0" fontId="5" fillId="0" borderId="0" xfId="0" applyFont="1" applyAlignment="1">
      <alignment horizontal="center"/>
    </xf>
    <xf numFmtId="0" fontId="0" fillId="0" borderId="0" xfId="0" applyFont="1" applyAlignment="1"/>
    <xf numFmtId="0" fontId="0" fillId="0" borderId="2" xfId="0" applyFont="1" applyFill="1" applyBorder="1" applyAlignment="1"/>
    <xf numFmtId="0" fontId="6" fillId="3" borderId="3" xfId="0" applyFont="1" applyFill="1" applyBorder="1" applyAlignment="1">
      <alignment horizontal="center" vertical="center"/>
    </xf>
    <xf numFmtId="0" fontId="6" fillId="3" borderId="3" xfId="0" applyFont="1" applyFill="1" applyBorder="1" applyAlignment="1">
      <alignment horizontal="center" vertical="center" wrapText="1"/>
    </xf>
    <xf numFmtId="0" fontId="7" fillId="0" borderId="0" xfId="0" applyFont="1" applyAlignment="1">
      <alignment horizontal="center" vertical="center"/>
    </xf>
    <xf numFmtId="0" fontId="8" fillId="0" borderId="0" xfId="0" applyFont="1" applyAlignment="1">
      <alignment vertical="center"/>
    </xf>
    <xf numFmtId="4" fontId="5" fillId="0" borderId="0" xfId="0" applyNumberFormat="1" applyFont="1" applyAlignment="1">
      <alignment horizontal="center"/>
    </xf>
    <xf numFmtId="0" fontId="0" fillId="0" borderId="0" xfId="0" applyFont="1" applyAlignment="1">
      <alignment horizontal="center" vertical="center"/>
    </xf>
    <xf numFmtId="0" fontId="9" fillId="0" borderId="0" xfId="0" applyFont="1" applyAlignment="1"/>
    <xf numFmtId="0" fontId="10" fillId="3" borderId="3" xfId="0" applyFont="1" applyFill="1" applyBorder="1" applyAlignment="1">
      <alignment horizontal="center" vertical="center"/>
    </xf>
    <xf numFmtId="0" fontId="0" fillId="0" borderId="0" xfId="0" applyFont="1" applyAlignment="1">
      <alignment horizontal="center"/>
    </xf>
    <xf numFmtId="0" fontId="0" fillId="0" borderId="0" xfId="0" applyFont="1" applyAlignment="1">
      <alignment wrapText="1"/>
    </xf>
    <xf numFmtId="0" fontId="0" fillId="0" borderId="0" xfId="0" applyFont="1" applyAlignment="1">
      <alignment horizontal="justify" vertical="top"/>
    </xf>
    <xf numFmtId="0" fontId="0" fillId="0" borderId="2" xfId="0" applyFont="1" applyBorder="1" applyAlignment="1">
      <alignment horizontal="justify" vertical="top"/>
    </xf>
    <xf numFmtId="0" fontId="12" fillId="0" borderId="1" xfId="0" applyFont="1" applyBorder="1" applyAlignment="1">
      <alignment horizontal="justify" vertical="top"/>
    </xf>
    <xf numFmtId="0" fontId="14" fillId="0" borderId="1" xfId="0" applyFont="1" applyBorder="1" applyAlignment="1">
      <alignment horizontal="justify" vertical="top"/>
    </xf>
    <xf numFmtId="0" fontId="13" fillId="0" borderId="1" xfId="0" applyFont="1" applyBorder="1" applyAlignment="1">
      <alignment horizontal="justify" vertical="top"/>
    </xf>
    <xf numFmtId="2" fontId="3" fillId="2" borderId="1" xfId="0" applyNumberFormat="1" applyFont="1" applyFill="1" applyBorder="1" applyAlignment="1">
      <alignment horizontal="justify" vertical="top"/>
    </xf>
    <xf numFmtId="0" fontId="4" fillId="0" borderId="1" xfId="0" applyFont="1" applyBorder="1" applyAlignment="1">
      <alignment horizontal="justify" vertical="top"/>
    </xf>
    <xf numFmtId="0" fontId="0" fillId="0" borderId="0" xfId="0" applyFont="1" applyAlignment="1">
      <alignment horizontal="justify" vertical="top" wrapText="1"/>
    </xf>
    <xf numFmtId="2" fontId="3" fillId="2" borderId="4" xfId="0" applyNumberFormat="1" applyFont="1" applyFill="1" applyBorder="1" applyAlignment="1">
      <alignment horizontal="justify" vertical="top"/>
    </xf>
    <xf numFmtId="0" fontId="0" fillId="0" borderId="3" xfId="0" applyFont="1" applyBorder="1" applyAlignment="1">
      <alignment horizontal="justify" vertical="top"/>
    </xf>
    <xf numFmtId="0" fontId="0" fillId="0" borderId="3" xfId="0" applyFont="1" applyFill="1" applyBorder="1" applyAlignment="1">
      <alignment horizontal="justify" vertical="top"/>
    </xf>
    <xf numFmtId="0" fontId="0" fillId="0" borderId="3" xfId="0" applyFont="1" applyBorder="1" applyAlignment="1">
      <alignment horizontal="justify" vertical="top" wrapText="1"/>
    </xf>
    <xf numFmtId="0" fontId="0" fillId="0" borderId="0" xfId="0"/>
    <xf numFmtId="0" fontId="0" fillId="0" borderId="1" xfId="0" applyBorder="1" applyAlignment="1">
      <alignment vertical="center"/>
    </xf>
    <xf numFmtId="0" fontId="0" fillId="0" borderId="1" xfId="0" applyBorder="1" applyAlignment="1">
      <alignment vertical="top" wrapText="1"/>
    </xf>
    <xf numFmtId="0" fontId="0" fillId="5" borderId="1" xfId="0" applyFill="1" applyBorder="1" applyAlignment="1">
      <alignment vertical="top" wrapText="1"/>
    </xf>
    <xf numFmtId="0" fontId="11" fillId="4" borderId="1" xfId="0" applyFont="1" applyFill="1" applyBorder="1" applyAlignment="1">
      <alignment horizontal="center"/>
    </xf>
    <xf numFmtId="0" fontId="0" fillId="0" borderId="3" xfId="0" applyBorder="1" applyAlignment="1">
      <alignment horizontal="center"/>
    </xf>
    <xf numFmtId="0" fontId="4" fillId="0" borderId="3" xfId="0" applyFont="1" applyFill="1" applyBorder="1" applyAlignment="1">
      <alignment horizontal="justify" vertical="top"/>
    </xf>
    <xf numFmtId="0" fontId="4" fillId="0" borderId="2" xfId="0" applyFont="1" applyFill="1" applyBorder="1" applyAlignment="1"/>
    <xf numFmtId="0" fontId="4" fillId="0" borderId="3" xfId="0" applyFont="1" applyFill="1" applyBorder="1" applyAlignment="1"/>
    <xf numFmtId="0" fontId="0" fillId="0" borderId="3" xfId="0" applyFont="1" applyBorder="1" applyAlignment="1">
      <alignment horizontal="center"/>
    </xf>
    <xf numFmtId="0" fontId="4" fillId="0" borderId="3" xfId="0" applyFont="1" applyBorder="1" applyAlignment="1">
      <alignment horizontal="center"/>
    </xf>
    <xf numFmtId="0" fontId="0" fillId="0" borderId="2" xfId="0" applyFont="1" applyBorder="1" applyAlignment="1">
      <alignment horizontal="center"/>
    </xf>
    <xf numFmtId="0" fontId="11" fillId="4" borderId="5" xfId="0" applyFont="1" applyFill="1" applyBorder="1" applyAlignment="1">
      <alignment horizontal="center"/>
    </xf>
    <xf numFmtId="164" fontId="11" fillId="4" borderId="5" xfId="0" applyNumberFormat="1" applyFont="1" applyFill="1" applyBorder="1" applyAlignment="1">
      <alignment horizontal="center"/>
    </xf>
    <xf numFmtId="0" fontId="11" fillId="4" borderId="3" xfId="0" applyFont="1" applyFill="1" applyBorder="1" applyAlignment="1">
      <alignment horizontal="center"/>
    </xf>
    <xf numFmtId="0" fontId="4" fillId="0" borderId="2" xfId="0" applyFont="1" applyFill="1" applyBorder="1" applyAlignment="1">
      <alignment horizontal="center"/>
    </xf>
    <xf numFmtId="0" fontId="0" fillId="0" borderId="7" xfId="0" applyFont="1" applyBorder="1" applyAlignment="1">
      <alignment horizontal="center"/>
    </xf>
    <xf numFmtId="0" fontId="11" fillId="4" borderId="9" xfId="0" applyFont="1" applyFill="1" applyBorder="1" applyAlignment="1">
      <alignment horizontal="center"/>
    </xf>
    <xf numFmtId="0" fontId="0" fillId="0" borderId="9" xfId="0" applyNumberFormat="1" applyBorder="1" applyAlignment="1">
      <alignment horizontal="justify" vertical="top" wrapText="1"/>
    </xf>
    <xf numFmtId="0" fontId="4" fillId="0" borderId="9" xfId="0" applyFont="1" applyBorder="1" applyAlignment="1">
      <alignment horizontal="justify" vertical="top"/>
    </xf>
    <xf numFmtId="0" fontId="5" fillId="0" borderId="9" xfId="0" applyFont="1" applyBorder="1" applyAlignment="1">
      <alignment horizontal="justify" vertical="top"/>
    </xf>
    <xf numFmtId="0" fontId="16" fillId="0" borderId="3" xfId="0" applyFont="1" applyBorder="1" applyAlignment="1">
      <alignment horizontal="justify" vertical="top"/>
    </xf>
    <xf numFmtId="0" fontId="5" fillId="0" borderId="3" xfId="0" applyFont="1" applyBorder="1" applyAlignment="1">
      <alignment horizontal="justify" vertical="top"/>
    </xf>
    <xf numFmtId="0" fontId="4" fillId="0" borderId="3" xfId="0" applyFont="1" applyBorder="1" applyAlignment="1">
      <alignment horizontal="justify" vertical="top"/>
    </xf>
    <xf numFmtId="0" fontId="5" fillId="0" borderId="3" xfId="0" applyFont="1" applyFill="1" applyBorder="1" applyAlignment="1">
      <alignment horizontal="justify" vertical="top" wrapText="1"/>
    </xf>
    <xf numFmtId="0" fontId="4" fillId="0" borderId="0" xfId="0" applyFont="1" applyAlignment="1">
      <alignment horizontal="justify" vertical="top"/>
    </xf>
    <xf numFmtId="164" fontId="11" fillId="4" borderId="3" xfId="0" applyNumberFormat="1" applyFont="1" applyFill="1" applyBorder="1" applyAlignment="1">
      <alignment horizontal="center"/>
    </xf>
    <xf numFmtId="0" fontId="11" fillId="4" borderId="3" xfId="0" applyFont="1" applyFill="1" applyBorder="1" applyAlignment="1"/>
    <xf numFmtId="0" fontId="15" fillId="6" borderId="6" xfId="1" applyFont="1" applyBorder="1" applyAlignment="1">
      <alignment vertical="center"/>
    </xf>
    <xf numFmtId="0" fontId="4" fillId="0" borderId="3" xfId="0" applyFont="1" applyBorder="1"/>
    <xf numFmtId="0" fontId="4" fillId="4" borderId="3" xfId="0" applyFont="1" applyFill="1" applyBorder="1"/>
    <xf numFmtId="0" fontId="11" fillId="5" borderId="3" xfId="0" applyFont="1" applyFill="1" applyBorder="1" applyAlignment="1">
      <alignment horizontal="center" vertical="center" wrapText="1"/>
    </xf>
    <xf numFmtId="0" fontId="0" fillId="0" borderId="0" xfId="0" applyFont="1" applyAlignment="1">
      <alignment vertical="center"/>
    </xf>
    <xf numFmtId="0" fontId="15" fillId="7" borderId="3" xfId="2" applyFont="1" applyBorder="1" applyAlignment="1"/>
    <xf numFmtId="0" fontId="15" fillId="7" borderId="3" xfId="2" applyFont="1" applyBorder="1" applyAlignment="1">
      <alignment horizontal="center"/>
    </xf>
    <xf numFmtId="0" fontId="15" fillId="6" borderId="3" xfId="1" applyFont="1" applyBorder="1" applyAlignment="1">
      <alignment vertical="center"/>
    </xf>
    <xf numFmtId="0" fontId="15" fillId="6" borderId="3" xfId="1" applyFont="1" applyBorder="1" applyAlignment="1">
      <alignment horizontal="center" vertical="center"/>
    </xf>
    <xf numFmtId="0" fontId="4" fillId="0" borderId="3" xfId="0" applyFont="1" applyBorder="1" applyAlignment="1"/>
    <xf numFmtId="164" fontId="11" fillId="8" borderId="5" xfId="0" applyNumberFormat="1" applyFont="1" applyFill="1" applyBorder="1" applyAlignment="1">
      <alignment horizontal="center"/>
    </xf>
    <xf numFmtId="0" fontId="4" fillId="8" borderId="3" xfId="0" applyFont="1" applyFill="1" applyBorder="1"/>
    <xf numFmtId="164" fontId="11" fillId="8" borderId="3" xfId="0" applyNumberFormat="1" applyFont="1" applyFill="1" applyBorder="1" applyAlignment="1">
      <alignment horizontal="center"/>
    </xf>
    <xf numFmtId="164" fontId="11" fillId="8" borderId="1" xfId="0" applyNumberFormat="1" applyFont="1" applyFill="1" applyBorder="1" applyAlignment="1">
      <alignment horizontal="center"/>
    </xf>
    <xf numFmtId="0" fontId="4" fillId="0" borderId="0" xfId="0" applyFont="1" applyAlignment="1">
      <alignment vertical="center" wrapText="1"/>
    </xf>
    <xf numFmtId="0" fontId="4" fillId="0" borderId="0" xfId="0" applyFont="1" applyAlignment="1"/>
    <xf numFmtId="0" fontId="5" fillId="0" borderId="0" xfId="0" applyFont="1" applyAlignment="1"/>
    <xf numFmtId="0" fontId="4" fillId="0" borderId="8" xfId="0" applyFont="1" applyBorder="1" applyAlignment="1">
      <alignment horizontal="center" vertical="center"/>
    </xf>
    <xf numFmtId="0" fontId="4" fillId="0" borderId="5" xfId="0" applyFont="1" applyBorder="1" applyAlignment="1"/>
    <xf numFmtId="0" fontId="4" fillId="0" borderId="5" xfId="0" applyFont="1" applyBorder="1" applyAlignment="1">
      <alignment horizontal="center"/>
    </xf>
    <xf numFmtId="0" fontId="4" fillId="5" borderId="5" xfId="0" applyFont="1" applyFill="1" applyBorder="1" applyAlignment="1">
      <alignment horizontal="center"/>
    </xf>
    <xf numFmtId="164" fontId="4" fillId="5" borderId="5" xfId="0" applyNumberFormat="1" applyFont="1" applyFill="1" applyBorder="1" applyAlignment="1">
      <alignment horizontal="center"/>
    </xf>
    <xf numFmtId="164" fontId="4" fillId="5" borderId="3" xfId="0" applyNumberFormat="1" applyFont="1" applyFill="1" applyBorder="1" applyAlignment="1">
      <alignment horizontal="center"/>
    </xf>
    <xf numFmtId="0" fontId="4" fillId="0" borderId="1" xfId="0" applyFont="1" applyBorder="1" applyAlignment="1"/>
    <xf numFmtId="0" fontId="4" fillId="0" borderId="1" xfId="0" applyFont="1" applyBorder="1" applyAlignment="1">
      <alignment horizontal="center"/>
    </xf>
    <xf numFmtId="0" fontId="4" fillId="5" borderId="1" xfId="0" applyFont="1" applyFill="1" applyBorder="1" applyAlignment="1">
      <alignment horizontal="center"/>
    </xf>
    <xf numFmtId="0" fontId="4" fillId="0" borderId="0" xfId="0" quotePrefix="1" applyFont="1" applyAlignment="1"/>
    <xf numFmtId="0" fontId="4" fillId="0" borderId="3" xfId="0" applyFont="1" applyBorder="1" applyAlignment="1">
      <alignment horizontal="justify" vertical="top" wrapText="1"/>
    </xf>
    <xf numFmtId="0" fontId="4" fillId="0" borderId="0" xfId="0" applyFont="1" applyAlignment="1">
      <alignment horizontal="justify" vertical="top" wrapText="1"/>
    </xf>
    <xf numFmtId="0" fontId="4" fillId="0" borderId="2" xfId="0" applyFont="1" applyFill="1" applyBorder="1" applyAlignment="1">
      <alignment horizontal="justify" vertical="top"/>
    </xf>
    <xf numFmtId="2" fontId="5" fillId="0" borderId="1" xfId="0" applyNumberFormat="1" applyFont="1" applyBorder="1" applyAlignment="1">
      <alignment horizontal="justify" vertical="top"/>
    </xf>
    <xf numFmtId="0" fontId="5" fillId="0" borderId="1" xfId="0" applyFont="1" applyBorder="1" applyAlignment="1">
      <alignment horizontal="justify" vertical="top"/>
    </xf>
    <xf numFmtId="164" fontId="0" fillId="0" borderId="3" xfId="0" applyNumberFormat="1" applyFont="1" applyBorder="1" applyAlignment="1">
      <alignment horizontal="center"/>
    </xf>
    <xf numFmtId="0" fontId="11" fillId="4" borderId="1" xfId="0" applyFont="1" applyFill="1" applyBorder="1" applyAlignment="1">
      <alignment horizontal="left"/>
    </xf>
    <xf numFmtId="0" fontId="0" fillId="0" borderId="3" xfId="0" applyFont="1" applyFill="1" applyBorder="1" applyAlignment="1">
      <alignment horizontal="justify" vertical="top" wrapText="1"/>
    </xf>
    <xf numFmtId="0" fontId="0" fillId="0" borderId="2" xfId="0" applyFont="1" applyBorder="1" applyAlignment="1"/>
    <xf numFmtId="0" fontId="22" fillId="9" borderId="10" xfId="2" applyFont="1" applyFill="1" applyBorder="1" applyAlignment="1"/>
    <xf numFmtId="0" fontId="22" fillId="9" borderId="10" xfId="2"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center"/>
    </xf>
    <xf numFmtId="0" fontId="0" fillId="11" borderId="1" xfId="0" applyFont="1" applyFill="1" applyBorder="1" applyAlignment="1"/>
    <xf numFmtId="0" fontId="0" fillId="11" borderId="1" xfId="0" applyFont="1" applyFill="1" applyBorder="1" applyAlignment="1">
      <alignment horizontal="center"/>
    </xf>
    <xf numFmtId="10" fontId="0" fillId="10" borderId="1" xfId="0" applyNumberFormat="1" applyFont="1" applyFill="1" applyBorder="1" applyAlignment="1">
      <alignment horizontal="center"/>
    </xf>
    <xf numFmtId="10" fontId="0" fillId="11" borderId="1" xfId="0" applyNumberFormat="1" applyFont="1" applyFill="1" applyBorder="1" applyAlignment="1">
      <alignment horizontal="center"/>
    </xf>
    <xf numFmtId="164" fontId="0" fillId="0" borderId="0" xfId="0" applyNumberFormat="1" applyFont="1" applyAlignment="1"/>
    <xf numFmtId="0" fontId="24" fillId="5" borderId="3" xfId="0" applyFont="1" applyFill="1" applyBorder="1" applyAlignment="1">
      <alignment horizontal="center" vertical="center" wrapText="1"/>
    </xf>
    <xf numFmtId="0" fontId="25" fillId="5" borderId="7" xfId="0" applyFont="1" applyFill="1" applyBorder="1" applyAlignment="1">
      <alignment horizontal="center" vertical="center" wrapText="1"/>
    </xf>
    <xf numFmtId="15" fontId="0" fillId="0" borderId="0" xfId="0" applyNumberFormat="1" applyFont="1" applyAlignment="1"/>
    <xf numFmtId="0" fontId="0" fillId="0" borderId="1" xfId="0" applyFont="1" applyBorder="1" applyAlignment="1">
      <alignment horizontal="justify" vertical="top"/>
    </xf>
    <xf numFmtId="0" fontId="0" fillId="0" borderId="1" xfId="0" applyFont="1" applyBorder="1" applyAlignment="1">
      <alignment horizontal="justify" vertical="top" wrapText="1"/>
    </xf>
    <xf numFmtId="0" fontId="0" fillId="0" borderId="10" xfId="0" applyFont="1" applyBorder="1" applyAlignment="1">
      <alignment horizontal="justify" vertical="top" wrapText="1"/>
    </xf>
    <xf numFmtId="0" fontId="0" fillId="0" borderId="10" xfId="0" applyFont="1" applyBorder="1" applyAlignment="1">
      <alignment horizontal="justify" vertical="top"/>
    </xf>
    <xf numFmtId="0" fontId="4" fillId="0" borderId="10" xfId="0" applyFont="1" applyBorder="1" applyAlignment="1">
      <alignment horizontal="justify" vertical="top"/>
    </xf>
    <xf numFmtId="0" fontId="0" fillId="0" borderId="2" xfId="0" applyFont="1" applyBorder="1" applyAlignment="1">
      <alignment horizontal="justify" vertical="top" wrapText="1"/>
    </xf>
    <xf numFmtId="0" fontId="0" fillId="0" borderId="3" xfId="0" applyBorder="1" applyAlignment="1">
      <alignment horizontal="justify" vertical="top"/>
    </xf>
    <xf numFmtId="0" fontId="26" fillId="0" borderId="0" xfId="0" applyFont="1" applyAlignment="1">
      <alignment horizontal="center"/>
    </xf>
    <xf numFmtId="0" fontId="4" fillId="0" borderId="0" xfId="0" applyFont="1" applyAlignment="1">
      <alignment wrapText="1"/>
    </xf>
    <xf numFmtId="0" fontId="27" fillId="0" borderId="0" xfId="0" applyFont="1" applyAlignment="1">
      <alignment wrapText="1"/>
    </xf>
    <xf numFmtId="0" fontId="30" fillId="0" borderId="1" xfId="0" applyFont="1" applyBorder="1" applyAlignment="1">
      <alignment horizontal="center" vertical="center"/>
    </xf>
    <xf numFmtId="0" fontId="11" fillId="0" borderId="1" xfId="0" applyFont="1" applyBorder="1" applyAlignment="1">
      <alignment horizontal="center" vertical="center"/>
    </xf>
    <xf numFmtId="0" fontId="31" fillId="0" borderId="5" xfId="0" applyFont="1" applyBorder="1" applyAlignment="1"/>
    <xf numFmtId="0" fontId="31" fillId="0" borderId="1" xfId="0" applyFont="1" applyBorder="1" applyAlignment="1"/>
    <xf numFmtId="0" fontId="31" fillId="0" borderId="1" xfId="0" applyFont="1" applyBorder="1" applyAlignment="1">
      <alignment horizontal="right"/>
    </xf>
    <xf numFmtId="0" fontId="22" fillId="0" borderId="0" xfId="3" applyFont="1" applyFill="1"/>
    <xf numFmtId="164" fontId="4" fillId="0" borderId="0" xfId="0" applyNumberFormat="1" applyFont="1" applyAlignment="1"/>
    <xf numFmtId="0" fontId="4" fillId="0" borderId="0" xfId="0" applyFont="1"/>
    <xf numFmtId="0" fontId="10" fillId="12" borderId="0" xfId="3" applyFont="1"/>
    <xf numFmtId="0" fontId="32" fillId="0" borderId="0" xfId="3" applyFont="1" applyFill="1"/>
    <xf numFmtId="0" fontId="29" fillId="7" borderId="3" xfId="2" applyFont="1" applyBorder="1"/>
    <xf numFmtId="0" fontId="29" fillId="7" borderId="3" xfId="2" applyFont="1" applyBorder="1" applyAlignment="1">
      <alignment horizontal="center"/>
    </xf>
    <xf numFmtId="10" fontId="4" fillId="0" borderId="3" xfId="0" applyNumberFormat="1" applyFont="1" applyBorder="1" applyAlignment="1">
      <alignment horizontal="center"/>
    </xf>
    <xf numFmtId="0" fontId="32" fillId="12" borderId="6" xfId="3" applyFont="1" applyBorder="1" applyAlignment="1">
      <alignment horizontal="left"/>
    </xf>
    <xf numFmtId="0" fontId="10" fillId="12" borderId="6" xfId="3" applyFont="1" applyBorder="1" applyAlignment="1">
      <alignment horizontal="left"/>
    </xf>
    <xf numFmtId="0" fontId="4" fillId="0" borderId="3" xfId="0" applyFont="1" applyBorder="1" applyAlignment="1">
      <alignment horizontal="justify" vertical="center"/>
    </xf>
    <xf numFmtId="0" fontId="23" fillId="10" borderId="11" xfId="2" applyFont="1" applyFill="1" applyBorder="1" applyAlignment="1">
      <alignment horizontal="center"/>
    </xf>
    <xf numFmtId="0" fontId="11" fillId="11" borderId="9" xfId="0" applyFont="1" applyFill="1" applyBorder="1" applyAlignment="1">
      <alignment horizontal="center"/>
    </xf>
    <xf numFmtId="0" fontId="11" fillId="11" borderId="12" xfId="0" applyFont="1" applyFill="1" applyBorder="1" applyAlignment="1">
      <alignment horizontal="center"/>
    </xf>
    <xf numFmtId="0" fontId="32" fillId="12" borderId="6" xfId="3" applyFont="1" applyBorder="1" applyAlignment="1">
      <alignment horizontal="left"/>
    </xf>
    <xf numFmtId="0" fontId="0" fillId="0" borderId="2" xfId="4" applyFont="1" applyAlignment="1"/>
    <xf numFmtId="0" fontId="0" fillId="0" borderId="2" xfId="4" applyFont="1" applyFill="1" applyBorder="1" applyAlignment="1"/>
    <xf numFmtId="0" fontId="0" fillId="0" borderId="2" xfId="8" applyFont="1" applyAlignment="1"/>
    <xf numFmtId="0" fontId="0" fillId="0" borderId="2" xfId="9" applyFont="1" applyAlignment="1"/>
    <xf numFmtId="0" fontId="0" fillId="0" borderId="2" xfId="10" applyFont="1" applyAlignment="1"/>
    <xf numFmtId="0" fontId="0" fillId="0" borderId="2" xfId="11" applyFont="1" applyAlignment="1"/>
    <xf numFmtId="0" fontId="34" fillId="0" borderId="2" xfId="11" applyFont="1" applyAlignment="1"/>
    <xf numFmtId="0" fontId="0" fillId="0" borderId="2" xfId="12" applyFont="1" applyAlignment="1"/>
  </cellXfs>
  <cellStyles count="13">
    <cellStyle name="20% - Accent1" xfId="1" builtinId="30"/>
    <cellStyle name="20% - Accent1 2" xfId="5" xr:uid="{5F53F83C-AA38-441B-9AF5-1AE45BCA6F2E}"/>
    <cellStyle name="60% - Accent1" xfId="2" builtinId="32"/>
    <cellStyle name="60% - Accent1 2" xfId="6" xr:uid="{AED00E8A-8310-4193-B065-FB9D226F0E6B}"/>
    <cellStyle name="Accent1" xfId="3" builtinId="29"/>
    <cellStyle name="Accent1 2" xfId="7" xr:uid="{559F5033-CF31-48B4-9FA1-8EC5CA86D37E}"/>
    <cellStyle name="Normal" xfId="0" builtinId="0"/>
    <cellStyle name="Normal 2" xfId="4" xr:uid="{8E7525F8-D177-4A8D-8E39-42F3E2B27240}"/>
    <cellStyle name="Normal 3" xfId="8" xr:uid="{C07AD768-CEDA-4705-82A5-38D036C73A48}"/>
    <cellStyle name="Normal 4" xfId="9" xr:uid="{5BA2B0F6-6FB2-4ADE-8817-4B9852BCA2BC}"/>
    <cellStyle name="Normal 5" xfId="10" xr:uid="{C8E87BA8-5AD8-4A3C-8253-CCB2349E9D6E}"/>
    <cellStyle name="Normal 6" xfId="11" xr:uid="{E540EDA5-1A8B-4107-B34E-E1AB6C8489D4}"/>
    <cellStyle name="Normal 7" xfId="12" xr:uid="{5089B785-39FC-4A20-ACA0-AE7265901AFD}"/>
  </cellStyles>
  <dxfs count="12">
    <dxf>
      <font>
        <b/>
        <i val="0"/>
        <color rgb="FF00B050"/>
      </font>
    </dxf>
    <dxf>
      <fill>
        <patternFill>
          <bgColor theme="9" tint="0.79998168889431442"/>
        </patternFill>
      </fill>
    </dxf>
    <dxf>
      <fill>
        <patternFill patternType="solid">
          <fgColor rgb="FFA61C00"/>
          <bgColor rgb="FFFFCCCC"/>
        </patternFill>
      </fill>
    </dxf>
    <dxf>
      <fill>
        <patternFill patternType="solid">
          <fgColor rgb="FFFCE8B2"/>
          <bgColor rgb="FFFCE8B2"/>
        </patternFill>
      </fill>
    </dxf>
    <dxf>
      <fill>
        <patternFill patternType="solid">
          <fgColor rgb="FFB7E1CD"/>
          <bgColor rgb="FFB7E1CD"/>
        </patternFill>
      </fill>
    </dxf>
    <dxf>
      <fill>
        <patternFill patternType="solid">
          <fgColor rgb="FFA4C2F4"/>
          <bgColor rgb="FFA4C2F4"/>
        </patternFill>
      </fill>
    </dxf>
    <dxf>
      <fill>
        <patternFill>
          <bgColor theme="9" tint="0.79998168889431442"/>
        </patternFill>
      </fill>
    </dxf>
    <dxf>
      <fill>
        <patternFill patternType="solid">
          <fgColor rgb="FFB7B7B7"/>
          <bgColor rgb="FFB7B7B7"/>
        </patternFill>
      </fill>
    </dxf>
    <dxf>
      <fill>
        <patternFill patternType="solid">
          <fgColor rgb="FFA61C00"/>
          <bgColor rgb="FFFFCCCC"/>
        </patternFill>
      </fill>
    </dxf>
    <dxf>
      <fill>
        <patternFill patternType="solid">
          <fgColor rgb="FFFCE8B2"/>
          <bgColor rgb="FFFCE8B2"/>
        </patternFill>
      </fill>
    </dxf>
    <dxf>
      <fill>
        <patternFill patternType="solid">
          <fgColor rgb="FFB7E1CD"/>
          <bgColor rgb="FFB7E1CD"/>
        </patternFill>
      </fill>
    </dxf>
    <dxf>
      <fill>
        <patternFill patternType="solid">
          <fgColor rgb="FFA4C2F4"/>
          <bgColor rgb="FFA4C2F4"/>
        </patternFill>
      </fill>
    </dxf>
  </dxfs>
  <tableStyles count="0" defaultTableStyle="TableStyleMedium2" defaultPivotStyle="PivotStyleLight16"/>
  <colors>
    <mruColors>
      <color rgb="FFFFEFEF"/>
      <color rgb="FFFFCCCC"/>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r>
              <a:rPr lang="en-US"/>
              <a:t>OKR metrics per Iterations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endParaRPr lang="en-US"/>
        </a:p>
      </c:txPr>
    </c:title>
    <c:autoTitleDeleted val="0"/>
    <c:plotArea>
      <c:layout/>
      <c:lineChart>
        <c:grouping val="standard"/>
        <c:varyColors val="0"/>
        <c:ser>
          <c:idx val="1"/>
          <c:order val="0"/>
          <c:tx>
            <c:strRef>
              <c:f>Metrics!$B$62</c:f>
              <c:strCache>
                <c:ptCount val="1"/>
                <c:pt idx="0">
                  <c:v>% Build Certification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Metrics!$C$62:$G$62</c:f>
              <c:numCache>
                <c:formatCode>0.00%</c:formatCode>
                <c:ptCount val="5"/>
                <c:pt idx="0">
                  <c:v>0.59099999999999997</c:v>
                </c:pt>
                <c:pt idx="1">
                  <c:v>0.60099999999999998</c:v>
                </c:pt>
                <c:pt idx="2">
                  <c:v>0.63100000000000001</c:v>
                </c:pt>
                <c:pt idx="3">
                  <c:v>0.621</c:v>
                </c:pt>
                <c:pt idx="4">
                  <c:v>0.63100000000000001</c:v>
                </c:pt>
              </c:numCache>
            </c:numRef>
          </c:val>
          <c:smooth val="0"/>
          <c:extLst>
            <c:ext xmlns:c16="http://schemas.microsoft.com/office/drawing/2014/chart" uri="{C3380CC4-5D6E-409C-BE32-E72D297353CC}">
              <c16:uniqueId val="{00000000-11B0-4DAB-BA13-08CB3CEC6B8C}"/>
            </c:ext>
          </c:extLst>
        </c:ser>
        <c:ser>
          <c:idx val="0"/>
          <c:order val="1"/>
          <c:tx>
            <c:strRef>
              <c:f>Metrics!$B$63</c:f>
              <c:strCache>
                <c:ptCount val="1"/>
                <c:pt idx="0">
                  <c:v>% High Priority Test Cases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Metrics!$C$63:$G$63</c:f>
              <c:numCache>
                <c:formatCode>0.00%</c:formatCode>
                <c:ptCount val="5"/>
                <c:pt idx="0">
                  <c:v>0.54500000000000004</c:v>
                </c:pt>
                <c:pt idx="1">
                  <c:v>0.55500000000000005</c:v>
                </c:pt>
                <c:pt idx="2">
                  <c:v>0.505</c:v>
                </c:pt>
                <c:pt idx="3">
                  <c:v>0.51500000000000001</c:v>
                </c:pt>
                <c:pt idx="4">
                  <c:v>0.505</c:v>
                </c:pt>
              </c:numCache>
            </c:numRef>
          </c:val>
          <c:smooth val="0"/>
          <c:extLst>
            <c:ext xmlns:c16="http://schemas.microsoft.com/office/drawing/2014/chart" uri="{C3380CC4-5D6E-409C-BE32-E72D297353CC}">
              <c16:uniqueId val="{00000001-11B0-4DAB-BA13-08CB3CEC6B8C}"/>
            </c:ext>
          </c:extLst>
        </c:ser>
        <c:ser>
          <c:idx val="2"/>
          <c:order val="2"/>
          <c:tx>
            <c:strRef>
              <c:f>Metrics!$B$64</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Metrics!$C$64:$G$64</c:f>
              <c:numCache>
                <c:formatCode>0.00%</c:formatCode>
                <c:ptCount val="5"/>
                <c:pt idx="0">
                  <c:v>0.998</c:v>
                </c:pt>
                <c:pt idx="1">
                  <c:v>0.89800000000000002</c:v>
                </c:pt>
                <c:pt idx="2">
                  <c:v>0.94799999999999995</c:v>
                </c:pt>
                <c:pt idx="3">
                  <c:v>0.98799999999999999</c:v>
                </c:pt>
                <c:pt idx="4">
                  <c:v>0.94799999999999995</c:v>
                </c:pt>
              </c:numCache>
            </c:numRef>
          </c:val>
          <c:smooth val="0"/>
          <c:extLst>
            <c:ext xmlns:c16="http://schemas.microsoft.com/office/drawing/2014/chart" uri="{C3380CC4-5D6E-409C-BE32-E72D297353CC}">
              <c16:uniqueId val="{00000002-11B0-4DAB-BA13-08CB3CEC6B8C}"/>
            </c:ext>
          </c:extLst>
        </c:ser>
        <c:dLbls>
          <c:dLblPos val="t"/>
          <c:showLegendKey val="0"/>
          <c:showVal val="1"/>
          <c:showCatName val="0"/>
          <c:showSerName val="0"/>
          <c:showPercent val="0"/>
          <c:showBubbleSize val="0"/>
        </c:dLbls>
        <c:marker val="1"/>
        <c:smooth val="0"/>
        <c:axId val="940013855"/>
        <c:axId val="940923583"/>
      </c:lineChart>
      <c:catAx>
        <c:axId val="94001385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Iteration</a:t>
                </a:r>
              </a:p>
            </c:rich>
          </c:tx>
          <c:layout>
            <c:manualLayout>
              <c:xMode val="edge"/>
              <c:yMode val="edge"/>
              <c:x val="0.90469094077704937"/>
              <c:y val="0.8667773720858619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923583"/>
        <c:crosses val="autoZero"/>
        <c:auto val="1"/>
        <c:lblAlgn val="ctr"/>
        <c:lblOffset val="100"/>
        <c:noMultiLvlLbl val="0"/>
      </c:catAx>
      <c:valAx>
        <c:axId val="9409235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Percent</a:t>
                </a:r>
              </a:p>
            </c:rich>
          </c:tx>
          <c:layout>
            <c:manualLayout>
              <c:xMode val="edge"/>
              <c:yMode val="edge"/>
              <c:x val="4.4929476104888982E-2"/>
              <c:y val="2.3047715122491878E-2"/>
            </c:manualLayout>
          </c:layout>
          <c:overlay val="0"/>
          <c:spPr>
            <a:noFill/>
            <a:ln>
              <a:noFill/>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01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OKR metrics per Iterations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1"/>
          <c:order val="0"/>
          <c:tx>
            <c:strRef>
              <c:f>Metrics!$B$96</c:f>
              <c:strCache>
                <c:ptCount val="1"/>
                <c:pt idx="0">
                  <c:v>% Build Certification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Metrics!$C$96:$G$96</c:f>
              <c:numCache>
                <c:formatCode>0.00%</c:formatCode>
                <c:ptCount val="5"/>
                <c:pt idx="0">
                  <c:v>0.30099999999999999</c:v>
                </c:pt>
                <c:pt idx="1">
                  <c:v>0.501</c:v>
                </c:pt>
                <c:pt idx="2">
                  <c:v>0.63100000000000001</c:v>
                </c:pt>
                <c:pt idx="3">
                  <c:v>0.72099999999999997</c:v>
                </c:pt>
                <c:pt idx="4">
                  <c:v>0.85099999999999998</c:v>
                </c:pt>
              </c:numCache>
            </c:numRef>
          </c:val>
          <c:smooth val="0"/>
          <c:extLst>
            <c:ext xmlns:c16="http://schemas.microsoft.com/office/drawing/2014/chart" uri="{C3380CC4-5D6E-409C-BE32-E72D297353CC}">
              <c16:uniqueId val="{00000000-1CB3-46D2-B987-206554A3F1DA}"/>
            </c:ext>
          </c:extLst>
        </c:ser>
        <c:ser>
          <c:idx val="0"/>
          <c:order val="1"/>
          <c:tx>
            <c:strRef>
              <c:f>Metrics!$B$97</c:f>
              <c:strCache>
                <c:ptCount val="1"/>
                <c:pt idx="0">
                  <c:v>% High Priority Test Cases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Metrics!$C$97:$G$97</c:f>
              <c:numCache>
                <c:formatCode>0.00%</c:formatCode>
                <c:ptCount val="5"/>
                <c:pt idx="0">
                  <c:v>0.54500000000000004</c:v>
                </c:pt>
                <c:pt idx="1">
                  <c:v>0.60499999999999998</c:v>
                </c:pt>
                <c:pt idx="2">
                  <c:v>0.72499999999999998</c:v>
                </c:pt>
                <c:pt idx="3">
                  <c:v>0.51500000000000001</c:v>
                </c:pt>
                <c:pt idx="4">
                  <c:v>0.58499999999999996</c:v>
                </c:pt>
              </c:numCache>
            </c:numRef>
          </c:val>
          <c:smooth val="0"/>
          <c:extLst>
            <c:ext xmlns:c16="http://schemas.microsoft.com/office/drawing/2014/chart" uri="{C3380CC4-5D6E-409C-BE32-E72D297353CC}">
              <c16:uniqueId val="{00000003-1CB3-46D2-B987-206554A3F1DA}"/>
            </c:ext>
          </c:extLst>
        </c:ser>
        <c:ser>
          <c:idx val="2"/>
          <c:order val="2"/>
          <c:tx>
            <c:strRef>
              <c:f>Metrics!$B$98</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Metrics!$C$98:$G$98</c:f>
              <c:numCache>
                <c:formatCode>0.00%</c:formatCode>
                <c:ptCount val="5"/>
                <c:pt idx="0">
                  <c:v>0.998</c:v>
                </c:pt>
                <c:pt idx="1">
                  <c:v>0.89800000000000002</c:v>
                </c:pt>
                <c:pt idx="2">
                  <c:v>0.94799999999999995</c:v>
                </c:pt>
                <c:pt idx="3">
                  <c:v>0.98799999999999999</c:v>
                </c:pt>
                <c:pt idx="4">
                  <c:v>0.94799999999999995</c:v>
                </c:pt>
              </c:numCache>
            </c:numRef>
          </c:val>
          <c:smooth val="0"/>
          <c:extLst>
            <c:ext xmlns:c16="http://schemas.microsoft.com/office/drawing/2014/chart" uri="{C3380CC4-5D6E-409C-BE32-E72D297353CC}">
              <c16:uniqueId val="{00000004-1CB3-46D2-B987-206554A3F1DA}"/>
            </c:ext>
          </c:extLst>
        </c:ser>
        <c:dLbls>
          <c:dLblPos val="t"/>
          <c:showLegendKey val="0"/>
          <c:showVal val="1"/>
          <c:showCatName val="0"/>
          <c:showSerName val="0"/>
          <c:showPercent val="0"/>
          <c:showBubbleSize val="0"/>
        </c:dLbls>
        <c:marker val="1"/>
        <c:smooth val="0"/>
        <c:axId val="940013855"/>
        <c:axId val="940923583"/>
      </c:lineChart>
      <c:catAx>
        <c:axId val="94001385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Iteration</a:t>
                </a:r>
              </a:p>
            </c:rich>
          </c:tx>
          <c:layout>
            <c:manualLayout>
              <c:xMode val="edge"/>
              <c:yMode val="edge"/>
              <c:x val="0.93095086107356739"/>
              <c:y val="0.8744407237975736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40923583"/>
        <c:crosses val="autoZero"/>
        <c:auto val="1"/>
        <c:lblAlgn val="ctr"/>
        <c:lblOffset val="100"/>
        <c:noMultiLvlLbl val="0"/>
      </c:catAx>
      <c:valAx>
        <c:axId val="9409235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Percent</a:t>
                </a:r>
              </a:p>
            </c:rich>
          </c:tx>
          <c:layout>
            <c:manualLayout>
              <c:xMode val="edge"/>
              <c:yMode val="edge"/>
              <c:x val="4.5041630943515633E-2"/>
              <c:y val="1.7673825534922152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4001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OKR metrics per PIs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Metrics!$B$129</c:f>
              <c:strCache>
                <c:ptCount val="1"/>
                <c:pt idx="0">
                  <c:v>% Build Certification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Metrics!$C$129:$H$129</c:f>
              <c:numCache>
                <c:formatCode>0.00%</c:formatCode>
                <c:ptCount val="6"/>
                <c:pt idx="0">
                  <c:v>0.20100000000000001</c:v>
                </c:pt>
                <c:pt idx="1">
                  <c:v>0.60099999999999998</c:v>
                </c:pt>
                <c:pt idx="2">
                  <c:v>0.63100000000000001</c:v>
                </c:pt>
                <c:pt idx="3">
                  <c:v>0.621</c:v>
                </c:pt>
                <c:pt idx="4">
                  <c:v>0.63100000000000001</c:v>
                </c:pt>
                <c:pt idx="5">
                  <c:v>0.63100000000000001</c:v>
                </c:pt>
              </c:numCache>
            </c:numRef>
          </c:val>
          <c:smooth val="0"/>
          <c:extLst>
            <c:ext xmlns:c16="http://schemas.microsoft.com/office/drawing/2014/chart" uri="{C3380CC4-5D6E-409C-BE32-E72D297353CC}">
              <c16:uniqueId val="{00000000-7C2B-4446-96E8-5E5637CA9E9A}"/>
            </c:ext>
          </c:extLst>
        </c:ser>
        <c:ser>
          <c:idx val="1"/>
          <c:order val="1"/>
          <c:tx>
            <c:strRef>
              <c:f>Metrics!$B$130</c:f>
              <c:strCache>
                <c:ptCount val="1"/>
                <c:pt idx="0">
                  <c:v>% High Priority Test Cases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Metrics!$C$130:$H$130</c:f>
              <c:numCache>
                <c:formatCode>0.00%</c:formatCode>
                <c:ptCount val="6"/>
                <c:pt idx="0">
                  <c:v>0.54500000000000004</c:v>
                </c:pt>
                <c:pt idx="1">
                  <c:v>0.55500000000000005</c:v>
                </c:pt>
                <c:pt idx="2">
                  <c:v>0.505</c:v>
                </c:pt>
                <c:pt idx="3">
                  <c:v>0.51500000000000001</c:v>
                </c:pt>
                <c:pt idx="4">
                  <c:v>0.505</c:v>
                </c:pt>
                <c:pt idx="5">
                  <c:v>0.505</c:v>
                </c:pt>
              </c:numCache>
            </c:numRef>
          </c:val>
          <c:smooth val="0"/>
          <c:extLst>
            <c:ext xmlns:c16="http://schemas.microsoft.com/office/drawing/2014/chart" uri="{C3380CC4-5D6E-409C-BE32-E72D297353CC}">
              <c16:uniqueId val="{00000001-7C2B-4446-96E8-5E5637CA9E9A}"/>
            </c:ext>
          </c:extLst>
        </c:ser>
        <c:ser>
          <c:idx val="2"/>
          <c:order val="2"/>
          <c:tx>
            <c:strRef>
              <c:f>Metrics!$B$131</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Metrics!$C$131:$H$131</c:f>
              <c:numCache>
                <c:formatCode>0.00%</c:formatCode>
                <c:ptCount val="6"/>
                <c:pt idx="0">
                  <c:v>0.998</c:v>
                </c:pt>
                <c:pt idx="1">
                  <c:v>0.89800000000000002</c:v>
                </c:pt>
                <c:pt idx="2">
                  <c:v>0.94799999999999995</c:v>
                </c:pt>
                <c:pt idx="3">
                  <c:v>0.98799999999999999</c:v>
                </c:pt>
                <c:pt idx="4">
                  <c:v>0.94799999999999995</c:v>
                </c:pt>
                <c:pt idx="5">
                  <c:v>0.93799999999999994</c:v>
                </c:pt>
              </c:numCache>
            </c:numRef>
          </c:val>
          <c:smooth val="0"/>
          <c:extLst>
            <c:ext xmlns:c16="http://schemas.microsoft.com/office/drawing/2014/chart" uri="{C3380CC4-5D6E-409C-BE32-E72D297353CC}">
              <c16:uniqueId val="{00000002-7C2B-4446-96E8-5E5637CA9E9A}"/>
            </c:ext>
          </c:extLst>
        </c:ser>
        <c:dLbls>
          <c:dLblPos val="t"/>
          <c:showLegendKey val="0"/>
          <c:showVal val="1"/>
          <c:showCatName val="0"/>
          <c:showSerName val="0"/>
          <c:showPercent val="0"/>
          <c:showBubbleSize val="0"/>
        </c:dLbls>
        <c:marker val="1"/>
        <c:smooth val="0"/>
        <c:axId val="414024504"/>
        <c:axId val="156084296"/>
      </c:lineChart>
      <c:catAx>
        <c:axId val="41402450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Product increment </a:t>
                </a:r>
              </a:p>
            </c:rich>
          </c:tx>
          <c:layout>
            <c:manualLayout>
              <c:xMode val="edge"/>
              <c:yMode val="edge"/>
              <c:x val="0.90566277234226267"/>
              <c:y val="0.88114288406895835"/>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6084296"/>
        <c:crosses val="autoZero"/>
        <c:auto val="1"/>
        <c:lblAlgn val="ctr"/>
        <c:lblOffset val="100"/>
        <c:noMultiLvlLbl val="0"/>
      </c:catAx>
      <c:valAx>
        <c:axId val="156084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t>Percent</a:t>
                </a:r>
              </a:p>
            </c:rich>
          </c:tx>
          <c:layout>
            <c:manualLayout>
              <c:xMode val="edge"/>
              <c:yMode val="edge"/>
              <c:x val="4.5941285842175245E-2"/>
              <c:y val="2.60902796232821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1402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r>
              <a:rPr lang="en-US"/>
              <a:t>OKR metrics per Iterations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endParaRPr lang="en-US"/>
        </a:p>
      </c:txPr>
    </c:title>
    <c:autoTitleDeleted val="0"/>
    <c:plotArea>
      <c:layout/>
      <c:lineChart>
        <c:grouping val="standard"/>
        <c:varyColors val="0"/>
        <c:ser>
          <c:idx val="1"/>
          <c:order val="0"/>
          <c:tx>
            <c:strRef>
              <c:f>'Metrics Team 1'!$B$61</c:f>
              <c:strCache>
                <c:ptCount val="1"/>
                <c:pt idx="0">
                  <c:v>% Build Certification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1'!$C$61:$G$61</c:f>
              <c:numCache>
                <c:formatCode>0.00%</c:formatCode>
                <c:ptCount val="5"/>
                <c:pt idx="0">
                  <c:v>0.59099999999999997</c:v>
                </c:pt>
                <c:pt idx="1">
                  <c:v>0.60099999999999998</c:v>
                </c:pt>
                <c:pt idx="2">
                  <c:v>0.63100000000000001</c:v>
                </c:pt>
                <c:pt idx="3">
                  <c:v>0.621</c:v>
                </c:pt>
                <c:pt idx="4">
                  <c:v>0.63100000000000001</c:v>
                </c:pt>
              </c:numCache>
            </c:numRef>
          </c:val>
          <c:smooth val="0"/>
          <c:extLst>
            <c:ext xmlns:c16="http://schemas.microsoft.com/office/drawing/2014/chart" uri="{C3380CC4-5D6E-409C-BE32-E72D297353CC}">
              <c16:uniqueId val="{00000000-68BE-4F65-B7D8-E44BBEBD7E8D}"/>
            </c:ext>
          </c:extLst>
        </c:ser>
        <c:ser>
          <c:idx val="0"/>
          <c:order val="1"/>
          <c:tx>
            <c:strRef>
              <c:f>'Metrics Team 1'!$B$62</c:f>
              <c:strCache>
                <c:ptCount val="1"/>
                <c:pt idx="0">
                  <c:v>% High Priority Test Cases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1'!$C$62:$G$62</c:f>
              <c:numCache>
                <c:formatCode>0.00%</c:formatCode>
                <c:ptCount val="5"/>
                <c:pt idx="0">
                  <c:v>0.54500000000000004</c:v>
                </c:pt>
                <c:pt idx="1">
                  <c:v>0.55500000000000005</c:v>
                </c:pt>
                <c:pt idx="2">
                  <c:v>0.505</c:v>
                </c:pt>
                <c:pt idx="3">
                  <c:v>0.51500000000000001</c:v>
                </c:pt>
                <c:pt idx="4">
                  <c:v>0.505</c:v>
                </c:pt>
              </c:numCache>
            </c:numRef>
          </c:val>
          <c:smooth val="0"/>
          <c:extLst>
            <c:ext xmlns:c16="http://schemas.microsoft.com/office/drawing/2014/chart" uri="{C3380CC4-5D6E-409C-BE32-E72D297353CC}">
              <c16:uniqueId val="{00000001-68BE-4F65-B7D8-E44BBEBD7E8D}"/>
            </c:ext>
          </c:extLst>
        </c:ser>
        <c:ser>
          <c:idx val="2"/>
          <c:order val="2"/>
          <c:tx>
            <c:strRef>
              <c:f>'Metrics Team 1'!$B$63</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1'!$C$63:$G$63</c:f>
              <c:numCache>
                <c:formatCode>0.00%</c:formatCode>
                <c:ptCount val="5"/>
                <c:pt idx="0">
                  <c:v>0.998</c:v>
                </c:pt>
                <c:pt idx="1">
                  <c:v>0.89800000000000002</c:v>
                </c:pt>
                <c:pt idx="2">
                  <c:v>0.94799999999999995</c:v>
                </c:pt>
                <c:pt idx="3">
                  <c:v>0.98799999999999999</c:v>
                </c:pt>
                <c:pt idx="4">
                  <c:v>0.94799999999999995</c:v>
                </c:pt>
              </c:numCache>
            </c:numRef>
          </c:val>
          <c:smooth val="0"/>
          <c:extLst>
            <c:ext xmlns:c16="http://schemas.microsoft.com/office/drawing/2014/chart" uri="{C3380CC4-5D6E-409C-BE32-E72D297353CC}">
              <c16:uniqueId val="{00000002-68BE-4F65-B7D8-E44BBEBD7E8D}"/>
            </c:ext>
          </c:extLst>
        </c:ser>
        <c:dLbls>
          <c:dLblPos val="t"/>
          <c:showLegendKey val="0"/>
          <c:showVal val="1"/>
          <c:showCatName val="0"/>
          <c:showSerName val="0"/>
          <c:showPercent val="0"/>
          <c:showBubbleSize val="0"/>
        </c:dLbls>
        <c:marker val="1"/>
        <c:smooth val="0"/>
        <c:axId val="940013855"/>
        <c:axId val="940923583"/>
      </c:lineChart>
      <c:catAx>
        <c:axId val="94001385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Iteration</a:t>
                </a:r>
              </a:p>
            </c:rich>
          </c:tx>
          <c:layout>
            <c:manualLayout>
              <c:xMode val="edge"/>
              <c:yMode val="edge"/>
              <c:x val="0.92027476654744023"/>
              <c:y val="0.8667773760797228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923583"/>
        <c:crosses val="autoZero"/>
        <c:auto val="1"/>
        <c:lblAlgn val="ctr"/>
        <c:lblOffset val="100"/>
        <c:noMultiLvlLbl val="0"/>
      </c:catAx>
      <c:valAx>
        <c:axId val="9409235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Percent</a:t>
                </a:r>
              </a:p>
            </c:rich>
          </c:tx>
          <c:layout>
            <c:manualLayout>
              <c:xMode val="edge"/>
              <c:yMode val="edge"/>
              <c:x val="4.4896851785080329E-2"/>
              <c:y val="2.5537622059807582E-2"/>
            </c:manualLayout>
          </c:layout>
          <c:overlay val="0"/>
          <c:spPr>
            <a:noFill/>
            <a:ln>
              <a:noFill/>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01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r>
              <a:rPr lang="en-US"/>
              <a:t>OKR metrics per Iterations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endParaRPr lang="en-US"/>
        </a:p>
      </c:txPr>
    </c:title>
    <c:autoTitleDeleted val="0"/>
    <c:plotArea>
      <c:layout/>
      <c:lineChart>
        <c:grouping val="standard"/>
        <c:varyColors val="0"/>
        <c:ser>
          <c:idx val="1"/>
          <c:order val="0"/>
          <c:tx>
            <c:strRef>
              <c:f>'Metrics Team 1'!$B$95</c:f>
              <c:strCache>
                <c:ptCount val="1"/>
                <c:pt idx="0">
                  <c:v>% Build Certification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1'!$C$95:$G$95</c:f>
              <c:numCache>
                <c:formatCode>0.00%</c:formatCode>
                <c:ptCount val="5"/>
                <c:pt idx="0">
                  <c:v>0.30099999999999999</c:v>
                </c:pt>
                <c:pt idx="1">
                  <c:v>0.501</c:v>
                </c:pt>
                <c:pt idx="2">
                  <c:v>0.63100000000000001</c:v>
                </c:pt>
                <c:pt idx="3">
                  <c:v>0.72099999999999997</c:v>
                </c:pt>
                <c:pt idx="4">
                  <c:v>0.85099999999999998</c:v>
                </c:pt>
              </c:numCache>
            </c:numRef>
          </c:val>
          <c:smooth val="0"/>
          <c:extLst>
            <c:ext xmlns:c16="http://schemas.microsoft.com/office/drawing/2014/chart" uri="{C3380CC4-5D6E-409C-BE32-E72D297353CC}">
              <c16:uniqueId val="{00000000-FB2B-4BF8-8D2A-A11699E019BB}"/>
            </c:ext>
          </c:extLst>
        </c:ser>
        <c:ser>
          <c:idx val="0"/>
          <c:order val="1"/>
          <c:tx>
            <c:strRef>
              <c:f>'Metrics Team 1'!$B$96</c:f>
              <c:strCache>
                <c:ptCount val="1"/>
                <c:pt idx="0">
                  <c:v>% High Priority Test Cases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1'!$C$96:$G$96</c:f>
              <c:numCache>
                <c:formatCode>0.00%</c:formatCode>
                <c:ptCount val="5"/>
                <c:pt idx="0">
                  <c:v>0.54500000000000004</c:v>
                </c:pt>
                <c:pt idx="1">
                  <c:v>0.60499999999999998</c:v>
                </c:pt>
                <c:pt idx="2">
                  <c:v>0.72499999999999998</c:v>
                </c:pt>
                <c:pt idx="3">
                  <c:v>0.51500000000000001</c:v>
                </c:pt>
                <c:pt idx="4">
                  <c:v>0.58499999999999996</c:v>
                </c:pt>
              </c:numCache>
            </c:numRef>
          </c:val>
          <c:smooth val="0"/>
          <c:extLst>
            <c:ext xmlns:c16="http://schemas.microsoft.com/office/drawing/2014/chart" uri="{C3380CC4-5D6E-409C-BE32-E72D297353CC}">
              <c16:uniqueId val="{00000001-FB2B-4BF8-8D2A-A11699E019BB}"/>
            </c:ext>
          </c:extLst>
        </c:ser>
        <c:ser>
          <c:idx val="2"/>
          <c:order val="2"/>
          <c:tx>
            <c:strRef>
              <c:f>'Metrics Team 1'!$B$97</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1'!$C$97:$G$97</c:f>
              <c:numCache>
                <c:formatCode>0.00%</c:formatCode>
                <c:ptCount val="5"/>
                <c:pt idx="0">
                  <c:v>0.998</c:v>
                </c:pt>
                <c:pt idx="1">
                  <c:v>0.89800000000000002</c:v>
                </c:pt>
                <c:pt idx="2">
                  <c:v>0.94799999999999995</c:v>
                </c:pt>
                <c:pt idx="3">
                  <c:v>0.98799999999999999</c:v>
                </c:pt>
                <c:pt idx="4">
                  <c:v>0.94799999999999995</c:v>
                </c:pt>
              </c:numCache>
            </c:numRef>
          </c:val>
          <c:smooth val="0"/>
          <c:extLst>
            <c:ext xmlns:c16="http://schemas.microsoft.com/office/drawing/2014/chart" uri="{C3380CC4-5D6E-409C-BE32-E72D297353CC}">
              <c16:uniqueId val="{00000002-FB2B-4BF8-8D2A-A11699E019BB}"/>
            </c:ext>
          </c:extLst>
        </c:ser>
        <c:dLbls>
          <c:dLblPos val="t"/>
          <c:showLegendKey val="0"/>
          <c:showVal val="1"/>
          <c:showCatName val="0"/>
          <c:showSerName val="0"/>
          <c:showPercent val="0"/>
          <c:showBubbleSize val="0"/>
        </c:dLbls>
        <c:marker val="1"/>
        <c:smooth val="0"/>
        <c:axId val="940013855"/>
        <c:axId val="940923583"/>
      </c:lineChart>
      <c:catAx>
        <c:axId val="940013855"/>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Iteration</a:t>
                </a:r>
              </a:p>
            </c:rich>
          </c:tx>
          <c:layout>
            <c:manualLayout>
              <c:xMode val="edge"/>
              <c:yMode val="edge"/>
              <c:x val="0.92769449184387787"/>
              <c:y val="0.8744405759429274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923583"/>
        <c:crosses val="autoZero"/>
        <c:auto val="1"/>
        <c:lblAlgn val="ctr"/>
        <c:lblOffset val="100"/>
        <c:noMultiLvlLbl val="0"/>
      </c:catAx>
      <c:valAx>
        <c:axId val="9409235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Percent</a:t>
                </a:r>
              </a:p>
            </c:rich>
          </c:tx>
          <c:layout>
            <c:manualLayout>
              <c:xMode val="edge"/>
              <c:yMode val="edge"/>
              <c:x val="4.5011516381295927E-2"/>
              <c:y val="2.2736076754443175E-2"/>
            </c:manualLayout>
          </c:layout>
          <c:overlay val="0"/>
          <c:spPr>
            <a:noFill/>
            <a:ln>
              <a:noFill/>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01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r>
              <a:rPr lang="en-US"/>
              <a:t>OKR metrics per PIs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endParaRPr lang="en-US"/>
        </a:p>
      </c:txPr>
    </c:title>
    <c:autoTitleDeleted val="0"/>
    <c:plotArea>
      <c:layout/>
      <c:lineChart>
        <c:grouping val="standard"/>
        <c:varyColors val="0"/>
        <c:ser>
          <c:idx val="0"/>
          <c:order val="0"/>
          <c:tx>
            <c:strRef>
              <c:f>'Metrics Team 1'!$B$128</c:f>
              <c:strCache>
                <c:ptCount val="1"/>
                <c:pt idx="0">
                  <c:v>% Build Certification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1'!$C$128:$H$128</c:f>
              <c:numCache>
                <c:formatCode>0.00%</c:formatCode>
                <c:ptCount val="6"/>
                <c:pt idx="0">
                  <c:v>0.20100000000000001</c:v>
                </c:pt>
                <c:pt idx="1">
                  <c:v>0.60099999999999998</c:v>
                </c:pt>
                <c:pt idx="2">
                  <c:v>0.63100000000000001</c:v>
                </c:pt>
                <c:pt idx="3">
                  <c:v>0.621</c:v>
                </c:pt>
                <c:pt idx="4">
                  <c:v>0.63100000000000001</c:v>
                </c:pt>
                <c:pt idx="5">
                  <c:v>0.63100000000000001</c:v>
                </c:pt>
              </c:numCache>
            </c:numRef>
          </c:val>
          <c:smooth val="0"/>
          <c:extLst>
            <c:ext xmlns:c16="http://schemas.microsoft.com/office/drawing/2014/chart" uri="{C3380CC4-5D6E-409C-BE32-E72D297353CC}">
              <c16:uniqueId val="{00000000-9973-4066-8A8C-EB30A4E2A1F5}"/>
            </c:ext>
          </c:extLst>
        </c:ser>
        <c:ser>
          <c:idx val="1"/>
          <c:order val="1"/>
          <c:tx>
            <c:strRef>
              <c:f>'Metrics Team 1'!$B$129</c:f>
              <c:strCache>
                <c:ptCount val="1"/>
                <c:pt idx="0">
                  <c:v>% High Priority Test Cases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1'!$C$129:$H$129</c:f>
              <c:numCache>
                <c:formatCode>0.00%</c:formatCode>
                <c:ptCount val="6"/>
                <c:pt idx="0">
                  <c:v>0.54500000000000004</c:v>
                </c:pt>
                <c:pt idx="1">
                  <c:v>0.55500000000000005</c:v>
                </c:pt>
                <c:pt idx="2">
                  <c:v>0.505</c:v>
                </c:pt>
                <c:pt idx="3">
                  <c:v>0.51500000000000001</c:v>
                </c:pt>
                <c:pt idx="4">
                  <c:v>0.505</c:v>
                </c:pt>
                <c:pt idx="5">
                  <c:v>0.505</c:v>
                </c:pt>
              </c:numCache>
            </c:numRef>
          </c:val>
          <c:smooth val="0"/>
          <c:extLst>
            <c:ext xmlns:c16="http://schemas.microsoft.com/office/drawing/2014/chart" uri="{C3380CC4-5D6E-409C-BE32-E72D297353CC}">
              <c16:uniqueId val="{00000001-9973-4066-8A8C-EB30A4E2A1F5}"/>
            </c:ext>
          </c:extLst>
        </c:ser>
        <c:ser>
          <c:idx val="2"/>
          <c:order val="2"/>
          <c:tx>
            <c:strRef>
              <c:f>'Metrics Team 1'!$B$130</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1'!$C$130:$H$130</c:f>
              <c:numCache>
                <c:formatCode>0.00%</c:formatCode>
                <c:ptCount val="6"/>
                <c:pt idx="0">
                  <c:v>0.998</c:v>
                </c:pt>
                <c:pt idx="1">
                  <c:v>0.89800000000000002</c:v>
                </c:pt>
                <c:pt idx="2">
                  <c:v>0.94799999999999995</c:v>
                </c:pt>
                <c:pt idx="3">
                  <c:v>0.98799999999999999</c:v>
                </c:pt>
                <c:pt idx="4">
                  <c:v>0.94799999999999995</c:v>
                </c:pt>
                <c:pt idx="5">
                  <c:v>0.93799999999999994</c:v>
                </c:pt>
              </c:numCache>
            </c:numRef>
          </c:val>
          <c:smooth val="0"/>
          <c:extLst>
            <c:ext xmlns:c16="http://schemas.microsoft.com/office/drawing/2014/chart" uri="{C3380CC4-5D6E-409C-BE32-E72D297353CC}">
              <c16:uniqueId val="{00000002-9973-4066-8A8C-EB30A4E2A1F5}"/>
            </c:ext>
          </c:extLst>
        </c:ser>
        <c:dLbls>
          <c:dLblPos val="t"/>
          <c:showLegendKey val="0"/>
          <c:showVal val="1"/>
          <c:showCatName val="0"/>
          <c:showSerName val="0"/>
          <c:showPercent val="0"/>
          <c:showBubbleSize val="0"/>
        </c:dLbls>
        <c:marker val="1"/>
        <c:smooth val="0"/>
        <c:axId val="414024504"/>
        <c:axId val="156084296"/>
      </c:lineChart>
      <c:catAx>
        <c:axId val="414024504"/>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Product increment </a:t>
                </a:r>
              </a:p>
            </c:rich>
          </c:tx>
          <c:layout>
            <c:manualLayout>
              <c:xMode val="edge"/>
              <c:yMode val="edge"/>
              <c:x val="0.90572087373701127"/>
              <c:y val="0.8735357461004874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156084296"/>
        <c:crosses val="autoZero"/>
        <c:auto val="1"/>
        <c:lblAlgn val="ctr"/>
        <c:lblOffset val="100"/>
        <c:noMultiLvlLbl val="0"/>
      </c:catAx>
      <c:valAx>
        <c:axId val="156084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r>
                  <a:rPr lang="en-US" b="1"/>
                  <a:t>Percent</a:t>
                </a:r>
              </a:p>
            </c:rich>
          </c:tx>
          <c:layout>
            <c:manualLayout>
              <c:xMode val="edge"/>
              <c:yMode val="edge"/>
              <c:x val="4.4228449929999782E-2"/>
              <c:y val="2.099758060635917E-2"/>
            </c:manualLayout>
          </c:layout>
          <c:overlay val="0"/>
          <c:spPr>
            <a:noFill/>
            <a:ln>
              <a:noFill/>
            </a:ln>
            <a:effectLst/>
          </c:spPr>
          <c:txPr>
            <a:bodyPr rot="0" spcFirstLastPara="1" vertOverflow="ellipsis" wrap="square" anchor="ctr" anchorCtr="1"/>
            <a:lstStyle/>
            <a:p>
              <a:pPr>
                <a:defRPr sz="1200" b="1"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41402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r>
              <a:rPr lang="en-US"/>
              <a:t>OKR metrics per Iterations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endParaRPr lang="en-US"/>
        </a:p>
      </c:txPr>
    </c:title>
    <c:autoTitleDeleted val="0"/>
    <c:plotArea>
      <c:layout/>
      <c:lineChart>
        <c:grouping val="standard"/>
        <c:varyColors val="0"/>
        <c:ser>
          <c:idx val="1"/>
          <c:order val="0"/>
          <c:tx>
            <c:strRef>
              <c:f>'Metrics Team n'!$B$61</c:f>
              <c:strCache>
                <c:ptCount val="1"/>
                <c:pt idx="0">
                  <c:v>% Build Certification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n'!$C$61:$G$61</c:f>
              <c:numCache>
                <c:formatCode>0.00%</c:formatCode>
                <c:ptCount val="5"/>
                <c:pt idx="0">
                  <c:v>0.59099999999999997</c:v>
                </c:pt>
                <c:pt idx="1">
                  <c:v>0.60099999999999998</c:v>
                </c:pt>
                <c:pt idx="2">
                  <c:v>0.63100000000000001</c:v>
                </c:pt>
                <c:pt idx="3">
                  <c:v>0.621</c:v>
                </c:pt>
                <c:pt idx="4">
                  <c:v>0.63100000000000001</c:v>
                </c:pt>
              </c:numCache>
            </c:numRef>
          </c:val>
          <c:smooth val="0"/>
          <c:extLst>
            <c:ext xmlns:c16="http://schemas.microsoft.com/office/drawing/2014/chart" uri="{C3380CC4-5D6E-409C-BE32-E72D297353CC}">
              <c16:uniqueId val="{00000000-1BB3-4F34-9272-125F3BA01718}"/>
            </c:ext>
          </c:extLst>
        </c:ser>
        <c:ser>
          <c:idx val="0"/>
          <c:order val="1"/>
          <c:tx>
            <c:strRef>
              <c:f>'Metrics Team n'!$B$62</c:f>
              <c:strCache>
                <c:ptCount val="1"/>
                <c:pt idx="0">
                  <c:v>% High Priority Test Cases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n'!$C$62:$G$62</c:f>
              <c:numCache>
                <c:formatCode>0.00%</c:formatCode>
                <c:ptCount val="5"/>
                <c:pt idx="0">
                  <c:v>0.54500000000000004</c:v>
                </c:pt>
                <c:pt idx="1">
                  <c:v>0.55500000000000005</c:v>
                </c:pt>
                <c:pt idx="2">
                  <c:v>0.505</c:v>
                </c:pt>
                <c:pt idx="3">
                  <c:v>0.51500000000000001</c:v>
                </c:pt>
                <c:pt idx="4">
                  <c:v>0.505</c:v>
                </c:pt>
              </c:numCache>
            </c:numRef>
          </c:val>
          <c:smooth val="0"/>
          <c:extLst>
            <c:ext xmlns:c16="http://schemas.microsoft.com/office/drawing/2014/chart" uri="{C3380CC4-5D6E-409C-BE32-E72D297353CC}">
              <c16:uniqueId val="{00000001-1BB3-4F34-9272-125F3BA01718}"/>
            </c:ext>
          </c:extLst>
        </c:ser>
        <c:ser>
          <c:idx val="2"/>
          <c:order val="2"/>
          <c:tx>
            <c:strRef>
              <c:f>'Metrics Team n'!$B$63</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n'!$C$63:$G$63</c:f>
              <c:numCache>
                <c:formatCode>0.00%</c:formatCode>
                <c:ptCount val="5"/>
                <c:pt idx="0">
                  <c:v>0.998</c:v>
                </c:pt>
                <c:pt idx="1">
                  <c:v>0.89800000000000002</c:v>
                </c:pt>
                <c:pt idx="2">
                  <c:v>0.94799999999999995</c:v>
                </c:pt>
                <c:pt idx="3">
                  <c:v>0.98799999999999999</c:v>
                </c:pt>
                <c:pt idx="4">
                  <c:v>0.94799999999999995</c:v>
                </c:pt>
              </c:numCache>
            </c:numRef>
          </c:val>
          <c:smooth val="0"/>
          <c:extLst>
            <c:ext xmlns:c16="http://schemas.microsoft.com/office/drawing/2014/chart" uri="{C3380CC4-5D6E-409C-BE32-E72D297353CC}">
              <c16:uniqueId val="{00000002-1BB3-4F34-9272-125F3BA01718}"/>
            </c:ext>
          </c:extLst>
        </c:ser>
        <c:dLbls>
          <c:dLblPos val="t"/>
          <c:showLegendKey val="0"/>
          <c:showVal val="1"/>
          <c:showCatName val="0"/>
          <c:showSerName val="0"/>
          <c:showPercent val="0"/>
          <c:showBubbleSize val="0"/>
        </c:dLbls>
        <c:marker val="1"/>
        <c:smooth val="0"/>
        <c:axId val="940013855"/>
        <c:axId val="940923583"/>
      </c:lineChart>
      <c:catAx>
        <c:axId val="94001385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r>
                  <a:rPr lang="en-US"/>
                  <a:t>Iteration</a:t>
                </a:r>
              </a:p>
            </c:rich>
          </c:tx>
          <c:layout>
            <c:manualLayout>
              <c:xMode val="edge"/>
              <c:yMode val="edge"/>
              <c:x val="0.93009696245066886"/>
              <c:y val="0.866777321838676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923583"/>
        <c:crosses val="autoZero"/>
        <c:auto val="1"/>
        <c:lblAlgn val="ctr"/>
        <c:lblOffset val="100"/>
        <c:noMultiLvlLbl val="0"/>
      </c:catAx>
      <c:valAx>
        <c:axId val="9409235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r>
                  <a:rPr lang="en-US"/>
                  <a:t>Percent</a:t>
                </a:r>
              </a:p>
            </c:rich>
          </c:tx>
          <c:layout>
            <c:manualLayout>
              <c:xMode val="edge"/>
              <c:yMode val="edge"/>
              <c:x val="4.4929476104888982E-2"/>
              <c:y val="1.5696002636582662E-2"/>
            </c:manualLayout>
          </c:layout>
          <c:overlay val="0"/>
          <c:spPr>
            <a:noFill/>
            <a:ln>
              <a:noFill/>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01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r>
              <a:rPr lang="en-US"/>
              <a:t>OKR metrics per Iterations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endParaRPr lang="en-US"/>
        </a:p>
      </c:txPr>
    </c:title>
    <c:autoTitleDeleted val="0"/>
    <c:plotArea>
      <c:layout/>
      <c:lineChart>
        <c:grouping val="standard"/>
        <c:varyColors val="0"/>
        <c:ser>
          <c:idx val="1"/>
          <c:order val="0"/>
          <c:tx>
            <c:strRef>
              <c:f>'Metrics Team n'!$B$95</c:f>
              <c:strCache>
                <c:ptCount val="1"/>
                <c:pt idx="0">
                  <c:v>% Build Certification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n'!$C$95:$G$95</c:f>
              <c:numCache>
                <c:formatCode>0.00%</c:formatCode>
                <c:ptCount val="5"/>
                <c:pt idx="0">
                  <c:v>0.30099999999999999</c:v>
                </c:pt>
                <c:pt idx="1">
                  <c:v>0.501</c:v>
                </c:pt>
                <c:pt idx="2">
                  <c:v>0.63100000000000001</c:v>
                </c:pt>
                <c:pt idx="3">
                  <c:v>0.72099999999999997</c:v>
                </c:pt>
                <c:pt idx="4">
                  <c:v>0.85099999999999998</c:v>
                </c:pt>
              </c:numCache>
            </c:numRef>
          </c:val>
          <c:smooth val="0"/>
          <c:extLst>
            <c:ext xmlns:c16="http://schemas.microsoft.com/office/drawing/2014/chart" uri="{C3380CC4-5D6E-409C-BE32-E72D297353CC}">
              <c16:uniqueId val="{00000000-A107-467F-B526-18A1F2A95CBE}"/>
            </c:ext>
          </c:extLst>
        </c:ser>
        <c:ser>
          <c:idx val="0"/>
          <c:order val="1"/>
          <c:tx>
            <c:strRef>
              <c:f>'Metrics Team n'!$B$96</c:f>
              <c:strCache>
                <c:ptCount val="1"/>
                <c:pt idx="0">
                  <c:v>% High Priority Test Cases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n'!$C$96:$G$96</c:f>
              <c:numCache>
                <c:formatCode>0.00%</c:formatCode>
                <c:ptCount val="5"/>
                <c:pt idx="0">
                  <c:v>0.54500000000000004</c:v>
                </c:pt>
                <c:pt idx="1">
                  <c:v>0.60499999999999998</c:v>
                </c:pt>
                <c:pt idx="2">
                  <c:v>0.72499999999999998</c:v>
                </c:pt>
                <c:pt idx="3">
                  <c:v>0.51500000000000001</c:v>
                </c:pt>
                <c:pt idx="4">
                  <c:v>0.58499999999999996</c:v>
                </c:pt>
              </c:numCache>
            </c:numRef>
          </c:val>
          <c:smooth val="0"/>
          <c:extLst>
            <c:ext xmlns:c16="http://schemas.microsoft.com/office/drawing/2014/chart" uri="{C3380CC4-5D6E-409C-BE32-E72D297353CC}">
              <c16:uniqueId val="{00000001-A107-467F-B526-18A1F2A95CBE}"/>
            </c:ext>
          </c:extLst>
        </c:ser>
        <c:ser>
          <c:idx val="2"/>
          <c:order val="2"/>
          <c:tx>
            <c:strRef>
              <c:f>'Metrics Team n'!$B$97</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 Team n'!$C$97:$G$97</c:f>
              <c:numCache>
                <c:formatCode>0.00%</c:formatCode>
                <c:ptCount val="5"/>
                <c:pt idx="0">
                  <c:v>0.998</c:v>
                </c:pt>
                <c:pt idx="1">
                  <c:v>0.89800000000000002</c:v>
                </c:pt>
                <c:pt idx="2">
                  <c:v>0.94799999999999995</c:v>
                </c:pt>
                <c:pt idx="3">
                  <c:v>0.98799999999999999</c:v>
                </c:pt>
                <c:pt idx="4">
                  <c:v>0.94799999999999995</c:v>
                </c:pt>
              </c:numCache>
            </c:numRef>
          </c:val>
          <c:smooth val="0"/>
          <c:extLst>
            <c:ext xmlns:c16="http://schemas.microsoft.com/office/drawing/2014/chart" uri="{C3380CC4-5D6E-409C-BE32-E72D297353CC}">
              <c16:uniqueId val="{00000002-A107-467F-B526-18A1F2A95CBE}"/>
            </c:ext>
          </c:extLst>
        </c:ser>
        <c:dLbls>
          <c:dLblPos val="t"/>
          <c:showLegendKey val="0"/>
          <c:showVal val="1"/>
          <c:showCatName val="0"/>
          <c:showSerName val="0"/>
          <c:showPercent val="0"/>
          <c:showBubbleSize val="0"/>
        </c:dLbls>
        <c:marker val="1"/>
        <c:smooth val="0"/>
        <c:axId val="940013855"/>
        <c:axId val="940923583"/>
      </c:lineChart>
      <c:catAx>
        <c:axId val="940013855"/>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r>
                  <a:rPr lang="en-US"/>
                  <a:t>Iteration</a:t>
                </a:r>
              </a:p>
            </c:rich>
          </c:tx>
          <c:layout>
            <c:manualLayout>
              <c:xMode val="edge"/>
              <c:yMode val="edge"/>
              <c:x val="0.9350531956508018"/>
              <c:y val="0.8744407237975736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923583"/>
        <c:crosses val="autoZero"/>
        <c:auto val="1"/>
        <c:lblAlgn val="ctr"/>
        <c:lblOffset val="100"/>
        <c:noMultiLvlLbl val="0"/>
      </c:catAx>
      <c:valAx>
        <c:axId val="940923583"/>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r>
                  <a:rPr lang="en-US"/>
                  <a:t>Percent</a:t>
                </a:r>
              </a:p>
            </c:rich>
          </c:tx>
          <c:layout>
            <c:manualLayout>
              <c:xMode val="edge"/>
              <c:yMode val="edge"/>
              <c:x val="4.3400697112621879E-2"/>
              <c:y val="1.7673825534922152E-2"/>
            </c:manualLayout>
          </c:layout>
          <c:overlay val="0"/>
          <c:spPr>
            <a:noFill/>
            <a:ln>
              <a:noFill/>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940013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r>
              <a:rPr lang="en-US"/>
              <a:t>OKR metrics per PIs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Arial" panose="020B0604020202020204" pitchFamily="34" charset="0"/>
            </a:defRPr>
          </a:pPr>
          <a:endParaRPr lang="en-US"/>
        </a:p>
      </c:txPr>
    </c:title>
    <c:autoTitleDeleted val="0"/>
    <c:plotArea>
      <c:layout/>
      <c:lineChart>
        <c:grouping val="standard"/>
        <c:varyColors val="0"/>
        <c:ser>
          <c:idx val="0"/>
          <c:order val="0"/>
          <c:tx>
            <c:strRef>
              <c:f>Metrics!$B$129</c:f>
              <c:strCache>
                <c:ptCount val="1"/>
                <c:pt idx="0">
                  <c:v>% Build Certification Automated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Metrics!$C$129:$H$129</c:f>
              <c:numCache>
                <c:formatCode>0.00%</c:formatCode>
                <c:ptCount val="6"/>
                <c:pt idx="0">
                  <c:v>0.20100000000000001</c:v>
                </c:pt>
                <c:pt idx="1">
                  <c:v>0.60099999999999998</c:v>
                </c:pt>
                <c:pt idx="2">
                  <c:v>0.63100000000000001</c:v>
                </c:pt>
                <c:pt idx="3">
                  <c:v>0.621</c:v>
                </c:pt>
                <c:pt idx="4">
                  <c:v>0.63100000000000001</c:v>
                </c:pt>
                <c:pt idx="5">
                  <c:v>0.63100000000000001</c:v>
                </c:pt>
              </c:numCache>
            </c:numRef>
          </c:val>
          <c:smooth val="0"/>
          <c:extLst>
            <c:ext xmlns:c16="http://schemas.microsoft.com/office/drawing/2014/chart" uri="{C3380CC4-5D6E-409C-BE32-E72D297353CC}">
              <c16:uniqueId val="{00000000-C87C-4CC0-8978-19E3577B0D17}"/>
            </c:ext>
          </c:extLst>
        </c:ser>
        <c:ser>
          <c:idx val="1"/>
          <c:order val="1"/>
          <c:tx>
            <c:strRef>
              <c:f>Metrics!$B$130</c:f>
              <c:strCache>
                <c:ptCount val="1"/>
                <c:pt idx="0">
                  <c:v>% High Priority Test Cases Automated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Metrics!$C$130:$H$130</c:f>
              <c:numCache>
                <c:formatCode>0.00%</c:formatCode>
                <c:ptCount val="6"/>
                <c:pt idx="0">
                  <c:v>0.54500000000000004</c:v>
                </c:pt>
                <c:pt idx="1">
                  <c:v>0.55500000000000005</c:v>
                </c:pt>
                <c:pt idx="2">
                  <c:v>0.505</c:v>
                </c:pt>
                <c:pt idx="3">
                  <c:v>0.51500000000000001</c:v>
                </c:pt>
                <c:pt idx="4">
                  <c:v>0.505</c:v>
                </c:pt>
                <c:pt idx="5">
                  <c:v>0.505</c:v>
                </c:pt>
              </c:numCache>
            </c:numRef>
          </c:val>
          <c:smooth val="0"/>
          <c:extLst>
            <c:ext xmlns:c16="http://schemas.microsoft.com/office/drawing/2014/chart" uri="{C3380CC4-5D6E-409C-BE32-E72D297353CC}">
              <c16:uniqueId val="{00000001-C87C-4CC0-8978-19E3577B0D17}"/>
            </c:ext>
          </c:extLst>
        </c:ser>
        <c:ser>
          <c:idx val="2"/>
          <c:order val="2"/>
          <c:tx>
            <c:strRef>
              <c:f>Metrics!$B$131</c:f>
              <c:strCache>
                <c:ptCount val="1"/>
                <c:pt idx="0">
                  <c:v>% Manual Test Case Coverage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Metrics!$C$131:$H$131</c:f>
              <c:numCache>
                <c:formatCode>0.00%</c:formatCode>
                <c:ptCount val="6"/>
                <c:pt idx="0">
                  <c:v>0.998</c:v>
                </c:pt>
                <c:pt idx="1">
                  <c:v>0.89800000000000002</c:v>
                </c:pt>
                <c:pt idx="2">
                  <c:v>0.94799999999999995</c:v>
                </c:pt>
                <c:pt idx="3">
                  <c:v>0.98799999999999999</c:v>
                </c:pt>
                <c:pt idx="4">
                  <c:v>0.94799999999999995</c:v>
                </c:pt>
                <c:pt idx="5">
                  <c:v>0.93799999999999994</c:v>
                </c:pt>
              </c:numCache>
            </c:numRef>
          </c:val>
          <c:smooth val="0"/>
          <c:extLst>
            <c:ext xmlns:c16="http://schemas.microsoft.com/office/drawing/2014/chart" uri="{C3380CC4-5D6E-409C-BE32-E72D297353CC}">
              <c16:uniqueId val="{00000002-C87C-4CC0-8978-19E3577B0D17}"/>
            </c:ext>
          </c:extLst>
        </c:ser>
        <c:dLbls>
          <c:dLblPos val="t"/>
          <c:showLegendKey val="0"/>
          <c:showVal val="1"/>
          <c:showCatName val="0"/>
          <c:showSerName val="0"/>
          <c:showPercent val="0"/>
          <c:showBubbleSize val="0"/>
        </c:dLbls>
        <c:marker val="1"/>
        <c:smooth val="0"/>
        <c:axId val="414024504"/>
        <c:axId val="156084296"/>
      </c:lineChart>
      <c:catAx>
        <c:axId val="4140245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r>
                  <a:rPr lang="en-US"/>
                  <a:t>Product increment </a:t>
                </a:r>
              </a:p>
            </c:rich>
          </c:tx>
          <c:layout>
            <c:manualLayout>
              <c:xMode val="edge"/>
              <c:yMode val="edge"/>
              <c:x val="0.9107083547428475"/>
              <c:y val="0.8735356900194213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156084296"/>
        <c:crosses val="autoZero"/>
        <c:auto val="1"/>
        <c:lblAlgn val="ctr"/>
        <c:lblOffset val="100"/>
        <c:noMultiLvlLbl val="0"/>
      </c:catAx>
      <c:valAx>
        <c:axId val="156084296"/>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r>
                  <a:rPr lang="en-US"/>
                  <a:t>Percent</a:t>
                </a:r>
              </a:p>
            </c:rich>
          </c:tx>
          <c:layout>
            <c:manualLayout>
              <c:xMode val="edge"/>
              <c:yMode val="edge"/>
              <c:x val="4.5100355442077772E-2"/>
              <c:y val="1.8483085573745159E-2"/>
            </c:manualLayout>
          </c:layout>
          <c:overlay val="0"/>
          <c:spPr>
            <a:noFill/>
            <a:ln>
              <a:noFill/>
            </a:ln>
            <a:effectLst/>
          </c:spPr>
          <c:txPr>
            <a:bodyPr rot="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414024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xdr:colOff>
      <xdr:row>65</xdr:row>
      <xdr:rowOff>0</xdr:rowOff>
    </xdr:from>
    <xdr:to>
      <xdr:col>11</xdr:col>
      <xdr:colOff>8659</xdr:colOff>
      <xdr:row>90</xdr:row>
      <xdr:rowOff>181841</xdr:rowOff>
    </xdr:to>
    <xdr:graphicFrame macro="">
      <xdr:nvGraphicFramePr>
        <xdr:cNvPr id="2" name="Chart 1">
          <a:extLst>
            <a:ext uri="{FF2B5EF4-FFF2-40B4-BE49-F238E27FC236}">
              <a16:creationId xmlns:a16="http://schemas.microsoft.com/office/drawing/2014/main" id="{AE9EB861-4160-4566-B4B7-3EB05701B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8659</xdr:colOff>
      <xdr:row>99</xdr:row>
      <xdr:rowOff>297</xdr:rowOff>
    </xdr:from>
    <xdr:to>
      <xdr:col>11</xdr:col>
      <xdr:colOff>0</xdr:colOff>
      <xdr:row>124</xdr:row>
      <xdr:rowOff>17318</xdr:rowOff>
    </xdr:to>
    <xdr:graphicFrame macro="">
      <xdr:nvGraphicFramePr>
        <xdr:cNvPr id="3" name="Chart 2">
          <a:extLst>
            <a:ext uri="{FF2B5EF4-FFF2-40B4-BE49-F238E27FC236}">
              <a16:creationId xmlns:a16="http://schemas.microsoft.com/office/drawing/2014/main" id="{34BA8C4D-23EA-4644-9842-D01FA6386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10390</xdr:colOff>
      <xdr:row>132</xdr:row>
      <xdr:rowOff>867</xdr:rowOff>
    </xdr:from>
    <xdr:to>
      <xdr:col>10</xdr:col>
      <xdr:colOff>606135</xdr:colOff>
      <xdr:row>157</xdr:row>
      <xdr:rowOff>8659</xdr:rowOff>
    </xdr:to>
    <xdr:graphicFrame macro="">
      <xdr:nvGraphicFramePr>
        <xdr:cNvPr id="4" name="Chart 3">
          <a:extLst>
            <a:ext uri="{FF2B5EF4-FFF2-40B4-BE49-F238E27FC236}">
              <a16:creationId xmlns:a16="http://schemas.microsoft.com/office/drawing/2014/main" id="{5D850CF5-CF32-4BCB-8A81-EF103F003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64</xdr:row>
      <xdr:rowOff>0</xdr:rowOff>
    </xdr:from>
    <xdr:to>
      <xdr:col>11</xdr:col>
      <xdr:colOff>8659</xdr:colOff>
      <xdr:row>89</xdr:row>
      <xdr:rowOff>181841</xdr:rowOff>
    </xdr:to>
    <xdr:graphicFrame macro="">
      <xdr:nvGraphicFramePr>
        <xdr:cNvPr id="2" name="Chart 1">
          <a:extLst>
            <a:ext uri="{FF2B5EF4-FFF2-40B4-BE49-F238E27FC236}">
              <a16:creationId xmlns:a16="http://schemas.microsoft.com/office/drawing/2014/main" id="{A95A7F2C-280E-416D-B42B-940527277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8659</xdr:colOff>
      <xdr:row>98</xdr:row>
      <xdr:rowOff>297</xdr:rowOff>
    </xdr:from>
    <xdr:to>
      <xdr:col>11</xdr:col>
      <xdr:colOff>0</xdr:colOff>
      <xdr:row>123</xdr:row>
      <xdr:rowOff>17318</xdr:rowOff>
    </xdr:to>
    <xdr:graphicFrame macro="">
      <xdr:nvGraphicFramePr>
        <xdr:cNvPr id="3" name="Chart 2">
          <a:extLst>
            <a:ext uri="{FF2B5EF4-FFF2-40B4-BE49-F238E27FC236}">
              <a16:creationId xmlns:a16="http://schemas.microsoft.com/office/drawing/2014/main" id="{3A5D4887-73BF-4A46-B8DF-2F42A6CB1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10390</xdr:colOff>
      <xdr:row>131</xdr:row>
      <xdr:rowOff>867</xdr:rowOff>
    </xdr:from>
    <xdr:to>
      <xdr:col>10</xdr:col>
      <xdr:colOff>606135</xdr:colOff>
      <xdr:row>156</xdr:row>
      <xdr:rowOff>8659</xdr:rowOff>
    </xdr:to>
    <xdr:graphicFrame macro="">
      <xdr:nvGraphicFramePr>
        <xdr:cNvPr id="4" name="Chart 3">
          <a:extLst>
            <a:ext uri="{FF2B5EF4-FFF2-40B4-BE49-F238E27FC236}">
              <a16:creationId xmlns:a16="http://schemas.microsoft.com/office/drawing/2014/main" id="{528121D6-616C-4198-805F-956016DA7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xdr:colOff>
      <xdr:row>64</xdr:row>
      <xdr:rowOff>0</xdr:rowOff>
    </xdr:from>
    <xdr:to>
      <xdr:col>11</xdr:col>
      <xdr:colOff>8659</xdr:colOff>
      <xdr:row>89</xdr:row>
      <xdr:rowOff>181841</xdr:rowOff>
    </xdr:to>
    <xdr:graphicFrame macro="">
      <xdr:nvGraphicFramePr>
        <xdr:cNvPr id="2" name="Chart 1">
          <a:extLst>
            <a:ext uri="{FF2B5EF4-FFF2-40B4-BE49-F238E27FC236}">
              <a16:creationId xmlns:a16="http://schemas.microsoft.com/office/drawing/2014/main" id="{58633778-B168-427D-9FF8-FAE6C8E83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8659</xdr:colOff>
      <xdr:row>98</xdr:row>
      <xdr:rowOff>297</xdr:rowOff>
    </xdr:from>
    <xdr:to>
      <xdr:col>11</xdr:col>
      <xdr:colOff>0</xdr:colOff>
      <xdr:row>123</xdr:row>
      <xdr:rowOff>17318</xdr:rowOff>
    </xdr:to>
    <xdr:graphicFrame macro="">
      <xdr:nvGraphicFramePr>
        <xdr:cNvPr id="3" name="Chart 2">
          <a:extLst>
            <a:ext uri="{FF2B5EF4-FFF2-40B4-BE49-F238E27FC236}">
              <a16:creationId xmlns:a16="http://schemas.microsoft.com/office/drawing/2014/main" id="{FCD1DB7E-EA77-4678-A0FD-BEF1454E8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10390</xdr:colOff>
      <xdr:row>131</xdr:row>
      <xdr:rowOff>867</xdr:rowOff>
    </xdr:from>
    <xdr:to>
      <xdr:col>10</xdr:col>
      <xdr:colOff>606135</xdr:colOff>
      <xdr:row>156</xdr:row>
      <xdr:rowOff>8659</xdr:rowOff>
    </xdr:to>
    <xdr:graphicFrame macro="">
      <xdr:nvGraphicFramePr>
        <xdr:cNvPr id="4" name="Chart 3">
          <a:extLst>
            <a:ext uri="{FF2B5EF4-FFF2-40B4-BE49-F238E27FC236}">
              <a16:creationId xmlns:a16="http://schemas.microsoft.com/office/drawing/2014/main" id="{4D1D4C6C-2B68-4F38-85E7-A8F120D35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na Kachanovskaya" id="{DBF591A7-1D6D-4DD4-B45B-CDE3D53FCC67}" userId="S::akachanovskaya@aras.com::6064a8ca-2604-429b-80e4-e22604143a0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1" dT="2020-11-25T07:19:22.31" personId="{DBF591A7-1D6D-4DD4-B45B-CDE3D53FCC67}" id="{7BAA1EA5-2D93-4F57-AC59-DEFE95E0BF45}">
    <text>Copy values from OKR Metrics table at the end of each iteration within PI.</text>
  </threadedComment>
  <threadedComment ref="B128" dT="2020-11-25T07:19:45.19" personId="{DBF591A7-1D6D-4DD4-B45B-CDE3D53FCC67}" id="{229398B6-C146-48E1-B92A-EAD554CA585C}">
    <text>Copy values from OKR Metrics table at the end of each PI.</text>
  </threadedComment>
</ThreadedComments>
</file>

<file path=xl/threadedComments/threadedComment2.xml><?xml version="1.0" encoding="utf-8"?>
<ThreadedComments xmlns="http://schemas.microsoft.com/office/spreadsheetml/2018/threadedcomments" xmlns:x="http://schemas.openxmlformats.org/spreadsheetml/2006/main">
  <threadedComment ref="B60" dT="2020-11-24T14:30:22.64" personId="{DBF591A7-1D6D-4DD4-B45B-CDE3D53FCC67}" id="{6C47E012-B527-4B25-A4E4-3892509C0C47}">
    <text>Copy values from OKR Metrics table at the end of each iteration within PI.</text>
  </threadedComment>
  <threadedComment ref="B127" dT="2020-11-25T07:10:32.23" personId="{DBF591A7-1D6D-4DD4-B45B-CDE3D53FCC67}" id="{F7D81A22-3F7B-4D75-8370-A4DC3BD90C74}">
    <text>Copy values from OKR Metrics table at the end of each PI.</text>
  </threadedComment>
</ThreadedComments>
</file>

<file path=xl/threadedComments/threadedComment3.xml><?xml version="1.0" encoding="utf-8"?>
<ThreadedComments xmlns="http://schemas.microsoft.com/office/spreadsheetml/2018/threadedcomments" xmlns:x="http://schemas.openxmlformats.org/spreadsheetml/2006/main">
  <threadedComment ref="B60" dT="2020-11-25T07:20:15.27" personId="{DBF591A7-1D6D-4DD4-B45B-CDE3D53FCC67}" id="{8FB7BC30-17EE-4AD7-ABBC-3C67AC8E81B7}">
    <text>Copy values from OKR Metrics table at the end of each iteration within PI.</text>
  </threadedComment>
  <threadedComment ref="B127" dT="2020-11-25T07:19:54.22" personId="{DBF591A7-1D6D-4DD4-B45B-CDE3D53FCC67}" id="{B6816E50-6A40-4D09-818E-5353B6D0F711}">
    <text>Copy values from OKR Metrics table at the end of each PI.</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3.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67"/>
  <sheetViews>
    <sheetView topLeftCell="A19" workbookViewId="0">
      <selection activeCell="B32" sqref="B32"/>
    </sheetView>
  </sheetViews>
  <sheetFormatPr defaultColWidth="14.44140625" defaultRowHeight="15.75" customHeight="1" x14ac:dyDescent="0.25"/>
  <cols>
    <col min="1" max="1" width="36.109375" style="14" customWidth="1"/>
    <col min="2" max="2" width="78.88671875" style="14" bestFit="1" customWidth="1"/>
    <col min="3" max="3" width="58" style="14" customWidth="1"/>
  </cols>
  <sheetData>
    <row r="1" spans="1:3" s="2" customFormat="1" ht="15.75" customHeight="1" x14ac:dyDescent="0.25">
      <c r="A1" s="22" t="s">
        <v>0</v>
      </c>
      <c r="B1" s="22" t="s">
        <v>1</v>
      </c>
      <c r="C1" s="22" t="s">
        <v>2</v>
      </c>
    </row>
    <row r="2" spans="1:3" s="2" customFormat="1" ht="15.75" customHeight="1" x14ac:dyDescent="0.25">
      <c r="A2" s="23" t="s">
        <v>3</v>
      </c>
      <c r="B2" s="49" t="s">
        <v>4</v>
      </c>
      <c r="C2" s="48" t="s">
        <v>5</v>
      </c>
    </row>
    <row r="3" spans="1:3" s="2" customFormat="1" ht="26.4" x14ac:dyDescent="0.25">
      <c r="A3" s="23" t="s">
        <v>6</v>
      </c>
      <c r="B3" s="49" t="s">
        <v>7</v>
      </c>
      <c r="C3" s="48" t="s">
        <v>8</v>
      </c>
    </row>
    <row r="4" spans="1:3" s="2" customFormat="1" ht="15.75" customHeight="1" x14ac:dyDescent="0.25">
      <c r="A4" s="23" t="s">
        <v>9</v>
      </c>
      <c r="B4" s="49" t="s">
        <v>10</v>
      </c>
      <c r="C4" s="49" t="s">
        <v>11</v>
      </c>
    </row>
    <row r="5" spans="1:3" s="2" customFormat="1" ht="26.4" x14ac:dyDescent="0.25">
      <c r="A5" s="23" t="s">
        <v>12</v>
      </c>
      <c r="B5" s="32" t="s">
        <v>13</v>
      </c>
      <c r="C5" s="32" t="s">
        <v>14</v>
      </c>
    </row>
    <row r="6" spans="1:3" s="2" customFormat="1" ht="13.2" x14ac:dyDescent="0.25">
      <c r="A6" s="49" t="s">
        <v>15</v>
      </c>
      <c r="B6" s="32" t="s">
        <v>16</v>
      </c>
      <c r="C6" s="49" t="s">
        <v>17</v>
      </c>
    </row>
    <row r="7" spans="1:3" s="2" customFormat="1" ht="13.2" x14ac:dyDescent="0.25">
      <c r="A7" s="49" t="s">
        <v>18</v>
      </c>
      <c r="B7" s="32" t="s">
        <v>19</v>
      </c>
      <c r="C7" s="49" t="s">
        <v>11</v>
      </c>
    </row>
    <row r="8" spans="1:3" s="2" customFormat="1" ht="13.2" x14ac:dyDescent="0.25">
      <c r="A8" s="49" t="s">
        <v>20</v>
      </c>
      <c r="B8" s="32" t="s">
        <v>21</v>
      </c>
      <c r="C8" s="49" t="s">
        <v>11</v>
      </c>
    </row>
    <row r="9" spans="1:3" s="2" customFormat="1" ht="13.2" x14ac:dyDescent="0.25">
      <c r="A9" s="23" t="s">
        <v>22</v>
      </c>
      <c r="B9" s="32" t="s">
        <v>23</v>
      </c>
      <c r="C9" s="49" t="s">
        <v>17</v>
      </c>
    </row>
    <row r="10" spans="1:3" s="2" customFormat="1" ht="26.4" x14ac:dyDescent="0.25">
      <c r="A10" s="23" t="s">
        <v>24</v>
      </c>
      <c r="B10" s="32" t="s">
        <v>25</v>
      </c>
      <c r="C10" s="32" t="s">
        <v>26</v>
      </c>
    </row>
    <row r="11" spans="1:3" s="2" customFormat="1" ht="39.6" x14ac:dyDescent="0.25">
      <c r="A11" s="49" t="s">
        <v>27</v>
      </c>
      <c r="B11" s="50" t="s">
        <v>28</v>
      </c>
      <c r="C11" s="88" t="s">
        <v>29</v>
      </c>
    </row>
    <row r="12" spans="1:3" s="2" customFormat="1" ht="13.2" x14ac:dyDescent="0.25">
      <c r="A12" s="25" t="s">
        <v>30</v>
      </c>
      <c r="B12" s="32" t="s">
        <v>31</v>
      </c>
      <c r="C12" s="32" t="s">
        <v>11</v>
      </c>
    </row>
    <row r="13" spans="1:3" s="2" customFormat="1" ht="66" x14ac:dyDescent="0.25">
      <c r="A13" s="81" t="s">
        <v>32</v>
      </c>
      <c r="B13" s="50" t="s">
        <v>33</v>
      </c>
      <c r="C13" s="32" t="s">
        <v>34</v>
      </c>
    </row>
    <row r="14" spans="1:3" s="2" customFormat="1" ht="12" customHeight="1" x14ac:dyDescent="0.25">
      <c r="A14" s="23" t="s">
        <v>35</v>
      </c>
      <c r="B14" s="24" t="s">
        <v>36</v>
      </c>
      <c r="C14" s="24" t="s">
        <v>37</v>
      </c>
    </row>
    <row r="15" spans="1:3" s="2" customFormat="1" ht="26.4" x14ac:dyDescent="0.25">
      <c r="A15" s="23" t="s">
        <v>38</v>
      </c>
      <c r="B15" s="24" t="s">
        <v>39</v>
      </c>
      <c r="C15" s="32" t="s">
        <v>11</v>
      </c>
    </row>
    <row r="16" spans="1:3" s="2" customFormat="1" ht="26.4" x14ac:dyDescent="0.25">
      <c r="A16" s="23" t="s">
        <v>40</v>
      </c>
      <c r="B16" s="32" t="s">
        <v>41</v>
      </c>
      <c r="C16" s="32" t="s">
        <v>42</v>
      </c>
    </row>
    <row r="17" spans="1:4" s="2" customFormat="1" ht="13.2" x14ac:dyDescent="0.25">
      <c r="A17" s="49" t="s">
        <v>43</v>
      </c>
      <c r="B17" s="32" t="s">
        <v>44</v>
      </c>
      <c r="C17" s="32" t="s">
        <v>34</v>
      </c>
    </row>
    <row r="18" spans="1:4" s="2" customFormat="1" ht="15.75" customHeight="1" x14ac:dyDescent="0.25">
      <c r="A18" s="25" t="s">
        <v>45</v>
      </c>
      <c r="B18" s="32" t="s">
        <v>46</v>
      </c>
      <c r="C18" s="49" t="s">
        <v>17</v>
      </c>
    </row>
    <row r="19" spans="1:4" s="2" customFormat="1" ht="15.75" customHeight="1" x14ac:dyDescent="0.25">
      <c r="A19" s="25" t="s">
        <v>47</v>
      </c>
      <c r="B19" s="49" t="s">
        <v>48</v>
      </c>
      <c r="C19" s="49" t="s">
        <v>11</v>
      </c>
    </row>
    <row r="20" spans="1:4" s="2" customFormat="1" ht="15.75" customHeight="1" x14ac:dyDescent="0.25">
      <c r="A20" s="25" t="s">
        <v>49</v>
      </c>
      <c r="B20" s="49" t="s">
        <v>50</v>
      </c>
      <c r="C20" s="49" t="s">
        <v>51</v>
      </c>
    </row>
    <row r="21" spans="1:4" s="2" customFormat="1" ht="15.75" customHeight="1" x14ac:dyDescent="0.25">
      <c r="A21" s="104" t="s">
        <v>52</v>
      </c>
      <c r="B21" s="105"/>
      <c r="C21" s="106" t="s">
        <v>53</v>
      </c>
    </row>
    <row r="22" spans="1:4" ht="15.75" customHeight="1" x14ac:dyDescent="0.25">
      <c r="A22" s="102" t="s">
        <v>54</v>
      </c>
      <c r="B22" s="102" t="s">
        <v>55</v>
      </c>
      <c r="C22" s="102"/>
      <c r="D22" s="89"/>
    </row>
    <row r="23" spans="1:4" s="2" customFormat="1" ht="15.75" customHeight="1" x14ac:dyDescent="0.25">
      <c r="A23" s="103" t="s">
        <v>56</v>
      </c>
      <c r="B23" s="102" t="s">
        <v>57</v>
      </c>
      <c r="C23" s="102"/>
      <c r="D23" s="89"/>
    </row>
    <row r="24" spans="1:4" s="2" customFormat="1" ht="15.75" customHeight="1" x14ac:dyDescent="0.25">
      <c r="A24" s="103" t="s">
        <v>58</v>
      </c>
      <c r="B24" s="102" t="s">
        <v>59</v>
      </c>
      <c r="C24" s="102"/>
      <c r="D24" s="89"/>
    </row>
    <row r="25" spans="1:4" s="2" customFormat="1" ht="15.75" customHeight="1" x14ac:dyDescent="0.25">
      <c r="A25" s="107"/>
      <c r="B25" s="15"/>
      <c r="C25" s="15"/>
    </row>
    <row r="26" spans="1:4" s="2" customFormat="1" ht="12" customHeight="1" x14ac:dyDescent="0.25">
      <c r="A26" s="19" t="s">
        <v>27</v>
      </c>
      <c r="B26" s="19" t="s">
        <v>1</v>
      </c>
      <c r="C26" s="19" t="s">
        <v>60</v>
      </c>
    </row>
    <row r="27" spans="1:4" s="2" customFormat="1" ht="15.75" customHeight="1" x14ac:dyDescent="0.25">
      <c r="A27" s="82" t="s">
        <v>61</v>
      </c>
      <c r="B27" s="51" t="s">
        <v>62</v>
      </c>
      <c r="C27" s="83" t="s">
        <v>63</v>
      </c>
    </row>
    <row r="28" spans="1:4" s="2" customFormat="1" ht="26.4" x14ac:dyDescent="0.25">
      <c r="A28" s="82" t="s">
        <v>64</v>
      </c>
      <c r="B28" s="51" t="s">
        <v>65</v>
      </c>
      <c r="C28" s="83" t="s">
        <v>66</v>
      </c>
    </row>
    <row r="29" spans="1:4" s="2" customFormat="1" ht="26.4" x14ac:dyDescent="0.25">
      <c r="A29" s="82" t="s">
        <v>67</v>
      </c>
      <c r="B29" s="83" t="s">
        <v>68</v>
      </c>
      <c r="C29" s="83"/>
    </row>
    <row r="30" spans="1:4" s="2" customFormat="1" ht="15.75" customHeight="1" x14ac:dyDescent="0.25">
      <c r="A30" s="21"/>
      <c r="B30" s="14"/>
      <c r="C30" s="14"/>
    </row>
    <row r="31" spans="1:4" ht="12" customHeight="1" x14ac:dyDescent="0.25">
      <c r="A31" s="19" t="s">
        <v>15</v>
      </c>
      <c r="B31" s="19" t="s">
        <v>1</v>
      </c>
      <c r="C31" s="22" t="s">
        <v>60</v>
      </c>
      <c r="D31" s="2"/>
    </row>
    <row r="32" spans="1:4" ht="42" customHeight="1" x14ac:dyDescent="0.25">
      <c r="A32" s="16" t="s">
        <v>69</v>
      </c>
      <c r="B32" s="44" t="s">
        <v>70</v>
      </c>
      <c r="C32" s="127" t="s">
        <v>71</v>
      </c>
      <c r="D32" s="2"/>
    </row>
    <row r="33" spans="1:3" ht="39.75" customHeight="1" x14ac:dyDescent="0.25">
      <c r="A33" s="17" t="s">
        <v>72</v>
      </c>
      <c r="B33" s="44" t="s">
        <v>73</v>
      </c>
      <c r="C33" s="127"/>
    </row>
    <row r="34" spans="1:3" ht="38.25" customHeight="1" x14ac:dyDescent="0.25">
      <c r="A34" s="18" t="s">
        <v>74</v>
      </c>
      <c r="B34" s="44" t="s">
        <v>75</v>
      </c>
      <c r="C34" s="127"/>
    </row>
    <row r="35" spans="1:3" s="2" customFormat="1" ht="15.75" customHeight="1" x14ac:dyDescent="0.25">
      <c r="A35" s="14"/>
      <c r="B35" s="14"/>
      <c r="C35" s="14"/>
    </row>
    <row r="36" spans="1:3" s="2" customFormat="1" ht="15.75" customHeight="1" x14ac:dyDescent="0.25">
      <c r="A36" s="14"/>
      <c r="B36" s="14"/>
      <c r="C36" s="14"/>
    </row>
    <row r="37" spans="1:3" ht="15.75" customHeight="1" x14ac:dyDescent="0.25">
      <c r="A37" s="19" t="s">
        <v>22</v>
      </c>
      <c r="B37" s="19" t="s">
        <v>1</v>
      </c>
      <c r="C37" s="22" t="s">
        <v>60</v>
      </c>
    </row>
    <row r="38" spans="1:3" ht="15.75" customHeight="1" x14ac:dyDescent="0.25">
      <c r="A38" s="84" t="s">
        <v>76</v>
      </c>
      <c r="B38" s="45" t="s">
        <v>77</v>
      </c>
      <c r="C38" s="23"/>
    </row>
    <row r="39" spans="1:3" ht="15.75" customHeight="1" x14ac:dyDescent="0.25">
      <c r="A39" s="84" t="s">
        <v>78</v>
      </c>
      <c r="B39" s="45" t="s">
        <v>79</v>
      </c>
      <c r="C39" s="23"/>
    </row>
    <row r="40" spans="1:3" ht="15.75" customHeight="1" x14ac:dyDescent="0.25">
      <c r="A40" s="84" t="s">
        <v>80</v>
      </c>
      <c r="B40" s="45" t="s">
        <v>81</v>
      </c>
      <c r="C40" s="23"/>
    </row>
    <row r="41" spans="1:3" ht="15.75" customHeight="1" x14ac:dyDescent="0.25">
      <c r="A41" s="84" t="s">
        <v>82</v>
      </c>
      <c r="B41" s="46" t="s">
        <v>83</v>
      </c>
      <c r="C41" s="23"/>
    </row>
    <row r="42" spans="1:3" ht="15.75" customHeight="1" x14ac:dyDescent="0.25">
      <c r="A42" s="85" t="s">
        <v>84</v>
      </c>
      <c r="B42" s="45" t="s">
        <v>85</v>
      </c>
      <c r="C42" s="23"/>
    </row>
    <row r="43" spans="1:3" ht="15.75" customHeight="1" x14ac:dyDescent="0.25">
      <c r="A43" s="15"/>
      <c r="B43" s="15"/>
    </row>
    <row r="44" spans="1:3" s="2" customFormat="1" ht="15.75" customHeight="1" x14ac:dyDescent="0.25">
      <c r="A44" s="19" t="s">
        <v>45</v>
      </c>
      <c r="B44" s="19" t="s">
        <v>1</v>
      </c>
      <c r="C44" s="22" t="s">
        <v>60</v>
      </c>
    </row>
    <row r="45" spans="1:3" ht="15.75" customHeight="1" x14ac:dyDescent="0.25">
      <c r="A45" s="27" t="s">
        <v>86</v>
      </c>
      <c r="B45" s="28" t="s">
        <v>87</v>
      </c>
      <c r="C45" s="23"/>
    </row>
    <row r="46" spans="1:3" ht="15.75" customHeight="1" x14ac:dyDescent="0.25">
      <c r="A46" s="27" t="s">
        <v>88</v>
      </c>
      <c r="B46" s="28" t="s">
        <v>89</v>
      </c>
      <c r="C46" s="23"/>
    </row>
    <row r="47" spans="1:3" ht="15.75" customHeight="1" x14ac:dyDescent="0.25">
      <c r="A47" s="27" t="s">
        <v>177</v>
      </c>
      <c r="B47" s="29" t="s">
        <v>91</v>
      </c>
      <c r="C47" s="23" t="s">
        <v>178</v>
      </c>
    </row>
    <row r="48" spans="1:3" ht="15.75" customHeight="1" x14ac:dyDescent="0.25">
      <c r="A48" s="27" t="s">
        <v>92</v>
      </c>
      <c r="B48" s="28" t="s">
        <v>93</v>
      </c>
      <c r="C48" s="23"/>
    </row>
    <row r="49" spans="1:3" s="2" customFormat="1" ht="15.75" customHeight="1" x14ac:dyDescent="0.25">
      <c r="A49" s="84" t="s">
        <v>80</v>
      </c>
      <c r="B49" s="20" t="s">
        <v>81</v>
      </c>
      <c r="C49" s="23"/>
    </row>
    <row r="50" spans="1:3" s="2" customFormat="1" ht="15.75" customHeight="1" x14ac:dyDescent="0.25">
      <c r="A50" s="27"/>
      <c r="B50" s="28"/>
      <c r="C50" s="14"/>
    </row>
    <row r="51" spans="1:3" s="2" customFormat="1" ht="12" customHeight="1" x14ac:dyDescent="0.25">
      <c r="A51" s="19" t="s">
        <v>40</v>
      </c>
      <c r="B51" s="19" t="s">
        <v>1</v>
      </c>
      <c r="C51" s="19" t="s">
        <v>60</v>
      </c>
    </row>
    <row r="52" spans="1:3" s="2" customFormat="1" ht="15.75" customHeight="1" x14ac:dyDescent="0.25">
      <c r="A52" s="23" t="s">
        <v>94</v>
      </c>
      <c r="B52" s="23" t="s">
        <v>95</v>
      </c>
      <c r="C52" s="23"/>
    </row>
    <row r="53" spans="1:3" s="2" customFormat="1" ht="15.75" customHeight="1" x14ac:dyDescent="0.25">
      <c r="A53" s="23" t="s">
        <v>96</v>
      </c>
      <c r="B53" s="23" t="s">
        <v>97</v>
      </c>
      <c r="C53" s="23"/>
    </row>
    <row r="54" spans="1:3" ht="15.75" customHeight="1" x14ac:dyDescent="0.25">
      <c r="A54" s="23" t="s">
        <v>98</v>
      </c>
      <c r="B54" s="49" t="s">
        <v>99</v>
      </c>
      <c r="C54" s="49" t="s">
        <v>100</v>
      </c>
    </row>
    <row r="55" spans="1:3" s="2" customFormat="1" ht="15.75" customHeight="1" x14ac:dyDescent="0.25">
      <c r="A55" s="47" t="s">
        <v>101</v>
      </c>
      <c r="B55" s="47" t="s">
        <v>102</v>
      </c>
      <c r="C55" s="23"/>
    </row>
    <row r="56" spans="1:3" ht="15.75" customHeight="1" x14ac:dyDescent="0.25">
      <c r="A56" s="47" t="s">
        <v>103</v>
      </c>
      <c r="B56" s="47" t="s">
        <v>104</v>
      </c>
      <c r="C56" s="23"/>
    </row>
    <row r="57" spans="1:3" ht="15.75" customHeight="1" x14ac:dyDescent="0.25">
      <c r="A57" s="47" t="s">
        <v>105</v>
      </c>
      <c r="B57" s="47" t="s">
        <v>106</v>
      </c>
      <c r="C57" s="23"/>
    </row>
    <row r="59" spans="1:3" s="26" customFormat="1" ht="15.75" customHeight="1" x14ac:dyDescent="0.25">
      <c r="A59" s="19" t="s">
        <v>173</v>
      </c>
      <c r="B59" s="19"/>
      <c r="C59" s="19" t="s">
        <v>60</v>
      </c>
    </row>
    <row r="60" spans="1:3" s="26" customFormat="1" ht="15.75" customHeight="1" x14ac:dyDescent="0.25">
      <c r="A60" s="108" t="s">
        <v>392</v>
      </c>
      <c r="B60" s="108"/>
      <c r="C60" s="108"/>
    </row>
    <row r="61" spans="1:3" s="26" customFormat="1" ht="15.75" customHeight="1" x14ac:dyDescent="0.25">
      <c r="A61" s="108"/>
      <c r="B61" s="108"/>
      <c r="C61" s="108"/>
    </row>
    <row r="62" spans="1:3" s="26" customFormat="1" ht="15.75" customHeight="1" x14ac:dyDescent="0.25">
      <c r="A62" s="49"/>
      <c r="B62" s="49"/>
      <c r="C62" s="49"/>
    </row>
    <row r="64" spans="1:3" ht="15.75" customHeight="1" x14ac:dyDescent="0.25">
      <c r="A64" s="19" t="s">
        <v>151</v>
      </c>
      <c r="B64" s="19"/>
    </row>
    <row r="65" spans="1:2" ht="26.4" x14ac:dyDescent="0.25">
      <c r="A65" s="108" t="s">
        <v>121</v>
      </c>
      <c r="B65" s="108" t="s">
        <v>195</v>
      </c>
    </row>
    <row r="66" spans="1:2" ht="26.4" x14ac:dyDescent="0.25">
      <c r="A66" s="49" t="s">
        <v>149</v>
      </c>
      <c r="B66" s="49" t="s">
        <v>196</v>
      </c>
    </row>
    <row r="67" spans="1:2" ht="26.4" x14ac:dyDescent="0.25">
      <c r="A67" s="49" t="s">
        <v>138</v>
      </c>
      <c r="B67" s="49" t="s">
        <v>197</v>
      </c>
    </row>
  </sheetData>
  <mergeCells count="1">
    <mergeCell ref="C32:C34"/>
  </mergeCells>
  <dataValidations count="1">
    <dataValidation type="list" allowBlank="1" showInputMessage="1" showErrorMessage="1" sqref="B60" xr:uid="{D498495A-5D5F-49CD-851E-1172E495E4D6}">
      <formula1>$A$60:$A$62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6AD51-5C94-4514-B4A1-D4B3378BDE48}">
  <sheetPr>
    <outlinePr summaryBelow="0" summaryRight="0"/>
  </sheetPr>
  <dimension ref="A1:L187"/>
  <sheetViews>
    <sheetView topLeftCell="A13" zoomScaleNormal="100" workbookViewId="0">
      <selection activeCell="C29" sqref="C29"/>
    </sheetView>
  </sheetViews>
  <sheetFormatPr defaultColWidth="14.44140625" defaultRowHeight="15.75" customHeight="1" x14ac:dyDescent="0.25"/>
  <cols>
    <col min="1" max="1" width="3.33203125" style="2" bestFit="1" customWidth="1"/>
    <col min="2" max="2" width="74.6640625" style="2" bestFit="1" customWidth="1"/>
    <col min="3" max="10" width="17.88671875" style="2" customWidth="1"/>
    <col min="11" max="14" width="14.6640625" style="2" customWidth="1"/>
    <col min="15" max="16384" width="14.44140625" style="2"/>
  </cols>
  <sheetData>
    <row r="1" spans="1:9" s="54" customFormat="1" ht="15.75" customHeight="1" x14ac:dyDescent="0.25">
      <c r="B1" s="54" t="s">
        <v>107</v>
      </c>
    </row>
    <row r="2" spans="1:9" s="58" customFormat="1" ht="39.6" x14ac:dyDescent="0.25">
      <c r="A2" s="112" t="s">
        <v>180</v>
      </c>
      <c r="B2" s="113" t="s">
        <v>181</v>
      </c>
      <c r="C2" s="57" t="s">
        <v>108</v>
      </c>
      <c r="D2" s="57" t="s">
        <v>109</v>
      </c>
      <c r="E2" s="99" t="s">
        <v>54</v>
      </c>
      <c r="F2" s="57" t="s">
        <v>110</v>
      </c>
      <c r="G2" s="99" t="s">
        <v>56</v>
      </c>
      <c r="H2" s="100" t="s">
        <v>111</v>
      </c>
      <c r="I2" s="99" t="s">
        <v>58</v>
      </c>
    </row>
    <row r="3" spans="1:9" ht="15.75" customHeight="1" x14ac:dyDescent="0.3">
      <c r="A3" s="114">
        <v>1</v>
      </c>
      <c r="B3" s="72" t="s">
        <v>112</v>
      </c>
      <c r="C3" s="73">
        <f>COUNTIFS(TM!I:I,"Done",TM!K:K,"regress",TM!S:S,$A3)+COUNTIFS(TM!I:I,"Need to Update",TM!K:K,"regress",TM!S:S,$A3)+COUNTIFS(TM!I:I,"Backlog",TM!K:K,"regress",TM!S:S,$A3)</f>
        <v>2</v>
      </c>
      <c r="D3" s="74">
        <f>COUNTIFS(TM!R:R,"Done",TM!K:K,"regress",TM!S:S,$A3)+COUNTIFS(TM!R:R,"Approved",TM!K:K,"regress",TM!S:S,$A3)+COUNTIFS(TM!R:R,"Ready for Approval",TM!K:K,"regress",TM!S:S,$A3)</f>
        <v>0</v>
      </c>
      <c r="E3" s="74">
        <f>COUNTIFS(TM!R:R,"Approved",TM!K:K,"regress",TM!S:S,$A3,TM!M:M,"0")</f>
        <v>0</v>
      </c>
      <c r="F3" s="75">
        <f>IFERROR(D3/C3*100%,0)</f>
        <v>0</v>
      </c>
      <c r="G3" s="75">
        <f>IFERROR(E3/C3*100%,0)</f>
        <v>0</v>
      </c>
      <c r="H3" s="42">
        <f>COUNTIFS(TM!K:K,"regress",TM!O:O,"Yes",TM!S:S,$A3)</f>
        <v>0</v>
      </c>
      <c r="I3" s="76">
        <f>IFERROR(D3/H3*100%,0)</f>
        <v>0</v>
      </c>
    </row>
    <row r="4" spans="1:9" ht="15.75" customHeight="1" x14ac:dyDescent="0.3">
      <c r="A4" s="114">
        <v>2</v>
      </c>
      <c r="B4" s="72"/>
      <c r="C4" s="73"/>
      <c r="D4" s="74"/>
      <c r="E4" s="74"/>
      <c r="F4" s="75">
        <f>IFERROR(D4/C4*100%,0)</f>
        <v>0</v>
      </c>
      <c r="G4" s="75"/>
      <c r="H4" s="42"/>
      <c r="I4" s="76"/>
    </row>
    <row r="5" spans="1:9" ht="15.75" customHeight="1" x14ac:dyDescent="0.3">
      <c r="A5" s="115" t="s">
        <v>113</v>
      </c>
      <c r="B5" s="77" t="s">
        <v>113</v>
      </c>
      <c r="C5" s="73"/>
      <c r="D5" s="74"/>
      <c r="E5" s="74"/>
      <c r="F5" s="75"/>
      <c r="G5" s="75"/>
      <c r="H5" s="42"/>
      <c r="I5" s="76"/>
    </row>
    <row r="6" spans="1:9" ht="15.75" customHeight="1" x14ac:dyDescent="0.3">
      <c r="A6" s="115" t="s">
        <v>162</v>
      </c>
      <c r="B6" s="77" t="s">
        <v>114</v>
      </c>
      <c r="C6" s="73">
        <f>COUNTIFS(TM!I:I,"Done",TM!K:K,"regress",TM!S:S,$A6)+COUNTIFS(TM!I:I,"Need to Update",TM!K:K,"regress",TM!S:S,$A6)+COUNTIFS(TM!I:I,"Backlog",TM!K:K,"regress",TM!S:S,$A6)</f>
        <v>1</v>
      </c>
      <c r="D6" s="74">
        <f>COUNTIFS(TM!R:R,"Done",TM!K:K,"regress",TM!S:S,$A6)+COUNTIFS(TM!R:R,"Approved",TM!K:K,"regress",TM!S:S,$A6)+COUNTIFS(TM!R:R,"Ready for Approval",TM!K:K,"regress",TM!S:S,$A6)</f>
        <v>1</v>
      </c>
      <c r="E6" s="74">
        <f>COUNTIFS(TM!R:R,"Approved",TM!K:K,"regress",TM!S:S,$A6,TM!M:M,"0")</f>
        <v>0</v>
      </c>
      <c r="F6" s="75">
        <f>IFERROR(D6/C6*100%,0)</f>
        <v>1</v>
      </c>
      <c r="G6" s="75">
        <f>IFERROR(E6/C6*100%,0)</f>
        <v>0</v>
      </c>
      <c r="H6" s="42">
        <f>COUNTIFS(TM!K:K,"regress",TM!O:O,"Yes",TM!S:S,$A6)</f>
        <v>1</v>
      </c>
      <c r="I6" s="76">
        <f>IFERROR(D6/H6*100%,0)</f>
        <v>1</v>
      </c>
    </row>
    <row r="7" spans="1:9" ht="15.75" customHeight="1" x14ac:dyDescent="0.25">
      <c r="B7" s="87" t="s">
        <v>115</v>
      </c>
      <c r="C7" s="30">
        <f>SUM(C3:C6)</f>
        <v>3</v>
      </c>
      <c r="D7" s="30">
        <f>SUM(D3:D6)</f>
        <v>1</v>
      </c>
      <c r="E7" s="38">
        <f>SUM(E3:E6)</f>
        <v>0</v>
      </c>
      <c r="F7" s="39">
        <f>IFERROR(D7/C7*100%,0)</f>
        <v>0.33333333333333331</v>
      </c>
      <c r="G7" s="39">
        <f>IFERROR(E7/C7*100%,0)</f>
        <v>0</v>
      </c>
      <c r="H7" s="43">
        <f>SUM(H3:H6)</f>
        <v>1</v>
      </c>
      <c r="I7" s="39">
        <f>IFERROR(D7/H7*100%,0)</f>
        <v>1</v>
      </c>
    </row>
    <row r="8" spans="1:9" ht="15.75" customHeight="1" x14ac:dyDescent="0.25">
      <c r="F8" s="80"/>
      <c r="G8" s="80"/>
      <c r="H8" s="80"/>
    </row>
    <row r="9" spans="1:9" ht="15.75" customHeight="1" x14ac:dyDescent="0.25">
      <c r="B9" s="61" t="s">
        <v>116</v>
      </c>
      <c r="C9" s="62" t="s">
        <v>117</v>
      </c>
    </row>
    <row r="10" spans="1:9" ht="15.75" customHeight="1" x14ac:dyDescent="0.25">
      <c r="B10" s="34" t="s">
        <v>118</v>
      </c>
      <c r="C10" s="36">
        <f>SUMIFS(TM!L:L,TM!K:K,"regress",TM!I:I,"Done")+SUMIFS(TM!L:L,TM!K:K,"regress",TM!I:I,"Need to Update")</f>
        <v>0.86</v>
      </c>
      <c r="F10" s="80"/>
      <c r="G10" s="80"/>
      <c r="H10" s="80"/>
    </row>
    <row r="11" spans="1:9" ht="15.75" customHeight="1" x14ac:dyDescent="0.25">
      <c r="B11" s="34" t="s">
        <v>119</v>
      </c>
      <c r="C11" s="36">
        <f>SUMIFS(TM!L:L,TM!K:K,"regress",TM!I:I,"Done",TM!M:M,"1")+SUMIFS(TM!L:L,TM!K:K,"regress",TM!I:I,"Need to Update",TM!M:M,"1")</f>
        <v>0.86</v>
      </c>
      <c r="F11" s="80"/>
      <c r="G11" s="80"/>
      <c r="H11" s="80"/>
    </row>
    <row r="12" spans="1:9" ht="15.75" customHeight="1" x14ac:dyDescent="0.25">
      <c r="B12" s="53" t="s">
        <v>120</v>
      </c>
      <c r="C12" s="40">
        <f>C10-C11</f>
        <v>0</v>
      </c>
      <c r="F12" s="80"/>
      <c r="G12" s="80"/>
      <c r="H12" s="80"/>
    </row>
    <row r="13" spans="1:9" ht="15.75" customHeight="1" x14ac:dyDescent="0.25">
      <c r="F13" s="80"/>
      <c r="G13" s="80"/>
      <c r="H13" s="80"/>
    </row>
    <row r="14" spans="1:9" ht="15.75" customHeight="1" x14ac:dyDescent="0.25">
      <c r="F14" s="80"/>
      <c r="G14" s="80"/>
      <c r="H14" s="80"/>
    </row>
    <row r="15" spans="1:9" ht="15.75" customHeight="1" x14ac:dyDescent="0.25">
      <c r="B15" s="61" t="s">
        <v>121</v>
      </c>
      <c r="C15" s="62" t="s">
        <v>122</v>
      </c>
      <c r="D15" s="26"/>
      <c r="E15" s="26"/>
      <c r="F15" s="26"/>
      <c r="G15" s="26"/>
      <c r="H15" s="26"/>
    </row>
    <row r="16" spans="1:9" ht="15.75" customHeight="1" x14ac:dyDescent="0.25">
      <c r="B16" s="55" t="s">
        <v>123</v>
      </c>
      <c r="C16" s="31">
        <f>COUNTIFS(TM!I:I,"Done",TM!K:K,"smoke")+COUNTIFS(TM!I:I,"Need to Update",TM!K:K,"smoke")+COUNTIFS(TM!I:I,"Backlog",TM!K:K,"smoke")</f>
        <v>2</v>
      </c>
      <c r="D16" s="26"/>
      <c r="E16" s="26"/>
      <c r="F16" s="26"/>
      <c r="G16" s="26"/>
      <c r="H16" s="26"/>
    </row>
    <row r="17" spans="2:8" ht="15.75" customHeight="1" x14ac:dyDescent="0.25">
      <c r="B17" s="55" t="s">
        <v>124</v>
      </c>
      <c r="C17" s="31">
        <f>COUNTIFS(TM!K:K,"smoke",TM!O:O,"Yes")</f>
        <v>0</v>
      </c>
      <c r="D17" s="26"/>
      <c r="E17" s="26"/>
      <c r="F17" s="26"/>
      <c r="G17" s="26"/>
      <c r="H17" s="26"/>
    </row>
    <row r="18" spans="2:8" ht="15.75" customHeight="1" x14ac:dyDescent="0.25">
      <c r="B18" s="55" t="s">
        <v>125</v>
      </c>
      <c r="C18" s="31">
        <f>COUNTIFS(TM!R:R,"Approved",TM!K:K,"smoke",TM!M:M,"0")</f>
        <v>0</v>
      </c>
      <c r="D18" s="26"/>
      <c r="E18" s="26"/>
      <c r="F18" s="26"/>
      <c r="G18" s="26"/>
      <c r="H18" s="26"/>
    </row>
    <row r="19" spans="2:8" ht="15.75" customHeight="1" x14ac:dyDescent="0.25">
      <c r="B19" s="65" t="s">
        <v>126</v>
      </c>
      <c r="C19" s="64">
        <f>IFERROR(C18/C16*100%,"0")</f>
        <v>0</v>
      </c>
      <c r="D19" s="26"/>
      <c r="E19" s="26"/>
      <c r="F19" s="26"/>
      <c r="G19" s="26"/>
      <c r="H19" s="26"/>
    </row>
    <row r="20" spans="2:8" ht="15.75" customHeight="1" x14ac:dyDescent="0.25">
      <c r="B20" s="55" t="s">
        <v>127</v>
      </c>
      <c r="C20" s="31">
        <f>COUNTIFS(TM!R:R,"Done",TM!K:K,"smoke")+COUNTIFS(TM!R:R,"Approved",TM!K:K,"smoke")+COUNTIFS(TM!R:R,"Ready for Approval",TM!K:K,"smoke")</f>
        <v>0</v>
      </c>
      <c r="D20" s="26"/>
      <c r="E20" s="26"/>
      <c r="F20" s="26"/>
      <c r="G20" s="26"/>
      <c r="H20" s="26"/>
    </row>
    <row r="21" spans="2:8" ht="15.75" customHeight="1" x14ac:dyDescent="0.25">
      <c r="B21" s="56" t="s">
        <v>128</v>
      </c>
      <c r="C21" s="39">
        <f>IFERROR(C20/C16*100%,"0")</f>
        <v>0</v>
      </c>
      <c r="D21" s="26"/>
      <c r="E21" s="26"/>
      <c r="F21" s="26"/>
      <c r="G21" s="26"/>
      <c r="H21" s="26"/>
    </row>
    <row r="22" spans="2:8" ht="15.75" customHeight="1" x14ac:dyDescent="0.25">
      <c r="B22" s="26"/>
      <c r="C22" s="26"/>
      <c r="D22" s="26"/>
      <c r="E22" s="26"/>
      <c r="F22" s="26"/>
      <c r="G22" s="26"/>
      <c r="H22" s="26"/>
    </row>
    <row r="23" spans="2:8" ht="15.75" customHeight="1" x14ac:dyDescent="0.25">
      <c r="B23" s="61" t="s">
        <v>129</v>
      </c>
      <c r="C23" s="62" t="s">
        <v>117</v>
      </c>
      <c r="D23" s="26"/>
    </row>
    <row r="24" spans="2:8" ht="15.75" customHeight="1" x14ac:dyDescent="0.25">
      <c r="B24" s="34" t="s">
        <v>130</v>
      </c>
      <c r="C24" s="35">
        <f>SUMIFS(TM!L:L,TM!K:K,"smoke",TM!I:I,"Done")+SUMIFS(TM!L:L,TM!K:K,"smoke",TM!I:I,"Need to Update")</f>
        <v>0.1</v>
      </c>
      <c r="F24" s="80"/>
      <c r="G24" s="80"/>
      <c r="H24" s="80"/>
    </row>
    <row r="25" spans="2:8" ht="15.75" customHeight="1" x14ac:dyDescent="0.25">
      <c r="B25" s="34" t="s">
        <v>131</v>
      </c>
      <c r="C25" s="36">
        <f>SUMIFS(TM!L:L,TM!K:K,"smoke",TM!I:I,"Done",TM!M:M,"1")+SUMIFS(TM!L:L,TM!K:K,"smoke",TM!I:I,"Need to Update",TM!M:M,"1")</f>
        <v>0.1</v>
      </c>
      <c r="F25" s="80"/>
      <c r="G25" s="80"/>
      <c r="H25" s="80"/>
    </row>
    <row r="26" spans="2:8" ht="15.75" customHeight="1" x14ac:dyDescent="0.25">
      <c r="B26" s="53" t="s">
        <v>120</v>
      </c>
      <c r="C26" s="40">
        <f>C24-C25</f>
        <v>0</v>
      </c>
      <c r="F26" s="80"/>
      <c r="G26" s="80"/>
      <c r="H26" s="80"/>
    </row>
    <row r="27" spans="2:8" ht="15.75" customHeight="1" x14ac:dyDescent="0.25">
      <c r="F27" s="80"/>
      <c r="G27" s="80"/>
      <c r="H27" s="80"/>
    </row>
    <row r="28" spans="2:8" ht="15.75" customHeight="1" x14ac:dyDescent="0.25">
      <c r="B28" s="33"/>
      <c r="C28" s="37"/>
      <c r="F28" s="80"/>
      <c r="G28" s="80"/>
      <c r="H28" s="80"/>
    </row>
    <row r="29" spans="2:8" ht="15.75" customHeight="1" x14ac:dyDescent="0.25">
      <c r="B29" s="61" t="s">
        <v>132</v>
      </c>
      <c r="C29" s="62" t="s">
        <v>122</v>
      </c>
      <c r="F29" s="80"/>
      <c r="G29" s="80"/>
      <c r="H29" s="80"/>
    </row>
    <row r="30" spans="2:8" ht="15.75" customHeight="1" x14ac:dyDescent="0.25">
      <c r="B30" s="55" t="s">
        <v>133</v>
      </c>
      <c r="C30" s="35">
        <f>COUNTIFS(TM!F:F,"1",TM!I:I,"Done",TM!K:K,"regress")+COUNTIFS(TM!F:F,"1",TM!I:I,"Need to Update",TM!K:K,"regress")+COUNTIFS(TM!F:F,"1",TM!I:I,"Backlog",TM!K:K,"regress")</f>
        <v>2</v>
      </c>
      <c r="F30" s="80"/>
      <c r="G30" s="80"/>
      <c r="H30" s="80"/>
    </row>
    <row r="31" spans="2:8" ht="15.75" customHeight="1" x14ac:dyDescent="0.25">
      <c r="B31" s="55" t="s">
        <v>134</v>
      </c>
      <c r="C31" s="35">
        <f>COUNTIFS(TM!F:F,"1",TM!R:R,"Approved",TM!K:K,"regress",TM!M:M,"0")</f>
        <v>0</v>
      </c>
      <c r="F31" s="80"/>
      <c r="G31" s="80"/>
      <c r="H31" s="80"/>
    </row>
    <row r="32" spans="2:8" ht="15.75" customHeight="1" x14ac:dyDescent="0.25">
      <c r="B32" s="65" t="s">
        <v>135</v>
      </c>
      <c r="C32" s="66">
        <f>IFERROR(C31/C30*100%,"0")</f>
        <v>0</v>
      </c>
      <c r="F32" s="80"/>
      <c r="G32" s="80"/>
      <c r="H32" s="80"/>
    </row>
    <row r="33" spans="2:8" ht="15.75" customHeight="1" x14ac:dyDescent="0.25">
      <c r="B33" s="55" t="s">
        <v>136</v>
      </c>
      <c r="C33" s="35">
        <f>COUNTIFS(TM!F:F,"1",TM!R:R,"Done",TM!K:K,"regress")+COUNTIFS(TM!F:F,"1",TM!R:R,"Ready for Approval",TM!K:K,"regress")+COUNTIFS(TM!F:F,"1",TM!R:R,"Approved",TM!K:K,"regress")</f>
        <v>1</v>
      </c>
      <c r="F33" s="80"/>
      <c r="G33" s="80"/>
      <c r="H33" s="80"/>
    </row>
    <row r="34" spans="2:8" ht="15.75" customHeight="1" x14ac:dyDescent="0.25">
      <c r="B34" s="56" t="s">
        <v>137</v>
      </c>
      <c r="C34" s="52">
        <f>IFERROR(C33/C30*100%,"0")</f>
        <v>0.5</v>
      </c>
      <c r="F34" s="80"/>
      <c r="G34" s="80"/>
      <c r="H34" s="80"/>
    </row>
    <row r="35" spans="2:8" ht="15.75" customHeight="1" x14ac:dyDescent="0.25">
      <c r="B35" s="33"/>
      <c r="C35" s="37"/>
      <c r="F35" s="80"/>
      <c r="G35" s="80"/>
      <c r="H35" s="80"/>
    </row>
    <row r="36" spans="2:8" ht="15.75" customHeight="1" x14ac:dyDescent="0.25">
      <c r="B36" s="33"/>
      <c r="C36" s="37"/>
      <c r="F36" s="80"/>
      <c r="G36" s="80"/>
      <c r="H36" s="80"/>
    </row>
    <row r="37" spans="2:8" ht="15.75" customHeight="1" x14ac:dyDescent="0.25">
      <c r="B37" s="61" t="s">
        <v>138</v>
      </c>
      <c r="C37" s="62" t="s">
        <v>122</v>
      </c>
      <c r="D37" s="26"/>
      <c r="E37" s="26"/>
      <c r="F37" s="26"/>
      <c r="G37" s="26"/>
      <c r="H37" s="26"/>
    </row>
    <row r="38" spans="2:8" ht="15.75" customHeight="1" x14ac:dyDescent="0.25">
      <c r="B38" s="55" t="s">
        <v>139</v>
      </c>
      <c r="C38" s="31">
        <f>COUNTIF(TM!I:I,"Done")+COUNTIF(TM!I:I,"Need To Update")</f>
        <v>7</v>
      </c>
      <c r="D38" s="26"/>
      <c r="E38" s="26"/>
      <c r="F38" s="26"/>
      <c r="G38" s="26"/>
      <c r="H38" s="26"/>
    </row>
    <row r="39" spans="2:8" ht="15.75" customHeight="1" x14ac:dyDescent="0.25">
      <c r="B39" s="55" t="s">
        <v>140</v>
      </c>
      <c r="C39" s="36">
        <f>COUNTIF(TM!I:I,"&lt;&gt;")-COUNTIF(TM!I:I,"=Obsolete")</f>
        <v>8</v>
      </c>
      <c r="D39" s="26"/>
      <c r="E39" s="26"/>
      <c r="F39" s="26"/>
      <c r="G39" s="26"/>
      <c r="H39" s="26"/>
    </row>
    <row r="40" spans="2:8" ht="15.75" customHeight="1" x14ac:dyDescent="0.25">
      <c r="B40" s="65" t="s">
        <v>141</v>
      </c>
      <c r="C40" s="67">
        <f>IFERROR(C38/C39*100%,"0")</f>
        <v>0.875</v>
      </c>
      <c r="D40" s="26"/>
      <c r="E40" s="26"/>
      <c r="F40" s="26"/>
      <c r="G40" s="26"/>
      <c r="H40" s="26"/>
    </row>
    <row r="43" spans="2:8" ht="15.75" customHeight="1" x14ac:dyDescent="0.3">
      <c r="B43" s="90" t="s">
        <v>142</v>
      </c>
      <c r="C43" s="91" t="s">
        <v>122</v>
      </c>
    </row>
    <row r="44" spans="2:8" ht="15.75" customHeight="1" x14ac:dyDescent="0.3">
      <c r="B44" s="128" t="s">
        <v>143</v>
      </c>
      <c r="C44" s="128"/>
    </row>
    <row r="45" spans="2:8" ht="15.75" customHeight="1" x14ac:dyDescent="0.25">
      <c r="B45" s="94" t="s">
        <v>144</v>
      </c>
      <c r="C45" s="95">
        <f>C38</f>
        <v>7</v>
      </c>
      <c r="D45" s="89"/>
    </row>
    <row r="46" spans="2:8" ht="15.75" customHeight="1" x14ac:dyDescent="0.25">
      <c r="B46" s="92" t="s">
        <v>145</v>
      </c>
      <c r="C46" s="96">
        <f>C40</f>
        <v>0.875</v>
      </c>
      <c r="D46" s="89"/>
    </row>
    <row r="47" spans="2:8" ht="15.75" customHeight="1" x14ac:dyDescent="0.25">
      <c r="B47" s="129" t="s">
        <v>146</v>
      </c>
      <c r="C47" s="130"/>
      <c r="D47" s="89"/>
    </row>
    <row r="48" spans="2:8" ht="15.75" customHeight="1" x14ac:dyDescent="0.25">
      <c r="B48" s="92" t="s">
        <v>147</v>
      </c>
      <c r="C48" s="93">
        <f>H7+C17</f>
        <v>1</v>
      </c>
      <c r="D48" s="89"/>
    </row>
    <row r="49" spans="2:12" ht="15.75" customHeight="1" x14ac:dyDescent="0.25">
      <c r="B49" s="94" t="s">
        <v>148</v>
      </c>
      <c r="C49" s="97">
        <f>IFERROR((D7+C20)/C48*100%,"0")</f>
        <v>1</v>
      </c>
      <c r="D49" s="89"/>
    </row>
    <row r="50" spans="2:12" ht="15.75" customHeight="1" x14ac:dyDescent="0.25">
      <c r="B50" s="92" t="s">
        <v>149</v>
      </c>
      <c r="C50" s="96">
        <f>C56</f>
        <v>0</v>
      </c>
      <c r="D50" s="89"/>
    </row>
    <row r="51" spans="2:12" ht="15.75" customHeight="1" x14ac:dyDescent="0.25">
      <c r="B51" s="94" t="s">
        <v>150</v>
      </c>
      <c r="C51" s="97">
        <f>C55</f>
        <v>0</v>
      </c>
    </row>
    <row r="52" spans="2:12" ht="15.75" customHeight="1" x14ac:dyDescent="0.25">
      <c r="B52" s="89"/>
      <c r="C52" s="89"/>
    </row>
    <row r="53" spans="2:12" ht="15.75" customHeight="1" x14ac:dyDescent="0.25">
      <c r="B53" s="89"/>
      <c r="C53" s="89"/>
    </row>
    <row r="54" spans="2:12" ht="15.75" customHeight="1" x14ac:dyDescent="0.3">
      <c r="B54" s="59" t="s">
        <v>151</v>
      </c>
      <c r="C54" s="60" t="s">
        <v>122</v>
      </c>
    </row>
    <row r="55" spans="2:12" ht="15.75" customHeight="1" x14ac:dyDescent="0.25">
      <c r="B55" s="63" t="s">
        <v>121</v>
      </c>
      <c r="C55" s="86">
        <f>C19</f>
        <v>0</v>
      </c>
    </row>
    <row r="56" spans="2:12" ht="15.75" customHeight="1" x14ac:dyDescent="0.25">
      <c r="B56" s="63" t="s">
        <v>149</v>
      </c>
      <c r="C56" s="86">
        <f>C32</f>
        <v>0</v>
      </c>
    </row>
    <row r="57" spans="2:12" ht="15.75" customHeight="1" x14ac:dyDescent="0.25">
      <c r="B57" s="63" t="s">
        <v>138</v>
      </c>
      <c r="C57" s="86">
        <f>C40</f>
        <v>0.875</v>
      </c>
    </row>
    <row r="58" spans="2:12" ht="15.75" customHeight="1" x14ac:dyDescent="0.25">
      <c r="B58" s="69"/>
      <c r="C58" s="118"/>
      <c r="D58" s="69"/>
      <c r="E58" s="69"/>
      <c r="F58" s="69"/>
      <c r="G58" s="69"/>
      <c r="H58" s="69"/>
      <c r="I58" s="69"/>
      <c r="J58" s="69"/>
      <c r="K58" s="69"/>
      <c r="L58" s="69"/>
    </row>
    <row r="59" spans="2:12" ht="15.75" customHeight="1" x14ac:dyDescent="0.25">
      <c r="B59" s="69"/>
      <c r="C59" s="118"/>
      <c r="D59" s="69"/>
      <c r="E59" s="69"/>
      <c r="F59" s="69"/>
      <c r="G59" s="69"/>
      <c r="H59" s="69"/>
      <c r="I59" s="69"/>
      <c r="J59" s="69"/>
      <c r="K59" s="69"/>
      <c r="L59" s="69"/>
    </row>
    <row r="60" spans="2:12" ht="15.75" customHeight="1" x14ac:dyDescent="0.25">
      <c r="B60" s="131" t="s">
        <v>182</v>
      </c>
      <c r="C60" s="131"/>
      <c r="D60" s="131"/>
      <c r="E60" s="131"/>
      <c r="F60" s="131"/>
      <c r="G60" s="131"/>
      <c r="H60" s="120"/>
      <c r="I60" s="120"/>
      <c r="J60" s="120"/>
      <c r="K60" s="120"/>
      <c r="L60" s="121"/>
    </row>
    <row r="61" spans="2:12" ht="15.75" customHeight="1" x14ac:dyDescent="0.25">
      <c r="B61" s="122" t="s">
        <v>151</v>
      </c>
      <c r="C61" s="123" t="s">
        <v>183</v>
      </c>
      <c r="D61" s="123" t="s">
        <v>184</v>
      </c>
      <c r="E61" s="123" t="s">
        <v>185</v>
      </c>
      <c r="F61" s="123" t="s">
        <v>186</v>
      </c>
      <c r="G61" s="123" t="s">
        <v>187</v>
      </c>
      <c r="H61" s="119"/>
      <c r="I61" s="119"/>
      <c r="J61" s="119"/>
      <c r="K61" s="119"/>
      <c r="L61" s="119"/>
    </row>
    <row r="62" spans="2:12" ht="15.75" customHeight="1" x14ac:dyDescent="0.25">
      <c r="B62" s="55" t="s">
        <v>121</v>
      </c>
      <c r="C62" s="124">
        <v>0.59099999999999997</v>
      </c>
      <c r="D62" s="124">
        <v>0.60099999999999998</v>
      </c>
      <c r="E62" s="124">
        <v>0.63100000000000001</v>
      </c>
      <c r="F62" s="124">
        <v>0.621</v>
      </c>
      <c r="G62" s="124">
        <v>0.63100000000000001</v>
      </c>
      <c r="H62" s="119"/>
      <c r="I62" s="119"/>
      <c r="J62" s="119"/>
      <c r="K62" s="119"/>
      <c r="L62" s="119"/>
    </row>
    <row r="63" spans="2:12" ht="15.75" customHeight="1" x14ac:dyDescent="0.25">
      <c r="B63" s="55" t="s">
        <v>149</v>
      </c>
      <c r="C63" s="124">
        <v>0.54500000000000004</v>
      </c>
      <c r="D63" s="124">
        <v>0.55500000000000005</v>
      </c>
      <c r="E63" s="124">
        <v>0.505</v>
      </c>
      <c r="F63" s="124">
        <v>0.51500000000000001</v>
      </c>
      <c r="G63" s="124">
        <v>0.505</v>
      </c>
      <c r="H63" s="119"/>
      <c r="I63" s="119"/>
      <c r="J63" s="119"/>
      <c r="K63" s="119"/>
      <c r="L63" s="119"/>
    </row>
    <row r="64" spans="2:12" ht="15.75" customHeight="1" x14ac:dyDescent="0.25">
      <c r="B64" s="55" t="s">
        <v>138</v>
      </c>
      <c r="C64" s="124">
        <v>0.998</v>
      </c>
      <c r="D64" s="124">
        <v>0.89800000000000002</v>
      </c>
      <c r="E64" s="124">
        <v>0.94799999999999995</v>
      </c>
      <c r="F64" s="124">
        <v>0.98799999999999999</v>
      </c>
      <c r="G64" s="124">
        <v>0.94799999999999995</v>
      </c>
      <c r="H64" s="119"/>
      <c r="I64" s="119"/>
      <c r="J64" s="119"/>
      <c r="K64" s="119"/>
      <c r="L64" s="119"/>
    </row>
    <row r="65" spans="2:12" ht="15.75" customHeight="1" x14ac:dyDescent="0.25">
      <c r="B65" s="119"/>
      <c r="C65" s="119"/>
      <c r="D65" s="119"/>
      <c r="E65" s="119"/>
      <c r="F65" s="119"/>
      <c r="G65" s="119"/>
      <c r="H65" s="119"/>
      <c r="I65" s="119"/>
      <c r="J65" s="119"/>
      <c r="K65" s="119"/>
      <c r="L65" s="119"/>
    </row>
    <row r="66" spans="2:12" ht="15.75" customHeight="1" x14ac:dyDescent="0.25">
      <c r="B66" s="119"/>
      <c r="C66" s="119"/>
      <c r="D66" s="119"/>
      <c r="E66" s="119"/>
      <c r="F66" s="119"/>
      <c r="G66" s="119"/>
      <c r="H66" s="119"/>
      <c r="I66" s="119"/>
      <c r="J66" s="119"/>
      <c r="K66" s="119"/>
      <c r="L66" s="119"/>
    </row>
    <row r="67" spans="2:12" ht="15.75" customHeight="1" x14ac:dyDescent="0.25">
      <c r="B67" s="119"/>
      <c r="C67" s="119"/>
      <c r="D67" s="119"/>
      <c r="E67" s="119"/>
      <c r="F67" s="119"/>
      <c r="G67" s="119"/>
      <c r="H67" s="119"/>
      <c r="I67" s="119"/>
      <c r="J67" s="119"/>
      <c r="K67" s="119"/>
      <c r="L67" s="119"/>
    </row>
    <row r="68" spans="2:12" ht="15.75" customHeight="1" x14ac:dyDescent="0.25">
      <c r="B68" s="119"/>
      <c r="C68" s="119"/>
      <c r="D68" s="119"/>
      <c r="E68" s="119"/>
      <c r="F68" s="119"/>
      <c r="G68" s="119"/>
      <c r="H68" s="119"/>
      <c r="I68" s="119"/>
      <c r="J68" s="119"/>
      <c r="K68" s="119"/>
      <c r="L68" s="119"/>
    </row>
    <row r="69" spans="2:12" ht="15.75" customHeight="1" x14ac:dyDescent="0.25">
      <c r="B69" s="119"/>
      <c r="C69" s="119"/>
      <c r="D69" s="119"/>
      <c r="E69" s="119"/>
      <c r="F69" s="119"/>
      <c r="G69" s="119"/>
      <c r="H69" s="119"/>
      <c r="I69" s="119"/>
      <c r="J69" s="119"/>
      <c r="K69" s="119"/>
      <c r="L69" s="119"/>
    </row>
    <row r="70" spans="2:12" ht="15.75" customHeight="1" x14ac:dyDescent="0.25">
      <c r="B70" s="119"/>
      <c r="C70" s="119"/>
      <c r="D70" s="119"/>
      <c r="E70" s="119"/>
      <c r="F70" s="119"/>
      <c r="G70" s="119"/>
      <c r="H70" s="119"/>
      <c r="I70" s="119"/>
      <c r="J70" s="119"/>
      <c r="K70" s="119"/>
      <c r="L70" s="119"/>
    </row>
    <row r="71" spans="2:12" ht="15.75" customHeight="1" x14ac:dyDescent="0.25">
      <c r="B71" s="119"/>
      <c r="C71" s="119"/>
      <c r="D71" s="119"/>
      <c r="E71" s="119"/>
      <c r="F71" s="119"/>
      <c r="G71" s="119"/>
      <c r="H71" s="119"/>
      <c r="I71" s="119"/>
      <c r="J71" s="119"/>
      <c r="K71" s="119"/>
      <c r="L71" s="119"/>
    </row>
    <row r="72" spans="2:12" ht="15.75" customHeight="1" x14ac:dyDescent="0.25">
      <c r="B72" s="119"/>
      <c r="C72" s="119"/>
      <c r="D72" s="119"/>
      <c r="E72" s="119"/>
      <c r="F72" s="119"/>
      <c r="G72" s="119"/>
      <c r="H72" s="119"/>
      <c r="I72" s="119"/>
      <c r="J72" s="119"/>
      <c r="K72" s="119"/>
      <c r="L72" s="119"/>
    </row>
    <row r="73" spans="2:12" ht="15.75" customHeight="1" x14ac:dyDescent="0.25">
      <c r="B73" s="119"/>
      <c r="C73" s="119"/>
      <c r="D73" s="119"/>
      <c r="E73" s="119"/>
      <c r="F73" s="119"/>
      <c r="G73" s="119"/>
      <c r="H73" s="119"/>
      <c r="I73" s="119"/>
      <c r="J73" s="119"/>
      <c r="K73" s="119"/>
      <c r="L73" s="119"/>
    </row>
    <row r="74" spans="2:12" ht="15.75" customHeight="1" x14ac:dyDescent="0.25">
      <c r="B74" s="119"/>
      <c r="C74" s="119"/>
      <c r="D74" s="119"/>
      <c r="E74" s="119"/>
      <c r="F74" s="119"/>
      <c r="G74" s="119"/>
      <c r="H74" s="119"/>
      <c r="I74" s="119"/>
      <c r="J74" s="119"/>
      <c r="K74" s="119"/>
      <c r="L74" s="119"/>
    </row>
    <row r="75" spans="2:12" ht="15.75" customHeight="1" x14ac:dyDescent="0.25">
      <c r="B75" s="119"/>
      <c r="C75" s="119"/>
      <c r="D75" s="119"/>
      <c r="E75" s="119"/>
      <c r="F75" s="119"/>
      <c r="G75" s="119"/>
      <c r="H75" s="119"/>
      <c r="I75" s="119"/>
      <c r="J75" s="119"/>
      <c r="K75" s="119"/>
      <c r="L75" s="119"/>
    </row>
    <row r="76" spans="2:12" ht="15.75" customHeight="1" x14ac:dyDescent="0.25">
      <c r="B76" s="119"/>
      <c r="C76" s="119"/>
      <c r="D76" s="119"/>
      <c r="E76" s="119"/>
      <c r="F76" s="119"/>
      <c r="G76" s="119"/>
      <c r="H76" s="119"/>
      <c r="I76" s="119"/>
      <c r="J76" s="119"/>
      <c r="K76" s="119"/>
      <c r="L76" s="119"/>
    </row>
    <row r="77" spans="2:12" ht="15.75" customHeight="1" x14ac:dyDescent="0.25">
      <c r="B77" s="119"/>
      <c r="C77" s="119"/>
      <c r="D77" s="119"/>
      <c r="E77" s="119"/>
      <c r="F77" s="119"/>
      <c r="G77" s="119"/>
      <c r="H77" s="119"/>
      <c r="I77" s="119"/>
      <c r="J77" s="119"/>
      <c r="K77" s="119"/>
      <c r="L77" s="119"/>
    </row>
    <row r="78" spans="2:12" ht="15.75" customHeight="1" x14ac:dyDescent="0.25">
      <c r="B78" s="119"/>
      <c r="C78" s="119"/>
      <c r="D78" s="119"/>
      <c r="E78" s="119"/>
      <c r="F78" s="119"/>
      <c r="G78" s="119"/>
      <c r="H78" s="119"/>
      <c r="I78" s="119"/>
      <c r="J78" s="119"/>
      <c r="K78" s="119"/>
      <c r="L78" s="119"/>
    </row>
    <row r="79" spans="2:12" ht="15.75" customHeight="1" x14ac:dyDescent="0.25">
      <c r="B79" s="119"/>
      <c r="C79" s="119"/>
      <c r="D79" s="119"/>
      <c r="E79" s="119"/>
      <c r="F79" s="119"/>
      <c r="G79" s="119"/>
      <c r="H79" s="119"/>
      <c r="I79" s="119"/>
      <c r="J79" s="119"/>
      <c r="K79" s="119"/>
      <c r="L79" s="119"/>
    </row>
    <row r="80" spans="2:12" ht="15.75" customHeight="1" x14ac:dyDescent="0.25">
      <c r="B80" s="119"/>
      <c r="C80" s="119"/>
      <c r="D80" s="119"/>
      <c r="E80" s="119"/>
      <c r="F80" s="119"/>
      <c r="G80" s="119"/>
      <c r="H80" s="119"/>
      <c r="I80" s="119"/>
      <c r="J80" s="119"/>
      <c r="K80" s="119"/>
      <c r="L80" s="119"/>
    </row>
    <row r="81" spans="2:12" ht="15.75" customHeight="1" x14ac:dyDescent="0.25">
      <c r="B81" s="119"/>
      <c r="C81" s="119"/>
      <c r="D81" s="119"/>
      <c r="E81" s="119"/>
      <c r="F81" s="119"/>
      <c r="G81" s="119"/>
      <c r="H81" s="119"/>
      <c r="I81" s="119"/>
      <c r="J81" s="119"/>
      <c r="K81" s="119"/>
      <c r="L81" s="119"/>
    </row>
    <row r="82" spans="2:12" ht="15.75" customHeight="1" x14ac:dyDescent="0.25">
      <c r="B82" s="119"/>
      <c r="C82" s="119"/>
      <c r="D82" s="119"/>
      <c r="E82" s="119"/>
      <c r="F82" s="119"/>
      <c r="G82" s="119"/>
      <c r="H82" s="119"/>
      <c r="I82" s="119"/>
      <c r="J82" s="119"/>
      <c r="K82" s="119"/>
      <c r="L82" s="119"/>
    </row>
    <row r="83" spans="2:12" ht="15.75" customHeight="1" x14ac:dyDescent="0.25">
      <c r="B83" s="119"/>
      <c r="C83" s="119"/>
      <c r="D83" s="119"/>
      <c r="E83" s="119"/>
      <c r="F83" s="119"/>
      <c r="G83" s="119"/>
      <c r="H83" s="119"/>
      <c r="I83" s="119"/>
      <c r="J83" s="119"/>
      <c r="K83" s="119"/>
      <c r="L83" s="119"/>
    </row>
    <row r="84" spans="2:12" ht="15.75" customHeight="1" x14ac:dyDescent="0.25">
      <c r="B84" s="119"/>
      <c r="C84" s="119"/>
      <c r="D84" s="119"/>
      <c r="E84" s="119"/>
      <c r="F84" s="119"/>
      <c r="G84" s="119"/>
      <c r="H84" s="119"/>
      <c r="I84" s="119"/>
      <c r="J84" s="119"/>
      <c r="K84" s="119"/>
      <c r="L84" s="119"/>
    </row>
    <row r="85" spans="2:12" ht="15.75" customHeight="1" x14ac:dyDescent="0.25">
      <c r="B85" s="119"/>
      <c r="C85" s="119"/>
      <c r="D85" s="119"/>
      <c r="E85" s="119"/>
      <c r="F85" s="119"/>
      <c r="G85" s="119"/>
      <c r="H85" s="119"/>
      <c r="I85" s="119"/>
      <c r="J85" s="119"/>
      <c r="K85" s="119"/>
      <c r="L85" s="119"/>
    </row>
    <row r="86" spans="2:12" ht="15.75" customHeight="1" x14ac:dyDescent="0.25">
      <c r="B86" s="119"/>
      <c r="C86" s="119"/>
      <c r="D86" s="119"/>
      <c r="E86" s="119"/>
      <c r="F86" s="119"/>
      <c r="G86" s="119"/>
      <c r="H86" s="119"/>
      <c r="I86" s="119"/>
      <c r="J86" s="119"/>
      <c r="K86" s="119"/>
      <c r="L86" s="119"/>
    </row>
    <row r="87" spans="2:12" ht="15.75" customHeight="1" x14ac:dyDescent="0.25">
      <c r="B87" s="119"/>
      <c r="C87" s="119"/>
      <c r="D87" s="119"/>
      <c r="E87" s="119"/>
      <c r="F87" s="119"/>
      <c r="G87" s="119"/>
      <c r="H87" s="119"/>
      <c r="I87" s="119"/>
      <c r="J87" s="119"/>
      <c r="K87" s="119"/>
      <c r="L87" s="119"/>
    </row>
    <row r="88" spans="2:12" ht="15.75" customHeight="1" x14ac:dyDescent="0.25">
      <c r="B88" s="119"/>
      <c r="C88" s="119"/>
      <c r="D88" s="119"/>
      <c r="E88" s="119"/>
      <c r="F88" s="119"/>
      <c r="G88" s="119"/>
      <c r="H88" s="119"/>
      <c r="I88" s="119"/>
      <c r="J88" s="119"/>
      <c r="K88" s="119"/>
      <c r="L88" s="119"/>
    </row>
    <row r="89" spans="2:12" ht="15.75" customHeight="1" x14ac:dyDescent="0.25">
      <c r="B89" s="119"/>
      <c r="C89" s="119"/>
      <c r="D89" s="119"/>
      <c r="E89" s="119"/>
      <c r="F89" s="119"/>
      <c r="G89" s="119"/>
      <c r="H89" s="119"/>
      <c r="I89" s="119"/>
      <c r="J89" s="119"/>
      <c r="K89" s="119"/>
      <c r="L89" s="119"/>
    </row>
    <row r="90" spans="2:12" ht="15.75" customHeight="1" x14ac:dyDescent="0.25">
      <c r="B90" s="119"/>
      <c r="C90" s="119"/>
      <c r="D90" s="119"/>
      <c r="E90" s="119"/>
      <c r="F90" s="119"/>
      <c r="G90" s="119"/>
      <c r="H90" s="119"/>
      <c r="I90" s="119"/>
      <c r="J90" s="119"/>
      <c r="K90" s="119"/>
      <c r="L90" s="119"/>
    </row>
    <row r="91" spans="2:12" ht="15.75" customHeight="1" x14ac:dyDescent="0.25">
      <c r="B91" s="119"/>
      <c r="C91" s="119"/>
      <c r="D91" s="119"/>
      <c r="E91" s="119"/>
      <c r="F91" s="119"/>
      <c r="G91" s="119"/>
      <c r="H91" s="119"/>
      <c r="I91" s="119"/>
      <c r="J91" s="119"/>
      <c r="K91" s="119"/>
      <c r="L91" s="119"/>
    </row>
    <row r="92" spans="2:12" ht="15.75" customHeight="1" x14ac:dyDescent="0.25">
      <c r="B92" s="69"/>
      <c r="C92" s="69"/>
      <c r="D92" s="69"/>
      <c r="E92" s="69"/>
      <c r="F92" s="69"/>
      <c r="G92" s="69"/>
      <c r="H92" s="69"/>
      <c r="I92" s="69"/>
      <c r="J92" s="69"/>
      <c r="K92" s="69"/>
      <c r="L92" s="69"/>
    </row>
    <row r="93" spans="2:12" ht="15.75" customHeight="1" x14ac:dyDescent="0.25">
      <c r="B93" s="69"/>
      <c r="C93" s="69"/>
      <c r="D93" s="69"/>
      <c r="E93" s="69"/>
      <c r="F93" s="69"/>
      <c r="G93" s="69"/>
      <c r="H93" s="69"/>
      <c r="I93" s="69"/>
      <c r="J93" s="69"/>
      <c r="K93" s="69"/>
      <c r="L93" s="69"/>
    </row>
    <row r="94" spans="2:12" ht="15.75" customHeight="1" x14ac:dyDescent="0.3">
      <c r="B94" s="131" t="s">
        <v>188</v>
      </c>
      <c r="C94" s="131"/>
      <c r="D94" s="131"/>
      <c r="E94" s="131"/>
      <c r="F94" s="131"/>
      <c r="G94" s="131"/>
      <c r="H94" s="120"/>
      <c r="I94" s="120"/>
      <c r="J94" s="120"/>
      <c r="K94" s="120"/>
      <c r="L94" s="117"/>
    </row>
    <row r="95" spans="2:12" ht="15.75" customHeight="1" x14ac:dyDescent="0.25">
      <c r="B95" s="122" t="s">
        <v>151</v>
      </c>
      <c r="C95" s="123" t="s">
        <v>183</v>
      </c>
      <c r="D95" s="123" t="s">
        <v>184</v>
      </c>
      <c r="E95" s="123" t="s">
        <v>185</v>
      </c>
      <c r="F95" s="123" t="s">
        <v>186</v>
      </c>
      <c r="G95" s="123" t="s">
        <v>187</v>
      </c>
      <c r="H95" s="119"/>
      <c r="I95" s="119"/>
      <c r="J95" s="119"/>
      <c r="K95" s="119"/>
      <c r="L95" s="26"/>
    </row>
    <row r="96" spans="2:12" ht="15.75" customHeight="1" x14ac:dyDescent="0.25">
      <c r="B96" s="55" t="s">
        <v>121</v>
      </c>
      <c r="C96" s="124">
        <v>0.30099999999999999</v>
      </c>
      <c r="D96" s="124">
        <v>0.501</v>
      </c>
      <c r="E96" s="124">
        <v>0.63100000000000001</v>
      </c>
      <c r="F96" s="124">
        <v>0.72099999999999997</v>
      </c>
      <c r="G96" s="124">
        <v>0.85099999999999998</v>
      </c>
      <c r="H96" s="119"/>
      <c r="I96" s="119"/>
      <c r="J96" s="119"/>
      <c r="K96" s="119"/>
      <c r="L96" s="26"/>
    </row>
    <row r="97" spans="2:12" ht="15.75" customHeight="1" x14ac:dyDescent="0.25">
      <c r="B97" s="55" t="s">
        <v>149</v>
      </c>
      <c r="C97" s="124">
        <v>0.54500000000000004</v>
      </c>
      <c r="D97" s="124">
        <v>0.60499999999999998</v>
      </c>
      <c r="E97" s="124">
        <v>0.72499999999999998</v>
      </c>
      <c r="F97" s="124">
        <v>0.51500000000000001</v>
      </c>
      <c r="G97" s="124">
        <v>0.58499999999999996</v>
      </c>
      <c r="H97" s="119"/>
      <c r="I97" s="119"/>
      <c r="J97" s="119"/>
      <c r="K97" s="119"/>
      <c r="L97" s="26"/>
    </row>
    <row r="98" spans="2:12" ht="15.75" customHeight="1" x14ac:dyDescent="0.25">
      <c r="B98" s="55" t="s">
        <v>138</v>
      </c>
      <c r="C98" s="124">
        <v>0.998</v>
      </c>
      <c r="D98" s="124">
        <v>0.89800000000000002</v>
      </c>
      <c r="E98" s="124">
        <v>0.94799999999999995</v>
      </c>
      <c r="F98" s="124">
        <v>0.98799999999999999</v>
      </c>
      <c r="G98" s="124">
        <v>0.94799999999999995</v>
      </c>
      <c r="H98" s="119"/>
      <c r="I98" s="119"/>
      <c r="J98" s="119"/>
      <c r="K98" s="119"/>
      <c r="L98" s="26"/>
    </row>
    <row r="99" spans="2:12" ht="15.75" customHeight="1" x14ac:dyDescent="0.25">
      <c r="B99" s="119"/>
      <c r="C99" s="119"/>
      <c r="D99" s="119"/>
      <c r="E99" s="119"/>
      <c r="F99" s="119"/>
      <c r="G99" s="119"/>
      <c r="H99" s="119"/>
      <c r="I99" s="119"/>
      <c r="J99" s="119"/>
      <c r="K99" s="119"/>
      <c r="L99" s="26"/>
    </row>
    <row r="100" spans="2:12" ht="15.75" customHeight="1" x14ac:dyDescent="0.25">
      <c r="B100" s="119"/>
      <c r="C100" s="119"/>
      <c r="D100" s="119"/>
      <c r="E100" s="119"/>
      <c r="F100" s="119"/>
      <c r="G100" s="119"/>
      <c r="H100" s="119"/>
      <c r="I100" s="119"/>
      <c r="J100" s="119"/>
      <c r="K100" s="119"/>
      <c r="L100" s="26"/>
    </row>
    <row r="101" spans="2:12" ht="15.75" customHeight="1" x14ac:dyDescent="0.25">
      <c r="B101" s="119"/>
      <c r="C101" s="119"/>
      <c r="D101" s="119"/>
      <c r="E101" s="119"/>
      <c r="F101" s="119"/>
      <c r="G101" s="119"/>
      <c r="H101" s="119"/>
      <c r="I101" s="119"/>
      <c r="J101" s="119"/>
      <c r="K101" s="119"/>
      <c r="L101" s="26"/>
    </row>
    <row r="102" spans="2:12" ht="15.75" customHeight="1" x14ac:dyDescent="0.25">
      <c r="B102" s="119"/>
      <c r="C102" s="119"/>
      <c r="D102" s="119"/>
      <c r="E102" s="119"/>
      <c r="F102" s="119"/>
      <c r="G102" s="119"/>
      <c r="H102" s="119"/>
      <c r="I102" s="119"/>
      <c r="J102" s="119"/>
      <c r="K102" s="119"/>
      <c r="L102" s="26"/>
    </row>
    <row r="103" spans="2:12" ht="15.75" customHeight="1" x14ac:dyDescent="0.25">
      <c r="B103" s="119"/>
      <c r="C103" s="119"/>
      <c r="D103" s="119"/>
      <c r="E103" s="119"/>
      <c r="F103" s="119"/>
      <c r="G103" s="119"/>
      <c r="H103" s="119"/>
      <c r="I103" s="119"/>
      <c r="J103" s="119"/>
      <c r="K103" s="119"/>
      <c r="L103" s="26"/>
    </row>
    <row r="104" spans="2:12" ht="15.75" customHeight="1" x14ac:dyDescent="0.25">
      <c r="B104" s="119"/>
      <c r="C104" s="119"/>
      <c r="D104" s="119"/>
      <c r="E104" s="119"/>
      <c r="F104" s="119"/>
      <c r="G104" s="119"/>
      <c r="H104" s="119"/>
      <c r="I104" s="119"/>
      <c r="J104" s="119"/>
      <c r="K104" s="119"/>
      <c r="L104" s="26"/>
    </row>
    <row r="105" spans="2:12" ht="15.75" customHeight="1" x14ac:dyDescent="0.25">
      <c r="B105" s="119"/>
      <c r="C105" s="119"/>
      <c r="D105" s="119"/>
      <c r="E105" s="119"/>
      <c r="F105" s="119"/>
      <c r="G105" s="119"/>
      <c r="H105" s="119"/>
      <c r="I105" s="119"/>
      <c r="J105" s="119"/>
      <c r="K105" s="119"/>
      <c r="L105" s="26"/>
    </row>
    <row r="106" spans="2:12" ht="15.75" customHeight="1" x14ac:dyDescent="0.25">
      <c r="B106" s="119"/>
      <c r="C106" s="119"/>
      <c r="D106" s="119"/>
      <c r="E106" s="119"/>
      <c r="F106" s="119"/>
      <c r="G106" s="119"/>
      <c r="H106" s="119"/>
      <c r="I106" s="119"/>
      <c r="J106" s="119"/>
      <c r="K106" s="119"/>
      <c r="L106" s="26"/>
    </row>
    <row r="107" spans="2:12" ht="15.75" customHeight="1" x14ac:dyDescent="0.25">
      <c r="B107" s="119"/>
      <c r="C107" s="119"/>
      <c r="D107" s="119"/>
      <c r="E107" s="119"/>
      <c r="F107" s="119"/>
      <c r="G107" s="119"/>
      <c r="H107" s="119"/>
      <c r="I107" s="119"/>
      <c r="J107" s="119"/>
      <c r="K107" s="119"/>
      <c r="L107" s="26"/>
    </row>
    <row r="108" spans="2:12" ht="15.75" customHeight="1" x14ac:dyDescent="0.25">
      <c r="B108" s="119"/>
      <c r="C108" s="119"/>
      <c r="D108" s="119"/>
      <c r="E108" s="119"/>
      <c r="F108" s="119"/>
      <c r="G108" s="119"/>
      <c r="H108" s="119"/>
      <c r="I108" s="119"/>
      <c r="J108" s="119"/>
      <c r="K108" s="119"/>
      <c r="L108" s="26"/>
    </row>
    <row r="109" spans="2:12" ht="15.75" customHeight="1" x14ac:dyDescent="0.25">
      <c r="B109" s="119"/>
      <c r="C109" s="119"/>
      <c r="D109" s="119"/>
      <c r="E109" s="119"/>
      <c r="F109" s="119"/>
      <c r="G109" s="119"/>
      <c r="H109" s="119"/>
      <c r="I109" s="119"/>
      <c r="J109" s="119"/>
      <c r="K109" s="119"/>
      <c r="L109" s="26"/>
    </row>
    <row r="110" spans="2:12" ht="15.75" customHeight="1" x14ac:dyDescent="0.25">
      <c r="B110" s="119"/>
      <c r="C110" s="119"/>
      <c r="D110" s="119"/>
      <c r="E110" s="119"/>
      <c r="F110" s="119"/>
      <c r="G110" s="119"/>
      <c r="H110" s="119"/>
      <c r="I110" s="119"/>
      <c r="J110" s="119"/>
      <c r="K110" s="119"/>
      <c r="L110" s="26"/>
    </row>
    <row r="111" spans="2:12" ht="15.75" customHeight="1" x14ac:dyDescent="0.25">
      <c r="B111" s="119"/>
      <c r="C111" s="119"/>
      <c r="D111" s="119"/>
      <c r="E111" s="119"/>
      <c r="F111" s="119"/>
      <c r="G111" s="119"/>
      <c r="H111" s="119"/>
      <c r="I111" s="119"/>
      <c r="J111" s="119"/>
      <c r="K111" s="119"/>
      <c r="L111" s="26"/>
    </row>
    <row r="112" spans="2:12" ht="15.75" customHeight="1" x14ac:dyDescent="0.25">
      <c r="B112" s="119"/>
      <c r="C112" s="119"/>
      <c r="D112" s="119"/>
      <c r="E112" s="119"/>
      <c r="F112" s="119"/>
      <c r="G112" s="119"/>
      <c r="H112" s="119"/>
      <c r="I112" s="119"/>
      <c r="J112" s="119"/>
      <c r="K112" s="119"/>
      <c r="L112" s="26"/>
    </row>
    <row r="113" spans="2:12" ht="15.75" customHeight="1" x14ac:dyDescent="0.25">
      <c r="B113" s="119"/>
      <c r="C113" s="119"/>
      <c r="D113" s="119"/>
      <c r="E113" s="119"/>
      <c r="F113" s="119"/>
      <c r="G113" s="119"/>
      <c r="H113" s="119"/>
      <c r="I113" s="119"/>
      <c r="J113" s="119"/>
      <c r="K113" s="119"/>
      <c r="L113" s="26"/>
    </row>
    <row r="114" spans="2:12" ht="15.75" customHeight="1" x14ac:dyDescent="0.25">
      <c r="B114" s="119"/>
      <c r="C114" s="119"/>
      <c r="D114" s="119"/>
      <c r="E114" s="119"/>
      <c r="F114" s="119"/>
      <c r="G114" s="119"/>
      <c r="H114" s="119"/>
      <c r="I114" s="119"/>
      <c r="J114" s="119"/>
      <c r="K114" s="119"/>
      <c r="L114" s="26"/>
    </row>
    <row r="115" spans="2:12" ht="15.75" customHeight="1" x14ac:dyDescent="0.25">
      <c r="B115" s="119"/>
      <c r="C115" s="119"/>
      <c r="D115" s="119"/>
      <c r="E115" s="119"/>
      <c r="F115" s="119"/>
      <c r="G115" s="119"/>
      <c r="H115" s="119"/>
      <c r="I115" s="119"/>
      <c r="J115" s="119"/>
      <c r="K115" s="119"/>
      <c r="L115" s="26"/>
    </row>
    <row r="116" spans="2:12" ht="15.75" customHeight="1" x14ac:dyDescent="0.25">
      <c r="B116" s="119"/>
      <c r="C116" s="119"/>
      <c r="D116" s="119"/>
      <c r="E116" s="119"/>
      <c r="F116" s="119"/>
      <c r="G116" s="119"/>
      <c r="H116" s="119"/>
      <c r="I116" s="119"/>
      <c r="J116" s="119"/>
      <c r="K116" s="119"/>
      <c r="L116" s="26"/>
    </row>
    <row r="117" spans="2:12" ht="15.75" customHeight="1" x14ac:dyDescent="0.25">
      <c r="B117" s="119"/>
      <c r="C117" s="119"/>
      <c r="D117" s="119"/>
      <c r="E117" s="119"/>
      <c r="F117" s="119"/>
      <c r="G117" s="119"/>
      <c r="H117" s="119"/>
      <c r="I117" s="119"/>
      <c r="J117" s="119"/>
      <c r="K117" s="119"/>
      <c r="L117" s="26"/>
    </row>
    <row r="118" spans="2:12" ht="15.75" customHeight="1" x14ac:dyDescent="0.25">
      <c r="B118" s="119"/>
      <c r="C118" s="119"/>
      <c r="D118" s="119"/>
      <c r="E118" s="119"/>
      <c r="F118" s="119"/>
      <c r="G118" s="119"/>
      <c r="H118" s="119"/>
      <c r="I118" s="119"/>
      <c r="J118" s="119"/>
      <c r="K118" s="119"/>
      <c r="L118" s="26"/>
    </row>
    <row r="119" spans="2:12" ht="15.75" customHeight="1" x14ac:dyDescent="0.25">
      <c r="B119" s="119"/>
      <c r="C119" s="119"/>
      <c r="D119" s="119"/>
      <c r="E119" s="119"/>
      <c r="F119" s="119"/>
      <c r="G119" s="119"/>
      <c r="H119" s="119"/>
      <c r="I119" s="119"/>
      <c r="J119" s="119"/>
      <c r="K119" s="119"/>
      <c r="L119" s="26"/>
    </row>
    <row r="120" spans="2:12" ht="15.75" customHeight="1" x14ac:dyDescent="0.25">
      <c r="B120" s="119"/>
      <c r="C120" s="119"/>
      <c r="D120" s="119"/>
      <c r="E120" s="119"/>
      <c r="F120" s="119"/>
      <c r="G120" s="119"/>
      <c r="H120" s="119"/>
      <c r="I120" s="119"/>
      <c r="J120" s="119"/>
      <c r="K120" s="119"/>
      <c r="L120" s="26"/>
    </row>
    <row r="121" spans="2:12" ht="15.75" customHeight="1" x14ac:dyDescent="0.25">
      <c r="B121" s="119"/>
      <c r="C121" s="119"/>
      <c r="D121" s="119"/>
      <c r="E121" s="119"/>
      <c r="F121" s="119"/>
      <c r="G121" s="119"/>
      <c r="H121" s="119"/>
      <c r="I121" s="119"/>
      <c r="J121" s="119"/>
      <c r="K121" s="119"/>
      <c r="L121" s="26"/>
    </row>
    <row r="122" spans="2:12" ht="15.75" customHeight="1" x14ac:dyDescent="0.25">
      <c r="B122" s="119"/>
      <c r="C122" s="119"/>
      <c r="D122" s="119"/>
      <c r="E122" s="119"/>
      <c r="F122" s="119"/>
      <c r="G122" s="119"/>
      <c r="H122" s="119"/>
      <c r="I122" s="119"/>
      <c r="J122" s="119"/>
      <c r="K122" s="119"/>
      <c r="L122" s="26"/>
    </row>
    <row r="123" spans="2:12" ht="15.75" customHeight="1" x14ac:dyDescent="0.25">
      <c r="B123" s="119"/>
      <c r="C123" s="119"/>
      <c r="D123" s="119"/>
      <c r="E123" s="119"/>
      <c r="F123" s="119"/>
      <c r="G123" s="119"/>
      <c r="H123" s="119"/>
      <c r="I123" s="119"/>
      <c r="J123" s="119"/>
      <c r="K123" s="119"/>
      <c r="L123" s="26"/>
    </row>
    <row r="124" spans="2:12" ht="15.75" customHeight="1" x14ac:dyDescent="0.25">
      <c r="B124" s="119"/>
      <c r="C124" s="119"/>
      <c r="D124" s="119"/>
      <c r="E124" s="119"/>
      <c r="F124" s="119"/>
      <c r="G124" s="119"/>
      <c r="H124" s="119"/>
      <c r="I124" s="119"/>
      <c r="J124" s="119"/>
      <c r="K124" s="119"/>
      <c r="L124" s="26"/>
    </row>
    <row r="125" spans="2:12" ht="15.75" customHeight="1" x14ac:dyDescent="0.25">
      <c r="B125" s="69"/>
      <c r="C125" s="69"/>
      <c r="D125" s="69"/>
      <c r="E125" s="69"/>
      <c r="F125" s="69"/>
      <c r="G125" s="69"/>
      <c r="H125" s="69"/>
      <c r="I125" s="69"/>
      <c r="J125" s="69"/>
      <c r="K125" s="69"/>
      <c r="L125" s="69"/>
    </row>
    <row r="126" spans="2:12" ht="15.75" customHeight="1" x14ac:dyDescent="0.25">
      <c r="B126" s="69"/>
      <c r="C126" s="69"/>
      <c r="D126" s="69"/>
      <c r="E126" s="69"/>
      <c r="F126" s="69"/>
      <c r="G126" s="69"/>
      <c r="H126" s="69"/>
      <c r="I126" s="69"/>
      <c r="J126" s="69"/>
      <c r="K126" s="69"/>
      <c r="L126" s="69"/>
    </row>
    <row r="127" spans="2:12" ht="15.75" customHeight="1" x14ac:dyDescent="0.25">
      <c r="B127" s="125" t="s">
        <v>189</v>
      </c>
      <c r="C127" s="126"/>
      <c r="D127" s="126"/>
      <c r="E127" s="126"/>
      <c r="F127" s="126"/>
      <c r="G127" s="126"/>
      <c r="H127" s="126"/>
      <c r="I127" s="120"/>
      <c r="J127" s="120"/>
      <c r="K127" s="120"/>
      <c r="L127" s="69"/>
    </row>
    <row r="128" spans="2:12" ht="15.75" customHeight="1" x14ac:dyDescent="0.25">
      <c r="B128" s="122" t="s">
        <v>151</v>
      </c>
      <c r="C128" s="123" t="s">
        <v>182</v>
      </c>
      <c r="D128" s="123" t="s">
        <v>190</v>
      </c>
      <c r="E128" s="123" t="s">
        <v>191</v>
      </c>
      <c r="F128" s="123" t="s">
        <v>192</v>
      </c>
      <c r="G128" s="123" t="s">
        <v>193</v>
      </c>
      <c r="H128" s="123" t="s">
        <v>194</v>
      </c>
      <c r="I128" s="119"/>
      <c r="J128" s="119"/>
      <c r="K128" s="119"/>
      <c r="L128" s="69"/>
    </row>
    <row r="129" spans="2:12" ht="15.75" customHeight="1" x14ac:dyDescent="0.25">
      <c r="B129" s="55" t="s">
        <v>121</v>
      </c>
      <c r="C129" s="124">
        <v>0.20100000000000001</v>
      </c>
      <c r="D129" s="124">
        <v>0.60099999999999998</v>
      </c>
      <c r="E129" s="124">
        <v>0.63100000000000001</v>
      </c>
      <c r="F129" s="124">
        <v>0.621</v>
      </c>
      <c r="G129" s="124">
        <v>0.63100000000000001</v>
      </c>
      <c r="H129" s="124">
        <v>0.63100000000000001</v>
      </c>
      <c r="I129" s="119"/>
      <c r="J129" s="119"/>
      <c r="K129" s="119"/>
      <c r="L129" s="69"/>
    </row>
    <row r="130" spans="2:12" ht="15.75" customHeight="1" x14ac:dyDescent="0.25">
      <c r="B130" s="55" t="s">
        <v>149</v>
      </c>
      <c r="C130" s="124">
        <v>0.54500000000000004</v>
      </c>
      <c r="D130" s="124">
        <v>0.55500000000000005</v>
      </c>
      <c r="E130" s="124">
        <v>0.505</v>
      </c>
      <c r="F130" s="124">
        <v>0.51500000000000001</v>
      </c>
      <c r="G130" s="124">
        <v>0.505</v>
      </c>
      <c r="H130" s="124">
        <v>0.505</v>
      </c>
      <c r="I130" s="119"/>
      <c r="J130" s="119"/>
      <c r="K130" s="119"/>
      <c r="L130" s="69"/>
    </row>
    <row r="131" spans="2:12" ht="15.75" customHeight="1" x14ac:dyDescent="0.25">
      <c r="B131" s="55" t="s">
        <v>138</v>
      </c>
      <c r="C131" s="124">
        <v>0.998</v>
      </c>
      <c r="D131" s="124">
        <v>0.89800000000000002</v>
      </c>
      <c r="E131" s="124">
        <v>0.94799999999999995</v>
      </c>
      <c r="F131" s="124">
        <v>0.98799999999999999</v>
      </c>
      <c r="G131" s="124">
        <v>0.94799999999999995</v>
      </c>
      <c r="H131" s="124">
        <v>0.93799999999999994</v>
      </c>
      <c r="I131" s="119"/>
      <c r="J131" s="119"/>
      <c r="K131" s="119"/>
      <c r="L131" s="69"/>
    </row>
    <row r="132" spans="2:12" ht="15.75" customHeight="1" x14ac:dyDescent="0.25">
      <c r="B132" s="119"/>
      <c r="C132" s="119"/>
      <c r="D132" s="119"/>
      <c r="E132" s="119"/>
      <c r="F132" s="119"/>
      <c r="G132" s="119"/>
      <c r="H132" s="119"/>
      <c r="I132" s="119"/>
      <c r="J132" s="119"/>
      <c r="K132" s="119"/>
      <c r="L132" s="69"/>
    </row>
    <row r="133" spans="2:12" ht="15.75" customHeight="1" x14ac:dyDescent="0.25">
      <c r="B133" s="119"/>
      <c r="C133" s="119"/>
      <c r="D133" s="119"/>
      <c r="E133" s="119"/>
      <c r="F133" s="119"/>
      <c r="G133" s="119"/>
      <c r="H133" s="119"/>
      <c r="I133" s="119"/>
      <c r="J133" s="119"/>
      <c r="K133" s="119"/>
      <c r="L133" s="69"/>
    </row>
    <row r="134" spans="2:12" ht="15.75" customHeight="1" x14ac:dyDescent="0.25">
      <c r="B134" s="119"/>
      <c r="C134" s="119"/>
      <c r="D134" s="119"/>
      <c r="E134" s="119"/>
      <c r="F134" s="119"/>
      <c r="G134" s="119"/>
      <c r="H134" s="119"/>
      <c r="I134" s="119"/>
      <c r="J134" s="119"/>
      <c r="K134" s="119"/>
      <c r="L134" s="69"/>
    </row>
    <row r="135" spans="2:12" ht="15.75" customHeight="1" x14ac:dyDescent="0.25">
      <c r="B135" s="119"/>
      <c r="C135" s="119"/>
      <c r="D135" s="119"/>
      <c r="E135" s="119"/>
      <c r="F135" s="119"/>
      <c r="G135" s="119"/>
      <c r="H135" s="119"/>
      <c r="I135" s="119"/>
      <c r="J135" s="119"/>
      <c r="K135" s="119"/>
      <c r="L135" s="69"/>
    </row>
    <row r="136" spans="2:12" ht="15.75" customHeight="1" x14ac:dyDescent="0.25">
      <c r="B136" s="119"/>
      <c r="C136" s="119"/>
      <c r="D136" s="119"/>
      <c r="E136" s="119"/>
      <c r="F136" s="119"/>
      <c r="G136" s="119"/>
      <c r="H136" s="119"/>
      <c r="I136" s="119"/>
      <c r="J136" s="119"/>
      <c r="K136" s="119"/>
      <c r="L136" s="69"/>
    </row>
    <row r="137" spans="2:12" ht="15.75" customHeight="1" x14ac:dyDescent="0.25">
      <c r="B137" s="119"/>
      <c r="C137" s="119"/>
      <c r="D137" s="119"/>
      <c r="E137" s="119"/>
      <c r="F137" s="119"/>
      <c r="G137" s="119"/>
      <c r="H137" s="119"/>
      <c r="I137" s="119"/>
      <c r="J137" s="119"/>
      <c r="K137" s="119"/>
      <c r="L137" s="69"/>
    </row>
    <row r="138" spans="2:12" ht="15.75" customHeight="1" x14ac:dyDescent="0.25">
      <c r="B138" s="119"/>
      <c r="C138" s="119"/>
      <c r="D138" s="119"/>
      <c r="E138" s="119"/>
      <c r="F138" s="119"/>
      <c r="G138" s="119"/>
      <c r="H138" s="119"/>
      <c r="I138" s="119"/>
      <c r="J138" s="119"/>
      <c r="K138" s="119"/>
      <c r="L138" s="69"/>
    </row>
    <row r="139" spans="2:12" ht="15.75" customHeight="1" x14ac:dyDescent="0.25">
      <c r="B139" s="119"/>
      <c r="C139" s="119"/>
      <c r="D139" s="119"/>
      <c r="E139" s="119"/>
      <c r="F139" s="119"/>
      <c r="G139" s="119"/>
      <c r="H139" s="119"/>
      <c r="I139" s="119"/>
      <c r="J139" s="119"/>
      <c r="K139" s="119"/>
      <c r="L139" s="69"/>
    </row>
    <row r="140" spans="2:12" ht="15.75" customHeight="1" x14ac:dyDescent="0.25">
      <c r="B140" s="119"/>
      <c r="C140" s="119"/>
      <c r="D140" s="119"/>
      <c r="E140" s="119"/>
      <c r="F140" s="119"/>
      <c r="G140" s="119"/>
      <c r="H140" s="119"/>
      <c r="I140" s="119"/>
      <c r="J140" s="119"/>
      <c r="K140" s="119"/>
      <c r="L140" s="69"/>
    </row>
    <row r="141" spans="2:12" ht="15.75" customHeight="1" x14ac:dyDescent="0.25">
      <c r="B141" s="119"/>
      <c r="C141" s="119"/>
      <c r="D141" s="119"/>
      <c r="E141" s="119"/>
      <c r="F141" s="119"/>
      <c r="G141" s="119"/>
      <c r="H141" s="119"/>
      <c r="I141" s="119"/>
      <c r="J141" s="119"/>
      <c r="K141" s="119"/>
      <c r="L141" s="69"/>
    </row>
    <row r="142" spans="2:12" ht="15.75" customHeight="1" x14ac:dyDescent="0.25">
      <c r="B142" s="119"/>
      <c r="C142" s="119"/>
      <c r="D142" s="119"/>
      <c r="E142" s="119"/>
      <c r="F142" s="119"/>
      <c r="G142" s="119"/>
      <c r="H142" s="119"/>
      <c r="I142" s="119"/>
      <c r="J142" s="119"/>
      <c r="K142" s="119"/>
      <c r="L142" s="69"/>
    </row>
    <row r="143" spans="2:12" ht="15.75" customHeight="1" x14ac:dyDescent="0.25">
      <c r="B143" s="119"/>
      <c r="C143" s="119"/>
      <c r="D143" s="119"/>
      <c r="E143" s="119"/>
      <c r="F143" s="119"/>
      <c r="G143" s="119"/>
      <c r="H143" s="119"/>
      <c r="I143" s="119"/>
      <c r="J143" s="119"/>
      <c r="K143" s="119"/>
      <c r="L143" s="69"/>
    </row>
    <row r="144" spans="2:12" ht="15.75" customHeight="1" x14ac:dyDescent="0.25">
      <c r="B144" s="119"/>
      <c r="C144" s="119"/>
      <c r="D144" s="119"/>
      <c r="E144" s="119"/>
      <c r="F144" s="119"/>
      <c r="G144" s="119"/>
      <c r="H144" s="119"/>
      <c r="I144" s="119"/>
      <c r="J144" s="119"/>
      <c r="K144" s="119"/>
      <c r="L144" s="69"/>
    </row>
    <row r="145" spans="2:12" ht="15.75" customHeight="1" x14ac:dyDescent="0.25">
      <c r="B145" s="119"/>
      <c r="C145" s="119"/>
      <c r="D145" s="119"/>
      <c r="E145" s="119"/>
      <c r="F145" s="119"/>
      <c r="G145" s="119"/>
      <c r="H145" s="119"/>
      <c r="I145" s="119"/>
      <c r="J145" s="119"/>
      <c r="K145" s="119"/>
      <c r="L145" s="69"/>
    </row>
    <row r="146" spans="2:12" ht="15.75" customHeight="1" x14ac:dyDescent="0.25">
      <c r="B146" s="119"/>
      <c r="C146" s="119"/>
      <c r="D146" s="119"/>
      <c r="E146" s="119"/>
      <c r="F146" s="119"/>
      <c r="G146" s="119"/>
      <c r="H146" s="119"/>
      <c r="I146" s="119"/>
      <c r="J146" s="119"/>
      <c r="K146" s="119"/>
      <c r="L146" s="69"/>
    </row>
    <row r="147" spans="2:12" ht="15.75" customHeight="1" x14ac:dyDescent="0.25">
      <c r="B147" s="119"/>
      <c r="C147" s="119"/>
      <c r="D147" s="119"/>
      <c r="E147" s="119"/>
      <c r="F147" s="119"/>
      <c r="G147" s="119"/>
      <c r="H147" s="119"/>
      <c r="I147" s="119"/>
      <c r="J147" s="119"/>
      <c r="K147" s="119"/>
      <c r="L147" s="69"/>
    </row>
    <row r="148" spans="2:12" ht="15.75" customHeight="1" x14ac:dyDescent="0.25">
      <c r="B148" s="119"/>
      <c r="C148" s="119"/>
      <c r="D148" s="119"/>
      <c r="E148" s="119"/>
      <c r="F148" s="119"/>
      <c r="G148" s="119"/>
      <c r="H148" s="119"/>
      <c r="I148" s="119"/>
      <c r="J148" s="119"/>
      <c r="K148" s="119"/>
      <c r="L148" s="69"/>
    </row>
    <row r="149" spans="2:12" ht="15.75" customHeight="1" x14ac:dyDescent="0.25">
      <c r="B149" s="119"/>
      <c r="C149" s="119"/>
      <c r="D149" s="119"/>
      <c r="E149" s="119"/>
      <c r="F149" s="119"/>
      <c r="G149" s="119"/>
      <c r="H149" s="119"/>
      <c r="I149" s="119"/>
      <c r="J149" s="119"/>
      <c r="K149" s="119"/>
      <c r="L149" s="69"/>
    </row>
    <row r="150" spans="2:12" ht="15.75" customHeight="1" x14ac:dyDescent="0.25">
      <c r="B150" s="119"/>
      <c r="C150" s="119"/>
      <c r="D150" s="119"/>
      <c r="E150" s="119"/>
      <c r="F150" s="119"/>
      <c r="G150" s="119"/>
      <c r="H150" s="119"/>
      <c r="I150" s="119"/>
      <c r="J150" s="119"/>
      <c r="K150" s="119"/>
      <c r="L150" s="69"/>
    </row>
    <row r="151" spans="2:12" ht="15.75" customHeight="1" x14ac:dyDescent="0.25">
      <c r="B151" s="119"/>
      <c r="C151" s="119"/>
      <c r="D151" s="119"/>
      <c r="E151" s="119"/>
      <c r="F151" s="119"/>
      <c r="G151" s="119"/>
      <c r="H151" s="119"/>
      <c r="I151" s="119"/>
      <c r="J151" s="119"/>
      <c r="K151" s="119"/>
      <c r="L151" s="69"/>
    </row>
    <row r="152" spans="2:12" ht="15.75" customHeight="1" x14ac:dyDescent="0.25">
      <c r="B152" s="119"/>
      <c r="C152" s="119"/>
      <c r="D152" s="119"/>
      <c r="E152" s="119"/>
      <c r="F152" s="119"/>
      <c r="G152" s="119"/>
      <c r="H152" s="119"/>
      <c r="I152" s="119"/>
      <c r="J152" s="119"/>
      <c r="K152" s="119"/>
      <c r="L152" s="69"/>
    </row>
    <row r="153" spans="2:12" ht="15.75" customHeight="1" x14ac:dyDescent="0.25">
      <c r="B153" s="119"/>
      <c r="C153" s="119"/>
      <c r="D153" s="119"/>
      <c r="E153" s="119"/>
      <c r="F153" s="119"/>
      <c r="G153" s="119"/>
      <c r="H153" s="119"/>
      <c r="I153" s="119"/>
      <c r="J153" s="119"/>
      <c r="K153" s="119"/>
      <c r="L153" s="69"/>
    </row>
    <row r="154" spans="2:12" ht="15.75" customHeight="1" x14ac:dyDescent="0.25">
      <c r="B154" s="119"/>
      <c r="C154" s="119"/>
      <c r="D154" s="119"/>
      <c r="E154" s="119"/>
      <c r="F154" s="119"/>
      <c r="G154" s="119"/>
      <c r="H154" s="119"/>
      <c r="I154" s="119"/>
      <c r="J154" s="119"/>
      <c r="K154" s="119"/>
      <c r="L154" s="69"/>
    </row>
    <row r="155" spans="2:12" ht="15.75" customHeight="1" x14ac:dyDescent="0.25">
      <c r="B155" s="119"/>
      <c r="C155" s="119"/>
      <c r="D155" s="119"/>
      <c r="E155" s="119"/>
      <c r="F155" s="119"/>
      <c r="G155" s="119"/>
      <c r="H155" s="119"/>
      <c r="I155" s="119"/>
      <c r="J155" s="119"/>
      <c r="K155" s="119"/>
      <c r="L155" s="69"/>
    </row>
    <row r="156" spans="2:12" ht="15.75" customHeight="1" x14ac:dyDescent="0.25">
      <c r="B156" s="119"/>
      <c r="C156" s="119"/>
      <c r="D156" s="119"/>
      <c r="E156" s="119"/>
      <c r="F156" s="119"/>
      <c r="G156" s="119"/>
      <c r="H156" s="119"/>
      <c r="I156" s="119"/>
      <c r="J156" s="119"/>
      <c r="K156" s="119"/>
      <c r="L156" s="69"/>
    </row>
    <row r="157" spans="2:12" ht="15.75" customHeight="1" x14ac:dyDescent="0.25">
      <c r="B157" s="119"/>
      <c r="C157" s="119"/>
      <c r="D157" s="119"/>
      <c r="E157" s="119"/>
      <c r="F157" s="119"/>
      <c r="G157" s="119"/>
      <c r="H157" s="119"/>
      <c r="I157" s="119"/>
      <c r="J157" s="119"/>
      <c r="K157" s="119"/>
      <c r="L157" s="69"/>
    </row>
    <row r="158" spans="2:12" ht="15.75" customHeight="1" x14ac:dyDescent="0.25">
      <c r="B158" s="69"/>
      <c r="C158" s="69"/>
      <c r="D158" s="69"/>
      <c r="E158" s="69"/>
      <c r="F158" s="69"/>
      <c r="G158" s="69"/>
      <c r="H158" s="69"/>
      <c r="I158" s="69"/>
      <c r="J158" s="69"/>
      <c r="K158" s="69"/>
      <c r="L158" s="69"/>
    </row>
    <row r="159" spans="2:12" ht="15.75" customHeight="1" x14ac:dyDescent="0.25">
      <c r="B159" s="69"/>
      <c r="C159" s="69"/>
      <c r="D159" s="69"/>
      <c r="E159" s="69"/>
      <c r="F159" s="69"/>
      <c r="G159" s="69"/>
      <c r="H159" s="69"/>
      <c r="I159" s="69"/>
      <c r="J159" s="69"/>
      <c r="K159" s="69"/>
      <c r="L159" s="69"/>
    </row>
    <row r="160" spans="2:12" ht="15.75" customHeight="1" x14ac:dyDescent="0.25">
      <c r="B160" s="69"/>
      <c r="C160" s="69"/>
      <c r="D160" s="69"/>
      <c r="E160" s="69"/>
      <c r="F160" s="69"/>
      <c r="G160" s="69"/>
      <c r="H160" s="69"/>
      <c r="I160" s="69"/>
      <c r="J160" s="69"/>
      <c r="K160" s="69"/>
      <c r="L160" s="69"/>
    </row>
    <row r="161" spans="2:12" ht="15.75" customHeight="1" x14ac:dyDescent="0.25">
      <c r="B161" s="69"/>
      <c r="C161" s="69"/>
      <c r="D161" s="69"/>
      <c r="E161" s="69"/>
      <c r="F161" s="69"/>
      <c r="G161" s="69"/>
      <c r="H161" s="69"/>
      <c r="I161" s="69"/>
      <c r="J161" s="69"/>
      <c r="K161" s="69"/>
      <c r="L161" s="69"/>
    </row>
    <row r="162" spans="2:12" ht="15.75" customHeight="1" x14ac:dyDescent="0.25">
      <c r="B162" s="69"/>
      <c r="C162" s="69"/>
      <c r="D162" s="69"/>
      <c r="E162" s="69"/>
      <c r="F162" s="69"/>
      <c r="G162" s="69"/>
      <c r="H162" s="69"/>
      <c r="I162" s="69"/>
      <c r="J162" s="69"/>
      <c r="K162" s="69"/>
      <c r="L162" s="69"/>
    </row>
    <row r="163" spans="2:12" ht="15.75" customHeight="1" x14ac:dyDescent="0.25">
      <c r="B163" s="69"/>
      <c r="C163" s="69"/>
      <c r="D163" s="69"/>
      <c r="E163" s="69"/>
      <c r="F163" s="69"/>
      <c r="G163" s="69"/>
      <c r="H163" s="69"/>
      <c r="I163" s="69"/>
      <c r="J163" s="69"/>
      <c r="K163" s="69"/>
      <c r="L163" s="69"/>
    </row>
    <row r="164" spans="2:12" ht="15.75" customHeight="1" x14ac:dyDescent="0.25">
      <c r="B164" s="69"/>
      <c r="C164" s="69"/>
      <c r="D164" s="69"/>
      <c r="E164" s="69"/>
      <c r="F164" s="69"/>
      <c r="G164" s="69"/>
      <c r="H164" s="69"/>
      <c r="I164" s="69"/>
      <c r="J164" s="69"/>
      <c r="K164" s="69"/>
      <c r="L164" s="69"/>
    </row>
    <row r="165" spans="2:12" ht="15.75" customHeight="1" x14ac:dyDescent="0.25">
      <c r="B165" s="69"/>
      <c r="C165" s="69"/>
      <c r="D165" s="69"/>
      <c r="E165" s="69"/>
      <c r="F165" s="69"/>
      <c r="G165" s="69"/>
      <c r="H165" s="69"/>
      <c r="I165" s="69"/>
      <c r="J165" s="69"/>
      <c r="K165" s="69"/>
      <c r="L165" s="69"/>
    </row>
    <row r="166" spans="2:12" ht="15.75" customHeight="1" x14ac:dyDescent="0.25">
      <c r="B166" s="69"/>
      <c r="C166" s="69"/>
      <c r="D166" s="69"/>
      <c r="E166" s="69"/>
      <c r="F166" s="69"/>
      <c r="G166" s="69"/>
      <c r="H166" s="69"/>
      <c r="I166" s="69"/>
      <c r="J166" s="69"/>
      <c r="K166" s="69"/>
      <c r="L166" s="69"/>
    </row>
    <row r="167" spans="2:12" ht="15.75" customHeight="1" x14ac:dyDescent="0.25">
      <c r="B167" s="69"/>
      <c r="C167" s="69"/>
      <c r="D167" s="69"/>
      <c r="E167" s="69"/>
      <c r="F167" s="69"/>
      <c r="G167" s="69"/>
      <c r="H167" s="69"/>
      <c r="I167" s="69"/>
      <c r="J167" s="69"/>
      <c r="K167" s="69"/>
      <c r="L167" s="69"/>
    </row>
    <row r="168" spans="2:12" ht="15.75" customHeight="1" x14ac:dyDescent="0.25">
      <c r="B168" s="69"/>
      <c r="C168" s="69"/>
      <c r="D168" s="69"/>
      <c r="E168" s="69"/>
      <c r="F168" s="69"/>
      <c r="G168" s="69"/>
      <c r="H168" s="69"/>
      <c r="I168" s="69"/>
      <c r="J168" s="69"/>
      <c r="K168" s="69"/>
      <c r="L168" s="69"/>
    </row>
    <row r="169" spans="2:12" ht="15.75" customHeight="1" x14ac:dyDescent="0.25">
      <c r="B169" s="69"/>
      <c r="C169" s="69"/>
      <c r="D169" s="69"/>
      <c r="E169" s="69"/>
      <c r="F169" s="69"/>
      <c r="G169" s="69"/>
      <c r="H169" s="69"/>
      <c r="I169" s="69"/>
      <c r="J169" s="69"/>
      <c r="K169" s="69"/>
      <c r="L169" s="69"/>
    </row>
    <row r="170" spans="2:12" ht="15.75" customHeight="1" x14ac:dyDescent="0.25">
      <c r="B170" s="69"/>
      <c r="C170" s="69"/>
      <c r="D170" s="69"/>
      <c r="E170" s="69"/>
      <c r="F170" s="69"/>
      <c r="G170" s="69"/>
      <c r="H170" s="69"/>
      <c r="I170" s="69"/>
      <c r="J170" s="69"/>
      <c r="K170" s="69"/>
      <c r="L170" s="69"/>
    </row>
    <row r="171" spans="2:12" ht="15.75" customHeight="1" x14ac:dyDescent="0.25">
      <c r="B171" s="69"/>
      <c r="C171" s="69"/>
      <c r="D171" s="69"/>
      <c r="E171" s="69"/>
      <c r="F171" s="69"/>
      <c r="G171" s="69"/>
      <c r="H171" s="69"/>
      <c r="I171" s="69"/>
      <c r="J171" s="69"/>
      <c r="K171" s="69"/>
      <c r="L171" s="69"/>
    </row>
    <row r="172" spans="2:12" ht="15.75" customHeight="1" x14ac:dyDescent="0.25">
      <c r="B172" s="69"/>
      <c r="C172" s="69"/>
      <c r="D172" s="69"/>
      <c r="E172" s="69"/>
      <c r="F172" s="69"/>
      <c r="G172" s="69"/>
      <c r="H172" s="69"/>
      <c r="I172" s="69"/>
      <c r="J172" s="69"/>
      <c r="K172" s="69"/>
      <c r="L172" s="69"/>
    </row>
    <row r="173" spans="2:12" ht="15.75" customHeight="1" x14ac:dyDescent="0.25">
      <c r="B173" s="69"/>
      <c r="C173" s="69"/>
      <c r="D173" s="69"/>
      <c r="E173" s="69"/>
      <c r="F173" s="69"/>
      <c r="G173" s="69"/>
      <c r="H173" s="69"/>
      <c r="I173" s="69"/>
      <c r="J173" s="69"/>
      <c r="K173" s="69"/>
      <c r="L173" s="69"/>
    </row>
    <row r="174" spans="2:12" ht="15.75" customHeight="1" x14ac:dyDescent="0.25">
      <c r="B174" s="69"/>
      <c r="C174" s="69"/>
      <c r="D174" s="69"/>
      <c r="E174" s="69"/>
      <c r="F174" s="69"/>
      <c r="G174" s="69"/>
      <c r="H174" s="69"/>
      <c r="I174" s="69"/>
      <c r="J174" s="69"/>
      <c r="K174" s="69"/>
      <c r="L174" s="69"/>
    </row>
    <row r="175" spans="2:12" ht="15.75" customHeight="1" x14ac:dyDescent="0.25">
      <c r="B175" s="69"/>
      <c r="C175" s="69"/>
      <c r="D175" s="69"/>
      <c r="E175" s="69"/>
      <c r="F175" s="69"/>
      <c r="G175" s="69"/>
      <c r="H175" s="69"/>
      <c r="I175" s="69"/>
      <c r="J175" s="69"/>
      <c r="K175" s="69"/>
      <c r="L175" s="69"/>
    </row>
    <row r="176" spans="2:12" ht="15.75" customHeight="1" x14ac:dyDescent="0.25">
      <c r="B176" s="69"/>
      <c r="C176" s="69"/>
      <c r="D176" s="69"/>
      <c r="E176" s="69"/>
      <c r="F176" s="69"/>
      <c r="G176" s="69"/>
      <c r="H176" s="69"/>
      <c r="I176" s="69"/>
      <c r="J176" s="69"/>
      <c r="K176" s="69"/>
      <c r="L176" s="69"/>
    </row>
    <row r="177" spans="2:12" ht="15.75" customHeight="1" x14ac:dyDescent="0.25">
      <c r="B177" s="69"/>
      <c r="C177" s="69"/>
      <c r="D177" s="69"/>
      <c r="E177" s="69"/>
      <c r="F177" s="69"/>
      <c r="G177" s="69"/>
      <c r="H177" s="69"/>
      <c r="I177" s="69"/>
      <c r="J177" s="69"/>
      <c r="K177" s="69"/>
      <c r="L177" s="69"/>
    </row>
    <row r="178" spans="2:12" ht="15.75" customHeight="1" x14ac:dyDescent="0.25">
      <c r="B178" s="69"/>
      <c r="C178" s="69"/>
      <c r="D178" s="69"/>
      <c r="E178" s="69"/>
      <c r="F178" s="69"/>
      <c r="G178" s="69"/>
      <c r="H178" s="69"/>
      <c r="I178" s="69"/>
      <c r="J178" s="69"/>
      <c r="K178" s="69"/>
      <c r="L178" s="69"/>
    </row>
    <row r="179" spans="2:12" ht="15.75" customHeight="1" x14ac:dyDescent="0.25">
      <c r="B179" s="69"/>
      <c r="C179" s="69"/>
      <c r="D179" s="69"/>
      <c r="E179" s="69"/>
      <c r="F179" s="69"/>
      <c r="G179" s="69"/>
      <c r="H179" s="69"/>
      <c r="I179" s="69"/>
      <c r="J179" s="69"/>
      <c r="K179" s="69"/>
      <c r="L179" s="69"/>
    </row>
    <row r="180" spans="2:12" ht="15.75" customHeight="1" x14ac:dyDescent="0.25">
      <c r="B180" s="69"/>
      <c r="C180" s="69"/>
      <c r="D180" s="69"/>
      <c r="E180" s="69"/>
      <c r="F180" s="69"/>
      <c r="G180" s="69"/>
      <c r="H180" s="69"/>
      <c r="I180" s="69"/>
      <c r="J180" s="69"/>
      <c r="K180" s="69"/>
      <c r="L180" s="69"/>
    </row>
    <row r="181" spans="2:12" ht="15.75" customHeight="1" x14ac:dyDescent="0.25">
      <c r="B181" s="69"/>
      <c r="C181" s="69"/>
      <c r="D181" s="69"/>
      <c r="E181" s="69"/>
      <c r="F181" s="69"/>
      <c r="G181" s="69"/>
      <c r="H181" s="69"/>
      <c r="I181" s="69"/>
      <c r="J181" s="69"/>
      <c r="K181" s="69"/>
      <c r="L181" s="69"/>
    </row>
    <row r="182" spans="2:12" ht="15.75" customHeight="1" x14ac:dyDescent="0.25">
      <c r="B182" s="69"/>
      <c r="C182" s="69"/>
      <c r="D182" s="69"/>
      <c r="E182" s="69"/>
      <c r="F182" s="69"/>
      <c r="G182" s="69"/>
      <c r="H182" s="69"/>
      <c r="I182" s="69"/>
      <c r="J182" s="69"/>
      <c r="K182" s="69"/>
      <c r="L182" s="69"/>
    </row>
    <row r="183" spans="2:12" ht="15.75" customHeight="1" x14ac:dyDescent="0.25">
      <c r="B183" s="69"/>
      <c r="C183" s="69"/>
      <c r="D183" s="69"/>
      <c r="E183" s="69"/>
      <c r="F183" s="69"/>
      <c r="G183" s="69"/>
      <c r="H183" s="69"/>
      <c r="I183" s="69"/>
      <c r="J183" s="69"/>
      <c r="K183" s="69"/>
      <c r="L183" s="69"/>
    </row>
    <row r="184" spans="2:12" ht="15.75" customHeight="1" x14ac:dyDescent="0.25">
      <c r="B184" s="69"/>
      <c r="C184" s="69"/>
      <c r="D184" s="69"/>
      <c r="E184" s="69"/>
      <c r="F184" s="69"/>
      <c r="G184" s="69"/>
      <c r="H184" s="69"/>
      <c r="I184" s="69"/>
      <c r="J184" s="69"/>
      <c r="K184" s="69"/>
      <c r="L184" s="69"/>
    </row>
    <row r="185" spans="2:12" ht="15.75" customHeight="1" x14ac:dyDescent="0.25">
      <c r="B185" s="69"/>
      <c r="C185" s="69"/>
      <c r="D185" s="69"/>
      <c r="E185" s="69"/>
      <c r="F185" s="69"/>
      <c r="G185" s="69"/>
      <c r="H185" s="69"/>
      <c r="I185" s="69"/>
      <c r="J185" s="69"/>
      <c r="K185" s="69"/>
      <c r="L185" s="69"/>
    </row>
    <row r="186" spans="2:12" ht="15.75" customHeight="1" x14ac:dyDescent="0.25">
      <c r="B186" s="69"/>
      <c r="C186" s="69"/>
      <c r="D186" s="69"/>
      <c r="E186" s="69"/>
      <c r="F186" s="69"/>
      <c r="G186" s="69"/>
      <c r="H186" s="69"/>
      <c r="I186" s="69"/>
      <c r="J186" s="69"/>
      <c r="K186" s="69"/>
      <c r="L186" s="69"/>
    </row>
    <row r="187" spans="2:12" ht="15.75" customHeight="1" x14ac:dyDescent="0.25">
      <c r="B187" s="69"/>
      <c r="C187" s="69"/>
      <c r="D187" s="69"/>
      <c r="E187" s="69"/>
      <c r="F187" s="69"/>
      <c r="G187" s="69"/>
      <c r="H187" s="69"/>
      <c r="I187" s="69"/>
      <c r="J187" s="69"/>
      <c r="K187" s="69"/>
      <c r="L187" s="69"/>
    </row>
  </sheetData>
  <mergeCells count="4">
    <mergeCell ref="B44:C44"/>
    <mergeCell ref="B47:C47"/>
    <mergeCell ref="B60:G60"/>
    <mergeCell ref="B94:G94"/>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B8BC2-BEB5-41DB-A6B6-2EF350DAB465}">
  <sheetPr>
    <outlinePr summaryBelow="0" summaryRight="0"/>
  </sheetPr>
  <dimension ref="A1:K157"/>
  <sheetViews>
    <sheetView zoomScale="85" zoomScaleNormal="85" workbookViewId="0">
      <selection activeCell="C23" sqref="C23"/>
    </sheetView>
  </sheetViews>
  <sheetFormatPr defaultColWidth="14.44140625" defaultRowHeight="15.75" customHeight="1" x14ac:dyDescent="0.25"/>
  <cols>
    <col min="1" max="1" width="3.33203125" style="2" bestFit="1" customWidth="1"/>
    <col min="2" max="2" width="74.6640625" style="2" bestFit="1" customWidth="1"/>
    <col min="3" max="10" width="17.88671875" style="2" customWidth="1"/>
    <col min="11" max="14" width="14.6640625" style="2" customWidth="1"/>
    <col min="15" max="16384" width="14.44140625" style="2"/>
  </cols>
  <sheetData>
    <row r="1" spans="1:9" s="54" customFormat="1" ht="15.75" customHeight="1" x14ac:dyDescent="0.25">
      <c r="B1" s="54" t="s">
        <v>107</v>
      </c>
    </row>
    <row r="2" spans="1:9" s="58" customFormat="1" ht="39.6" x14ac:dyDescent="0.25">
      <c r="A2" s="112" t="s">
        <v>180</v>
      </c>
      <c r="B2" s="71"/>
      <c r="C2" s="57" t="s">
        <v>108</v>
      </c>
      <c r="D2" s="57" t="s">
        <v>109</v>
      </c>
      <c r="E2" s="99" t="s">
        <v>54</v>
      </c>
      <c r="F2" s="57" t="s">
        <v>110</v>
      </c>
      <c r="G2" s="99" t="s">
        <v>56</v>
      </c>
      <c r="H2" s="100" t="s">
        <v>111</v>
      </c>
      <c r="I2" s="99" t="s">
        <v>58</v>
      </c>
    </row>
    <row r="3" spans="1:9" ht="16.5" customHeight="1" x14ac:dyDescent="0.3">
      <c r="A3" s="114">
        <v>1</v>
      </c>
      <c r="B3" s="72" t="s">
        <v>112</v>
      </c>
      <c r="C3" s="73">
        <f>COUNTIFS(TM!A:A,"Team 1",TM!I:I,"Done",TM!K:K,"regress",TM!S:S,A3)+COUNTIFS(TM!A:A,"Team 1",TM!I:I,"Need to Update",TM!K:K,"regress",TM!S:S,A3)+COUNTIFS(TM!A:A,"Team 1",TM!I:I,"Backlog",TM!K:K,"regress",TM!S:S,A3)</f>
        <v>0</v>
      </c>
      <c r="D3" s="74">
        <f>COUNTIFS(TM!A:A,"Team 1",TM!R:R,"Done",TM!K:K,"regress",TM!S:S,A3)+COUNTIFS(TM!A:A,"Team 1",TM!R:R,"Approved",TM!K:K,"regress",TM!S:S,A3)+COUNTIFS(TM!A:A,"Team 1",TM!R:R,"Ready for Approval",TM!K:K,"regress",TM!S:S,A3)</f>
        <v>0</v>
      </c>
      <c r="E3" s="74">
        <f>COUNTIFS(TM!A:A,"Team 1",TM!R:R,"Approved",TM!K:K,"regress",TM!S:S,A3,TM!M:M,"0")</f>
        <v>0</v>
      </c>
      <c r="F3" s="75">
        <f>IF(C3=0,0,D3/C3*100%)</f>
        <v>0</v>
      </c>
      <c r="G3" s="75">
        <f>IF(C3=0,0,E3/C3*100%)</f>
        <v>0</v>
      </c>
      <c r="H3" s="42">
        <f>COUNTIFS(TM!A:A,"Team 1",TM!K:K,"regress",TM!O:O,"Yes",TM!S:S,A3)</f>
        <v>0</v>
      </c>
      <c r="I3" s="76">
        <f>IF(H3=0,0,D3/H3*100%)</f>
        <v>0</v>
      </c>
    </row>
    <row r="4" spans="1:9" ht="15.75" customHeight="1" x14ac:dyDescent="0.3">
      <c r="A4" s="116" t="s">
        <v>113</v>
      </c>
      <c r="B4" s="77" t="s">
        <v>113</v>
      </c>
      <c r="C4" s="73"/>
      <c r="D4" s="74"/>
      <c r="E4" s="74"/>
      <c r="F4" s="75"/>
      <c r="G4" s="75"/>
      <c r="H4" s="42"/>
      <c r="I4" s="76"/>
    </row>
    <row r="5" spans="1:9" ht="15.75" customHeight="1" x14ac:dyDescent="0.3">
      <c r="A5" s="116" t="s">
        <v>162</v>
      </c>
      <c r="B5" s="77" t="s">
        <v>114</v>
      </c>
      <c r="C5" s="73">
        <f>COUNTIFS(TM!A:A,"Team 1",TM!I:I,"Done",TM!K:K,"regress",TM!S:S,A5)+COUNTIFS(TM!A:A,"Team 1",TM!I:I,"Need to Update",TM!K:K,"regress",TM!S:S,A5)+COUNTIFS(TM!A:A,"Team 1",TM!I:I,"Backlog",TM!K:K,"regress",TM!S:S,A5)</f>
        <v>0</v>
      </c>
      <c r="D5" s="74">
        <f>COUNTIFS(TM!A:A,"Team 1",TM!R:R,"Done",TM!K:K,"regress",TM!S:S,A5)+COUNTIFS(TM!A:A,"Team 1",TM!R:R,"Approved",TM!K:K,"regress",TM!S:S,A5)+COUNTIFS(TM!A:A,"Team 1",TM!R:R,"Ready for Approval",TM!K:K,"regress",TM!S:S,A5)</f>
        <v>0</v>
      </c>
      <c r="E5" s="74">
        <f>COUNTIFS(TM!A:A,"Team 1",TM!R:R,"Approved",TM!K:K,"regress",TM!S:S,A5,TM!M:M,"0")</f>
        <v>0</v>
      </c>
      <c r="F5" s="75">
        <f>IF(C5=0,0,D5/C5*100%)</f>
        <v>0</v>
      </c>
      <c r="G5" s="75">
        <f>IF(C5=0,0,E5/C5*100%)</f>
        <v>0</v>
      </c>
      <c r="H5" s="42">
        <f>COUNTIFS(TM!A:A,"Team 1",TM!K:K,"regress",TM!O:O,"Yes",TM!S:S,A5)</f>
        <v>0</v>
      </c>
      <c r="I5" s="76">
        <f>IF(H5=0,0,D5/H5*100%)</f>
        <v>0</v>
      </c>
    </row>
    <row r="6" spans="1:9" ht="15.75" customHeight="1" x14ac:dyDescent="0.25">
      <c r="B6" s="87" t="s">
        <v>115</v>
      </c>
      <c r="C6" s="30">
        <f>SUM(C3:C5)</f>
        <v>0</v>
      </c>
      <c r="D6" s="30">
        <f>SUM(D3:D5)</f>
        <v>0</v>
      </c>
      <c r="E6" s="38">
        <f>SUM(E3:E5)</f>
        <v>0</v>
      </c>
      <c r="F6" s="39" t="e">
        <f>D6/C6*100%</f>
        <v>#DIV/0!</v>
      </c>
      <c r="G6" s="39" t="e">
        <f>E6/C6*100%</f>
        <v>#DIV/0!</v>
      </c>
      <c r="H6" s="43">
        <f>SUM(H3:H5)</f>
        <v>0</v>
      </c>
      <c r="I6" s="39" t="e">
        <f>D6/H6*100%</f>
        <v>#DIV/0!</v>
      </c>
    </row>
    <row r="7" spans="1:9" ht="15.75" customHeight="1" x14ac:dyDescent="0.25">
      <c r="F7" s="80"/>
      <c r="G7" s="80"/>
      <c r="H7" s="80"/>
    </row>
    <row r="8" spans="1:9" ht="15.75" customHeight="1" x14ac:dyDescent="0.25">
      <c r="B8" s="61" t="s">
        <v>116</v>
      </c>
      <c r="C8" s="62" t="s">
        <v>117</v>
      </c>
    </row>
    <row r="9" spans="1:9" ht="15.75" customHeight="1" x14ac:dyDescent="0.25">
      <c r="B9" s="34" t="s">
        <v>118</v>
      </c>
      <c r="C9" s="36">
        <f>SUMIFS(TM!L:L,TM!K:K,"regress",TM!I:I,"Done",TM!A:A,"Team 1")+SUMIFS(TM!L:L,TM!K:K,"regress",TM!I:I,"Need to Update",TM!A:A,"Team 1")</f>
        <v>0</v>
      </c>
      <c r="F9" s="80"/>
      <c r="G9" s="80"/>
      <c r="H9" s="80"/>
    </row>
    <row r="10" spans="1:9" ht="15.75" customHeight="1" x14ac:dyDescent="0.25">
      <c r="B10" s="34" t="s">
        <v>119</v>
      </c>
      <c r="C10" s="36">
        <f>SUMIFS(TM!L:L,TM!K:K,"regress",TM!I:I,"Done",TM!M:M,"1",TM!A:A,"Team 1")+SUMIFS(TM!L:L,TM!K:K,"regress",TM!I:I,"Need to Update",TM!M:M,"1",TM!A:A,"Team 1")</f>
        <v>0</v>
      </c>
      <c r="F10" s="80"/>
      <c r="G10" s="80"/>
      <c r="H10" s="80"/>
    </row>
    <row r="11" spans="1:9" ht="15.75" customHeight="1" x14ac:dyDescent="0.25">
      <c r="B11" s="53" t="s">
        <v>120</v>
      </c>
      <c r="C11" s="40">
        <f>C9-C10</f>
        <v>0</v>
      </c>
      <c r="F11" s="80"/>
      <c r="G11" s="80"/>
      <c r="H11" s="80"/>
    </row>
    <row r="12" spans="1:9" ht="15.75" customHeight="1" x14ac:dyDescent="0.25">
      <c r="F12" s="80"/>
      <c r="G12" s="80"/>
      <c r="H12" s="80"/>
    </row>
    <row r="13" spans="1:9" ht="15.75" customHeight="1" x14ac:dyDescent="0.25">
      <c r="F13" s="80"/>
      <c r="G13" s="80"/>
      <c r="H13" s="80"/>
    </row>
    <row r="14" spans="1:9" ht="15.75" customHeight="1" x14ac:dyDescent="0.25">
      <c r="B14" s="61" t="s">
        <v>121</v>
      </c>
      <c r="C14" s="62" t="s">
        <v>122</v>
      </c>
      <c r="D14" s="26"/>
      <c r="E14" s="26"/>
      <c r="F14" s="26"/>
      <c r="G14" s="26"/>
      <c r="H14" s="26"/>
    </row>
    <row r="15" spans="1:9" ht="15.75" customHeight="1" x14ac:dyDescent="0.25">
      <c r="B15" s="55" t="s">
        <v>123</v>
      </c>
      <c r="C15" s="31">
        <f>COUNTIFS(TM!A:A,"Team 1",TM!I:I,"Done",TM!K:K,"smoke")+COUNTIFS(TM!A:A,"Team 1",TM!I:I,"Need to Update",TM!K:K,"smoke")+COUNTIFS(TM!A:A,"Team 1",TM!I:I,"Backlog",TM!K:K,"smoke")</f>
        <v>0</v>
      </c>
      <c r="D15" s="26"/>
      <c r="E15" s="26"/>
      <c r="F15" s="26"/>
      <c r="G15" s="26"/>
      <c r="H15" s="26"/>
    </row>
    <row r="16" spans="1:9" ht="15.75" customHeight="1" x14ac:dyDescent="0.25">
      <c r="B16" s="55" t="s">
        <v>124</v>
      </c>
      <c r="C16" s="31">
        <f>COUNTIFS(TM!A:A,"Team 1",TM!K:K,"smoke",TM!O:O,"Yes")</f>
        <v>0</v>
      </c>
      <c r="D16" s="26"/>
      <c r="E16" s="26"/>
      <c r="F16" s="26"/>
      <c r="G16" s="26"/>
      <c r="H16" s="26"/>
    </row>
    <row r="17" spans="2:8" ht="15.75" customHeight="1" x14ac:dyDescent="0.25">
      <c r="B17" s="55" t="s">
        <v>125</v>
      </c>
      <c r="C17" s="31">
        <f>COUNTIFS(TM!A:A,"Team 1",TM!R:R,"Approved",TM!K:K,"smoke",TM!M:M,"0")</f>
        <v>0</v>
      </c>
      <c r="D17" s="26"/>
      <c r="E17" s="26"/>
      <c r="F17" s="26"/>
      <c r="G17" s="26"/>
      <c r="H17" s="26"/>
    </row>
    <row r="18" spans="2:8" ht="15.75" customHeight="1" x14ac:dyDescent="0.25">
      <c r="B18" s="65" t="s">
        <v>126</v>
      </c>
      <c r="C18" s="64" t="str">
        <f>IFERROR(C17/C15*100%,"0")</f>
        <v>0</v>
      </c>
      <c r="D18" s="26"/>
      <c r="E18" s="26"/>
      <c r="F18" s="26"/>
      <c r="G18" s="26"/>
      <c r="H18" s="26"/>
    </row>
    <row r="19" spans="2:8" ht="15.75" customHeight="1" x14ac:dyDescent="0.25">
      <c r="B19" s="55" t="s">
        <v>127</v>
      </c>
      <c r="C19" s="31">
        <f>COUNTIFS(TM!A:A,"Team 1",TM!R:R,"Done",TM!K:K,"smoke")+COUNTIFS(TM!A:A,"Team 1",TM!R:R,"Approved",TM!K:K,"smoke")+COUNTIFS(TM!A:A,"Team 1",TM!R:R,"Ready for Approval",TM!K:K,"smoke")</f>
        <v>0</v>
      </c>
      <c r="D19" s="26"/>
      <c r="E19" s="26"/>
      <c r="F19" s="26"/>
      <c r="G19" s="26"/>
      <c r="H19" s="26"/>
    </row>
    <row r="20" spans="2:8" ht="15.75" customHeight="1" x14ac:dyDescent="0.25">
      <c r="B20" s="56" t="s">
        <v>128</v>
      </c>
      <c r="C20" s="39" t="str">
        <f>IFERROR(C19/C15*100%,"0")</f>
        <v>0</v>
      </c>
      <c r="D20" s="26"/>
      <c r="E20" s="26"/>
      <c r="F20" s="26"/>
      <c r="G20" s="26"/>
      <c r="H20" s="26"/>
    </row>
    <row r="21" spans="2:8" ht="15.75" customHeight="1" x14ac:dyDescent="0.25">
      <c r="B21" s="26"/>
      <c r="C21" s="26"/>
      <c r="D21" s="26"/>
      <c r="E21" s="26"/>
      <c r="F21" s="26"/>
      <c r="G21" s="26"/>
      <c r="H21" s="26"/>
    </row>
    <row r="22" spans="2:8" ht="15.75" customHeight="1" x14ac:dyDescent="0.25">
      <c r="B22" s="61" t="s">
        <v>129</v>
      </c>
      <c r="C22" s="62" t="s">
        <v>117</v>
      </c>
      <c r="D22" s="26"/>
    </row>
    <row r="23" spans="2:8" ht="15.75" customHeight="1" x14ac:dyDescent="0.25">
      <c r="B23" s="34" t="s">
        <v>130</v>
      </c>
      <c r="C23" s="35">
        <f>SUMIFS(TM!L:L,TM!K:K,"smoke",TM!I:I,"Done",TM!A:A,"Team 1")+SUMIFS(TM!L:L,TM!K:K,"smoke",TM!I:I,"Need to Update",TM!A:A,"Team 1")</f>
        <v>0</v>
      </c>
      <c r="F23" s="80"/>
      <c r="G23" s="80"/>
      <c r="H23" s="80"/>
    </row>
    <row r="24" spans="2:8" ht="15.75" customHeight="1" x14ac:dyDescent="0.25">
      <c r="B24" s="34" t="s">
        <v>131</v>
      </c>
      <c r="C24" s="36">
        <f>SUMIFS(TM!L:L,TM!K:K,"smoke",TM!I:I,"Done",TM!M:M,"1",TM!A:A,"Team 1")+SUMIFS(TM!L:L,TM!K:K,"smoke",TM!I:I,"Need to Update",TM!M:M,"1",TM!A:A,"Team 1")</f>
        <v>0</v>
      </c>
      <c r="F24" s="80"/>
      <c r="G24" s="80"/>
      <c r="H24" s="80"/>
    </row>
    <row r="25" spans="2:8" ht="15.75" customHeight="1" x14ac:dyDescent="0.25">
      <c r="B25" s="53" t="s">
        <v>120</v>
      </c>
      <c r="C25" s="40">
        <f>C23-C24</f>
        <v>0</v>
      </c>
      <c r="F25" s="80"/>
      <c r="G25" s="80"/>
      <c r="H25" s="80"/>
    </row>
    <row r="26" spans="2:8" ht="15.75" customHeight="1" x14ac:dyDescent="0.25">
      <c r="F26" s="80"/>
      <c r="G26" s="80"/>
      <c r="H26" s="80"/>
    </row>
    <row r="27" spans="2:8" ht="15.75" customHeight="1" x14ac:dyDescent="0.25">
      <c r="B27" s="33"/>
      <c r="C27" s="37"/>
      <c r="F27" s="80"/>
      <c r="G27" s="80"/>
      <c r="H27" s="80"/>
    </row>
    <row r="28" spans="2:8" ht="15.75" customHeight="1" x14ac:dyDescent="0.25">
      <c r="B28" s="61" t="s">
        <v>132</v>
      </c>
      <c r="C28" s="62" t="s">
        <v>122</v>
      </c>
      <c r="F28" s="80"/>
      <c r="G28" s="80"/>
      <c r="H28" s="80"/>
    </row>
    <row r="29" spans="2:8" ht="15.75" customHeight="1" x14ac:dyDescent="0.25">
      <c r="B29" s="55" t="s">
        <v>133</v>
      </c>
      <c r="C29" s="35">
        <f>COUNTIFS(TM!A:A,"Team 1",TM!F:F,"1",TM!I:I,"Done",TM!K:K,"regress")+COUNTIFS(TM!A:A,"Team 1",TM!F:F,"1",TM!I:I,"Need to Update",TM!K:K,"regress")+COUNTIFS(TM!A:A,"Team 1",TM!F:F,"1",TM!I:I,"Backlog",TM!K:K,"regress")</f>
        <v>0</v>
      </c>
      <c r="F29" s="80"/>
      <c r="G29" s="80"/>
      <c r="H29" s="80"/>
    </row>
    <row r="30" spans="2:8" ht="15.75" customHeight="1" x14ac:dyDescent="0.25">
      <c r="B30" s="55" t="s">
        <v>134</v>
      </c>
      <c r="C30" s="35">
        <f>COUNTIFS(TM!A:A,"Team 1",TM!F:F,"1",TM!R:R,"Approved",TM!K:K,"regress",TM!M:M,"0")</f>
        <v>0</v>
      </c>
      <c r="F30" s="80"/>
      <c r="G30" s="80"/>
      <c r="H30" s="80"/>
    </row>
    <row r="31" spans="2:8" ht="15.75" customHeight="1" x14ac:dyDescent="0.25">
      <c r="B31" s="65" t="s">
        <v>135</v>
      </c>
      <c r="C31" s="66">
        <f>IF(C29=0,0,C30/C29*100%)</f>
        <v>0</v>
      </c>
      <c r="F31" s="80"/>
      <c r="G31" s="80"/>
      <c r="H31" s="80"/>
    </row>
    <row r="32" spans="2:8" ht="15.75" customHeight="1" x14ac:dyDescent="0.25">
      <c r="B32" s="55" t="s">
        <v>136</v>
      </c>
      <c r="C32" s="35">
        <f>COUNTIFS(TM!A:A,"Team 1",TM!F:F,"1",TM!R:R,"Done",TM!K:K,"regress")+COUNTIFS(TM!A:A,"Team 1",TM!F:F,"1",TM!R:R,"Approved",TM!K:K,"regress")+COUNTIFS(TM!A:A,"Team 1",TM!F:F,"1",TM!R:R,"Ready for Approval",TM!K:K,"regress")</f>
        <v>0</v>
      </c>
      <c r="F32" s="80"/>
      <c r="G32" s="80"/>
      <c r="H32" s="80"/>
    </row>
    <row r="33" spans="2:8" ht="15.75" customHeight="1" x14ac:dyDescent="0.25">
      <c r="B33" s="56" t="s">
        <v>137</v>
      </c>
      <c r="C33" s="52">
        <f>IF(C29=0,0,C32/C29*100%)</f>
        <v>0</v>
      </c>
      <c r="F33" s="80"/>
      <c r="G33" s="80"/>
      <c r="H33" s="80"/>
    </row>
    <row r="34" spans="2:8" ht="15.75" customHeight="1" x14ac:dyDescent="0.25">
      <c r="B34" s="33"/>
      <c r="C34" s="37"/>
      <c r="F34" s="80"/>
      <c r="G34" s="80"/>
      <c r="H34" s="80"/>
    </row>
    <row r="35" spans="2:8" ht="15.75" customHeight="1" x14ac:dyDescent="0.25">
      <c r="B35" s="33"/>
      <c r="C35" s="37"/>
      <c r="F35" s="80"/>
      <c r="G35" s="80"/>
      <c r="H35" s="80"/>
    </row>
    <row r="36" spans="2:8" ht="15.75" customHeight="1" x14ac:dyDescent="0.25">
      <c r="B36" s="61" t="s">
        <v>138</v>
      </c>
      <c r="C36" s="62" t="s">
        <v>122</v>
      </c>
      <c r="D36" s="26"/>
      <c r="E36" s="26"/>
      <c r="F36" s="26"/>
      <c r="G36" s="26"/>
      <c r="H36" s="26"/>
    </row>
    <row r="37" spans="2:8" ht="15.75" customHeight="1" x14ac:dyDescent="0.25">
      <c r="B37" s="55" t="s">
        <v>139</v>
      </c>
      <c r="C37" s="31">
        <f>COUNTIFS(TM!A:A,"Team 1",TM!I:I,"Done")+COUNTIFS(TM!A:A,"Team 1",TM!I:I,"Need To Update")</f>
        <v>0</v>
      </c>
      <c r="D37" s="26"/>
      <c r="E37" s="26"/>
      <c r="F37" s="26"/>
      <c r="G37" s="26"/>
      <c r="H37" s="26"/>
    </row>
    <row r="38" spans="2:8" ht="15.75" customHeight="1" x14ac:dyDescent="0.25">
      <c r="B38" s="55" t="s">
        <v>140</v>
      </c>
      <c r="C38" s="36">
        <f>COUNTIFS(TM!A:A,"Team 1",TM!I:I,"&lt;&gt;")-COUNTIFS(TM!A:A,"Team 1",TM!I:I,"=Obsolete")</f>
        <v>0</v>
      </c>
      <c r="D38" s="26"/>
      <c r="E38" s="26"/>
      <c r="F38" s="26"/>
      <c r="G38" s="26"/>
      <c r="H38" s="26"/>
    </row>
    <row r="39" spans="2:8" ht="15.75" customHeight="1" x14ac:dyDescent="0.25">
      <c r="B39" s="65" t="s">
        <v>141</v>
      </c>
      <c r="C39" s="67">
        <f>IF(C38=0,0,C37/C38*100%)</f>
        <v>0</v>
      </c>
      <c r="D39" s="26"/>
      <c r="E39" s="26"/>
      <c r="F39" s="26"/>
      <c r="G39" s="26"/>
      <c r="H39" s="26"/>
    </row>
    <row r="42" spans="2:8" ht="15.75" customHeight="1" x14ac:dyDescent="0.3">
      <c r="B42" s="90" t="s">
        <v>142</v>
      </c>
      <c r="C42" s="91" t="s">
        <v>122</v>
      </c>
    </row>
    <row r="43" spans="2:8" ht="15.75" customHeight="1" x14ac:dyDescent="0.3">
      <c r="B43" s="128" t="s">
        <v>143</v>
      </c>
      <c r="C43" s="128"/>
    </row>
    <row r="44" spans="2:8" ht="15.75" customHeight="1" x14ac:dyDescent="0.25">
      <c r="B44" s="94" t="s">
        <v>144</v>
      </c>
      <c r="C44" s="95">
        <f>C37</f>
        <v>0</v>
      </c>
      <c r="D44" s="89"/>
    </row>
    <row r="45" spans="2:8" ht="15.75" customHeight="1" x14ac:dyDescent="0.25">
      <c r="B45" s="92" t="s">
        <v>145</v>
      </c>
      <c r="C45" s="96">
        <f>C39</f>
        <v>0</v>
      </c>
      <c r="D45" s="89"/>
    </row>
    <row r="46" spans="2:8" ht="15.75" customHeight="1" x14ac:dyDescent="0.25">
      <c r="B46" s="129" t="s">
        <v>146</v>
      </c>
      <c r="C46" s="130"/>
      <c r="D46" s="89"/>
    </row>
    <row r="47" spans="2:8" ht="15.75" customHeight="1" x14ac:dyDescent="0.25">
      <c r="B47" s="92" t="s">
        <v>147</v>
      </c>
      <c r="C47" s="93">
        <f>H6+C16</f>
        <v>0</v>
      </c>
      <c r="D47" s="89"/>
    </row>
    <row r="48" spans="2:8" ht="15.75" customHeight="1" x14ac:dyDescent="0.25">
      <c r="B48" s="94" t="s">
        <v>148</v>
      </c>
      <c r="C48" s="97">
        <f>IF(C47=0,0,(D6+C19)/C47*100%)</f>
        <v>0</v>
      </c>
      <c r="D48" s="89"/>
    </row>
    <row r="49" spans="2:11" ht="15.75" customHeight="1" x14ac:dyDescent="0.25">
      <c r="B49" s="92" t="s">
        <v>149</v>
      </c>
      <c r="C49" s="96">
        <f>C55</f>
        <v>0</v>
      </c>
      <c r="D49" s="89"/>
    </row>
    <row r="50" spans="2:11" ht="15.75" customHeight="1" x14ac:dyDescent="0.25">
      <c r="B50" s="94" t="s">
        <v>150</v>
      </c>
      <c r="C50" s="97" t="str">
        <f>C54</f>
        <v>0</v>
      </c>
    </row>
    <row r="51" spans="2:11" ht="15.75" customHeight="1" x14ac:dyDescent="0.25">
      <c r="B51" s="89"/>
      <c r="C51" s="89"/>
    </row>
    <row r="52" spans="2:11" ht="15.75" customHeight="1" x14ac:dyDescent="0.25">
      <c r="B52" s="89"/>
      <c r="C52" s="89"/>
    </row>
    <row r="53" spans="2:11" ht="15.75" customHeight="1" x14ac:dyDescent="0.3">
      <c r="B53" s="59" t="s">
        <v>151</v>
      </c>
      <c r="C53" s="60" t="s">
        <v>122</v>
      </c>
    </row>
    <row r="54" spans="2:11" ht="15.75" customHeight="1" x14ac:dyDescent="0.25">
      <c r="B54" s="63" t="s">
        <v>121</v>
      </c>
      <c r="C54" s="86" t="str">
        <f>C18</f>
        <v>0</v>
      </c>
    </row>
    <row r="55" spans="2:11" ht="15.75" customHeight="1" x14ac:dyDescent="0.25">
      <c r="B55" s="63" t="s">
        <v>149</v>
      </c>
      <c r="C55" s="86">
        <f>C31</f>
        <v>0</v>
      </c>
    </row>
    <row r="56" spans="2:11" ht="15.75" customHeight="1" x14ac:dyDescent="0.25">
      <c r="B56" s="63" t="s">
        <v>138</v>
      </c>
      <c r="C56" s="86">
        <f>C39</f>
        <v>0</v>
      </c>
    </row>
    <row r="57" spans="2:11" ht="15.75" customHeight="1" x14ac:dyDescent="0.25">
      <c r="C57" s="98"/>
    </row>
    <row r="58" spans="2:11" ht="15.75" customHeight="1" x14ac:dyDescent="0.25">
      <c r="C58" s="98"/>
    </row>
    <row r="59" spans="2:11" ht="15.75" customHeight="1" x14ac:dyDescent="0.25">
      <c r="B59" s="131" t="s">
        <v>182</v>
      </c>
      <c r="C59" s="131"/>
      <c r="D59" s="131"/>
      <c r="E59" s="131"/>
      <c r="F59" s="131"/>
      <c r="G59" s="131"/>
      <c r="H59" s="120"/>
      <c r="I59" s="120"/>
      <c r="J59" s="120"/>
      <c r="K59" s="120"/>
    </row>
    <row r="60" spans="2:11" ht="15.75" customHeight="1" x14ac:dyDescent="0.25">
      <c r="B60" s="122" t="s">
        <v>151</v>
      </c>
      <c r="C60" s="123" t="s">
        <v>183</v>
      </c>
      <c r="D60" s="123" t="s">
        <v>184</v>
      </c>
      <c r="E60" s="123" t="s">
        <v>185</v>
      </c>
      <c r="F60" s="123" t="s">
        <v>186</v>
      </c>
      <c r="G60" s="123" t="s">
        <v>187</v>
      </c>
      <c r="H60" s="119"/>
      <c r="I60" s="119"/>
      <c r="J60" s="119"/>
      <c r="K60" s="119"/>
    </row>
    <row r="61" spans="2:11" ht="15.75" customHeight="1" x14ac:dyDescent="0.25">
      <c r="B61" s="55" t="s">
        <v>121</v>
      </c>
      <c r="C61" s="124">
        <v>0.59099999999999997</v>
      </c>
      <c r="D61" s="124">
        <v>0.60099999999999998</v>
      </c>
      <c r="E61" s="124">
        <v>0.63100000000000001</v>
      </c>
      <c r="F61" s="124">
        <v>0.621</v>
      </c>
      <c r="G61" s="124">
        <v>0.63100000000000001</v>
      </c>
      <c r="H61" s="119"/>
      <c r="I61" s="119"/>
      <c r="J61" s="119"/>
      <c r="K61" s="119"/>
    </row>
    <row r="62" spans="2:11" ht="15.75" customHeight="1" x14ac:dyDescent="0.25">
      <c r="B62" s="55" t="s">
        <v>149</v>
      </c>
      <c r="C62" s="124">
        <v>0.54500000000000004</v>
      </c>
      <c r="D62" s="124">
        <v>0.55500000000000005</v>
      </c>
      <c r="E62" s="124">
        <v>0.505</v>
      </c>
      <c r="F62" s="124">
        <v>0.51500000000000001</v>
      </c>
      <c r="G62" s="124">
        <v>0.505</v>
      </c>
      <c r="H62" s="119"/>
      <c r="I62" s="119"/>
      <c r="J62" s="119"/>
      <c r="K62" s="119"/>
    </row>
    <row r="63" spans="2:11" ht="15.75" customHeight="1" x14ac:dyDescent="0.25">
      <c r="B63" s="55" t="s">
        <v>138</v>
      </c>
      <c r="C63" s="124">
        <v>0.998</v>
      </c>
      <c r="D63" s="124">
        <v>0.89800000000000002</v>
      </c>
      <c r="E63" s="124">
        <v>0.94799999999999995</v>
      </c>
      <c r="F63" s="124">
        <v>0.98799999999999999</v>
      </c>
      <c r="G63" s="124">
        <v>0.94799999999999995</v>
      </c>
      <c r="H63" s="119"/>
      <c r="I63" s="119"/>
      <c r="J63" s="119"/>
      <c r="K63" s="119"/>
    </row>
    <row r="64" spans="2:11" ht="15.75" customHeight="1" x14ac:dyDescent="0.25">
      <c r="B64" s="119"/>
      <c r="C64" s="119"/>
      <c r="D64" s="119"/>
      <c r="E64" s="119"/>
      <c r="F64" s="119"/>
      <c r="G64" s="119"/>
      <c r="H64" s="119"/>
      <c r="I64" s="119"/>
      <c r="J64" s="119"/>
      <c r="K64" s="119"/>
    </row>
    <row r="65" spans="2:11" ht="15.75" customHeight="1" x14ac:dyDescent="0.25">
      <c r="B65" s="119"/>
      <c r="C65" s="119"/>
      <c r="D65" s="119"/>
      <c r="E65" s="119"/>
      <c r="F65" s="119"/>
      <c r="G65" s="119"/>
      <c r="H65" s="119"/>
      <c r="I65" s="119"/>
      <c r="J65" s="119"/>
      <c r="K65" s="119"/>
    </row>
    <row r="66" spans="2:11" ht="15.75" customHeight="1" x14ac:dyDescent="0.25">
      <c r="B66" s="119"/>
      <c r="C66" s="119"/>
      <c r="D66" s="119"/>
      <c r="E66" s="119"/>
      <c r="F66" s="119"/>
      <c r="G66" s="119"/>
      <c r="H66" s="119"/>
      <c r="I66" s="119"/>
      <c r="J66" s="119"/>
      <c r="K66" s="119"/>
    </row>
    <row r="67" spans="2:11" ht="15.75" customHeight="1" x14ac:dyDescent="0.25">
      <c r="B67" s="119"/>
      <c r="C67" s="119"/>
      <c r="D67" s="119"/>
      <c r="E67" s="119"/>
      <c r="F67" s="119"/>
      <c r="G67" s="119"/>
      <c r="H67" s="119"/>
      <c r="I67" s="119"/>
      <c r="J67" s="119"/>
      <c r="K67" s="119"/>
    </row>
    <row r="68" spans="2:11" ht="15.75" customHeight="1" x14ac:dyDescent="0.25">
      <c r="B68" s="119"/>
      <c r="C68" s="119"/>
      <c r="D68" s="119"/>
      <c r="E68" s="119"/>
      <c r="F68" s="119"/>
      <c r="G68" s="119"/>
      <c r="H68" s="119"/>
      <c r="I68" s="119"/>
      <c r="J68" s="119"/>
      <c r="K68" s="119"/>
    </row>
    <row r="69" spans="2:11" ht="15.75" customHeight="1" x14ac:dyDescent="0.25">
      <c r="B69" s="119"/>
      <c r="C69" s="119"/>
      <c r="D69" s="119"/>
      <c r="E69" s="119"/>
      <c r="F69" s="119"/>
      <c r="G69" s="119"/>
      <c r="H69" s="119"/>
      <c r="I69" s="119"/>
      <c r="J69" s="119"/>
      <c r="K69" s="119"/>
    </row>
    <row r="70" spans="2:11" ht="15.75" customHeight="1" x14ac:dyDescent="0.25">
      <c r="B70" s="119"/>
      <c r="C70" s="119"/>
      <c r="D70" s="119"/>
      <c r="E70" s="119"/>
      <c r="F70" s="119"/>
      <c r="G70" s="119"/>
      <c r="H70" s="119"/>
      <c r="I70" s="119"/>
      <c r="J70" s="119"/>
      <c r="K70" s="119"/>
    </row>
    <row r="71" spans="2:11" ht="15.75" customHeight="1" x14ac:dyDescent="0.25">
      <c r="B71" s="119"/>
      <c r="C71" s="119"/>
      <c r="D71" s="119"/>
      <c r="E71" s="119"/>
      <c r="F71" s="119"/>
      <c r="G71" s="119"/>
      <c r="H71" s="119"/>
      <c r="I71" s="119"/>
      <c r="J71" s="119"/>
      <c r="K71" s="119"/>
    </row>
    <row r="72" spans="2:11" ht="15.75" customHeight="1" x14ac:dyDescent="0.25">
      <c r="B72" s="119"/>
      <c r="C72" s="119"/>
      <c r="D72" s="119"/>
      <c r="E72" s="119"/>
      <c r="F72" s="119"/>
      <c r="G72" s="119"/>
      <c r="H72" s="119"/>
      <c r="I72" s="119"/>
      <c r="J72" s="119"/>
      <c r="K72" s="119"/>
    </row>
    <row r="73" spans="2:11" ht="15.75" customHeight="1" x14ac:dyDescent="0.25">
      <c r="B73" s="119"/>
      <c r="C73" s="119"/>
      <c r="D73" s="119"/>
      <c r="E73" s="119"/>
      <c r="F73" s="119"/>
      <c r="G73" s="119"/>
      <c r="H73" s="119"/>
      <c r="I73" s="119"/>
      <c r="J73" s="119"/>
      <c r="K73" s="119"/>
    </row>
    <row r="74" spans="2:11" ht="15.75" customHeight="1" x14ac:dyDescent="0.25">
      <c r="B74" s="119"/>
      <c r="C74" s="119"/>
      <c r="D74" s="119"/>
      <c r="E74" s="119"/>
      <c r="F74" s="119"/>
      <c r="G74" s="119"/>
      <c r="H74" s="119"/>
      <c r="I74" s="119"/>
      <c r="J74" s="119"/>
      <c r="K74" s="119"/>
    </row>
    <row r="75" spans="2:11" ht="15.75" customHeight="1" x14ac:dyDescent="0.25">
      <c r="B75" s="119"/>
      <c r="C75" s="119"/>
      <c r="D75" s="119"/>
      <c r="E75" s="119"/>
      <c r="F75" s="119"/>
      <c r="G75" s="119"/>
      <c r="H75" s="119"/>
      <c r="I75" s="119"/>
      <c r="J75" s="119"/>
      <c r="K75" s="119"/>
    </row>
    <row r="76" spans="2:11" ht="15.75" customHeight="1" x14ac:dyDescent="0.25">
      <c r="B76" s="119"/>
      <c r="C76" s="119"/>
      <c r="D76" s="119"/>
      <c r="E76" s="119"/>
      <c r="F76" s="119"/>
      <c r="G76" s="119"/>
      <c r="H76" s="119"/>
      <c r="I76" s="119"/>
      <c r="J76" s="119"/>
      <c r="K76" s="119"/>
    </row>
    <row r="77" spans="2:11" ht="15.75" customHeight="1" x14ac:dyDescent="0.25">
      <c r="B77" s="119"/>
      <c r="C77" s="119"/>
      <c r="D77" s="119"/>
      <c r="E77" s="119"/>
      <c r="F77" s="119"/>
      <c r="G77" s="119"/>
      <c r="H77" s="119"/>
      <c r="I77" s="119"/>
      <c r="J77" s="119"/>
      <c r="K77" s="119"/>
    </row>
    <row r="78" spans="2:11" ht="15.75" customHeight="1" x14ac:dyDescent="0.25">
      <c r="B78" s="119"/>
      <c r="C78" s="119"/>
      <c r="D78" s="119"/>
      <c r="E78" s="119"/>
      <c r="F78" s="119"/>
      <c r="G78" s="119"/>
      <c r="H78" s="119"/>
      <c r="I78" s="119"/>
      <c r="J78" s="119"/>
      <c r="K78" s="119"/>
    </row>
    <row r="79" spans="2:11" ht="15.75" customHeight="1" x14ac:dyDescent="0.25">
      <c r="B79" s="119"/>
      <c r="C79" s="119"/>
      <c r="D79" s="119"/>
      <c r="E79" s="119"/>
      <c r="F79" s="119"/>
      <c r="G79" s="119"/>
      <c r="H79" s="119"/>
      <c r="I79" s="119"/>
      <c r="J79" s="119"/>
      <c r="K79" s="119"/>
    </row>
    <row r="80" spans="2:11" ht="15.75" customHeight="1" x14ac:dyDescent="0.25">
      <c r="B80" s="119"/>
      <c r="C80" s="119"/>
      <c r="D80" s="119"/>
      <c r="E80" s="119"/>
      <c r="F80" s="119"/>
      <c r="G80" s="119"/>
      <c r="H80" s="119"/>
      <c r="I80" s="119"/>
      <c r="J80" s="119"/>
      <c r="K80" s="119"/>
    </row>
    <row r="81" spans="2:11" ht="15.75" customHeight="1" x14ac:dyDescent="0.25">
      <c r="B81" s="119"/>
      <c r="C81" s="119"/>
      <c r="D81" s="119"/>
      <c r="E81" s="119"/>
      <c r="F81" s="119"/>
      <c r="G81" s="119"/>
      <c r="H81" s="119"/>
      <c r="I81" s="119"/>
      <c r="J81" s="119"/>
      <c r="K81" s="119"/>
    </row>
    <row r="82" spans="2:11" ht="15.75" customHeight="1" x14ac:dyDescent="0.25">
      <c r="B82" s="119"/>
      <c r="C82" s="119"/>
      <c r="D82" s="119"/>
      <c r="E82" s="119"/>
      <c r="F82" s="119"/>
      <c r="G82" s="119"/>
      <c r="H82" s="119"/>
      <c r="I82" s="119"/>
      <c r="J82" s="119"/>
      <c r="K82" s="119"/>
    </row>
    <row r="83" spans="2:11" ht="15.75" customHeight="1" x14ac:dyDescent="0.25">
      <c r="B83" s="119"/>
      <c r="C83" s="119"/>
      <c r="D83" s="119"/>
      <c r="E83" s="119"/>
      <c r="F83" s="119"/>
      <c r="G83" s="119"/>
      <c r="H83" s="119"/>
      <c r="I83" s="119"/>
      <c r="J83" s="119"/>
      <c r="K83" s="119"/>
    </row>
    <row r="84" spans="2:11" ht="15.75" customHeight="1" x14ac:dyDescent="0.25">
      <c r="B84" s="119"/>
      <c r="C84" s="119"/>
      <c r="D84" s="119"/>
      <c r="E84" s="119"/>
      <c r="F84" s="119"/>
      <c r="G84" s="119"/>
      <c r="H84" s="119"/>
      <c r="I84" s="119"/>
      <c r="J84" s="119"/>
      <c r="K84" s="119"/>
    </row>
    <row r="85" spans="2:11" ht="15.75" customHeight="1" x14ac:dyDescent="0.25">
      <c r="B85" s="119"/>
      <c r="C85" s="119"/>
      <c r="D85" s="119"/>
      <c r="E85" s="119"/>
      <c r="F85" s="119"/>
      <c r="G85" s="119"/>
      <c r="H85" s="119"/>
      <c r="I85" s="119"/>
      <c r="J85" s="119"/>
      <c r="K85" s="119"/>
    </row>
    <row r="86" spans="2:11" ht="15.75" customHeight="1" x14ac:dyDescent="0.25">
      <c r="B86" s="119"/>
      <c r="C86" s="119"/>
      <c r="D86" s="119"/>
      <c r="E86" s="119"/>
      <c r="F86" s="119"/>
      <c r="G86" s="119"/>
      <c r="H86" s="119"/>
      <c r="I86" s="119"/>
      <c r="J86" s="119"/>
      <c r="K86" s="119"/>
    </row>
    <row r="87" spans="2:11" ht="15.75" customHeight="1" x14ac:dyDescent="0.25">
      <c r="B87" s="119"/>
      <c r="C87" s="119"/>
      <c r="D87" s="119"/>
      <c r="E87" s="119"/>
      <c r="F87" s="119"/>
      <c r="G87" s="119"/>
      <c r="H87" s="119"/>
      <c r="I87" s="119"/>
      <c r="J87" s="119"/>
      <c r="K87" s="119"/>
    </row>
    <row r="88" spans="2:11" ht="15.75" customHeight="1" x14ac:dyDescent="0.25">
      <c r="B88" s="119"/>
      <c r="C88" s="119"/>
      <c r="D88" s="119"/>
      <c r="E88" s="119"/>
      <c r="F88" s="119"/>
      <c r="G88" s="119"/>
      <c r="H88" s="119"/>
      <c r="I88" s="119"/>
      <c r="J88" s="119"/>
      <c r="K88" s="119"/>
    </row>
    <row r="89" spans="2:11" ht="15.75" customHeight="1" x14ac:dyDescent="0.25">
      <c r="B89" s="119"/>
      <c r="C89" s="119"/>
      <c r="D89" s="119"/>
      <c r="E89" s="119"/>
      <c r="F89" s="119"/>
      <c r="G89" s="119"/>
      <c r="H89" s="119"/>
      <c r="I89" s="119"/>
      <c r="J89" s="119"/>
      <c r="K89" s="119"/>
    </row>
    <row r="90" spans="2:11" ht="15.75" customHeight="1" x14ac:dyDescent="0.25">
      <c r="B90" s="119"/>
      <c r="C90" s="119"/>
      <c r="D90" s="119"/>
      <c r="E90" s="119"/>
      <c r="F90" s="119"/>
      <c r="G90" s="119"/>
      <c r="H90" s="119"/>
      <c r="I90" s="119"/>
      <c r="J90" s="119"/>
      <c r="K90" s="119"/>
    </row>
    <row r="91" spans="2:11" ht="15.75" customHeight="1" x14ac:dyDescent="0.25">
      <c r="B91" s="69"/>
      <c r="C91" s="69"/>
      <c r="D91" s="69"/>
      <c r="E91" s="69"/>
      <c r="F91" s="69"/>
      <c r="G91" s="69"/>
      <c r="H91" s="69"/>
      <c r="I91" s="69"/>
      <c r="J91" s="69"/>
      <c r="K91" s="69"/>
    </row>
    <row r="92" spans="2:11" ht="15.75" customHeight="1" x14ac:dyDescent="0.25">
      <c r="B92" s="69"/>
      <c r="C92" s="69"/>
      <c r="D92" s="69"/>
      <c r="E92" s="69"/>
      <c r="F92" s="69"/>
      <c r="G92" s="69"/>
      <c r="H92" s="69"/>
      <c r="I92" s="69"/>
      <c r="J92" s="69"/>
      <c r="K92" s="69"/>
    </row>
    <row r="93" spans="2:11" ht="15.75" customHeight="1" x14ac:dyDescent="0.25">
      <c r="B93" s="131" t="s">
        <v>188</v>
      </c>
      <c r="C93" s="131"/>
      <c r="D93" s="131"/>
      <c r="E93" s="131"/>
      <c r="F93" s="131"/>
      <c r="G93" s="131"/>
      <c r="H93" s="120"/>
      <c r="I93" s="120"/>
      <c r="J93" s="120"/>
      <c r="K93" s="120"/>
    </row>
    <row r="94" spans="2:11" ht="15.75" customHeight="1" x14ac:dyDescent="0.25">
      <c r="B94" s="122" t="s">
        <v>151</v>
      </c>
      <c r="C94" s="123" t="s">
        <v>183</v>
      </c>
      <c r="D94" s="123" t="s">
        <v>184</v>
      </c>
      <c r="E94" s="123" t="s">
        <v>185</v>
      </c>
      <c r="F94" s="123" t="s">
        <v>186</v>
      </c>
      <c r="G94" s="123" t="s">
        <v>187</v>
      </c>
      <c r="H94" s="119"/>
      <c r="I94" s="119"/>
      <c r="J94" s="119"/>
      <c r="K94" s="119"/>
    </row>
    <row r="95" spans="2:11" ht="15.75" customHeight="1" x14ac:dyDescent="0.25">
      <c r="B95" s="55" t="s">
        <v>121</v>
      </c>
      <c r="C95" s="124">
        <v>0.30099999999999999</v>
      </c>
      <c r="D95" s="124">
        <v>0.501</v>
      </c>
      <c r="E95" s="124">
        <v>0.63100000000000001</v>
      </c>
      <c r="F95" s="124">
        <v>0.72099999999999997</v>
      </c>
      <c r="G95" s="124">
        <v>0.85099999999999998</v>
      </c>
      <c r="H95" s="119"/>
      <c r="I95" s="119"/>
      <c r="J95" s="119"/>
      <c r="K95" s="119"/>
    </row>
    <row r="96" spans="2:11" ht="15.75" customHeight="1" x14ac:dyDescent="0.25">
      <c r="B96" s="55" t="s">
        <v>149</v>
      </c>
      <c r="C96" s="124">
        <v>0.54500000000000004</v>
      </c>
      <c r="D96" s="124">
        <v>0.60499999999999998</v>
      </c>
      <c r="E96" s="124">
        <v>0.72499999999999998</v>
      </c>
      <c r="F96" s="124">
        <v>0.51500000000000001</v>
      </c>
      <c r="G96" s="124">
        <v>0.58499999999999996</v>
      </c>
      <c r="H96" s="119"/>
      <c r="I96" s="119"/>
      <c r="J96" s="119"/>
      <c r="K96" s="119"/>
    </row>
    <row r="97" spans="2:11" ht="15.75" customHeight="1" x14ac:dyDescent="0.25">
      <c r="B97" s="55" t="s">
        <v>138</v>
      </c>
      <c r="C97" s="124">
        <v>0.998</v>
      </c>
      <c r="D97" s="124">
        <v>0.89800000000000002</v>
      </c>
      <c r="E97" s="124">
        <v>0.94799999999999995</v>
      </c>
      <c r="F97" s="124">
        <v>0.98799999999999999</v>
      </c>
      <c r="G97" s="124">
        <v>0.94799999999999995</v>
      </c>
      <c r="H97" s="119"/>
      <c r="I97" s="119"/>
      <c r="J97" s="119"/>
      <c r="K97" s="119"/>
    </row>
    <row r="98" spans="2:11" ht="15.75" customHeight="1" x14ac:dyDescent="0.25">
      <c r="B98" s="119"/>
      <c r="C98" s="119"/>
      <c r="D98" s="119"/>
      <c r="E98" s="119"/>
      <c r="F98" s="119"/>
      <c r="G98" s="119"/>
      <c r="H98" s="119"/>
      <c r="I98" s="119"/>
      <c r="J98" s="119"/>
      <c r="K98" s="119"/>
    </row>
    <row r="99" spans="2:11" ht="15.75" customHeight="1" x14ac:dyDescent="0.25">
      <c r="B99" s="119"/>
      <c r="C99" s="119"/>
      <c r="D99" s="119"/>
      <c r="E99" s="119"/>
      <c r="F99" s="119"/>
      <c r="G99" s="119"/>
      <c r="H99" s="119"/>
      <c r="I99" s="119"/>
      <c r="J99" s="119"/>
      <c r="K99" s="119"/>
    </row>
    <row r="100" spans="2:11" ht="15.75" customHeight="1" x14ac:dyDescent="0.25">
      <c r="B100" s="119"/>
      <c r="C100" s="119"/>
      <c r="D100" s="119"/>
      <c r="E100" s="119"/>
      <c r="F100" s="119"/>
      <c r="G100" s="119"/>
      <c r="H100" s="119"/>
      <c r="I100" s="119"/>
      <c r="J100" s="119"/>
      <c r="K100" s="119"/>
    </row>
    <row r="101" spans="2:11" ht="15.75" customHeight="1" x14ac:dyDescent="0.25">
      <c r="B101" s="119"/>
      <c r="C101" s="119"/>
      <c r="D101" s="119"/>
      <c r="E101" s="119"/>
      <c r="F101" s="119"/>
      <c r="G101" s="119"/>
      <c r="H101" s="119"/>
      <c r="I101" s="119"/>
      <c r="J101" s="119"/>
      <c r="K101" s="119"/>
    </row>
    <row r="102" spans="2:11" ht="15.75" customHeight="1" x14ac:dyDescent="0.25">
      <c r="B102" s="119"/>
      <c r="C102" s="119"/>
      <c r="D102" s="119"/>
      <c r="E102" s="119"/>
      <c r="F102" s="119"/>
      <c r="G102" s="119"/>
      <c r="H102" s="119"/>
      <c r="I102" s="119"/>
      <c r="J102" s="119"/>
      <c r="K102" s="119"/>
    </row>
    <row r="103" spans="2:11" ht="15.75" customHeight="1" x14ac:dyDescent="0.25">
      <c r="B103" s="119"/>
      <c r="C103" s="119"/>
      <c r="D103" s="119"/>
      <c r="E103" s="119"/>
      <c r="F103" s="119"/>
      <c r="G103" s="119"/>
      <c r="H103" s="119"/>
      <c r="I103" s="119"/>
      <c r="J103" s="119"/>
      <c r="K103" s="119"/>
    </row>
    <row r="104" spans="2:11" ht="15.75" customHeight="1" x14ac:dyDescent="0.25">
      <c r="B104" s="119"/>
      <c r="C104" s="119"/>
      <c r="D104" s="119"/>
      <c r="E104" s="119"/>
      <c r="F104" s="119"/>
      <c r="G104" s="119"/>
      <c r="H104" s="119"/>
      <c r="I104" s="119"/>
      <c r="J104" s="119"/>
      <c r="K104" s="119"/>
    </row>
    <row r="105" spans="2:11" ht="15.75" customHeight="1" x14ac:dyDescent="0.25">
      <c r="B105" s="119"/>
      <c r="C105" s="119"/>
      <c r="D105" s="119"/>
      <c r="E105" s="119"/>
      <c r="F105" s="119"/>
      <c r="G105" s="119"/>
      <c r="H105" s="119"/>
      <c r="I105" s="119"/>
      <c r="J105" s="119"/>
      <c r="K105" s="119"/>
    </row>
    <row r="106" spans="2:11" ht="15.75" customHeight="1" x14ac:dyDescent="0.25">
      <c r="B106" s="119"/>
      <c r="C106" s="119"/>
      <c r="D106" s="119"/>
      <c r="E106" s="119"/>
      <c r="F106" s="119"/>
      <c r="G106" s="119"/>
      <c r="H106" s="119"/>
      <c r="I106" s="119"/>
      <c r="J106" s="119"/>
      <c r="K106" s="119"/>
    </row>
    <row r="107" spans="2:11" ht="15.75" customHeight="1" x14ac:dyDescent="0.25">
      <c r="B107" s="119"/>
      <c r="C107" s="119"/>
      <c r="D107" s="119"/>
      <c r="E107" s="119"/>
      <c r="F107" s="119"/>
      <c r="G107" s="119"/>
      <c r="H107" s="119"/>
      <c r="I107" s="119"/>
      <c r="J107" s="119"/>
      <c r="K107" s="119"/>
    </row>
    <row r="108" spans="2:11" ht="15.75" customHeight="1" x14ac:dyDescent="0.25">
      <c r="B108" s="119"/>
      <c r="C108" s="119"/>
      <c r="D108" s="119"/>
      <c r="E108" s="119"/>
      <c r="F108" s="119"/>
      <c r="G108" s="119"/>
      <c r="H108" s="119"/>
      <c r="I108" s="119"/>
      <c r="J108" s="119"/>
      <c r="K108" s="119"/>
    </row>
    <row r="109" spans="2:11" ht="15.75" customHeight="1" x14ac:dyDescent="0.25">
      <c r="B109" s="119"/>
      <c r="C109" s="119"/>
      <c r="D109" s="119"/>
      <c r="E109" s="119"/>
      <c r="F109" s="119"/>
      <c r="G109" s="119"/>
      <c r="H109" s="119"/>
      <c r="I109" s="119"/>
      <c r="J109" s="119"/>
      <c r="K109" s="119"/>
    </row>
    <row r="110" spans="2:11" ht="15.75" customHeight="1" x14ac:dyDescent="0.25">
      <c r="B110" s="119"/>
      <c r="C110" s="119"/>
      <c r="D110" s="119"/>
      <c r="E110" s="119"/>
      <c r="F110" s="119"/>
      <c r="G110" s="119"/>
      <c r="H110" s="119"/>
      <c r="I110" s="119"/>
      <c r="J110" s="119"/>
      <c r="K110" s="119"/>
    </row>
    <row r="111" spans="2:11" ht="15.75" customHeight="1" x14ac:dyDescent="0.25">
      <c r="B111" s="119"/>
      <c r="C111" s="119"/>
      <c r="D111" s="119"/>
      <c r="E111" s="119"/>
      <c r="F111" s="119"/>
      <c r="G111" s="119"/>
      <c r="H111" s="119"/>
      <c r="I111" s="119"/>
      <c r="J111" s="119"/>
      <c r="K111" s="119"/>
    </row>
    <row r="112" spans="2:11" ht="15.75" customHeight="1" x14ac:dyDescent="0.25">
      <c r="B112" s="119"/>
      <c r="C112" s="119"/>
      <c r="D112" s="119"/>
      <c r="E112" s="119"/>
      <c r="F112" s="119"/>
      <c r="G112" s="119"/>
      <c r="H112" s="119"/>
      <c r="I112" s="119"/>
      <c r="J112" s="119"/>
      <c r="K112" s="119"/>
    </row>
    <row r="113" spans="2:11" ht="15.75" customHeight="1" x14ac:dyDescent="0.25">
      <c r="B113" s="119"/>
      <c r="C113" s="119"/>
      <c r="D113" s="119"/>
      <c r="E113" s="119"/>
      <c r="F113" s="119"/>
      <c r="G113" s="119"/>
      <c r="H113" s="119"/>
      <c r="I113" s="119"/>
      <c r="J113" s="119"/>
      <c r="K113" s="119"/>
    </row>
    <row r="114" spans="2:11" ht="15.75" customHeight="1" x14ac:dyDescent="0.25">
      <c r="B114" s="119"/>
      <c r="C114" s="119"/>
      <c r="D114" s="119"/>
      <c r="E114" s="119"/>
      <c r="F114" s="119"/>
      <c r="G114" s="119"/>
      <c r="H114" s="119"/>
      <c r="I114" s="119"/>
      <c r="J114" s="119"/>
      <c r="K114" s="119"/>
    </row>
    <row r="115" spans="2:11" ht="15.75" customHeight="1" x14ac:dyDescent="0.25">
      <c r="B115" s="119"/>
      <c r="C115" s="119"/>
      <c r="D115" s="119"/>
      <c r="E115" s="119"/>
      <c r="F115" s="119"/>
      <c r="G115" s="119"/>
      <c r="H115" s="119"/>
      <c r="I115" s="119"/>
      <c r="J115" s="119"/>
      <c r="K115" s="119"/>
    </row>
    <row r="116" spans="2:11" ht="15.75" customHeight="1" x14ac:dyDescent="0.25">
      <c r="B116" s="119"/>
      <c r="C116" s="119"/>
      <c r="D116" s="119"/>
      <c r="E116" s="119"/>
      <c r="F116" s="119"/>
      <c r="G116" s="119"/>
      <c r="H116" s="119"/>
      <c r="I116" s="119"/>
      <c r="J116" s="119"/>
      <c r="K116" s="119"/>
    </row>
    <row r="117" spans="2:11" ht="15.75" customHeight="1" x14ac:dyDescent="0.25">
      <c r="B117" s="119"/>
      <c r="C117" s="119"/>
      <c r="D117" s="119"/>
      <c r="E117" s="119"/>
      <c r="F117" s="119"/>
      <c r="G117" s="119"/>
      <c r="H117" s="119"/>
      <c r="I117" s="119"/>
      <c r="J117" s="119"/>
      <c r="K117" s="119"/>
    </row>
    <row r="118" spans="2:11" ht="15.75" customHeight="1" x14ac:dyDescent="0.25">
      <c r="B118" s="119"/>
      <c r="C118" s="119"/>
      <c r="D118" s="119"/>
      <c r="E118" s="119"/>
      <c r="F118" s="119"/>
      <c r="G118" s="119"/>
      <c r="H118" s="119"/>
      <c r="I118" s="119"/>
      <c r="J118" s="119"/>
      <c r="K118" s="119"/>
    </row>
    <row r="119" spans="2:11" ht="15.75" customHeight="1" x14ac:dyDescent="0.25">
      <c r="B119" s="119"/>
      <c r="C119" s="119"/>
      <c r="D119" s="119"/>
      <c r="E119" s="119"/>
      <c r="F119" s="119"/>
      <c r="G119" s="119"/>
      <c r="H119" s="119"/>
      <c r="I119" s="119"/>
      <c r="J119" s="119"/>
      <c r="K119" s="119"/>
    </row>
    <row r="120" spans="2:11" ht="15.75" customHeight="1" x14ac:dyDescent="0.25">
      <c r="B120" s="119"/>
      <c r="C120" s="119"/>
      <c r="D120" s="119"/>
      <c r="E120" s="119"/>
      <c r="F120" s="119"/>
      <c r="G120" s="119"/>
      <c r="H120" s="119"/>
      <c r="I120" s="119"/>
      <c r="J120" s="119"/>
      <c r="K120" s="119"/>
    </row>
    <row r="121" spans="2:11" ht="15.75" customHeight="1" x14ac:dyDescent="0.25">
      <c r="B121" s="119"/>
      <c r="C121" s="119"/>
      <c r="D121" s="119"/>
      <c r="E121" s="119"/>
      <c r="F121" s="119"/>
      <c r="G121" s="119"/>
      <c r="H121" s="119"/>
      <c r="I121" s="119"/>
      <c r="J121" s="119"/>
      <c r="K121" s="119"/>
    </row>
    <row r="122" spans="2:11" ht="15.75" customHeight="1" x14ac:dyDescent="0.25">
      <c r="B122" s="119"/>
      <c r="C122" s="119"/>
      <c r="D122" s="119"/>
      <c r="E122" s="119"/>
      <c r="F122" s="119"/>
      <c r="G122" s="119"/>
      <c r="H122" s="119"/>
      <c r="I122" s="119"/>
      <c r="J122" s="119"/>
      <c r="K122" s="119"/>
    </row>
    <row r="123" spans="2:11" ht="15.75" customHeight="1" x14ac:dyDescent="0.25">
      <c r="B123" s="119"/>
      <c r="C123" s="119"/>
      <c r="D123" s="119"/>
      <c r="E123" s="119"/>
      <c r="F123" s="119"/>
      <c r="G123" s="119"/>
      <c r="H123" s="119"/>
      <c r="I123" s="119"/>
      <c r="J123" s="119"/>
      <c r="K123" s="119"/>
    </row>
    <row r="124" spans="2:11" ht="15.75" customHeight="1" x14ac:dyDescent="0.25">
      <c r="B124" s="69"/>
      <c r="C124" s="69"/>
      <c r="D124" s="69"/>
      <c r="E124" s="69"/>
      <c r="F124" s="69"/>
      <c r="G124" s="69"/>
      <c r="H124" s="69"/>
      <c r="I124" s="69"/>
      <c r="J124" s="69"/>
      <c r="K124" s="69"/>
    </row>
    <row r="125" spans="2:11" ht="15.75" customHeight="1" x14ac:dyDescent="0.25">
      <c r="B125" s="69"/>
      <c r="C125" s="69"/>
      <c r="D125" s="69"/>
      <c r="E125" s="69"/>
      <c r="F125" s="69"/>
      <c r="G125" s="69"/>
      <c r="H125" s="69"/>
      <c r="I125" s="69"/>
      <c r="J125" s="69"/>
      <c r="K125" s="69"/>
    </row>
    <row r="126" spans="2:11" ht="15.75" customHeight="1" x14ac:dyDescent="0.25">
      <c r="B126" s="125" t="s">
        <v>189</v>
      </c>
      <c r="C126" s="126"/>
      <c r="D126" s="126"/>
      <c r="E126" s="126"/>
      <c r="F126" s="126"/>
      <c r="G126" s="126"/>
      <c r="H126" s="126"/>
      <c r="I126" s="120"/>
      <c r="J126" s="120"/>
      <c r="K126" s="120"/>
    </row>
    <row r="127" spans="2:11" ht="15.75" customHeight="1" x14ac:dyDescent="0.25">
      <c r="B127" s="122" t="s">
        <v>151</v>
      </c>
      <c r="C127" s="123" t="s">
        <v>182</v>
      </c>
      <c r="D127" s="123" t="s">
        <v>190</v>
      </c>
      <c r="E127" s="123" t="s">
        <v>191</v>
      </c>
      <c r="F127" s="123" t="s">
        <v>192</v>
      </c>
      <c r="G127" s="123" t="s">
        <v>193</v>
      </c>
      <c r="H127" s="123" t="s">
        <v>194</v>
      </c>
      <c r="I127" s="119"/>
      <c r="J127" s="119"/>
      <c r="K127" s="119"/>
    </row>
    <row r="128" spans="2:11" ht="15.75" customHeight="1" x14ac:dyDescent="0.25">
      <c r="B128" s="55" t="s">
        <v>121</v>
      </c>
      <c r="C128" s="124">
        <v>0.20100000000000001</v>
      </c>
      <c r="D128" s="124">
        <v>0.60099999999999998</v>
      </c>
      <c r="E128" s="124">
        <v>0.63100000000000001</v>
      </c>
      <c r="F128" s="124">
        <v>0.621</v>
      </c>
      <c r="G128" s="124">
        <v>0.63100000000000001</v>
      </c>
      <c r="H128" s="124">
        <v>0.63100000000000001</v>
      </c>
      <c r="I128" s="119"/>
      <c r="J128" s="119"/>
      <c r="K128" s="119"/>
    </row>
    <row r="129" spans="2:11" ht="15.75" customHeight="1" x14ac:dyDescent="0.25">
      <c r="B129" s="55" t="s">
        <v>149</v>
      </c>
      <c r="C129" s="124">
        <v>0.54500000000000004</v>
      </c>
      <c r="D129" s="124">
        <v>0.55500000000000005</v>
      </c>
      <c r="E129" s="124">
        <v>0.505</v>
      </c>
      <c r="F129" s="124">
        <v>0.51500000000000001</v>
      </c>
      <c r="G129" s="124">
        <v>0.505</v>
      </c>
      <c r="H129" s="124">
        <v>0.505</v>
      </c>
      <c r="I129" s="119"/>
      <c r="J129" s="119"/>
      <c r="K129" s="119"/>
    </row>
    <row r="130" spans="2:11" ht="15.75" customHeight="1" x14ac:dyDescent="0.25">
      <c r="B130" s="55" t="s">
        <v>138</v>
      </c>
      <c r="C130" s="124">
        <v>0.998</v>
      </c>
      <c r="D130" s="124">
        <v>0.89800000000000002</v>
      </c>
      <c r="E130" s="124">
        <v>0.94799999999999995</v>
      </c>
      <c r="F130" s="124">
        <v>0.98799999999999999</v>
      </c>
      <c r="G130" s="124">
        <v>0.94799999999999995</v>
      </c>
      <c r="H130" s="124">
        <v>0.93799999999999994</v>
      </c>
      <c r="I130" s="119"/>
      <c r="J130" s="119"/>
      <c r="K130" s="119"/>
    </row>
    <row r="131" spans="2:11" ht="15.75" customHeight="1" x14ac:dyDescent="0.25">
      <c r="B131" s="119"/>
      <c r="C131" s="119"/>
      <c r="D131" s="119"/>
      <c r="E131" s="119"/>
      <c r="F131" s="119"/>
      <c r="G131" s="119"/>
      <c r="H131" s="119"/>
      <c r="I131" s="119"/>
      <c r="J131" s="119"/>
      <c r="K131" s="119"/>
    </row>
    <row r="132" spans="2:11" ht="15.75" customHeight="1" x14ac:dyDescent="0.25">
      <c r="B132" s="119"/>
      <c r="C132" s="119"/>
      <c r="D132" s="119"/>
      <c r="E132" s="119"/>
      <c r="F132" s="119"/>
      <c r="G132" s="119"/>
      <c r="H132" s="119"/>
      <c r="I132" s="119"/>
      <c r="J132" s="119"/>
      <c r="K132" s="119"/>
    </row>
    <row r="133" spans="2:11" ht="15.75" customHeight="1" x14ac:dyDescent="0.25">
      <c r="B133" s="119"/>
      <c r="C133" s="119"/>
      <c r="D133" s="119"/>
      <c r="E133" s="119"/>
      <c r="F133" s="119"/>
      <c r="G133" s="119"/>
      <c r="H133" s="119"/>
      <c r="I133" s="119"/>
      <c r="J133" s="119"/>
      <c r="K133" s="119"/>
    </row>
    <row r="134" spans="2:11" ht="15.75" customHeight="1" x14ac:dyDescent="0.25">
      <c r="B134" s="119"/>
      <c r="C134" s="119"/>
      <c r="D134" s="119"/>
      <c r="E134" s="119"/>
      <c r="F134" s="119"/>
      <c r="G134" s="119"/>
      <c r="H134" s="119"/>
      <c r="I134" s="119"/>
      <c r="J134" s="119"/>
      <c r="K134" s="119"/>
    </row>
    <row r="135" spans="2:11" ht="15.75" customHeight="1" x14ac:dyDescent="0.25">
      <c r="B135" s="119"/>
      <c r="C135" s="119"/>
      <c r="D135" s="119"/>
      <c r="E135" s="119"/>
      <c r="F135" s="119"/>
      <c r="G135" s="119"/>
      <c r="H135" s="119"/>
      <c r="I135" s="119"/>
      <c r="J135" s="119"/>
      <c r="K135" s="119"/>
    </row>
    <row r="136" spans="2:11" ht="15.75" customHeight="1" x14ac:dyDescent="0.25">
      <c r="B136" s="119"/>
      <c r="C136" s="119"/>
      <c r="D136" s="119"/>
      <c r="E136" s="119"/>
      <c r="F136" s="119"/>
      <c r="G136" s="119"/>
      <c r="H136" s="119"/>
      <c r="I136" s="119"/>
      <c r="J136" s="119"/>
      <c r="K136" s="119"/>
    </row>
    <row r="137" spans="2:11" ht="15.75" customHeight="1" x14ac:dyDescent="0.25">
      <c r="B137" s="119"/>
      <c r="C137" s="119"/>
      <c r="D137" s="119"/>
      <c r="E137" s="119"/>
      <c r="F137" s="119"/>
      <c r="G137" s="119"/>
      <c r="H137" s="119"/>
      <c r="I137" s="119"/>
      <c r="J137" s="119"/>
      <c r="K137" s="119"/>
    </row>
    <row r="138" spans="2:11" ht="15.75" customHeight="1" x14ac:dyDescent="0.25">
      <c r="B138" s="119"/>
      <c r="C138" s="119"/>
      <c r="D138" s="119"/>
      <c r="E138" s="119"/>
      <c r="F138" s="119"/>
      <c r="G138" s="119"/>
      <c r="H138" s="119"/>
      <c r="I138" s="119"/>
      <c r="J138" s="119"/>
      <c r="K138" s="119"/>
    </row>
    <row r="139" spans="2:11" ht="15.75" customHeight="1" x14ac:dyDescent="0.25">
      <c r="B139" s="119"/>
      <c r="C139" s="119"/>
      <c r="D139" s="119"/>
      <c r="E139" s="119"/>
      <c r="F139" s="119"/>
      <c r="G139" s="119"/>
      <c r="H139" s="119"/>
      <c r="I139" s="119"/>
      <c r="J139" s="119"/>
      <c r="K139" s="119"/>
    </row>
    <row r="140" spans="2:11" ht="15.75" customHeight="1" x14ac:dyDescent="0.25">
      <c r="B140" s="119"/>
      <c r="C140" s="119"/>
      <c r="D140" s="119"/>
      <c r="E140" s="119"/>
      <c r="F140" s="119"/>
      <c r="G140" s="119"/>
      <c r="H140" s="119"/>
      <c r="I140" s="119"/>
      <c r="J140" s="119"/>
      <c r="K140" s="119"/>
    </row>
    <row r="141" spans="2:11" ht="15.75" customHeight="1" x14ac:dyDescent="0.25">
      <c r="B141" s="119"/>
      <c r="C141" s="119"/>
      <c r="D141" s="119"/>
      <c r="E141" s="119"/>
      <c r="F141" s="119"/>
      <c r="G141" s="119"/>
      <c r="H141" s="119"/>
      <c r="I141" s="119"/>
      <c r="J141" s="119"/>
      <c r="K141" s="119"/>
    </row>
    <row r="142" spans="2:11" ht="15.75" customHeight="1" x14ac:dyDescent="0.25">
      <c r="B142" s="119"/>
      <c r="C142" s="119"/>
      <c r="D142" s="119"/>
      <c r="E142" s="119"/>
      <c r="F142" s="119"/>
      <c r="G142" s="119"/>
      <c r="H142" s="119"/>
      <c r="I142" s="119"/>
      <c r="J142" s="119"/>
      <c r="K142" s="119"/>
    </row>
    <row r="143" spans="2:11" ht="15.75" customHeight="1" x14ac:dyDescent="0.25">
      <c r="B143" s="119"/>
      <c r="C143" s="119"/>
      <c r="D143" s="119"/>
      <c r="E143" s="119"/>
      <c r="F143" s="119"/>
      <c r="G143" s="119"/>
      <c r="H143" s="119"/>
      <c r="I143" s="119"/>
      <c r="J143" s="119"/>
      <c r="K143" s="119"/>
    </row>
    <row r="144" spans="2:11" ht="15.75" customHeight="1" x14ac:dyDescent="0.25">
      <c r="B144" s="119"/>
      <c r="C144" s="119"/>
      <c r="D144" s="119"/>
      <c r="E144" s="119"/>
      <c r="F144" s="119"/>
      <c r="G144" s="119"/>
      <c r="H144" s="119"/>
      <c r="I144" s="119"/>
      <c r="J144" s="119"/>
      <c r="K144" s="119"/>
    </row>
    <row r="145" spans="2:11" ht="15.75" customHeight="1" x14ac:dyDescent="0.25">
      <c r="B145" s="119"/>
      <c r="C145" s="119"/>
      <c r="D145" s="119"/>
      <c r="E145" s="119"/>
      <c r="F145" s="119"/>
      <c r="G145" s="119"/>
      <c r="H145" s="119"/>
      <c r="I145" s="119"/>
      <c r="J145" s="119"/>
      <c r="K145" s="119"/>
    </row>
    <row r="146" spans="2:11" ht="15.75" customHeight="1" x14ac:dyDescent="0.25">
      <c r="B146" s="119"/>
      <c r="C146" s="119"/>
      <c r="D146" s="119"/>
      <c r="E146" s="119"/>
      <c r="F146" s="119"/>
      <c r="G146" s="119"/>
      <c r="H146" s="119"/>
      <c r="I146" s="119"/>
      <c r="J146" s="119"/>
      <c r="K146" s="119"/>
    </row>
    <row r="147" spans="2:11" ht="15.75" customHeight="1" x14ac:dyDescent="0.25">
      <c r="B147" s="119"/>
      <c r="C147" s="119"/>
      <c r="D147" s="119"/>
      <c r="E147" s="119"/>
      <c r="F147" s="119"/>
      <c r="G147" s="119"/>
      <c r="H147" s="119"/>
      <c r="I147" s="119"/>
      <c r="J147" s="119"/>
      <c r="K147" s="119"/>
    </row>
    <row r="148" spans="2:11" ht="15.75" customHeight="1" x14ac:dyDescent="0.25">
      <c r="B148" s="119"/>
      <c r="C148" s="119"/>
      <c r="D148" s="119"/>
      <c r="E148" s="119"/>
      <c r="F148" s="119"/>
      <c r="G148" s="119"/>
      <c r="H148" s="119"/>
      <c r="I148" s="119"/>
      <c r="J148" s="119"/>
      <c r="K148" s="119"/>
    </row>
    <row r="149" spans="2:11" ht="15.75" customHeight="1" x14ac:dyDescent="0.25">
      <c r="B149" s="119"/>
      <c r="C149" s="119"/>
      <c r="D149" s="119"/>
      <c r="E149" s="119"/>
      <c r="F149" s="119"/>
      <c r="G149" s="119"/>
      <c r="H149" s="119"/>
      <c r="I149" s="119"/>
      <c r="J149" s="119"/>
      <c r="K149" s="119"/>
    </row>
    <row r="150" spans="2:11" ht="15.75" customHeight="1" x14ac:dyDescent="0.25">
      <c r="B150" s="119"/>
      <c r="C150" s="119"/>
      <c r="D150" s="119"/>
      <c r="E150" s="119"/>
      <c r="F150" s="119"/>
      <c r="G150" s="119"/>
      <c r="H150" s="119"/>
      <c r="I150" s="119"/>
      <c r="J150" s="119"/>
      <c r="K150" s="119"/>
    </row>
    <row r="151" spans="2:11" ht="15.75" customHeight="1" x14ac:dyDescent="0.25">
      <c r="B151" s="119"/>
      <c r="C151" s="119"/>
      <c r="D151" s="119"/>
      <c r="E151" s="119"/>
      <c r="F151" s="119"/>
      <c r="G151" s="119"/>
      <c r="H151" s="119"/>
      <c r="I151" s="119"/>
      <c r="J151" s="119"/>
      <c r="K151" s="119"/>
    </row>
    <row r="152" spans="2:11" ht="15.75" customHeight="1" x14ac:dyDescent="0.25">
      <c r="B152" s="119"/>
      <c r="C152" s="119"/>
      <c r="D152" s="119"/>
      <c r="E152" s="119"/>
      <c r="F152" s="119"/>
      <c r="G152" s="119"/>
      <c r="H152" s="119"/>
      <c r="I152" s="119"/>
      <c r="J152" s="119"/>
      <c r="K152" s="119"/>
    </row>
    <row r="153" spans="2:11" ht="15.75" customHeight="1" x14ac:dyDescent="0.25">
      <c r="B153" s="119"/>
      <c r="C153" s="119"/>
      <c r="D153" s="119"/>
      <c r="E153" s="119"/>
      <c r="F153" s="119"/>
      <c r="G153" s="119"/>
      <c r="H153" s="119"/>
      <c r="I153" s="119"/>
      <c r="J153" s="119"/>
      <c r="K153" s="119"/>
    </row>
    <row r="154" spans="2:11" ht="15.75" customHeight="1" x14ac:dyDescent="0.25">
      <c r="B154" s="119"/>
      <c r="C154" s="119"/>
      <c r="D154" s="119"/>
      <c r="E154" s="119"/>
      <c r="F154" s="119"/>
      <c r="G154" s="119"/>
      <c r="H154" s="119"/>
      <c r="I154" s="119"/>
      <c r="J154" s="119"/>
      <c r="K154" s="119"/>
    </row>
    <row r="155" spans="2:11" ht="15.75" customHeight="1" x14ac:dyDescent="0.25">
      <c r="B155" s="119"/>
      <c r="C155" s="119"/>
      <c r="D155" s="119"/>
      <c r="E155" s="119"/>
      <c r="F155" s="119"/>
      <c r="G155" s="119"/>
      <c r="H155" s="119"/>
      <c r="I155" s="119"/>
      <c r="J155" s="119"/>
      <c r="K155" s="119"/>
    </row>
    <row r="156" spans="2:11" ht="15.75" customHeight="1" x14ac:dyDescent="0.25">
      <c r="B156" s="119"/>
      <c r="C156" s="119"/>
      <c r="D156" s="119"/>
      <c r="E156" s="119"/>
      <c r="F156" s="119"/>
      <c r="G156" s="119"/>
      <c r="H156" s="119"/>
      <c r="I156" s="119"/>
      <c r="J156" s="119"/>
      <c r="K156" s="119"/>
    </row>
    <row r="157" spans="2:11" ht="15.75" customHeight="1" x14ac:dyDescent="0.25">
      <c r="B157" s="69"/>
      <c r="C157" s="69"/>
      <c r="D157" s="69"/>
      <c r="E157" s="69"/>
      <c r="F157" s="69"/>
      <c r="G157" s="69"/>
      <c r="H157" s="69"/>
      <c r="I157" s="69"/>
      <c r="J157" s="69"/>
      <c r="K157" s="69"/>
    </row>
  </sheetData>
  <mergeCells count="4">
    <mergeCell ref="B43:C43"/>
    <mergeCell ref="B46:C46"/>
    <mergeCell ref="B59:G59"/>
    <mergeCell ref="B93:G93"/>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BD18-7DAE-4827-9819-B8DF102F5C9D}">
  <sheetPr>
    <outlinePr summaryBelow="0" summaryRight="0"/>
  </sheetPr>
  <dimension ref="A1:H57"/>
  <sheetViews>
    <sheetView workbookViewId="0">
      <selection activeCell="E40" sqref="E40"/>
    </sheetView>
  </sheetViews>
  <sheetFormatPr defaultColWidth="14.44140625" defaultRowHeight="15.75" customHeight="1" x14ac:dyDescent="0.25"/>
  <cols>
    <col min="1" max="1" width="74.6640625" style="2" bestFit="1" customWidth="1"/>
    <col min="2" max="9" width="17.88671875" style="2" customWidth="1"/>
    <col min="10" max="13" width="14.6640625" style="2" customWidth="1"/>
    <col min="14" max="16384" width="14.44140625" style="2"/>
  </cols>
  <sheetData>
    <row r="1" spans="1:8" s="54" customFormat="1" ht="15.75" customHeight="1" x14ac:dyDescent="0.25">
      <c r="A1" s="54" t="s">
        <v>107</v>
      </c>
    </row>
    <row r="2" spans="1:8" s="58" customFormat="1" ht="39.6" x14ac:dyDescent="0.25">
      <c r="A2" s="71"/>
      <c r="B2" s="57" t="s">
        <v>108</v>
      </c>
      <c r="C2" s="57" t="s">
        <v>109</v>
      </c>
      <c r="D2" s="99" t="s">
        <v>54</v>
      </c>
      <c r="E2" s="57" t="s">
        <v>110</v>
      </c>
      <c r="F2" s="99" t="s">
        <v>56</v>
      </c>
      <c r="G2" s="100" t="s">
        <v>111</v>
      </c>
      <c r="H2" s="99" t="s">
        <v>58</v>
      </c>
    </row>
    <row r="3" spans="1:8" ht="15.75" customHeight="1" x14ac:dyDescent="0.25">
      <c r="A3" s="72" t="s">
        <v>112</v>
      </c>
      <c r="B3" s="73">
        <f>COUNTIFS(TM!A2:A3076,"Team 2",TM!I2:I3076,"Done",TM!K2:K3076,"regress",TM!S2:S3076,"=1")+COUNTIFS(TM!A2:A3076,"Team 2",TM!I2:I3076,"Need to Update",TM!K2:K3076,"regress",TM!S2:S3076,"=1")+COUNTIFS(TM!A2:A3076,"Team 2",TM!I2:I3076,"Backlog",TM!K2:K3076,"regress",TM!S2:S3076,"=1")</f>
        <v>0</v>
      </c>
      <c r="C3" s="74">
        <f>COUNTIFS(TM!A2:A3076,"Team 2",TM!R2:R3076,"Done",TM!K2:K3076,"regress",TM!S2:S3076,"1")+COUNTIFS(TM!A2:A3076,"Team 2",TM!R2:R3076,"Approved",TM!K2:K3076,"regress",TM!S2:S3076,"1")+COUNTIFS(TM!A2:A3076,"Team 2",TM!R2:R3076,"Ready for Approval",TM!K2:K3076,"regress",TM!S2:S3076,"1")</f>
        <v>0</v>
      </c>
      <c r="D3" s="74">
        <f>COUNTIFS(TM!A2:A3076,"Team 2",TM!R2:R3076,"Approved",TM!K2:K3076,"regress",TM!S2:S3076,"1",TM!M2:M3076,"0")</f>
        <v>0</v>
      </c>
      <c r="E3" s="75">
        <f>IF(B3=0,0,C3/B3*100%)</f>
        <v>0</v>
      </c>
      <c r="F3" s="75">
        <f>IF(B3=0,0,D3/B3*100%)</f>
        <v>0</v>
      </c>
      <c r="G3" s="42">
        <f>COUNTIFS(TM!A2:A3076,"Team 2",TM!K2:K3076,"regress",TM!O2:O3076,"Yes",TM!S2:S3076,"1")</f>
        <v>0</v>
      </c>
      <c r="H3" s="76">
        <f>IF(G3=0,0,C3/G3*100%)</f>
        <v>0</v>
      </c>
    </row>
    <row r="4" spans="1:8" ht="15.75" customHeight="1" x14ac:dyDescent="0.25">
      <c r="A4" s="77" t="s">
        <v>113</v>
      </c>
      <c r="B4" s="78"/>
      <c r="C4" s="79"/>
      <c r="D4" s="74"/>
      <c r="E4" s="75"/>
      <c r="F4" s="75"/>
      <c r="G4" s="42"/>
      <c r="H4" s="76"/>
    </row>
    <row r="5" spans="1:8" ht="15.75" customHeight="1" x14ac:dyDescent="0.25">
      <c r="A5" s="77" t="s">
        <v>114</v>
      </c>
      <c r="B5" s="78">
        <f>COUNTIFS(TM!A2:A3076,"Team 2",TM!I2:I3076,"Done",TM!K2:K3076,"regress",TM!S2:S3076,"=n")+COUNTIFS(TM!A2:A3076,"Team 2",TM!I2:I3076,"Need to Update",TM!K2:K3076,"regress",TM!S2:S3076,"=n")+COUNTIFS(TM!A2:A3076,"Team 2",TM!I2:I3076,"Backlog",TM!K2:K3076,"regress",TM!S2:S3076,"=n")</f>
        <v>0</v>
      </c>
      <c r="C5" s="79">
        <f>COUNTIFS(TM!A2:A3076,"Team 2",TM!R2:R3076,"Done",TM!K2:K3076,"regress",TM!S2:S3076,"n")+COUNTIFS(TM!A2:A3076,"Team 2",TM!R2:R3076,"Approved",TM!K2:K3076,"regress",TM!S2:S3076,"n")+COUNTIFS(TM!A2:A3076,"Team 2",TM!R2:R3076,"Ready for Approval",TM!K2:K3076,"regress",TM!S2:S3076,"n")</f>
        <v>0</v>
      </c>
      <c r="D5" s="74">
        <f>COUNTIFS(TM!A2:A3076,"Team 2",TM!R2:R3076,"Approved",TM!K2:K3076,"regress",TM!S2:S3076,"n",TM!M2:M3076,"0")</f>
        <v>0</v>
      </c>
      <c r="E5" s="75">
        <f>IF(B5=0,0,C5/B5*100%)</f>
        <v>0</v>
      </c>
      <c r="F5" s="75">
        <f>IF(B5=0,0,D5/B5*100%)</f>
        <v>0</v>
      </c>
      <c r="G5" s="42">
        <f>COUNTIFS(TM!A2:A3076,"Team 2",TM!K2:K3076,"regress",TM!O2:O3076,"Yes",TM!S2:S3076,"n")</f>
        <v>0</v>
      </c>
      <c r="H5" s="76">
        <f>IF(G5=0,0,C5/G5*100%)</f>
        <v>0</v>
      </c>
    </row>
    <row r="6" spans="1:8" ht="15.75" customHeight="1" x14ac:dyDescent="0.25">
      <c r="A6" s="87" t="s">
        <v>115</v>
      </c>
      <c r="B6" s="30">
        <f>SUM(B3:B5)</f>
        <v>0</v>
      </c>
      <c r="C6" s="30">
        <f>SUM(C3:C5)</f>
        <v>0</v>
      </c>
      <c r="D6" s="38">
        <f>SUM(D3:D5)</f>
        <v>0</v>
      </c>
      <c r="E6" s="39" t="e">
        <f>C6/B6*100%</f>
        <v>#DIV/0!</v>
      </c>
      <c r="F6" s="39" t="e">
        <f>D6/B6*100%</f>
        <v>#DIV/0!</v>
      </c>
      <c r="G6" s="43">
        <f>SUM(G3:G5)</f>
        <v>0</v>
      </c>
      <c r="H6" s="39" t="e">
        <f>C6/G6*100%</f>
        <v>#DIV/0!</v>
      </c>
    </row>
    <row r="7" spans="1:8" ht="15.75" customHeight="1" x14ac:dyDescent="0.25">
      <c r="E7" s="80"/>
      <c r="F7" s="80"/>
      <c r="G7" s="80"/>
    </row>
    <row r="8" spans="1:8" ht="15.75" customHeight="1" x14ac:dyDescent="0.25">
      <c r="A8" s="61" t="s">
        <v>116</v>
      </c>
      <c r="B8" s="62" t="s">
        <v>117</v>
      </c>
    </row>
    <row r="9" spans="1:8" ht="15.75" customHeight="1" x14ac:dyDescent="0.25">
      <c r="A9" s="34" t="s">
        <v>118</v>
      </c>
      <c r="B9" s="36">
        <f>SUMIFS(TM!L2:L3076,TM!K2:K3076,"regress",TM!I2:I3076,"Done",TM!A2:A3076,"Team 2")+SUMIFS(TM!L2:L3076,TM!K2:K3076,"regress",TM!I2:I3076,"Need to Update",TM!A2:A3076,"Team 2")</f>
        <v>0</v>
      </c>
      <c r="E9" s="80"/>
      <c r="F9" s="80"/>
      <c r="G9" s="80"/>
    </row>
    <row r="10" spans="1:8" ht="15.75" customHeight="1" x14ac:dyDescent="0.25">
      <c r="A10" s="34" t="s">
        <v>119</v>
      </c>
      <c r="B10" s="36">
        <f>SUMIFS(TM!L2:L3076,TM!K2:K3076,"regress",TM!I2:I3076,"Done",TM!M2:M3076,"1",TM!A2:A3076,"Team 2")+SUMIFS(TM!L2:L3076,TM!K2:K3076,"regress",TM!I2:I3076,"Need to Update",TM!M2:M3076,"1",TM!A2:A3076,"Team 2")</f>
        <v>0</v>
      </c>
      <c r="E10" s="80"/>
      <c r="F10" s="80"/>
      <c r="G10" s="80"/>
    </row>
    <row r="11" spans="1:8" ht="15.75" customHeight="1" x14ac:dyDescent="0.25">
      <c r="A11" s="53" t="s">
        <v>120</v>
      </c>
      <c r="B11" s="40">
        <f>B9-B10</f>
        <v>0</v>
      </c>
      <c r="E11" s="80"/>
      <c r="F11" s="80"/>
      <c r="G11" s="80"/>
    </row>
    <row r="12" spans="1:8" ht="15.75" customHeight="1" x14ac:dyDescent="0.25">
      <c r="E12" s="80"/>
      <c r="F12" s="80"/>
      <c r="G12" s="80"/>
    </row>
    <row r="13" spans="1:8" ht="15.75" customHeight="1" x14ac:dyDescent="0.25">
      <c r="E13" s="80"/>
      <c r="F13" s="80"/>
      <c r="G13" s="80"/>
    </row>
    <row r="14" spans="1:8" ht="15.75" customHeight="1" x14ac:dyDescent="0.25">
      <c r="A14" s="61" t="s">
        <v>121</v>
      </c>
      <c r="B14" s="62" t="s">
        <v>122</v>
      </c>
      <c r="C14" s="26"/>
      <c r="D14" s="26"/>
      <c r="E14" s="26"/>
      <c r="F14" s="26"/>
      <c r="G14" s="26"/>
    </row>
    <row r="15" spans="1:8" ht="15.75" customHeight="1" x14ac:dyDescent="0.25">
      <c r="A15" s="55" t="s">
        <v>123</v>
      </c>
      <c r="B15" s="31">
        <f>COUNTIFS(TM!A2:A3076,"Team 2",TM!I2:I3076,"Done",TM!K2:K3076,"smoke")+COUNTIFS(TM!A2:A3076,"Team 2",TM!I2:I3076,"Need to Update",TM!K2:K3076,"smoke")+COUNTIFS(TM!A2:A3076,"Team 2",TM!I2:I3076,"Backlog",TM!K2:K3076,"smoke")</f>
        <v>0</v>
      </c>
      <c r="C15" s="26"/>
      <c r="D15" s="26"/>
      <c r="E15" s="26"/>
      <c r="F15" s="26"/>
      <c r="G15" s="26"/>
    </row>
    <row r="16" spans="1:8" ht="15.75" customHeight="1" x14ac:dyDescent="0.25">
      <c r="A16" s="55" t="s">
        <v>124</v>
      </c>
      <c r="B16" s="31">
        <f>COUNTIFS(TM!A2:A3076,"Team 2",TM!K2:K3076,"smoke",TM!O2:O3076,"Yes")</f>
        <v>0</v>
      </c>
      <c r="C16" s="26"/>
      <c r="D16" s="26"/>
      <c r="E16" s="26"/>
      <c r="F16" s="26"/>
      <c r="G16" s="26"/>
    </row>
    <row r="17" spans="1:7" ht="15.75" customHeight="1" x14ac:dyDescent="0.25">
      <c r="A17" s="55" t="s">
        <v>125</v>
      </c>
      <c r="B17" s="31">
        <f>COUNTIFS(TM!A2:A3076,"Team 2",TM!R2:R3076,"Approved",TM!K2:K3076,"smoke",TM!M2:M3076,"0")</f>
        <v>0</v>
      </c>
      <c r="C17" s="26"/>
      <c r="D17" s="26"/>
      <c r="E17" s="26"/>
      <c r="F17" s="26"/>
      <c r="G17" s="26"/>
    </row>
    <row r="18" spans="1:7" ht="15.75" customHeight="1" x14ac:dyDescent="0.25">
      <c r="A18" s="65" t="s">
        <v>126</v>
      </c>
      <c r="B18" s="64">
        <f>IF(B15=0,0,B17/B15*100%)</f>
        <v>0</v>
      </c>
      <c r="C18" s="26"/>
      <c r="D18" s="26"/>
      <c r="E18" s="26"/>
      <c r="F18" s="26"/>
      <c r="G18" s="26"/>
    </row>
    <row r="19" spans="1:7" ht="15.75" customHeight="1" x14ac:dyDescent="0.25">
      <c r="A19" s="55" t="s">
        <v>127</v>
      </c>
      <c r="B19" s="31">
        <f>COUNTIFS(TM!A2:A3076,"Team 2",TM!R2:R3076,"Done",TM!K2:K3076,"smoke")+COUNTIFS(TM!A2:A3076,"Team 2",TM!R2:R3076,"Approved",TM!K2:K3076,"smoke")+COUNTIFS(TM!A2:A3076,"Team 2",TM!R2:R3076,"Ready for Approval",TM!K2:K3076,"smoke")</f>
        <v>0</v>
      </c>
      <c r="C19" s="26"/>
      <c r="D19" s="26"/>
      <c r="E19" s="26"/>
      <c r="F19" s="26"/>
      <c r="G19" s="26"/>
    </row>
    <row r="20" spans="1:7" ht="15.75" customHeight="1" x14ac:dyDescent="0.25">
      <c r="A20" s="56" t="s">
        <v>128</v>
      </c>
      <c r="B20" s="39" t="e">
        <f>B19/B15*100%</f>
        <v>#DIV/0!</v>
      </c>
      <c r="C20" s="26"/>
      <c r="D20" s="26"/>
      <c r="E20" s="26"/>
      <c r="F20" s="26"/>
      <c r="G20" s="26"/>
    </row>
    <row r="21" spans="1:7" ht="15.75" customHeight="1" x14ac:dyDescent="0.25">
      <c r="A21" s="26"/>
      <c r="B21" s="26"/>
      <c r="C21" s="26"/>
      <c r="D21" s="26"/>
      <c r="E21" s="26"/>
      <c r="F21" s="26"/>
      <c r="G21" s="26"/>
    </row>
    <row r="22" spans="1:7" ht="15.75" customHeight="1" x14ac:dyDescent="0.25">
      <c r="A22" s="61" t="s">
        <v>129</v>
      </c>
      <c r="B22" s="62" t="s">
        <v>117</v>
      </c>
      <c r="C22" s="26"/>
    </row>
    <row r="23" spans="1:7" ht="15.75" customHeight="1" x14ac:dyDescent="0.25">
      <c r="A23" s="34" t="s">
        <v>130</v>
      </c>
      <c r="B23" s="35">
        <f>SUMIFS(TM!L2:L3076,TM!K2:K3076,"smoke",TM!I2:I3076,"Done",TM!A2:A3076,"Team 2")+SUMIFS(TM!L2:L3076,TM!K2:K3076,"smoke",TM!I2:I3076,"Need to Update",TM!A2:A3076,"Team 2")</f>
        <v>0</v>
      </c>
      <c r="E23" s="80"/>
      <c r="F23" s="80"/>
      <c r="G23" s="80"/>
    </row>
    <row r="24" spans="1:7" ht="15.75" customHeight="1" x14ac:dyDescent="0.25">
      <c r="A24" s="34" t="s">
        <v>131</v>
      </c>
      <c r="B24" s="36">
        <f>SUMIFS(TM!L2:L3076,TM!K2:K3076,"smoke",TM!I2:I3076,"Done",TM!M2:M3076,"1",TM!A2:A3076,"Team 2")+SUMIFS(TM!L2:L3076,TM!K2:K3076,"smoke",TM!I2:I3076,"Need to Update",TM!M2:M3076,"1",TM!A2:A3076,"Team 2")</f>
        <v>0</v>
      </c>
      <c r="E24" s="80"/>
      <c r="F24" s="80"/>
      <c r="G24" s="80"/>
    </row>
    <row r="25" spans="1:7" ht="15.75" customHeight="1" x14ac:dyDescent="0.25">
      <c r="A25" s="53" t="s">
        <v>120</v>
      </c>
      <c r="B25" s="40">
        <f>B23-B24</f>
        <v>0</v>
      </c>
      <c r="E25" s="80"/>
      <c r="F25" s="80"/>
      <c r="G25" s="80"/>
    </row>
    <row r="26" spans="1:7" ht="15.75" customHeight="1" x14ac:dyDescent="0.25">
      <c r="E26" s="80"/>
      <c r="F26" s="80"/>
      <c r="G26" s="80"/>
    </row>
    <row r="27" spans="1:7" ht="15.75" customHeight="1" x14ac:dyDescent="0.25">
      <c r="A27" s="33"/>
      <c r="B27" s="37"/>
      <c r="E27" s="80"/>
      <c r="F27" s="80"/>
      <c r="G27" s="80"/>
    </row>
    <row r="28" spans="1:7" ht="15.75" customHeight="1" x14ac:dyDescent="0.25">
      <c r="A28" s="61" t="s">
        <v>132</v>
      </c>
      <c r="B28" s="62" t="s">
        <v>122</v>
      </c>
      <c r="E28" s="80"/>
      <c r="F28" s="80"/>
      <c r="G28" s="80"/>
    </row>
    <row r="29" spans="1:7" ht="15.75" customHeight="1" x14ac:dyDescent="0.25">
      <c r="A29" s="55" t="s">
        <v>133</v>
      </c>
      <c r="B29" s="35">
        <f>COUNTIFS(TM!A2:A3076,"Team 2",TM!F2:F3076,"1",TM!I2:I3076,"Done",TM!K2:K3076,"regress")+COUNTIFS(TM!A2:A3076,"Team 2",TM!F2:F3076,"1",TM!I2:I3076,"Need to Update",TM!K2:K3076,"regress")+COUNTIFS(TM!A2:A3076,"Team 2",TM!F2:F3076,"1",TM!I2:I3076,"Backlog",TM!K2:K3076,"regress")</f>
        <v>0</v>
      </c>
      <c r="E29" s="80"/>
      <c r="F29" s="80"/>
      <c r="G29" s="80"/>
    </row>
    <row r="30" spans="1:7" ht="15.75" customHeight="1" x14ac:dyDescent="0.25">
      <c r="A30" s="55" t="s">
        <v>134</v>
      </c>
      <c r="B30" s="35">
        <f>COUNTIFS(TM!A2:A3076,"Team 2",TM!F2:F3076,"1",TM!R2:R3076,"Approved",TM!K2:K3076,"regress",TM!M2:M3076,"0")</f>
        <v>0</v>
      </c>
      <c r="E30" s="80"/>
      <c r="F30" s="80"/>
      <c r="G30" s="80"/>
    </row>
    <row r="31" spans="1:7" ht="15.75" customHeight="1" x14ac:dyDescent="0.25">
      <c r="A31" s="65" t="s">
        <v>135</v>
      </c>
      <c r="B31" s="66">
        <f>IF(B29=0,0,B30/B29*100%)</f>
        <v>0</v>
      </c>
      <c r="E31" s="80"/>
      <c r="F31" s="80"/>
      <c r="G31" s="80"/>
    </row>
    <row r="32" spans="1:7" ht="15.75" customHeight="1" x14ac:dyDescent="0.25">
      <c r="A32" s="55" t="s">
        <v>136</v>
      </c>
      <c r="B32" s="35">
        <f>COUNTIFS(TM!A2:A3076,"Team 2",TM!F2:F3076,"1",TM!R2:R3076,"Done",TM!K2:K3076,"regress")+COUNTIFS(TM!A2:A3076,"Team 2",TM!F2:F3076,"1",TM!R2:R3076,"Approved",TM!K2:K3076,"regress")+COUNTIFS(TM!A2:A3076,"Team 2",TM!F2:F3076,"1",TM!R2:R3076,"Ready for Approval",TM!K2:K3076,"regress")</f>
        <v>0</v>
      </c>
      <c r="E32" s="80"/>
      <c r="F32" s="80"/>
      <c r="G32" s="80"/>
    </row>
    <row r="33" spans="1:7" ht="15.75" customHeight="1" x14ac:dyDescent="0.25">
      <c r="A33" s="56" t="s">
        <v>137</v>
      </c>
      <c r="B33" s="52">
        <f>IF(B29=0,0,B32/B29*100%)</f>
        <v>0</v>
      </c>
      <c r="E33" s="80"/>
      <c r="F33" s="80"/>
      <c r="G33" s="80"/>
    </row>
    <row r="34" spans="1:7" ht="15.75" customHeight="1" x14ac:dyDescent="0.25">
      <c r="A34" s="33"/>
      <c r="B34" s="37"/>
      <c r="E34" s="80"/>
      <c r="F34" s="80"/>
      <c r="G34" s="80"/>
    </row>
    <row r="35" spans="1:7" ht="15.75" customHeight="1" x14ac:dyDescent="0.25">
      <c r="A35" s="33"/>
      <c r="B35" s="37"/>
      <c r="E35" s="80"/>
      <c r="F35" s="80"/>
      <c r="G35" s="80"/>
    </row>
    <row r="36" spans="1:7" ht="15.75" customHeight="1" x14ac:dyDescent="0.25">
      <c r="A36" s="61" t="s">
        <v>138</v>
      </c>
      <c r="B36" s="62" t="s">
        <v>122</v>
      </c>
      <c r="C36" s="26"/>
      <c r="D36" s="26"/>
      <c r="E36" s="26"/>
      <c r="F36" s="26"/>
      <c r="G36" s="26"/>
    </row>
    <row r="37" spans="1:7" ht="15.75" customHeight="1" x14ac:dyDescent="0.25">
      <c r="A37" s="55" t="s">
        <v>139</v>
      </c>
      <c r="B37" s="31">
        <f>COUNTIFS(TM!A2:A3076,"Team 2",TM!I2:I3076,"Done")+COUNTIFS(TM!A2:A3076,"Team 2",TM!I2:I3076,"Need To Update")</f>
        <v>0</v>
      </c>
      <c r="C37" s="26"/>
      <c r="D37" s="26"/>
      <c r="E37" s="26"/>
      <c r="F37" s="26"/>
      <c r="G37" s="26"/>
    </row>
    <row r="38" spans="1:7" ht="15.75" customHeight="1" x14ac:dyDescent="0.25">
      <c r="A38" s="55" t="s">
        <v>140</v>
      </c>
      <c r="B38" s="36">
        <f>COUNTIFS(TM!A2:A3076,"Team 2",TM!I2:I3076,"&lt;&gt;")-COUNTIFS(TM!A2:A3076,"Team 2",TM!I2:I3076,"=Obsolete")</f>
        <v>0</v>
      </c>
      <c r="C38" s="26"/>
      <c r="D38" s="26"/>
      <c r="E38" s="26"/>
      <c r="F38" s="26"/>
      <c r="G38" s="26"/>
    </row>
    <row r="39" spans="1:7" ht="15.75" customHeight="1" x14ac:dyDescent="0.25">
      <c r="A39" s="65" t="s">
        <v>141</v>
      </c>
      <c r="B39" s="67" t="e">
        <f>B37/B38*100%</f>
        <v>#DIV/0!</v>
      </c>
      <c r="C39" s="26"/>
      <c r="D39" s="26"/>
      <c r="E39" s="26"/>
      <c r="F39" s="26"/>
      <c r="G39" s="26"/>
    </row>
    <row r="42" spans="1:7" ht="15.75" customHeight="1" x14ac:dyDescent="0.3">
      <c r="A42" s="90" t="s">
        <v>142</v>
      </c>
      <c r="B42" s="91" t="s">
        <v>122</v>
      </c>
    </row>
    <row r="43" spans="1:7" ht="15.75" customHeight="1" x14ac:dyDescent="0.3">
      <c r="A43" s="128" t="s">
        <v>143</v>
      </c>
      <c r="B43" s="128"/>
    </row>
    <row r="44" spans="1:7" ht="15.75" customHeight="1" x14ac:dyDescent="0.25">
      <c r="A44" s="94" t="s">
        <v>144</v>
      </c>
      <c r="B44" s="95">
        <f>B37</f>
        <v>0</v>
      </c>
      <c r="C44" s="89"/>
    </row>
    <row r="45" spans="1:7" ht="15.75" customHeight="1" x14ac:dyDescent="0.25">
      <c r="A45" s="92" t="s">
        <v>145</v>
      </c>
      <c r="B45" s="96" t="e">
        <f>B39</f>
        <v>#DIV/0!</v>
      </c>
      <c r="C45" s="89"/>
    </row>
    <row r="46" spans="1:7" ht="15.75" customHeight="1" x14ac:dyDescent="0.25">
      <c r="A46" s="129" t="s">
        <v>146</v>
      </c>
      <c r="B46" s="130"/>
      <c r="C46" s="89"/>
    </row>
    <row r="47" spans="1:7" ht="15.75" customHeight="1" x14ac:dyDescent="0.25">
      <c r="A47" s="92" t="s">
        <v>147</v>
      </c>
      <c r="B47" s="93">
        <f>G6+B16</f>
        <v>0</v>
      </c>
      <c r="C47" s="89"/>
    </row>
    <row r="48" spans="1:7" ht="15.75" customHeight="1" x14ac:dyDescent="0.25">
      <c r="A48" s="94" t="s">
        <v>148</v>
      </c>
      <c r="B48" s="97" t="e">
        <f>(C6+B19)/B47*100%</f>
        <v>#DIV/0!</v>
      </c>
      <c r="C48" s="89"/>
    </row>
    <row r="49" spans="1:3" ht="15.75" customHeight="1" x14ac:dyDescent="0.25">
      <c r="A49" s="92" t="s">
        <v>149</v>
      </c>
      <c r="B49" s="96">
        <f>B55</f>
        <v>0</v>
      </c>
      <c r="C49" s="89"/>
    </row>
    <row r="50" spans="1:3" ht="15.75" customHeight="1" x14ac:dyDescent="0.25">
      <c r="A50" s="94" t="s">
        <v>150</v>
      </c>
      <c r="B50" s="97">
        <f>B54</f>
        <v>0</v>
      </c>
    </row>
    <row r="51" spans="1:3" ht="15.75" customHeight="1" x14ac:dyDescent="0.25">
      <c r="A51" s="89"/>
      <c r="B51" s="89"/>
    </row>
    <row r="52" spans="1:3" ht="15.75" customHeight="1" x14ac:dyDescent="0.25">
      <c r="A52" s="89"/>
      <c r="B52" s="89"/>
    </row>
    <row r="53" spans="1:3" ht="15.75" customHeight="1" x14ac:dyDescent="0.3">
      <c r="A53" s="59" t="s">
        <v>151</v>
      </c>
      <c r="B53" s="60" t="s">
        <v>122</v>
      </c>
    </row>
    <row r="54" spans="1:3" ht="15.75" customHeight="1" x14ac:dyDescent="0.25">
      <c r="A54" s="63" t="s">
        <v>121</v>
      </c>
      <c r="B54" s="86">
        <f>B18</f>
        <v>0</v>
      </c>
    </row>
    <row r="55" spans="1:3" ht="15.75" customHeight="1" x14ac:dyDescent="0.25">
      <c r="A55" s="63" t="s">
        <v>149</v>
      </c>
      <c r="B55" s="86">
        <f>B31</f>
        <v>0</v>
      </c>
    </row>
    <row r="56" spans="1:3" ht="15.75" customHeight="1" x14ac:dyDescent="0.25">
      <c r="A56" s="63" t="s">
        <v>138</v>
      </c>
      <c r="B56" s="86" t="e">
        <f>B39</f>
        <v>#DIV/0!</v>
      </c>
    </row>
    <row r="57" spans="1:3" ht="15.75" customHeight="1" x14ac:dyDescent="0.25">
      <c r="B57" s="98"/>
    </row>
  </sheetData>
  <mergeCells count="2">
    <mergeCell ref="A43:B43"/>
    <mergeCell ref="A46:B46"/>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8F8-BDB6-4AFF-8505-767226269A0A}">
  <sheetPr>
    <outlinePr summaryBelow="0" summaryRight="0"/>
  </sheetPr>
  <dimension ref="A1:K157"/>
  <sheetViews>
    <sheetView topLeftCell="A7" workbookViewId="0">
      <selection activeCell="C15" sqref="C15"/>
    </sheetView>
  </sheetViews>
  <sheetFormatPr defaultColWidth="14.44140625" defaultRowHeight="15.75" customHeight="1" x14ac:dyDescent="0.25"/>
  <cols>
    <col min="1" max="1" width="3.33203125" style="2" bestFit="1" customWidth="1"/>
    <col min="2" max="2" width="74.6640625" style="2" bestFit="1" customWidth="1"/>
    <col min="3" max="10" width="17.88671875" style="2" customWidth="1"/>
    <col min="11" max="14" width="14.6640625" style="2" customWidth="1"/>
    <col min="15" max="16384" width="14.44140625" style="2"/>
  </cols>
  <sheetData>
    <row r="1" spans="1:9" s="54" customFormat="1" ht="15.75" customHeight="1" x14ac:dyDescent="0.25">
      <c r="B1" s="54" t="s">
        <v>107</v>
      </c>
    </row>
    <row r="2" spans="1:9" s="58" customFormat="1" ht="39.6" x14ac:dyDescent="0.25">
      <c r="A2" s="112" t="s">
        <v>180</v>
      </c>
      <c r="B2" s="71"/>
      <c r="C2" s="57" t="s">
        <v>108</v>
      </c>
      <c r="D2" s="57" t="s">
        <v>109</v>
      </c>
      <c r="E2" s="99" t="s">
        <v>54</v>
      </c>
      <c r="F2" s="57" t="s">
        <v>110</v>
      </c>
      <c r="G2" s="99" t="s">
        <v>56</v>
      </c>
      <c r="H2" s="100" t="s">
        <v>111</v>
      </c>
      <c r="I2" s="99" t="s">
        <v>58</v>
      </c>
    </row>
    <row r="3" spans="1:9" ht="15.75" customHeight="1" x14ac:dyDescent="0.3">
      <c r="A3" s="114">
        <v>1</v>
      </c>
      <c r="B3" s="72" t="s">
        <v>112</v>
      </c>
      <c r="C3" s="73">
        <f>COUNTIFS(TM!A:A,"Team n",TM!I:I,"Done",TM!K:K,"regress",TM!S:S,A3)+COUNTIFS(TM!A:A,"Team n",TM!I:I,"Need to Update",TM!K:K,"regress",TM!S:S,A3)+COUNTIFS(TM!A:A,"Team n",TM!I:I,"Backlog",TM!K:K,"regress",TM!S:S,A3)</f>
        <v>0</v>
      </c>
      <c r="D3" s="74">
        <f>COUNTIFS(TM!A:A,"Team n",TM!R:R,"Done",TM!K:K,"regress",TM!S:S,A3)+COUNTIFS(TM!A:A,"Team n",TM!R:R,"Approved",TM!K:K,"regress",TM!S:S,A3)+COUNTIFS(TM!A:A,"Team n",TM!R:R,"Ready for Approval",TM!K:K,"regress",TM!S:S,A3)</f>
        <v>0</v>
      </c>
      <c r="E3" s="74">
        <f>COUNTIFS(TM!A:A,"Team n",TM!R:R,"Approved",TM!K:K,"regress",TM!S:S,A3,TM!M:M,"0")</f>
        <v>0</v>
      </c>
      <c r="F3" s="75">
        <f>IF(C3=0,0,D3/C3*100%)</f>
        <v>0</v>
      </c>
      <c r="G3" s="75">
        <f>IF(C3=0,0,E3/C3*100%)</f>
        <v>0</v>
      </c>
      <c r="H3" s="42">
        <f>COUNTIFS(TM!A:A,"Team n",TM!K:K,"regress",TM!O:O,"Yes",TM!S:S,A3)</f>
        <v>0</v>
      </c>
      <c r="I3" s="76">
        <f>IF(H3=0,0,D3/H3*100%)</f>
        <v>0</v>
      </c>
    </row>
    <row r="4" spans="1:9" ht="15.75" customHeight="1" x14ac:dyDescent="0.3">
      <c r="A4" s="116" t="s">
        <v>113</v>
      </c>
      <c r="B4" s="77" t="s">
        <v>113</v>
      </c>
      <c r="C4" s="73"/>
      <c r="D4" s="74"/>
      <c r="E4" s="74"/>
      <c r="F4" s="75"/>
      <c r="G4" s="75"/>
      <c r="H4" s="42"/>
      <c r="I4" s="76"/>
    </row>
    <row r="5" spans="1:9" ht="15.75" customHeight="1" x14ac:dyDescent="0.3">
      <c r="A5" s="116" t="s">
        <v>162</v>
      </c>
      <c r="B5" s="77" t="s">
        <v>114</v>
      </c>
      <c r="C5" s="73">
        <f>COUNTIFS(TM!A:A,"Team n",TM!I:I,"Done",TM!K:K,"regress",TM!S:S,A5)+COUNTIFS(TM!A:A,"Team n",TM!I:I,"Need to Update",TM!K:K,"regress",TM!S:S,A5)+COUNTIFS(TM!A:A,"Team n",TM!I:I,"Backlog",TM!K:K,"regress",TM!S:S,A5)</f>
        <v>0</v>
      </c>
      <c r="D5" s="74">
        <f>COUNTIFS(TM!A:A,"Team n",TM!R:R,"Done",TM!K:K,"regress",TM!S:S,A5)+COUNTIFS(TM!A:A,"Team n",TM!R:R,"Approved",TM!K:K,"regress",TM!S:S,A5)+COUNTIFS(TM!A:A,"Team n",TM!R:R,"Ready for Approval",TM!K:K,"regress",TM!S:S,A5)</f>
        <v>0</v>
      </c>
      <c r="E5" s="74">
        <f>COUNTIFS(TM!A:A,"Team n",TM!R:R,"Approved",TM!K:K,"regress",TM!S:S,A5,TM!M:M,"0")</f>
        <v>0</v>
      </c>
      <c r="F5" s="75">
        <f>IF(C5=0,0,D5/C5*100%)</f>
        <v>0</v>
      </c>
      <c r="G5" s="75">
        <f>IF(C5=0,0,E5/C5*100%)</f>
        <v>0</v>
      </c>
      <c r="H5" s="42">
        <f>COUNTIFS(TM!A:A,"Team n",TM!K:K,"regress",TM!O:O,"Yes",TM!S:S,A5)</f>
        <v>0</v>
      </c>
      <c r="I5" s="76">
        <f>IF(H5=0,0,D5/H5*100%)</f>
        <v>0</v>
      </c>
    </row>
    <row r="6" spans="1:9" ht="15.75" customHeight="1" x14ac:dyDescent="0.25">
      <c r="B6" s="87" t="s">
        <v>115</v>
      </c>
      <c r="C6" s="30">
        <f>SUM(C3:C5)</f>
        <v>0</v>
      </c>
      <c r="D6" s="30">
        <f>SUM(D3:D5)</f>
        <v>0</v>
      </c>
      <c r="E6" s="38">
        <f>SUM(E3:E5)</f>
        <v>0</v>
      </c>
      <c r="F6" s="39" t="e">
        <f>D6/C6*100%</f>
        <v>#DIV/0!</v>
      </c>
      <c r="G6" s="39" t="e">
        <f>E6/C6*100%</f>
        <v>#DIV/0!</v>
      </c>
      <c r="H6" s="43">
        <f>SUM(H3:H5)</f>
        <v>0</v>
      </c>
      <c r="I6" s="39" t="e">
        <f>D6/H6*100%</f>
        <v>#DIV/0!</v>
      </c>
    </row>
    <row r="7" spans="1:9" ht="15.75" customHeight="1" x14ac:dyDescent="0.25">
      <c r="F7" s="80"/>
      <c r="G7" s="80"/>
      <c r="H7" s="80"/>
    </row>
    <row r="8" spans="1:9" ht="15.75" customHeight="1" x14ac:dyDescent="0.25">
      <c r="B8" s="61" t="s">
        <v>116</v>
      </c>
      <c r="C8" s="62" t="s">
        <v>117</v>
      </c>
    </row>
    <row r="9" spans="1:9" ht="15.75" customHeight="1" x14ac:dyDescent="0.25">
      <c r="B9" s="34" t="s">
        <v>118</v>
      </c>
      <c r="C9" s="36">
        <f>SUMIFS(TM!L:L,TM!K:K,"regress",TM!I:I,"Done",TM!A:A,"Team n")+SUMIFS(TM!L:L,TM!K:K,"regress",TM!I:I,"Need to Update",TM!A:A,"Team n")</f>
        <v>0</v>
      </c>
      <c r="F9" s="80"/>
      <c r="G9" s="80"/>
      <c r="H9" s="80"/>
    </row>
    <row r="10" spans="1:9" ht="15.75" customHeight="1" x14ac:dyDescent="0.25">
      <c r="B10" s="34" t="s">
        <v>119</v>
      </c>
      <c r="C10" s="36">
        <f>SUMIFS(TM!L:L,TM!K:K,"regress",TM!I:I,"Done",TM!M:M,"1",TM!A:A,"Team n")+SUMIFS(TM!L:L,TM!K:K,"regress",TM!I:I,"Need to Update",TM!M:M,"1",TM!A:A,"Team n")</f>
        <v>0</v>
      </c>
      <c r="F10" s="80"/>
      <c r="G10" s="80"/>
      <c r="H10" s="80"/>
    </row>
    <row r="11" spans="1:9" ht="15.75" customHeight="1" x14ac:dyDescent="0.25">
      <c r="B11" s="53" t="s">
        <v>120</v>
      </c>
      <c r="C11" s="40">
        <f>C9-C10</f>
        <v>0</v>
      </c>
      <c r="F11" s="80"/>
      <c r="G11" s="80"/>
      <c r="H11" s="80"/>
    </row>
    <row r="12" spans="1:9" ht="15.75" customHeight="1" x14ac:dyDescent="0.25">
      <c r="F12" s="80"/>
      <c r="G12" s="80"/>
      <c r="H12" s="80"/>
    </row>
    <row r="13" spans="1:9" ht="15.75" customHeight="1" x14ac:dyDescent="0.25">
      <c r="F13" s="80"/>
      <c r="G13" s="80"/>
      <c r="H13" s="80"/>
    </row>
    <row r="14" spans="1:9" ht="15.75" customHeight="1" x14ac:dyDescent="0.25">
      <c r="B14" s="61" t="s">
        <v>121</v>
      </c>
      <c r="C14" s="62" t="s">
        <v>122</v>
      </c>
      <c r="D14" s="26"/>
      <c r="E14" s="26"/>
      <c r="F14" s="26"/>
      <c r="G14" s="26"/>
      <c r="H14" s="26"/>
    </row>
    <row r="15" spans="1:9" ht="15.75" customHeight="1" x14ac:dyDescent="0.25">
      <c r="B15" s="55" t="s">
        <v>123</v>
      </c>
      <c r="C15" s="31">
        <f>COUNTIFS(TM!A:A,"Team n",TM!I:I,"Done",TM!K:K,"smoke")+COUNTIFS(TM!A:A,"Team n",TM!I:I,"Need to Update",TM!K:K,"smoke")+COUNTIFS(TM!A:A,"Team n",TM!I:I,"Backlog",TM!K:K,"smoke")</f>
        <v>0</v>
      </c>
      <c r="D15" s="26"/>
      <c r="E15" s="26"/>
      <c r="F15" s="26"/>
      <c r="G15" s="26"/>
      <c r="H15" s="26"/>
    </row>
    <row r="16" spans="1:9" ht="15.75" customHeight="1" x14ac:dyDescent="0.25">
      <c r="B16" s="55" t="s">
        <v>124</v>
      </c>
      <c r="C16" s="31">
        <f>COUNTIFS(TM!A:A,"Team n",TM!K:K,"smoke",TM!O:O,"Yes")</f>
        <v>0</v>
      </c>
      <c r="D16" s="26"/>
      <c r="E16" s="26"/>
      <c r="F16" s="26"/>
      <c r="G16" s="26"/>
      <c r="H16" s="26"/>
    </row>
    <row r="17" spans="2:8" ht="15.75" customHeight="1" x14ac:dyDescent="0.25">
      <c r="B17" s="55" t="s">
        <v>125</v>
      </c>
      <c r="C17" s="31">
        <f>COUNTIFS(TM!A:A,"Team n",TM!R:R,"Approved",TM!K:K,"smoke",TM!M:M,"0")</f>
        <v>0</v>
      </c>
      <c r="D17" s="26"/>
      <c r="E17" s="26"/>
      <c r="F17" s="26"/>
      <c r="G17" s="26"/>
      <c r="H17" s="26"/>
    </row>
    <row r="18" spans="2:8" ht="15.75" customHeight="1" x14ac:dyDescent="0.25">
      <c r="B18" s="65" t="s">
        <v>126</v>
      </c>
      <c r="C18" s="64">
        <f>IF(C15=0,0,C17/C15*100%)</f>
        <v>0</v>
      </c>
      <c r="D18" s="26"/>
      <c r="E18" s="26"/>
      <c r="F18" s="26"/>
      <c r="G18" s="26"/>
      <c r="H18" s="26"/>
    </row>
    <row r="19" spans="2:8" ht="15.75" customHeight="1" x14ac:dyDescent="0.25">
      <c r="B19" s="55" t="s">
        <v>127</v>
      </c>
      <c r="C19" s="31">
        <f>COUNTIFS(TM!A:A,"Team n",TM!R:R,"Done",TM!K:K,"smoke")+COUNTIFS(TM!A:A,"Team n",TM!R:R,"Approved",TM!K:K,"smoke")+COUNTIFS(TM!A:A,"Team n",TM!R:R,"Ready for Approval",TM!K:K,"smoke")</f>
        <v>0</v>
      </c>
      <c r="D19" s="26"/>
      <c r="E19" s="26"/>
      <c r="F19" s="26"/>
      <c r="G19" s="26"/>
      <c r="H19" s="26"/>
    </row>
    <row r="20" spans="2:8" ht="15.75" customHeight="1" x14ac:dyDescent="0.25">
      <c r="B20" s="56" t="s">
        <v>128</v>
      </c>
      <c r="C20" s="39">
        <f>IF(C15=0,0,C19/C15*100%)</f>
        <v>0</v>
      </c>
      <c r="D20" s="26"/>
      <c r="E20" s="26"/>
      <c r="F20" s="26"/>
      <c r="G20" s="26"/>
      <c r="H20" s="26"/>
    </row>
    <row r="21" spans="2:8" ht="15.75" customHeight="1" x14ac:dyDescent="0.25">
      <c r="B21" s="26"/>
      <c r="C21" s="26"/>
      <c r="D21" s="26"/>
      <c r="E21" s="26"/>
      <c r="F21" s="26"/>
      <c r="G21" s="26"/>
      <c r="H21" s="26"/>
    </row>
    <row r="22" spans="2:8" ht="15.75" customHeight="1" x14ac:dyDescent="0.25">
      <c r="B22" s="61" t="s">
        <v>129</v>
      </c>
      <c r="C22" s="62" t="s">
        <v>117</v>
      </c>
      <c r="D22" s="26"/>
    </row>
    <row r="23" spans="2:8" ht="15.75" customHeight="1" x14ac:dyDescent="0.25">
      <c r="B23" s="34" t="s">
        <v>130</v>
      </c>
      <c r="C23" s="35">
        <f>SUMIFS(TM!L:L,TM!K:K,"smoke",TM!I:I,"Done",TM!A:A,"Team n")+SUMIFS(TM!L:L,TM!K:K,"smoke",TM!I:I,"Need to Update",TM!A:A,"Team n")</f>
        <v>0</v>
      </c>
      <c r="F23" s="80"/>
      <c r="G23" s="80"/>
      <c r="H23" s="80"/>
    </row>
    <row r="24" spans="2:8" ht="15.75" customHeight="1" x14ac:dyDescent="0.25">
      <c r="B24" s="34" t="s">
        <v>131</v>
      </c>
      <c r="C24" s="36">
        <f>SUMIFS(TM!L:L,TM!K:K,"smoke",TM!I:I,"Done",TM!M:M,"1",TM!A:A,"Team n")+SUMIFS(TM!L:L,TM!K:K,"smoke",TM!I:I,"Need to Update",TM!M:M,"1",TM!A:A,"Team n")</f>
        <v>0</v>
      </c>
      <c r="F24" s="80"/>
      <c r="G24" s="80"/>
      <c r="H24" s="80"/>
    </row>
    <row r="25" spans="2:8" ht="15.75" customHeight="1" x14ac:dyDescent="0.25">
      <c r="B25" s="53" t="s">
        <v>120</v>
      </c>
      <c r="C25" s="40">
        <f>C23-C24</f>
        <v>0</v>
      </c>
      <c r="F25" s="80"/>
      <c r="G25" s="80"/>
      <c r="H25" s="80"/>
    </row>
    <row r="26" spans="2:8" ht="15.75" customHeight="1" x14ac:dyDescent="0.25">
      <c r="F26" s="80"/>
      <c r="G26" s="80"/>
      <c r="H26" s="80"/>
    </row>
    <row r="27" spans="2:8" ht="15.75" customHeight="1" x14ac:dyDescent="0.25">
      <c r="B27" s="33"/>
      <c r="C27" s="37"/>
      <c r="F27" s="80"/>
      <c r="G27" s="80"/>
      <c r="H27" s="80"/>
    </row>
    <row r="28" spans="2:8" ht="15.75" customHeight="1" x14ac:dyDescent="0.25">
      <c r="B28" s="61" t="s">
        <v>132</v>
      </c>
      <c r="C28" s="62" t="s">
        <v>122</v>
      </c>
      <c r="F28" s="80"/>
      <c r="G28" s="80"/>
      <c r="H28" s="80"/>
    </row>
    <row r="29" spans="2:8" ht="15.75" customHeight="1" x14ac:dyDescent="0.25">
      <c r="B29" s="55" t="s">
        <v>133</v>
      </c>
      <c r="C29" s="35">
        <f>COUNTIFS(TM!A:A,"Team n",TM!F:F,"1",TM!I:I,"Done",TM!K:K,"regress")+COUNTIFS(TM!A:A,"Team n",TM!F:F,"1",TM!I:I,"Need to Update",TM!K:K,"regress")+COUNTIFS(TM!A:A,"Team n",TM!F:F,"1",TM!I:I,"Backlog",TM!K:K,"regress")</f>
        <v>0</v>
      </c>
      <c r="F29" s="80"/>
      <c r="G29" s="80"/>
      <c r="H29" s="80"/>
    </row>
    <row r="30" spans="2:8" ht="15.75" customHeight="1" x14ac:dyDescent="0.25">
      <c r="B30" s="55" t="s">
        <v>134</v>
      </c>
      <c r="C30" s="35">
        <f>COUNTIFS(TM!A:A,"Team n",TM!F:F,"1",TM!R:R,"Approved",TM!K:K,"regress",TM!M:M,"0")</f>
        <v>0</v>
      </c>
      <c r="F30" s="80"/>
      <c r="G30" s="80"/>
      <c r="H30" s="80"/>
    </row>
    <row r="31" spans="2:8" ht="15.75" customHeight="1" x14ac:dyDescent="0.25">
      <c r="B31" s="65" t="s">
        <v>135</v>
      </c>
      <c r="C31" s="66">
        <f>IF(C29=0,0,C30/C29*100%)</f>
        <v>0</v>
      </c>
      <c r="F31" s="80"/>
      <c r="G31" s="80"/>
      <c r="H31" s="80"/>
    </row>
    <row r="32" spans="2:8" ht="15.75" customHeight="1" x14ac:dyDescent="0.25">
      <c r="B32" s="55" t="s">
        <v>136</v>
      </c>
      <c r="C32" s="35">
        <f>COUNTIFS(TM!A:A,"Team n",TM!F:F,"1",TM!R:R,"Done",TM!K:K,"regress")+COUNTIFS(TM!A:A,"Team n",TM!F:F,"1",TM!R:R,"Approved",TM!K:K,"regress")+COUNTIFS(TM!A:A,"Team n",TM!F:F,"1",TM!R:R,"Ready for Approval",TM!K:K,"regress")</f>
        <v>0</v>
      </c>
      <c r="F32" s="80"/>
      <c r="G32" s="80"/>
      <c r="H32" s="80"/>
    </row>
    <row r="33" spans="2:8" ht="15.75" customHeight="1" x14ac:dyDescent="0.25">
      <c r="B33" s="56" t="s">
        <v>137</v>
      </c>
      <c r="C33" s="52">
        <f>IF(C29=0,0,C32/C29*100%)</f>
        <v>0</v>
      </c>
      <c r="F33" s="80"/>
      <c r="G33" s="80"/>
      <c r="H33" s="80"/>
    </row>
    <row r="34" spans="2:8" ht="15.75" customHeight="1" x14ac:dyDescent="0.25">
      <c r="B34" s="33"/>
      <c r="C34" s="37"/>
      <c r="F34" s="80"/>
      <c r="G34" s="80"/>
      <c r="H34" s="80"/>
    </row>
    <row r="35" spans="2:8" ht="15.75" customHeight="1" x14ac:dyDescent="0.25">
      <c r="B35" s="33"/>
      <c r="C35" s="37"/>
      <c r="F35" s="80"/>
      <c r="G35" s="80"/>
      <c r="H35" s="80"/>
    </row>
    <row r="36" spans="2:8" ht="15.75" customHeight="1" x14ac:dyDescent="0.25">
      <c r="B36" s="61" t="s">
        <v>138</v>
      </c>
      <c r="C36" s="62" t="s">
        <v>122</v>
      </c>
      <c r="D36" s="26"/>
      <c r="E36" s="26"/>
      <c r="F36" s="26"/>
      <c r="G36" s="26"/>
      <c r="H36" s="26"/>
    </row>
    <row r="37" spans="2:8" ht="15.75" customHeight="1" x14ac:dyDescent="0.25">
      <c r="B37" s="55" t="s">
        <v>139</v>
      </c>
      <c r="C37" s="31">
        <f>COUNTIFS(TM!A:A,"Team n",TM!I:I,"Done")+COUNTIFS(TM!A:A,"Team n",TM!I:I,"Need To Update")</f>
        <v>0</v>
      </c>
      <c r="D37" s="26"/>
      <c r="E37" s="26"/>
      <c r="F37" s="26"/>
      <c r="G37" s="26"/>
      <c r="H37" s="26"/>
    </row>
    <row r="38" spans="2:8" ht="15.75" customHeight="1" x14ac:dyDescent="0.25">
      <c r="B38" s="55" t="s">
        <v>140</v>
      </c>
      <c r="C38" s="36">
        <f>COUNTIFS(TM!A:A,"Team n",TM!I:I,"&lt;&gt;")-COUNTIFS(TM!A:A,"Team n",TM!I:I,"=Obsolete")</f>
        <v>0</v>
      </c>
      <c r="D38" s="26"/>
      <c r="E38" s="26"/>
      <c r="F38" s="26"/>
      <c r="G38" s="26"/>
      <c r="H38" s="26"/>
    </row>
    <row r="39" spans="2:8" ht="15.75" customHeight="1" x14ac:dyDescent="0.25">
      <c r="B39" s="65" t="s">
        <v>141</v>
      </c>
      <c r="C39" s="67" t="e">
        <f>C37/C38*100%</f>
        <v>#DIV/0!</v>
      </c>
      <c r="D39" s="26"/>
      <c r="E39" s="26"/>
      <c r="F39" s="26"/>
      <c r="G39" s="26"/>
      <c r="H39" s="26"/>
    </row>
    <row r="42" spans="2:8" ht="15.75" customHeight="1" x14ac:dyDescent="0.3">
      <c r="B42" s="90" t="s">
        <v>142</v>
      </c>
      <c r="C42" s="91" t="s">
        <v>122</v>
      </c>
    </row>
    <row r="43" spans="2:8" ht="15.75" customHeight="1" x14ac:dyDescent="0.3">
      <c r="B43" s="128" t="s">
        <v>143</v>
      </c>
      <c r="C43" s="128"/>
    </row>
    <row r="44" spans="2:8" ht="15.75" customHeight="1" x14ac:dyDescent="0.25">
      <c r="B44" s="94" t="s">
        <v>144</v>
      </c>
      <c r="C44" s="95">
        <f>C37</f>
        <v>0</v>
      </c>
      <c r="D44" s="89"/>
    </row>
    <row r="45" spans="2:8" ht="15.75" customHeight="1" x14ac:dyDescent="0.25">
      <c r="B45" s="92" t="s">
        <v>145</v>
      </c>
      <c r="C45" s="96" t="e">
        <f>C39</f>
        <v>#DIV/0!</v>
      </c>
      <c r="D45" s="89"/>
    </row>
    <row r="46" spans="2:8" ht="15.75" customHeight="1" x14ac:dyDescent="0.25">
      <c r="B46" s="129" t="s">
        <v>146</v>
      </c>
      <c r="C46" s="130"/>
      <c r="D46" s="89"/>
    </row>
    <row r="47" spans="2:8" ht="15.75" customHeight="1" x14ac:dyDescent="0.25">
      <c r="B47" s="92" t="s">
        <v>147</v>
      </c>
      <c r="C47" s="93">
        <f>H6+C16</f>
        <v>0</v>
      </c>
      <c r="D47" s="89"/>
    </row>
    <row r="48" spans="2:8" ht="15.75" customHeight="1" x14ac:dyDescent="0.25">
      <c r="B48" s="94" t="s">
        <v>148</v>
      </c>
      <c r="C48" s="97" t="e">
        <f>(D6+C19)/C47*100%</f>
        <v>#DIV/0!</v>
      </c>
      <c r="D48" s="89"/>
    </row>
    <row r="49" spans="2:11" ht="15.75" customHeight="1" x14ac:dyDescent="0.25">
      <c r="B49" s="92" t="s">
        <v>149</v>
      </c>
      <c r="C49" s="96">
        <f>C55</f>
        <v>0</v>
      </c>
      <c r="D49" s="89"/>
    </row>
    <row r="50" spans="2:11" ht="15.75" customHeight="1" x14ac:dyDescent="0.25">
      <c r="B50" s="94" t="s">
        <v>150</v>
      </c>
      <c r="C50" s="97">
        <f>C54</f>
        <v>0</v>
      </c>
    </row>
    <row r="51" spans="2:11" ht="15.75" customHeight="1" x14ac:dyDescent="0.25">
      <c r="B51" s="89"/>
      <c r="C51" s="89"/>
    </row>
    <row r="52" spans="2:11" ht="15.75" customHeight="1" x14ac:dyDescent="0.25">
      <c r="B52" s="89"/>
      <c r="C52" s="89"/>
    </row>
    <row r="53" spans="2:11" ht="15.75" customHeight="1" x14ac:dyDescent="0.3">
      <c r="B53" s="59" t="s">
        <v>151</v>
      </c>
      <c r="C53" s="60" t="s">
        <v>122</v>
      </c>
    </row>
    <row r="54" spans="2:11" ht="15.75" customHeight="1" x14ac:dyDescent="0.25">
      <c r="B54" s="63" t="s">
        <v>121</v>
      </c>
      <c r="C54" s="86">
        <f>C18</f>
        <v>0</v>
      </c>
    </row>
    <row r="55" spans="2:11" ht="15.75" customHeight="1" x14ac:dyDescent="0.25">
      <c r="B55" s="63" t="s">
        <v>149</v>
      </c>
      <c r="C55" s="86">
        <f>C31</f>
        <v>0</v>
      </c>
    </row>
    <row r="56" spans="2:11" ht="15.75" customHeight="1" x14ac:dyDescent="0.25">
      <c r="B56" s="63" t="s">
        <v>138</v>
      </c>
      <c r="C56" s="86" t="e">
        <f>C39</f>
        <v>#DIV/0!</v>
      </c>
    </row>
    <row r="57" spans="2:11" ht="15.75" customHeight="1" x14ac:dyDescent="0.25">
      <c r="C57" s="98"/>
    </row>
    <row r="59" spans="2:11" ht="15.75" customHeight="1" x14ac:dyDescent="0.25">
      <c r="B59" s="131" t="s">
        <v>182</v>
      </c>
      <c r="C59" s="131"/>
      <c r="D59" s="131"/>
      <c r="E59" s="131"/>
      <c r="F59" s="131"/>
      <c r="G59" s="131"/>
      <c r="H59" s="120"/>
      <c r="I59" s="120"/>
      <c r="J59" s="120"/>
      <c r="K59" s="120"/>
    </row>
    <row r="60" spans="2:11" ht="15.75" customHeight="1" x14ac:dyDescent="0.25">
      <c r="B60" s="122" t="s">
        <v>151</v>
      </c>
      <c r="C60" s="123" t="s">
        <v>183</v>
      </c>
      <c r="D60" s="123" t="s">
        <v>184</v>
      </c>
      <c r="E60" s="123" t="s">
        <v>185</v>
      </c>
      <c r="F60" s="123" t="s">
        <v>186</v>
      </c>
      <c r="G60" s="123" t="s">
        <v>187</v>
      </c>
      <c r="H60" s="119"/>
      <c r="I60" s="119"/>
      <c r="J60" s="119"/>
      <c r="K60" s="119"/>
    </row>
    <row r="61" spans="2:11" ht="15.75" customHeight="1" x14ac:dyDescent="0.25">
      <c r="B61" s="55" t="s">
        <v>121</v>
      </c>
      <c r="C61" s="124">
        <v>0.59099999999999997</v>
      </c>
      <c r="D61" s="124">
        <v>0.60099999999999998</v>
      </c>
      <c r="E61" s="124">
        <v>0.63100000000000001</v>
      </c>
      <c r="F61" s="124">
        <v>0.621</v>
      </c>
      <c r="G61" s="124">
        <v>0.63100000000000001</v>
      </c>
      <c r="H61" s="119"/>
      <c r="I61" s="119"/>
      <c r="J61" s="119"/>
      <c r="K61" s="119"/>
    </row>
    <row r="62" spans="2:11" ht="15.75" customHeight="1" x14ac:dyDescent="0.25">
      <c r="B62" s="55" t="s">
        <v>149</v>
      </c>
      <c r="C62" s="124">
        <v>0.54500000000000004</v>
      </c>
      <c r="D62" s="124">
        <v>0.55500000000000005</v>
      </c>
      <c r="E62" s="124">
        <v>0.505</v>
      </c>
      <c r="F62" s="124">
        <v>0.51500000000000001</v>
      </c>
      <c r="G62" s="124">
        <v>0.505</v>
      </c>
      <c r="H62" s="119"/>
      <c r="I62" s="119"/>
      <c r="J62" s="119"/>
      <c r="K62" s="119"/>
    </row>
    <row r="63" spans="2:11" ht="15.75" customHeight="1" x14ac:dyDescent="0.25">
      <c r="B63" s="55" t="s">
        <v>138</v>
      </c>
      <c r="C63" s="124">
        <v>0.998</v>
      </c>
      <c r="D63" s="124">
        <v>0.89800000000000002</v>
      </c>
      <c r="E63" s="124">
        <v>0.94799999999999995</v>
      </c>
      <c r="F63" s="124">
        <v>0.98799999999999999</v>
      </c>
      <c r="G63" s="124">
        <v>0.94799999999999995</v>
      </c>
      <c r="H63" s="119"/>
      <c r="I63" s="119"/>
      <c r="J63" s="119"/>
      <c r="K63" s="119"/>
    </row>
    <row r="64" spans="2:11" ht="15.75" customHeight="1" x14ac:dyDescent="0.25">
      <c r="B64" s="119"/>
      <c r="C64" s="119"/>
      <c r="D64" s="119"/>
      <c r="E64" s="119"/>
      <c r="F64" s="119"/>
      <c r="G64" s="119"/>
      <c r="H64" s="119"/>
      <c r="I64" s="119"/>
      <c r="J64" s="119"/>
      <c r="K64" s="119"/>
    </row>
    <row r="65" spans="2:11" ht="15.75" customHeight="1" x14ac:dyDescent="0.25">
      <c r="B65" s="119"/>
      <c r="C65" s="119"/>
      <c r="D65" s="119"/>
      <c r="E65" s="119"/>
      <c r="F65" s="119"/>
      <c r="G65" s="119"/>
      <c r="H65" s="119"/>
      <c r="I65" s="119"/>
      <c r="J65" s="119"/>
      <c r="K65" s="119"/>
    </row>
    <row r="66" spans="2:11" ht="15.75" customHeight="1" x14ac:dyDescent="0.25">
      <c r="B66" s="119"/>
      <c r="C66" s="119"/>
      <c r="D66" s="119"/>
      <c r="E66" s="119"/>
      <c r="F66" s="119"/>
      <c r="G66" s="119"/>
      <c r="H66" s="119"/>
      <c r="I66" s="119"/>
      <c r="J66" s="119"/>
      <c r="K66" s="119"/>
    </row>
    <row r="67" spans="2:11" ht="15.75" customHeight="1" x14ac:dyDescent="0.25">
      <c r="B67" s="119"/>
      <c r="C67" s="119"/>
      <c r="D67" s="119"/>
      <c r="E67" s="119"/>
      <c r="F67" s="119"/>
      <c r="G67" s="119"/>
      <c r="H67" s="119"/>
      <c r="I67" s="119"/>
      <c r="J67" s="119"/>
      <c r="K67" s="119"/>
    </row>
    <row r="68" spans="2:11" ht="15.75" customHeight="1" x14ac:dyDescent="0.25">
      <c r="B68" s="119"/>
      <c r="C68" s="119"/>
      <c r="D68" s="119"/>
      <c r="E68" s="119"/>
      <c r="F68" s="119"/>
      <c r="G68" s="119"/>
      <c r="H68" s="119"/>
      <c r="I68" s="119"/>
      <c r="J68" s="119"/>
      <c r="K68" s="119"/>
    </row>
    <row r="69" spans="2:11" ht="15.75" customHeight="1" x14ac:dyDescent="0.25">
      <c r="B69" s="119"/>
      <c r="C69" s="119"/>
      <c r="D69" s="119"/>
      <c r="E69" s="119"/>
      <c r="F69" s="119"/>
      <c r="G69" s="119"/>
      <c r="H69" s="119"/>
      <c r="I69" s="119"/>
      <c r="J69" s="119"/>
      <c r="K69" s="119"/>
    </row>
    <row r="70" spans="2:11" ht="15.75" customHeight="1" x14ac:dyDescent="0.25">
      <c r="B70" s="119"/>
      <c r="C70" s="119"/>
      <c r="D70" s="119"/>
      <c r="E70" s="119"/>
      <c r="F70" s="119"/>
      <c r="G70" s="119"/>
      <c r="H70" s="119"/>
      <c r="I70" s="119"/>
      <c r="J70" s="119"/>
      <c r="K70" s="119"/>
    </row>
    <row r="71" spans="2:11" ht="15.75" customHeight="1" x14ac:dyDescent="0.25">
      <c r="B71" s="119"/>
      <c r="C71" s="119"/>
      <c r="D71" s="119"/>
      <c r="E71" s="119"/>
      <c r="F71" s="119"/>
      <c r="G71" s="119"/>
      <c r="H71" s="119"/>
      <c r="I71" s="119"/>
      <c r="J71" s="119"/>
      <c r="K71" s="119"/>
    </row>
    <row r="72" spans="2:11" ht="15.75" customHeight="1" x14ac:dyDescent="0.25">
      <c r="B72" s="119"/>
      <c r="C72" s="119"/>
      <c r="D72" s="119"/>
      <c r="E72" s="119"/>
      <c r="F72" s="119"/>
      <c r="G72" s="119"/>
      <c r="H72" s="119"/>
      <c r="I72" s="119"/>
      <c r="J72" s="119"/>
      <c r="K72" s="119"/>
    </row>
    <row r="73" spans="2:11" ht="15.75" customHeight="1" x14ac:dyDescent="0.25">
      <c r="B73" s="119"/>
      <c r="C73" s="119"/>
      <c r="D73" s="119"/>
      <c r="E73" s="119"/>
      <c r="F73" s="119"/>
      <c r="G73" s="119"/>
      <c r="H73" s="119"/>
      <c r="I73" s="119"/>
      <c r="J73" s="119"/>
      <c r="K73" s="119"/>
    </row>
    <row r="74" spans="2:11" ht="15.75" customHeight="1" x14ac:dyDescent="0.25">
      <c r="B74" s="119"/>
      <c r="C74" s="119"/>
      <c r="D74" s="119"/>
      <c r="E74" s="119"/>
      <c r="F74" s="119"/>
      <c r="G74" s="119"/>
      <c r="H74" s="119"/>
      <c r="I74" s="119"/>
      <c r="J74" s="119"/>
      <c r="K74" s="119"/>
    </row>
    <row r="75" spans="2:11" ht="15.75" customHeight="1" x14ac:dyDescent="0.25">
      <c r="B75" s="119"/>
      <c r="C75" s="119"/>
      <c r="D75" s="119"/>
      <c r="E75" s="119"/>
      <c r="F75" s="119"/>
      <c r="G75" s="119"/>
      <c r="H75" s="119"/>
      <c r="I75" s="119"/>
      <c r="J75" s="119"/>
      <c r="K75" s="119"/>
    </row>
    <row r="76" spans="2:11" ht="15.75" customHeight="1" x14ac:dyDescent="0.25">
      <c r="B76" s="119"/>
      <c r="C76" s="119"/>
      <c r="D76" s="119"/>
      <c r="E76" s="119"/>
      <c r="F76" s="119"/>
      <c r="G76" s="119"/>
      <c r="H76" s="119"/>
      <c r="I76" s="119"/>
      <c r="J76" s="119"/>
      <c r="K76" s="119"/>
    </row>
    <row r="77" spans="2:11" ht="15.75" customHeight="1" x14ac:dyDescent="0.25">
      <c r="B77" s="119"/>
      <c r="C77" s="119"/>
      <c r="D77" s="119"/>
      <c r="E77" s="119"/>
      <c r="F77" s="119"/>
      <c r="G77" s="119"/>
      <c r="H77" s="119"/>
      <c r="I77" s="119"/>
      <c r="J77" s="119"/>
      <c r="K77" s="119"/>
    </row>
    <row r="78" spans="2:11" ht="15.75" customHeight="1" x14ac:dyDescent="0.25">
      <c r="B78" s="119"/>
      <c r="C78" s="119"/>
      <c r="D78" s="119"/>
      <c r="E78" s="119"/>
      <c r="F78" s="119"/>
      <c r="G78" s="119"/>
      <c r="H78" s="119"/>
      <c r="I78" s="119"/>
      <c r="J78" s="119"/>
      <c r="K78" s="119"/>
    </row>
    <row r="79" spans="2:11" ht="15.75" customHeight="1" x14ac:dyDescent="0.25">
      <c r="B79" s="119"/>
      <c r="C79" s="119"/>
      <c r="D79" s="119"/>
      <c r="E79" s="119"/>
      <c r="F79" s="119"/>
      <c r="G79" s="119"/>
      <c r="H79" s="119"/>
      <c r="I79" s="119"/>
      <c r="J79" s="119"/>
      <c r="K79" s="119"/>
    </row>
    <row r="80" spans="2:11" ht="15.75" customHeight="1" x14ac:dyDescent="0.25">
      <c r="B80" s="119"/>
      <c r="C80" s="119"/>
      <c r="D80" s="119"/>
      <c r="E80" s="119"/>
      <c r="F80" s="119"/>
      <c r="G80" s="119"/>
      <c r="H80" s="119"/>
      <c r="I80" s="119"/>
      <c r="J80" s="119"/>
      <c r="K80" s="119"/>
    </row>
    <row r="81" spans="2:11" ht="15.75" customHeight="1" x14ac:dyDescent="0.25">
      <c r="B81" s="119"/>
      <c r="C81" s="119"/>
      <c r="D81" s="119"/>
      <c r="E81" s="119"/>
      <c r="F81" s="119"/>
      <c r="G81" s="119"/>
      <c r="H81" s="119"/>
      <c r="I81" s="119"/>
      <c r="J81" s="119"/>
      <c r="K81" s="119"/>
    </row>
    <row r="82" spans="2:11" ht="15.75" customHeight="1" x14ac:dyDescent="0.25">
      <c r="B82" s="119"/>
      <c r="C82" s="119"/>
      <c r="D82" s="119"/>
      <c r="E82" s="119"/>
      <c r="F82" s="119"/>
      <c r="G82" s="119"/>
      <c r="H82" s="119"/>
      <c r="I82" s="119"/>
      <c r="J82" s="119"/>
      <c r="K82" s="119"/>
    </row>
    <row r="83" spans="2:11" ht="15.75" customHeight="1" x14ac:dyDescent="0.25">
      <c r="B83" s="119"/>
      <c r="C83" s="119"/>
      <c r="D83" s="119"/>
      <c r="E83" s="119"/>
      <c r="F83" s="119"/>
      <c r="G83" s="119"/>
      <c r="H83" s="119"/>
      <c r="I83" s="119"/>
      <c r="J83" s="119"/>
      <c r="K83" s="119"/>
    </row>
    <row r="84" spans="2:11" ht="15.75" customHeight="1" x14ac:dyDescent="0.25">
      <c r="B84" s="119"/>
      <c r="C84" s="119"/>
      <c r="D84" s="119"/>
      <c r="E84" s="119"/>
      <c r="F84" s="119"/>
      <c r="G84" s="119"/>
      <c r="H84" s="119"/>
      <c r="I84" s="119"/>
      <c r="J84" s="119"/>
      <c r="K84" s="119"/>
    </row>
    <row r="85" spans="2:11" ht="15.75" customHeight="1" x14ac:dyDescent="0.25">
      <c r="B85" s="119"/>
      <c r="C85" s="119"/>
      <c r="D85" s="119"/>
      <c r="E85" s="119"/>
      <c r="F85" s="119"/>
      <c r="G85" s="119"/>
      <c r="H85" s="119"/>
      <c r="I85" s="119"/>
      <c r="J85" s="119"/>
      <c r="K85" s="119"/>
    </row>
    <row r="86" spans="2:11" ht="15.75" customHeight="1" x14ac:dyDescent="0.25">
      <c r="B86" s="119"/>
      <c r="C86" s="119"/>
      <c r="D86" s="119"/>
      <c r="E86" s="119"/>
      <c r="F86" s="119"/>
      <c r="G86" s="119"/>
      <c r="H86" s="119"/>
      <c r="I86" s="119"/>
      <c r="J86" s="119"/>
      <c r="K86" s="119"/>
    </row>
    <row r="87" spans="2:11" ht="15.75" customHeight="1" x14ac:dyDescent="0.25">
      <c r="B87" s="119"/>
      <c r="C87" s="119"/>
      <c r="D87" s="119"/>
      <c r="E87" s="119"/>
      <c r="F87" s="119"/>
      <c r="G87" s="119"/>
      <c r="H87" s="119"/>
      <c r="I87" s="119"/>
      <c r="J87" s="119"/>
      <c r="K87" s="119"/>
    </row>
    <row r="88" spans="2:11" ht="15.75" customHeight="1" x14ac:dyDescent="0.25">
      <c r="B88" s="119"/>
      <c r="C88" s="119"/>
      <c r="D88" s="119"/>
      <c r="E88" s="119"/>
      <c r="F88" s="119"/>
      <c r="G88" s="119"/>
      <c r="H88" s="119"/>
      <c r="I88" s="119"/>
      <c r="J88" s="119"/>
      <c r="K88" s="119"/>
    </row>
    <row r="89" spans="2:11" ht="15.75" customHeight="1" x14ac:dyDescent="0.25">
      <c r="B89" s="119"/>
      <c r="C89" s="119"/>
      <c r="D89" s="119"/>
      <c r="E89" s="119"/>
      <c r="F89" s="119"/>
      <c r="G89" s="119"/>
      <c r="H89" s="119"/>
      <c r="I89" s="119"/>
      <c r="J89" s="119"/>
      <c r="K89" s="119"/>
    </row>
    <row r="90" spans="2:11" ht="15.75" customHeight="1" x14ac:dyDescent="0.25">
      <c r="B90" s="119"/>
      <c r="C90" s="119"/>
      <c r="D90" s="119"/>
      <c r="E90" s="119"/>
      <c r="F90" s="119"/>
      <c r="G90" s="119"/>
      <c r="H90" s="119"/>
      <c r="I90" s="119"/>
      <c r="J90" s="119"/>
      <c r="K90" s="119"/>
    </row>
    <row r="91" spans="2:11" ht="15.75" customHeight="1" x14ac:dyDescent="0.25">
      <c r="B91" s="69"/>
      <c r="C91" s="69"/>
      <c r="D91" s="69"/>
      <c r="E91" s="69"/>
      <c r="F91" s="69"/>
      <c r="G91" s="69"/>
      <c r="H91" s="69"/>
      <c r="I91" s="69"/>
      <c r="J91" s="69"/>
      <c r="K91" s="69"/>
    </row>
    <row r="92" spans="2:11" ht="15.75" customHeight="1" x14ac:dyDescent="0.25">
      <c r="B92" s="69"/>
      <c r="C92" s="69"/>
      <c r="D92" s="69"/>
      <c r="E92" s="69"/>
      <c r="F92" s="69"/>
      <c r="G92" s="69"/>
      <c r="H92" s="69"/>
      <c r="I92" s="69"/>
      <c r="J92" s="69"/>
      <c r="K92" s="69"/>
    </row>
    <row r="93" spans="2:11" ht="15.75" customHeight="1" x14ac:dyDescent="0.25">
      <c r="B93" s="131" t="s">
        <v>188</v>
      </c>
      <c r="C93" s="131"/>
      <c r="D93" s="131"/>
      <c r="E93" s="131"/>
      <c r="F93" s="131"/>
      <c r="G93" s="131"/>
      <c r="H93" s="120"/>
      <c r="I93" s="120"/>
      <c r="J93" s="120"/>
      <c r="K93" s="120"/>
    </row>
    <row r="94" spans="2:11" ht="15.75" customHeight="1" x14ac:dyDescent="0.25">
      <c r="B94" s="122" t="s">
        <v>151</v>
      </c>
      <c r="C94" s="123" t="s">
        <v>183</v>
      </c>
      <c r="D94" s="123" t="s">
        <v>184</v>
      </c>
      <c r="E94" s="123" t="s">
        <v>185</v>
      </c>
      <c r="F94" s="123" t="s">
        <v>186</v>
      </c>
      <c r="G94" s="123" t="s">
        <v>187</v>
      </c>
      <c r="H94" s="119"/>
      <c r="I94" s="119"/>
      <c r="J94" s="119"/>
      <c r="K94" s="119"/>
    </row>
    <row r="95" spans="2:11" ht="15.75" customHeight="1" x14ac:dyDescent="0.25">
      <c r="B95" s="55" t="s">
        <v>121</v>
      </c>
      <c r="C95" s="124">
        <v>0.30099999999999999</v>
      </c>
      <c r="D95" s="124">
        <v>0.501</v>
      </c>
      <c r="E95" s="124">
        <v>0.63100000000000001</v>
      </c>
      <c r="F95" s="124">
        <v>0.72099999999999997</v>
      </c>
      <c r="G95" s="124">
        <v>0.85099999999999998</v>
      </c>
      <c r="H95" s="119"/>
      <c r="I95" s="119"/>
      <c r="J95" s="119"/>
      <c r="K95" s="119"/>
    </row>
    <row r="96" spans="2:11" ht="15.75" customHeight="1" x14ac:dyDescent="0.25">
      <c r="B96" s="55" t="s">
        <v>149</v>
      </c>
      <c r="C96" s="124">
        <v>0.54500000000000004</v>
      </c>
      <c r="D96" s="124">
        <v>0.60499999999999998</v>
      </c>
      <c r="E96" s="124">
        <v>0.72499999999999998</v>
      </c>
      <c r="F96" s="124">
        <v>0.51500000000000001</v>
      </c>
      <c r="G96" s="124">
        <v>0.58499999999999996</v>
      </c>
      <c r="H96" s="119"/>
      <c r="I96" s="119"/>
      <c r="J96" s="119"/>
      <c r="K96" s="119"/>
    </row>
    <row r="97" spans="2:11" ht="15.75" customHeight="1" x14ac:dyDescent="0.25">
      <c r="B97" s="55" t="s">
        <v>138</v>
      </c>
      <c r="C97" s="124">
        <v>0.998</v>
      </c>
      <c r="D97" s="124">
        <v>0.89800000000000002</v>
      </c>
      <c r="E97" s="124">
        <v>0.94799999999999995</v>
      </c>
      <c r="F97" s="124">
        <v>0.98799999999999999</v>
      </c>
      <c r="G97" s="124">
        <v>0.94799999999999995</v>
      </c>
      <c r="H97" s="119"/>
      <c r="I97" s="119"/>
      <c r="J97" s="119"/>
      <c r="K97" s="119"/>
    </row>
    <row r="98" spans="2:11" ht="15.75" customHeight="1" x14ac:dyDescent="0.25">
      <c r="B98" s="119"/>
      <c r="C98" s="119"/>
      <c r="D98" s="119"/>
      <c r="E98" s="119"/>
      <c r="F98" s="119"/>
      <c r="G98" s="119"/>
      <c r="H98" s="119"/>
      <c r="I98" s="119"/>
      <c r="J98" s="119"/>
      <c r="K98" s="119"/>
    </row>
    <row r="99" spans="2:11" ht="15.75" customHeight="1" x14ac:dyDescent="0.25">
      <c r="B99" s="119"/>
      <c r="C99" s="119"/>
      <c r="D99" s="119"/>
      <c r="E99" s="119"/>
      <c r="F99" s="119"/>
      <c r="G99" s="119"/>
      <c r="H99" s="119"/>
      <c r="I99" s="119"/>
      <c r="J99" s="119"/>
      <c r="K99" s="119"/>
    </row>
    <row r="100" spans="2:11" ht="15.75" customHeight="1" x14ac:dyDescent="0.25">
      <c r="B100" s="119"/>
      <c r="C100" s="119"/>
      <c r="D100" s="119"/>
      <c r="E100" s="119"/>
      <c r="F100" s="119"/>
      <c r="G100" s="119"/>
      <c r="H100" s="119"/>
      <c r="I100" s="119"/>
      <c r="J100" s="119"/>
      <c r="K100" s="119"/>
    </row>
    <row r="101" spans="2:11" ht="15.75" customHeight="1" x14ac:dyDescent="0.25">
      <c r="B101" s="119"/>
      <c r="C101" s="119"/>
      <c r="D101" s="119"/>
      <c r="E101" s="119"/>
      <c r="F101" s="119"/>
      <c r="G101" s="119"/>
      <c r="H101" s="119"/>
      <c r="I101" s="119"/>
      <c r="J101" s="119"/>
      <c r="K101" s="119"/>
    </row>
    <row r="102" spans="2:11" ht="15.75" customHeight="1" x14ac:dyDescent="0.25">
      <c r="B102" s="119"/>
      <c r="C102" s="119"/>
      <c r="D102" s="119"/>
      <c r="E102" s="119"/>
      <c r="F102" s="119"/>
      <c r="G102" s="119"/>
      <c r="H102" s="119"/>
      <c r="I102" s="119"/>
      <c r="J102" s="119"/>
      <c r="K102" s="119"/>
    </row>
    <row r="103" spans="2:11" ht="15.75" customHeight="1" x14ac:dyDescent="0.25">
      <c r="B103" s="119"/>
      <c r="C103" s="119"/>
      <c r="D103" s="119"/>
      <c r="E103" s="119"/>
      <c r="F103" s="119"/>
      <c r="G103" s="119"/>
      <c r="H103" s="119"/>
      <c r="I103" s="119"/>
      <c r="J103" s="119"/>
      <c r="K103" s="119"/>
    </row>
    <row r="104" spans="2:11" ht="15.75" customHeight="1" x14ac:dyDescent="0.25">
      <c r="B104" s="119"/>
      <c r="C104" s="119"/>
      <c r="D104" s="119"/>
      <c r="E104" s="119"/>
      <c r="F104" s="119"/>
      <c r="G104" s="119"/>
      <c r="H104" s="119"/>
      <c r="I104" s="119"/>
      <c r="J104" s="119"/>
      <c r="K104" s="119"/>
    </row>
    <row r="105" spans="2:11" ht="15.75" customHeight="1" x14ac:dyDescent="0.25">
      <c r="B105" s="119"/>
      <c r="C105" s="119"/>
      <c r="D105" s="119"/>
      <c r="E105" s="119"/>
      <c r="F105" s="119"/>
      <c r="G105" s="119"/>
      <c r="H105" s="119"/>
      <c r="I105" s="119"/>
      <c r="J105" s="119"/>
      <c r="K105" s="119"/>
    </row>
    <row r="106" spans="2:11" ht="15.75" customHeight="1" x14ac:dyDescent="0.25">
      <c r="B106" s="119"/>
      <c r="C106" s="119"/>
      <c r="D106" s="119"/>
      <c r="E106" s="119"/>
      <c r="F106" s="119"/>
      <c r="G106" s="119"/>
      <c r="H106" s="119"/>
      <c r="I106" s="119"/>
      <c r="J106" s="119"/>
      <c r="K106" s="119"/>
    </row>
    <row r="107" spans="2:11" ht="15.75" customHeight="1" x14ac:dyDescent="0.25">
      <c r="B107" s="119"/>
      <c r="C107" s="119"/>
      <c r="D107" s="119"/>
      <c r="E107" s="119"/>
      <c r="F107" s="119"/>
      <c r="G107" s="119"/>
      <c r="H107" s="119"/>
      <c r="I107" s="119"/>
      <c r="J107" s="119"/>
      <c r="K107" s="119"/>
    </row>
    <row r="108" spans="2:11" ht="15.75" customHeight="1" x14ac:dyDescent="0.25">
      <c r="B108" s="119"/>
      <c r="C108" s="119"/>
      <c r="D108" s="119"/>
      <c r="E108" s="119"/>
      <c r="F108" s="119"/>
      <c r="G108" s="119"/>
      <c r="H108" s="119"/>
      <c r="I108" s="119"/>
      <c r="J108" s="119"/>
      <c r="K108" s="119"/>
    </row>
    <row r="109" spans="2:11" ht="15.75" customHeight="1" x14ac:dyDescent="0.25">
      <c r="B109" s="119"/>
      <c r="C109" s="119"/>
      <c r="D109" s="119"/>
      <c r="E109" s="119"/>
      <c r="F109" s="119"/>
      <c r="G109" s="119"/>
      <c r="H109" s="119"/>
      <c r="I109" s="119"/>
      <c r="J109" s="119"/>
      <c r="K109" s="119"/>
    </row>
    <row r="110" spans="2:11" ht="15.75" customHeight="1" x14ac:dyDescent="0.25">
      <c r="B110" s="119"/>
      <c r="C110" s="119"/>
      <c r="D110" s="119"/>
      <c r="E110" s="119"/>
      <c r="F110" s="119"/>
      <c r="G110" s="119"/>
      <c r="H110" s="119"/>
      <c r="I110" s="119"/>
      <c r="J110" s="119"/>
      <c r="K110" s="119"/>
    </row>
    <row r="111" spans="2:11" ht="15.75" customHeight="1" x14ac:dyDescent="0.25">
      <c r="B111" s="119"/>
      <c r="C111" s="119"/>
      <c r="D111" s="119"/>
      <c r="E111" s="119"/>
      <c r="F111" s="119"/>
      <c r="G111" s="119"/>
      <c r="H111" s="119"/>
      <c r="I111" s="119"/>
      <c r="J111" s="119"/>
      <c r="K111" s="119"/>
    </row>
    <row r="112" spans="2:11" ht="15.75" customHeight="1" x14ac:dyDescent="0.25">
      <c r="B112" s="119"/>
      <c r="C112" s="119"/>
      <c r="D112" s="119"/>
      <c r="E112" s="119"/>
      <c r="F112" s="119"/>
      <c r="G112" s="119"/>
      <c r="H112" s="119"/>
      <c r="I112" s="119"/>
      <c r="J112" s="119"/>
      <c r="K112" s="119"/>
    </row>
    <row r="113" spans="2:11" ht="15.75" customHeight="1" x14ac:dyDescent="0.25">
      <c r="B113" s="119"/>
      <c r="C113" s="119"/>
      <c r="D113" s="119"/>
      <c r="E113" s="119"/>
      <c r="F113" s="119"/>
      <c r="G113" s="119"/>
      <c r="H113" s="119"/>
      <c r="I113" s="119"/>
      <c r="J113" s="119"/>
      <c r="K113" s="119"/>
    </row>
    <row r="114" spans="2:11" ht="15.75" customHeight="1" x14ac:dyDescent="0.25">
      <c r="B114" s="119"/>
      <c r="C114" s="119"/>
      <c r="D114" s="119"/>
      <c r="E114" s="119"/>
      <c r="F114" s="119"/>
      <c r="G114" s="119"/>
      <c r="H114" s="119"/>
      <c r="I114" s="119"/>
      <c r="J114" s="119"/>
      <c r="K114" s="119"/>
    </row>
    <row r="115" spans="2:11" ht="15.75" customHeight="1" x14ac:dyDescent="0.25">
      <c r="B115" s="119"/>
      <c r="C115" s="119"/>
      <c r="D115" s="119"/>
      <c r="E115" s="119"/>
      <c r="F115" s="119"/>
      <c r="G115" s="119"/>
      <c r="H115" s="119"/>
      <c r="I115" s="119"/>
      <c r="J115" s="119"/>
      <c r="K115" s="119"/>
    </row>
    <row r="116" spans="2:11" ht="15.75" customHeight="1" x14ac:dyDescent="0.25">
      <c r="B116" s="119"/>
      <c r="C116" s="119"/>
      <c r="D116" s="119"/>
      <c r="E116" s="119"/>
      <c r="F116" s="119"/>
      <c r="G116" s="119"/>
      <c r="H116" s="119"/>
      <c r="I116" s="119"/>
      <c r="J116" s="119"/>
      <c r="K116" s="119"/>
    </row>
    <row r="117" spans="2:11" ht="15.75" customHeight="1" x14ac:dyDescent="0.25">
      <c r="B117" s="119"/>
      <c r="C117" s="119"/>
      <c r="D117" s="119"/>
      <c r="E117" s="119"/>
      <c r="F117" s="119"/>
      <c r="G117" s="119"/>
      <c r="H117" s="119"/>
      <c r="I117" s="119"/>
      <c r="J117" s="119"/>
      <c r="K117" s="119"/>
    </row>
    <row r="118" spans="2:11" ht="15.75" customHeight="1" x14ac:dyDescent="0.25">
      <c r="B118" s="119"/>
      <c r="C118" s="119"/>
      <c r="D118" s="119"/>
      <c r="E118" s="119"/>
      <c r="F118" s="119"/>
      <c r="G118" s="119"/>
      <c r="H118" s="119"/>
      <c r="I118" s="119"/>
      <c r="J118" s="119"/>
      <c r="K118" s="119"/>
    </row>
    <row r="119" spans="2:11" ht="15.75" customHeight="1" x14ac:dyDescent="0.25">
      <c r="B119" s="119"/>
      <c r="C119" s="119"/>
      <c r="D119" s="119"/>
      <c r="E119" s="119"/>
      <c r="F119" s="119"/>
      <c r="G119" s="119"/>
      <c r="H119" s="119"/>
      <c r="I119" s="119"/>
      <c r="J119" s="119"/>
      <c r="K119" s="119"/>
    </row>
    <row r="120" spans="2:11" ht="15.75" customHeight="1" x14ac:dyDescent="0.25">
      <c r="B120" s="119"/>
      <c r="C120" s="119"/>
      <c r="D120" s="119"/>
      <c r="E120" s="119"/>
      <c r="F120" s="119"/>
      <c r="G120" s="119"/>
      <c r="H120" s="119"/>
      <c r="I120" s="119"/>
      <c r="J120" s="119"/>
      <c r="K120" s="119"/>
    </row>
    <row r="121" spans="2:11" ht="15.75" customHeight="1" x14ac:dyDescent="0.25">
      <c r="B121" s="119"/>
      <c r="C121" s="119"/>
      <c r="D121" s="119"/>
      <c r="E121" s="119"/>
      <c r="F121" s="119"/>
      <c r="G121" s="119"/>
      <c r="H121" s="119"/>
      <c r="I121" s="119"/>
      <c r="J121" s="119"/>
      <c r="K121" s="119"/>
    </row>
    <row r="122" spans="2:11" ht="15.75" customHeight="1" x14ac:dyDescent="0.25">
      <c r="B122" s="119"/>
      <c r="C122" s="119"/>
      <c r="D122" s="119"/>
      <c r="E122" s="119"/>
      <c r="F122" s="119"/>
      <c r="G122" s="119"/>
      <c r="H122" s="119"/>
      <c r="I122" s="119"/>
      <c r="J122" s="119"/>
      <c r="K122" s="119"/>
    </row>
    <row r="123" spans="2:11" ht="15.75" customHeight="1" x14ac:dyDescent="0.25">
      <c r="B123" s="119"/>
      <c r="C123" s="119"/>
      <c r="D123" s="119"/>
      <c r="E123" s="119"/>
      <c r="F123" s="119"/>
      <c r="G123" s="119"/>
      <c r="H123" s="119"/>
      <c r="I123" s="119"/>
      <c r="J123" s="119"/>
      <c r="K123" s="119"/>
    </row>
    <row r="124" spans="2:11" ht="15.75" customHeight="1" x14ac:dyDescent="0.25">
      <c r="B124" s="69"/>
      <c r="C124" s="69"/>
      <c r="D124" s="69"/>
      <c r="E124" s="69"/>
      <c r="F124" s="69"/>
      <c r="G124" s="69"/>
      <c r="H124" s="69"/>
      <c r="I124" s="69"/>
      <c r="J124" s="69"/>
      <c r="K124" s="69"/>
    </row>
    <row r="125" spans="2:11" ht="15.75" customHeight="1" x14ac:dyDescent="0.25">
      <c r="B125" s="69"/>
      <c r="C125" s="69"/>
      <c r="D125" s="69"/>
      <c r="E125" s="69"/>
      <c r="F125" s="69"/>
      <c r="G125" s="69"/>
      <c r="H125" s="69"/>
      <c r="I125" s="69"/>
      <c r="J125" s="69"/>
      <c r="K125" s="69"/>
    </row>
    <row r="126" spans="2:11" ht="15.75" customHeight="1" x14ac:dyDescent="0.25">
      <c r="B126" s="125" t="s">
        <v>189</v>
      </c>
      <c r="C126" s="126"/>
      <c r="D126" s="126"/>
      <c r="E126" s="126"/>
      <c r="F126" s="126"/>
      <c r="G126" s="126"/>
      <c r="H126" s="126"/>
      <c r="I126" s="120"/>
      <c r="J126" s="120"/>
      <c r="K126" s="120"/>
    </row>
    <row r="127" spans="2:11" ht="15.75" customHeight="1" x14ac:dyDescent="0.25">
      <c r="B127" s="122" t="s">
        <v>151</v>
      </c>
      <c r="C127" s="123" t="s">
        <v>182</v>
      </c>
      <c r="D127" s="123" t="s">
        <v>190</v>
      </c>
      <c r="E127" s="123" t="s">
        <v>191</v>
      </c>
      <c r="F127" s="123" t="s">
        <v>192</v>
      </c>
      <c r="G127" s="123" t="s">
        <v>193</v>
      </c>
      <c r="H127" s="123" t="s">
        <v>194</v>
      </c>
      <c r="I127" s="119"/>
      <c r="J127" s="119"/>
      <c r="K127" s="119"/>
    </row>
    <row r="128" spans="2:11" ht="15.75" customHeight="1" x14ac:dyDescent="0.25">
      <c r="B128" s="55" t="s">
        <v>121</v>
      </c>
      <c r="C128" s="124">
        <v>0.20100000000000001</v>
      </c>
      <c r="D128" s="124">
        <v>0.60099999999999998</v>
      </c>
      <c r="E128" s="124">
        <v>0.63100000000000001</v>
      </c>
      <c r="F128" s="124">
        <v>0.621</v>
      </c>
      <c r="G128" s="124">
        <v>0.63100000000000001</v>
      </c>
      <c r="H128" s="124">
        <v>0.63100000000000001</v>
      </c>
      <c r="I128" s="119"/>
      <c r="J128" s="119"/>
      <c r="K128" s="119"/>
    </row>
    <row r="129" spans="2:11" ht="15.75" customHeight="1" x14ac:dyDescent="0.25">
      <c r="B129" s="55" t="s">
        <v>149</v>
      </c>
      <c r="C129" s="124">
        <v>0.54500000000000004</v>
      </c>
      <c r="D129" s="124">
        <v>0.55500000000000005</v>
      </c>
      <c r="E129" s="124">
        <v>0.505</v>
      </c>
      <c r="F129" s="124">
        <v>0.51500000000000001</v>
      </c>
      <c r="G129" s="124">
        <v>0.505</v>
      </c>
      <c r="H129" s="124">
        <v>0.505</v>
      </c>
      <c r="I129" s="119"/>
      <c r="J129" s="119"/>
      <c r="K129" s="119"/>
    </row>
    <row r="130" spans="2:11" ht="15.75" customHeight="1" x14ac:dyDescent="0.25">
      <c r="B130" s="55" t="s">
        <v>138</v>
      </c>
      <c r="C130" s="124">
        <v>0.998</v>
      </c>
      <c r="D130" s="124">
        <v>0.89800000000000002</v>
      </c>
      <c r="E130" s="124">
        <v>0.94799999999999995</v>
      </c>
      <c r="F130" s="124">
        <v>0.98799999999999999</v>
      </c>
      <c r="G130" s="124">
        <v>0.94799999999999995</v>
      </c>
      <c r="H130" s="124">
        <v>0.93799999999999994</v>
      </c>
      <c r="I130" s="119"/>
      <c r="J130" s="119"/>
      <c r="K130" s="119"/>
    </row>
    <row r="131" spans="2:11" ht="15.75" customHeight="1" x14ac:dyDescent="0.25">
      <c r="B131" s="119"/>
      <c r="C131" s="119"/>
      <c r="D131" s="119"/>
      <c r="E131" s="119"/>
      <c r="F131" s="119"/>
      <c r="G131" s="119"/>
      <c r="H131" s="119"/>
      <c r="I131" s="119"/>
      <c r="J131" s="119"/>
      <c r="K131" s="119"/>
    </row>
    <row r="132" spans="2:11" ht="15.75" customHeight="1" x14ac:dyDescent="0.25">
      <c r="B132" s="119"/>
      <c r="C132" s="119"/>
      <c r="D132" s="119"/>
      <c r="E132" s="119"/>
      <c r="F132" s="119"/>
      <c r="G132" s="119"/>
      <c r="H132" s="119"/>
      <c r="I132" s="119"/>
      <c r="J132" s="119"/>
      <c r="K132" s="119"/>
    </row>
    <row r="133" spans="2:11" ht="15.75" customHeight="1" x14ac:dyDescent="0.25">
      <c r="B133" s="119"/>
      <c r="C133" s="119"/>
      <c r="D133" s="119"/>
      <c r="E133" s="119"/>
      <c r="F133" s="119"/>
      <c r="G133" s="119"/>
      <c r="H133" s="119"/>
      <c r="I133" s="119"/>
      <c r="J133" s="119"/>
      <c r="K133" s="119"/>
    </row>
    <row r="134" spans="2:11" ht="15.75" customHeight="1" x14ac:dyDescent="0.25">
      <c r="B134" s="119"/>
      <c r="C134" s="119"/>
      <c r="D134" s="119"/>
      <c r="E134" s="119"/>
      <c r="F134" s="119"/>
      <c r="G134" s="119"/>
      <c r="H134" s="119"/>
      <c r="I134" s="119"/>
      <c r="J134" s="119"/>
      <c r="K134" s="119"/>
    </row>
    <row r="135" spans="2:11" ht="15.75" customHeight="1" x14ac:dyDescent="0.25">
      <c r="B135" s="119"/>
      <c r="C135" s="119"/>
      <c r="D135" s="119"/>
      <c r="E135" s="119"/>
      <c r="F135" s="119"/>
      <c r="G135" s="119"/>
      <c r="H135" s="119"/>
      <c r="I135" s="119"/>
      <c r="J135" s="119"/>
      <c r="K135" s="119"/>
    </row>
    <row r="136" spans="2:11" ht="15.75" customHeight="1" x14ac:dyDescent="0.25">
      <c r="B136" s="119"/>
      <c r="C136" s="119"/>
      <c r="D136" s="119"/>
      <c r="E136" s="119"/>
      <c r="F136" s="119"/>
      <c r="G136" s="119"/>
      <c r="H136" s="119"/>
      <c r="I136" s="119"/>
      <c r="J136" s="119"/>
      <c r="K136" s="119"/>
    </row>
    <row r="137" spans="2:11" ht="15.75" customHeight="1" x14ac:dyDescent="0.25">
      <c r="B137" s="119"/>
      <c r="C137" s="119"/>
      <c r="D137" s="119"/>
      <c r="E137" s="119"/>
      <c r="F137" s="119"/>
      <c r="G137" s="119"/>
      <c r="H137" s="119"/>
      <c r="I137" s="119"/>
      <c r="J137" s="119"/>
      <c r="K137" s="119"/>
    </row>
    <row r="138" spans="2:11" ht="15.75" customHeight="1" x14ac:dyDescent="0.25">
      <c r="B138" s="119"/>
      <c r="C138" s="119"/>
      <c r="D138" s="119"/>
      <c r="E138" s="119"/>
      <c r="F138" s="119"/>
      <c r="G138" s="119"/>
      <c r="H138" s="119"/>
      <c r="I138" s="119"/>
      <c r="J138" s="119"/>
      <c r="K138" s="119"/>
    </row>
    <row r="139" spans="2:11" ht="15.75" customHeight="1" x14ac:dyDescent="0.25">
      <c r="B139" s="119"/>
      <c r="C139" s="119"/>
      <c r="D139" s="119"/>
      <c r="E139" s="119"/>
      <c r="F139" s="119"/>
      <c r="G139" s="119"/>
      <c r="H139" s="119"/>
      <c r="I139" s="119"/>
      <c r="J139" s="119"/>
      <c r="K139" s="119"/>
    </row>
    <row r="140" spans="2:11" ht="15.75" customHeight="1" x14ac:dyDescent="0.25">
      <c r="B140" s="119"/>
      <c r="C140" s="119"/>
      <c r="D140" s="119"/>
      <c r="E140" s="119"/>
      <c r="F140" s="119"/>
      <c r="G140" s="119"/>
      <c r="H140" s="119"/>
      <c r="I140" s="119"/>
      <c r="J140" s="119"/>
      <c r="K140" s="119"/>
    </row>
    <row r="141" spans="2:11" ht="15.75" customHeight="1" x14ac:dyDescent="0.25">
      <c r="B141" s="119"/>
      <c r="C141" s="119"/>
      <c r="D141" s="119"/>
      <c r="E141" s="119"/>
      <c r="F141" s="119"/>
      <c r="G141" s="119"/>
      <c r="H141" s="119"/>
      <c r="I141" s="119"/>
      <c r="J141" s="119"/>
      <c r="K141" s="119"/>
    </row>
    <row r="142" spans="2:11" ht="15.75" customHeight="1" x14ac:dyDescent="0.25">
      <c r="B142" s="119"/>
      <c r="C142" s="119"/>
      <c r="D142" s="119"/>
      <c r="E142" s="119"/>
      <c r="F142" s="119"/>
      <c r="G142" s="119"/>
      <c r="H142" s="119"/>
      <c r="I142" s="119"/>
      <c r="J142" s="119"/>
      <c r="K142" s="119"/>
    </row>
    <row r="143" spans="2:11" ht="15.75" customHeight="1" x14ac:dyDescent="0.25">
      <c r="B143" s="119"/>
      <c r="C143" s="119"/>
      <c r="D143" s="119"/>
      <c r="E143" s="119"/>
      <c r="F143" s="119"/>
      <c r="G143" s="119"/>
      <c r="H143" s="119"/>
      <c r="I143" s="119"/>
      <c r="J143" s="119"/>
      <c r="K143" s="119"/>
    </row>
    <row r="144" spans="2:11" ht="15.75" customHeight="1" x14ac:dyDescent="0.25">
      <c r="B144" s="119"/>
      <c r="C144" s="119"/>
      <c r="D144" s="119"/>
      <c r="E144" s="119"/>
      <c r="F144" s="119"/>
      <c r="G144" s="119"/>
      <c r="H144" s="119"/>
      <c r="I144" s="119"/>
      <c r="J144" s="119"/>
      <c r="K144" s="119"/>
    </row>
    <row r="145" spans="2:11" ht="15.75" customHeight="1" x14ac:dyDescent="0.25">
      <c r="B145" s="119"/>
      <c r="C145" s="119"/>
      <c r="D145" s="119"/>
      <c r="E145" s="119"/>
      <c r="F145" s="119"/>
      <c r="G145" s="119"/>
      <c r="H145" s="119"/>
      <c r="I145" s="119"/>
      <c r="J145" s="119"/>
      <c r="K145" s="119"/>
    </row>
    <row r="146" spans="2:11" ht="15.75" customHeight="1" x14ac:dyDescent="0.25">
      <c r="B146" s="119"/>
      <c r="C146" s="119"/>
      <c r="D146" s="119"/>
      <c r="E146" s="119"/>
      <c r="F146" s="119"/>
      <c r="G146" s="119"/>
      <c r="H146" s="119"/>
      <c r="I146" s="119"/>
      <c r="J146" s="119"/>
      <c r="K146" s="119"/>
    </row>
    <row r="147" spans="2:11" ht="15.75" customHeight="1" x14ac:dyDescent="0.25">
      <c r="B147" s="119"/>
      <c r="C147" s="119"/>
      <c r="D147" s="119"/>
      <c r="E147" s="119"/>
      <c r="F147" s="119"/>
      <c r="G147" s="119"/>
      <c r="H147" s="119"/>
      <c r="I147" s="119"/>
      <c r="J147" s="119"/>
      <c r="K147" s="119"/>
    </row>
    <row r="148" spans="2:11" ht="15.75" customHeight="1" x14ac:dyDescent="0.25">
      <c r="B148" s="119"/>
      <c r="C148" s="119"/>
      <c r="D148" s="119"/>
      <c r="E148" s="119"/>
      <c r="F148" s="119"/>
      <c r="G148" s="119"/>
      <c r="H148" s="119"/>
      <c r="I148" s="119"/>
      <c r="J148" s="119"/>
      <c r="K148" s="119"/>
    </row>
    <row r="149" spans="2:11" ht="15.75" customHeight="1" x14ac:dyDescent="0.25">
      <c r="B149" s="119"/>
      <c r="C149" s="119"/>
      <c r="D149" s="119"/>
      <c r="E149" s="119"/>
      <c r="F149" s="119"/>
      <c r="G149" s="119"/>
      <c r="H149" s="119"/>
      <c r="I149" s="119"/>
      <c r="J149" s="119"/>
      <c r="K149" s="119"/>
    </row>
    <row r="150" spans="2:11" ht="15.75" customHeight="1" x14ac:dyDescent="0.25">
      <c r="B150" s="119"/>
      <c r="C150" s="119"/>
      <c r="D150" s="119"/>
      <c r="E150" s="119"/>
      <c r="F150" s="119"/>
      <c r="G150" s="119"/>
      <c r="H150" s="119"/>
      <c r="I150" s="119"/>
      <c r="J150" s="119"/>
      <c r="K150" s="119"/>
    </row>
    <row r="151" spans="2:11" ht="15.75" customHeight="1" x14ac:dyDescent="0.25">
      <c r="B151" s="119"/>
      <c r="C151" s="119"/>
      <c r="D151" s="119"/>
      <c r="E151" s="119"/>
      <c r="F151" s="119"/>
      <c r="G151" s="119"/>
      <c r="H151" s="119"/>
      <c r="I151" s="119"/>
      <c r="J151" s="119"/>
      <c r="K151" s="119"/>
    </row>
    <row r="152" spans="2:11" ht="15.75" customHeight="1" x14ac:dyDescent="0.25">
      <c r="B152" s="119"/>
      <c r="C152" s="119"/>
      <c r="D152" s="119"/>
      <c r="E152" s="119"/>
      <c r="F152" s="119"/>
      <c r="G152" s="119"/>
      <c r="H152" s="119"/>
      <c r="I152" s="119"/>
      <c r="J152" s="119"/>
      <c r="K152" s="119"/>
    </row>
    <row r="153" spans="2:11" ht="15.75" customHeight="1" x14ac:dyDescent="0.25">
      <c r="B153" s="119"/>
      <c r="C153" s="119"/>
      <c r="D153" s="119"/>
      <c r="E153" s="119"/>
      <c r="F153" s="119"/>
      <c r="G153" s="119"/>
      <c r="H153" s="119"/>
      <c r="I153" s="119"/>
      <c r="J153" s="119"/>
      <c r="K153" s="119"/>
    </row>
    <row r="154" spans="2:11" ht="15.75" customHeight="1" x14ac:dyDescent="0.25">
      <c r="B154" s="119"/>
      <c r="C154" s="119"/>
      <c r="D154" s="119"/>
      <c r="E154" s="119"/>
      <c r="F154" s="119"/>
      <c r="G154" s="119"/>
      <c r="H154" s="119"/>
      <c r="I154" s="119"/>
      <c r="J154" s="119"/>
      <c r="K154" s="119"/>
    </row>
    <row r="155" spans="2:11" ht="15.75" customHeight="1" x14ac:dyDescent="0.25">
      <c r="B155" s="119"/>
      <c r="C155" s="119"/>
      <c r="D155" s="119"/>
      <c r="E155" s="119"/>
      <c r="F155" s="119"/>
      <c r="G155" s="119"/>
      <c r="H155" s="119"/>
      <c r="I155" s="119"/>
      <c r="J155" s="119"/>
      <c r="K155" s="119"/>
    </row>
    <row r="156" spans="2:11" ht="15.75" customHeight="1" x14ac:dyDescent="0.25">
      <c r="B156" s="119"/>
      <c r="C156" s="119"/>
      <c r="D156" s="119"/>
      <c r="E156" s="119"/>
      <c r="F156" s="119"/>
      <c r="G156" s="119"/>
      <c r="H156" s="119"/>
      <c r="I156" s="119"/>
      <c r="J156" s="119"/>
      <c r="K156" s="119"/>
    </row>
    <row r="157" spans="2:11" ht="15.75" customHeight="1" x14ac:dyDescent="0.25">
      <c r="B157" s="69"/>
      <c r="C157" s="69"/>
      <c r="D157" s="69"/>
      <c r="E157" s="69"/>
      <c r="F157" s="69"/>
      <c r="G157" s="69"/>
      <c r="H157" s="69"/>
      <c r="I157" s="69"/>
      <c r="J157" s="69"/>
      <c r="K157" s="69"/>
    </row>
  </sheetData>
  <mergeCells count="4">
    <mergeCell ref="B43:C43"/>
    <mergeCell ref="B46:C46"/>
    <mergeCell ref="B59:G59"/>
    <mergeCell ref="B93:G93"/>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BA6E-B75C-4046-966D-16191D7A2EFA}">
  <sheetPr filterMode="1">
    <outlinePr summaryBelow="0" summaryRight="0"/>
  </sheetPr>
  <dimension ref="A1:AJ1071"/>
  <sheetViews>
    <sheetView tabSelected="1" topLeftCell="C1" zoomScaleNormal="100" workbookViewId="0">
      <pane ySplit="1" topLeftCell="A5" activePane="bottomLeft" state="frozen"/>
      <selection pane="bottomLeft" activeCell="D7" sqref="D7"/>
    </sheetView>
  </sheetViews>
  <sheetFormatPr defaultColWidth="14.44140625" defaultRowHeight="15.75" customHeight="1" x14ac:dyDescent="0.25"/>
  <cols>
    <col min="1" max="3" width="14.44140625" style="2"/>
    <col min="4" max="4" width="16.5546875" style="2" customWidth="1"/>
    <col min="5" max="5" width="55.33203125" style="2" customWidth="1"/>
    <col min="6" max="6" width="9.6640625" style="9" bestFit="1" customWidth="1"/>
    <col min="7" max="7" width="11.6640625" style="2" bestFit="1" customWidth="1"/>
    <col min="8" max="8" width="38.88671875" style="2" customWidth="1"/>
    <col min="9" max="9" width="14" style="2" bestFit="1" customWidth="1"/>
    <col min="10" max="10" width="11.6640625" style="2" bestFit="1" customWidth="1"/>
    <col min="11" max="11" width="15" style="2" bestFit="1" customWidth="1"/>
    <col min="12" max="13" width="17" style="2" customWidth="1"/>
    <col min="14" max="14" width="61.44140625" style="2" customWidth="1"/>
    <col min="15" max="15" width="12.44140625" style="2" bestFit="1" customWidth="1"/>
    <col min="16" max="16" width="14.5546875" style="10" bestFit="1" customWidth="1"/>
    <col min="17" max="17" width="15.88671875" style="10" bestFit="1" customWidth="1"/>
    <col min="18" max="18" width="20.5546875" style="2" bestFit="1" customWidth="1"/>
    <col min="19" max="19" width="19.109375" style="12" customWidth="1"/>
    <col min="20" max="20" width="11.6640625" style="12" customWidth="1"/>
    <col min="21" max="21" width="24.6640625" style="2" bestFit="1" customWidth="1"/>
    <col min="23" max="16384" width="14.44140625" style="2"/>
  </cols>
  <sheetData>
    <row r="1" spans="1:36" s="7" customFormat="1" ht="39.75" customHeight="1" x14ac:dyDescent="0.25">
      <c r="A1" s="4" t="s">
        <v>174</v>
      </c>
      <c r="B1" s="4" t="s">
        <v>3</v>
      </c>
      <c r="C1" s="4" t="s">
        <v>6</v>
      </c>
      <c r="D1" s="4" t="s">
        <v>9</v>
      </c>
      <c r="E1" s="4" t="s">
        <v>12</v>
      </c>
      <c r="F1" s="4" t="s">
        <v>15</v>
      </c>
      <c r="G1" s="4" t="s">
        <v>18</v>
      </c>
      <c r="H1" s="4" t="s">
        <v>20</v>
      </c>
      <c r="I1" s="5" t="s">
        <v>152</v>
      </c>
      <c r="J1" s="4" t="s">
        <v>153</v>
      </c>
      <c r="K1" s="4" t="s">
        <v>27</v>
      </c>
      <c r="L1" s="5" t="s">
        <v>154</v>
      </c>
      <c r="M1" s="5" t="s">
        <v>155</v>
      </c>
      <c r="N1" s="5" t="s">
        <v>35</v>
      </c>
      <c r="O1" s="11" t="s">
        <v>38</v>
      </c>
      <c r="P1" s="11" t="s">
        <v>40</v>
      </c>
      <c r="Q1" s="11" t="s">
        <v>43</v>
      </c>
      <c r="R1" s="11" t="s">
        <v>156</v>
      </c>
      <c r="S1" s="4" t="s">
        <v>47</v>
      </c>
      <c r="T1" s="4" t="s">
        <v>49</v>
      </c>
      <c r="U1" s="4" t="s">
        <v>52</v>
      </c>
      <c r="V1" s="68"/>
      <c r="W1" s="6"/>
      <c r="X1" s="6"/>
      <c r="Y1" s="6"/>
      <c r="Z1" s="6"/>
      <c r="AA1" s="6"/>
      <c r="AB1" s="6"/>
      <c r="AC1" s="6"/>
      <c r="AD1" s="6"/>
      <c r="AE1" s="6"/>
      <c r="AF1" s="6"/>
      <c r="AG1" s="6"/>
      <c r="AH1" s="6"/>
      <c r="AI1" s="6"/>
      <c r="AJ1" s="6"/>
    </row>
    <row r="2" spans="1:36" ht="15.75" customHeight="1" x14ac:dyDescent="0.25">
      <c r="A2" s="2" t="s">
        <v>392</v>
      </c>
      <c r="B2" s="132" t="s">
        <v>200</v>
      </c>
      <c r="C2" s="132" t="s">
        <v>201</v>
      </c>
      <c r="D2" s="132" t="s">
        <v>202</v>
      </c>
      <c r="E2" s="132" t="s">
        <v>203</v>
      </c>
      <c r="F2" s="9">
        <v>1</v>
      </c>
      <c r="G2" s="69" t="s">
        <v>393</v>
      </c>
      <c r="H2" s="69" t="s">
        <v>394</v>
      </c>
      <c r="I2" s="1" t="s">
        <v>90</v>
      </c>
      <c r="K2" s="1" t="s">
        <v>161</v>
      </c>
      <c r="L2" s="1">
        <v>0.05</v>
      </c>
      <c r="M2" s="1">
        <v>1</v>
      </c>
      <c r="N2" s="1" t="s">
        <v>398</v>
      </c>
      <c r="O2" s="1" t="s">
        <v>159</v>
      </c>
      <c r="P2" s="1"/>
      <c r="Q2" s="1"/>
      <c r="R2" s="1"/>
      <c r="S2" s="41" t="s">
        <v>404</v>
      </c>
      <c r="T2" s="41" t="s">
        <v>403</v>
      </c>
      <c r="V2" s="2"/>
    </row>
    <row r="3" spans="1:36" ht="15.75" customHeight="1" x14ac:dyDescent="0.25">
      <c r="B3" s="132"/>
      <c r="C3" s="132"/>
      <c r="D3" s="132"/>
      <c r="E3" s="132"/>
      <c r="G3" s="69" t="s">
        <v>399</v>
      </c>
      <c r="H3" s="69" t="s">
        <v>203</v>
      </c>
      <c r="I3" s="1" t="s">
        <v>90</v>
      </c>
      <c r="K3" s="1" t="s">
        <v>157</v>
      </c>
      <c r="L3" s="1">
        <v>0.05</v>
      </c>
      <c r="M3" s="1">
        <v>1</v>
      </c>
      <c r="N3" s="1" t="s">
        <v>397</v>
      </c>
      <c r="O3" s="1" t="s">
        <v>159</v>
      </c>
      <c r="P3" s="1"/>
      <c r="Q3" s="1"/>
      <c r="R3" s="1"/>
      <c r="S3" s="41"/>
      <c r="T3" s="41" t="s">
        <v>403</v>
      </c>
      <c r="V3" s="2"/>
    </row>
    <row r="4" spans="1:36" ht="16.8" customHeight="1" x14ac:dyDescent="0.25">
      <c r="A4" s="2" t="s">
        <v>392</v>
      </c>
      <c r="B4" s="132"/>
      <c r="C4" s="132"/>
      <c r="D4" s="132" t="s">
        <v>204</v>
      </c>
      <c r="E4" s="132" t="s">
        <v>205</v>
      </c>
      <c r="G4" s="69" t="s">
        <v>395</v>
      </c>
      <c r="H4" s="69" t="s">
        <v>396</v>
      </c>
      <c r="I4" s="1" t="s">
        <v>90</v>
      </c>
      <c r="K4" s="1" t="s">
        <v>161</v>
      </c>
      <c r="L4" s="1">
        <v>0.05</v>
      </c>
      <c r="M4" s="1">
        <v>1</v>
      </c>
      <c r="N4" s="1" t="s">
        <v>398</v>
      </c>
      <c r="O4" s="1" t="s">
        <v>159</v>
      </c>
      <c r="P4" s="1"/>
      <c r="Q4" s="1"/>
      <c r="R4" s="1"/>
      <c r="S4" s="41">
        <v>1</v>
      </c>
      <c r="T4" s="41" t="s">
        <v>403</v>
      </c>
      <c r="V4" s="2"/>
    </row>
    <row r="5" spans="1:36" ht="16.8" customHeight="1" x14ac:dyDescent="0.25">
      <c r="B5" s="132"/>
      <c r="C5" s="132"/>
      <c r="D5" s="132"/>
      <c r="E5" s="132"/>
      <c r="G5" s="33" t="s">
        <v>400</v>
      </c>
      <c r="H5" s="69" t="s">
        <v>401</v>
      </c>
      <c r="I5" s="1" t="s">
        <v>90</v>
      </c>
      <c r="K5" s="1" t="s">
        <v>157</v>
      </c>
      <c r="L5" s="1">
        <v>0.05</v>
      </c>
      <c r="M5" s="1">
        <v>1</v>
      </c>
      <c r="N5" s="1" t="s">
        <v>397</v>
      </c>
      <c r="O5" s="1" t="s">
        <v>159</v>
      </c>
      <c r="P5" s="1"/>
      <c r="Q5" s="1"/>
      <c r="R5" s="1"/>
      <c r="S5" s="41"/>
      <c r="T5" s="41" t="s">
        <v>403</v>
      </c>
      <c r="V5" s="2"/>
    </row>
    <row r="6" spans="1:36" ht="14.4" customHeight="1" x14ac:dyDescent="0.25">
      <c r="A6" s="2" t="s">
        <v>392</v>
      </c>
      <c r="B6" s="132"/>
      <c r="C6" s="132"/>
      <c r="D6" s="132" t="s">
        <v>206</v>
      </c>
      <c r="E6" s="133" t="s">
        <v>207</v>
      </c>
      <c r="G6" s="69" t="s">
        <v>402</v>
      </c>
      <c r="H6" s="69" t="s">
        <v>207</v>
      </c>
      <c r="I6" s="1" t="s">
        <v>90</v>
      </c>
      <c r="K6" s="1" t="s">
        <v>157</v>
      </c>
      <c r="L6" s="1">
        <v>0.01</v>
      </c>
      <c r="M6" s="1">
        <v>1</v>
      </c>
      <c r="N6" s="1" t="s">
        <v>397</v>
      </c>
      <c r="O6" s="1" t="s">
        <v>159</v>
      </c>
      <c r="P6" s="1"/>
      <c r="Q6" s="1"/>
      <c r="R6" s="1"/>
      <c r="S6" s="41">
        <v>1</v>
      </c>
      <c r="T6" s="41" t="s">
        <v>403</v>
      </c>
      <c r="U6" s="13"/>
      <c r="V6" s="2"/>
    </row>
    <row r="7" spans="1:36" ht="14.4" customHeight="1" x14ac:dyDescent="0.25">
      <c r="A7" s="2" t="s">
        <v>392</v>
      </c>
      <c r="B7" s="134" t="s">
        <v>208</v>
      </c>
      <c r="C7" s="134" t="s">
        <v>209</v>
      </c>
      <c r="D7" s="134" t="s">
        <v>210</v>
      </c>
      <c r="E7" s="134" t="s">
        <v>211</v>
      </c>
      <c r="G7" s="69"/>
      <c r="H7" s="69"/>
      <c r="I7" s="1"/>
      <c r="K7" s="1"/>
      <c r="L7" s="1"/>
      <c r="M7" s="1"/>
      <c r="N7" s="1"/>
      <c r="O7" s="1" t="s">
        <v>159</v>
      </c>
      <c r="P7" s="1"/>
      <c r="Q7" s="1"/>
      <c r="R7" s="1"/>
      <c r="S7" s="41" t="s">
        <v>162</v>
      </c>
      <c r="T7" s="41">
        <v>1</v>
      </c>
      <c r="V7" s="2"/>
    </row>
    <row r="8" spans="1:36" ht="13.8" customHeight="1" x14ac:dyDescent="0.25">
      <c r="A8" s="2" t="s">
        <v>392</v>
      </c>
      <c r="B8" s="134"/>
      <c r="C8" s="134"/>
      <c r="D8" s="134" t="s">
        <v>212</v>
      </c>
      <c r="E8" s="134" t="s">
        <v>213</v>
      </c>
      <c r="G8" s="69"/>
      <c r="H8" s="69"/>
      <c r="I8" s="1"/>
      <c r="K8" s="1"/>
      <c r="L8" s="1"/>
      <c r="M8" s="1"/>
      <c r="N8" s="1"/>
      <c r="O8" s="1" t="s">
        <v>159</v>
      </c>
      <c r="P8" s="1"/>
      <c r="Q8" s="1"/>
      <c r="R8" s="1"/>
      <c r="S8" s="41">
        <v>1</v>
      </c>
      <c r="T8" s="41">
        <v>1</v>
      </c>
      <c r="V8" s="2"/>
    </row>
    <row r="9" spans="1:36" ht="14.4" customHeight="1" x14ac:dyDescent="0.25">
      <c r="A9" s="2" t="s">
        <v>392</v>
      </c>
      <c r="B9" s="134"/>
      <c r="C9" s="134" t="s">
        <v>214</v>
      </c>
      <c r="D9" s="134" t="s">
        <v>215</v>
      </c>
      <c r="E9" s="134" t="s">
        <v>216</v>
      </c>
      <c r="G9" s="69"/>
      <c r="H9" s="69"/>
      <c r="I9" s="1"/>
      <c r="K9" s="1"/>
      <c r="L9" s="1"/>
      <c r="M9" s="1"/>
      <c r="N9" s="1"/>
      <c r="O9" s="1" t="s">
        <v>159</v>
      </c>
      <c r="P9" s="1"/>
      <c r="Q9" s="1"/>
      <c r="R9" s="1"/>
      <c r="S9" s="41">
        <v>1</v>
      </c>
      <c r="T9" s="41">
        <v>1</v>
      </c>
      <c r="V9" s="2"/>
    </row>
    <row r="10" spans="1:36" ht="15.6" customHeight="1" x14ac:dyDescent="0.25">
      <c r="A10" s="2" t="s">
        <v>392</v>
      </c>
      <c r="B10" s="134"/>
      <c r="C10" s="134"/>
      <c r="D10" s="134" t="s">
        <v>217</v>
      </c>
      <c r="E10" s="134" t="s">
        <v>218</v>
      </c>
      <c r="G10" s="69"/>
      <c r="H10" s="69"/>
      <c r="I10" s="1"/>
      <c r="K10" s="1"/>
      <c r="L10" s="1"/>
      <c r="M10" s="1"/>
      <c r="N10" s="1"/>
      <c r="O10" s="1" t="s">
        <v>159</v>
      </c>
      <c r="P10" s="1"/>
      <c r="Q10" s="1"/>
      <c r="R10" s="1"/>
      <c r="S10" s="41">
        <v>1</v>
      </c>
      <c r="T10" s="41">
        <v>1</v>
      </c>
      <c r="V10" s="2"/>
    </row>
    <row r="11" spans="1:36" ht="15.75" customHeight="1" x14ac:dyDescent="0.25">
      <c r="A11" s="2" t="s">
        <v>392</v>
      </c>
      <c r="B11" s="134"/>
      <c r="C11" s="134"/>
      <c r="D11" s="134" t="s">
        <v>219</v>
      </c>
      <c r="E11" s="134" t="s">
        <v>220</v>
      </c>
      <c r="G11" s="69"/>
      <c r="H11" s="69"/>
      <c r="I11" s="1"/>
      <c r="K11" s="1"/>
      <c r="L11" s="1"/>
      <c r="M11" s="1"/>
      <c r="N11" s="1"/>
      <c r="O11" s="1" t="s">
        <v>159</v>
      </c>
      <c r="P11" s="1"/>
      <c r="Q11" s="1"/>
      <c r="R11" s="1"/>
      <c r="S11" s="41">
        <v>1</v>
      </c>
      <c r="T11" s="41">
        <v>1</v>
      </c>
      <c r="V11" s="2"/>
    </row>
    <row r="12" spans="1:36" ht="13.8" customHeight="1" x14ac:dyDescent="0.25">
      <c r="A12" s="2" t="s">
        <v>392</v>
      </c>
      <c r="B12" s="134"/>
      <c r="C12" s="134"/>
      <c r="D12" s="134" t="s">
        <v>221</v>
      </c>
      <c r="E12" s="134" t="s">
        <v>222</v>
      </c>
      <c r="G12" s="69"/>
      <c r="H12" s="69"/>
      <c r="I12" s="1"/>
      <c r="K12" s="1"/>
      <c r="L12" s="1"/>
      <c r="M12" s="1"/>
      <c r="N12" s="1"/>
      <c r="O12" s="1" t="s">
        <v>159</v>
      </c>
      <c r="P12" s="1"/>
      <c r="Q12" s="1"/>
      <c r="R12" s="1"/>
      <c r="S12" s="41">
        <v>1</v>
      </c>
      <c r="T12" s="41">
        <v>1</v>
      </c>
      <c r="V12" s="2"/>
    </row>
    <row r="13" spans="1:36" ht="15.6" customHeight="1" x14ac:dyDescent="0.25">
      <c r="A13" s="2" t="s">
        <v>392</v>
      </c>
      <c r="B13" s="134"/>
      <c r="C13" s="134"/>
      <c r="D13" s="134" t="s">
        <v>223</v>
      </c>
      <c r="E13" s="134" t="s">
        <v>224</v>
      </c>
      <c r="G13" s="69"/>
      <c r="H13" s="69"/>
      <c r="I13" s="1"/>
      <c r="K13" s="1"/>
      <c r="L13" s="1"/>
      <c r="M13" s="1"/>
      <c r="N13" s="1"/>
      <c r="O13" s="1" t="s">
        <v>159</v>
      </c>
      <c r="P13" s="1"/>
      <c r="Q13" s="1"/>
      <c r="R13" s="1"/>
      <c r="S13" s="41">
        <v>1</v>
      </c>
      <c r="T13" s="41">
        <v>1</v>
      </c>
      <c r="V13" s="2"/>
    </row>
    <row r="14" spans="1:36" ht="13.8" customHeight="1" x14ac:dyDescent="0.25">
      <c r="A14" s="2" t="s">
        <v>392</v>
      </c>
      <c r="B14" s="134"/>
      <c r="C14" s="134"/>
      <c r="D14" s="134" t="s">
        <v>225</v>
      </c>
      <c r="E14" s="134" t="s">
        <v>226</v>
      </c>
      <c r="G14" s="69"/>
      <c r="H14" s="69"/>
      <c r="I14" s="1"/>
      <c r="K14" s="1"/>
      <c r="L14" s="1"/>
      <c r="M14" s="1"/>
      <c r="N14" s="1"/>
      <c r="O14" s="1" t="s">
        <v>159</v>
      </c>
      <c r="P14" s="1"/>
      <c r="Q14" s="1"/>
      <c r="R14" s="1"/>
      <c r="S14" s="41">
        <v>1</v>
      </c>
      <c r="T14" s="41">
        <v>1</v>
      </c>
      <c r="V14" s="2"/>
    </row>
    <row r="15" spans="1:36" ht="12.6" customHeight="1" x14ac:dyDescent="0.25">
      <c r="A15" s="2" t="s">
        <v>392</v>
      </c>
      <c r="B15" s="134"/>
      <c r="C15" s="134"/>
      <c r="D15" s="134" t="s">
        <v>227</v>
      </c>
      <c r="E15" s="134" t="s">
        <v>228</v>
      </c>
      <c r="G15" s="69"/>
      <c r="H15" s="69"/>
      <c r="I15" s="1"/>
      <c r="K15" s="1"/>
      <c r="L15" s="1"/>
      <c r="M15" s="1"/>
      <c r="N15" s="1"/>
      <c r="O15" s="1" t="s">
        <v>159</v>
      </c>
      <c r="P15" s="1"/>
      <c r="Q15" s="1"/>
      <c r="R15" s="1"/>
      <c r="S15" s="41"/>
      <c r="T15" s="41">
        <v>2</v>
      </c>
      <c r="V15" s="2"/>
    </row>
    <row r="16" spans="1:36" ht="13.8" customHeight="1" x14ac:dyDescent="0.25">
      <c r="A16" s="2" t="s">
        <v>392</v>
      </c>
      <c r="B16" s="134"/>
      <c r="C16" s="134"/>
      <c r="D16" s="134" t="s">
        <v>229</v>
      </c>
      <c r="E16" s="134" t="s">
        <v>230</v>
      </c>
      <c r="G16" s="69"/>
      <c r="H16" s="69"/>
      <c r="I16" s="1"/>
      <c r="K16" s="1"/>
      <c r="L16" s="1"/>
      <c r="M16" s="1"/>
      <c r="N16" s="1"/>
      <c r="O16" s="1" t="s">
        <v>159</v>
      </c>
      <c r="P16" s="1"/>
      <c r="Q16" s="1"/>
      <c r="R16" s="1"/>
      <c r="S16" s="41">
        <v>1</v>
      </c>
      <c r="T16" s="41">
        <v>2</v>
      </c>
      <c r="V16" s="2"/>
    </row>
    <row r="17" spans="1:22" ht="16.8" customHeight="1" x14ac:dyDescent="0.25">
      <c r="A17" s="2" t="s">
        <v>392</v>
      </c>
      <c r="B17" s="134"/>
      <c r="C17" s="134"/>
      <c r="D17" s="134" t="s">
        <v>231</v>
      </c>
      <c r="E17" s="134" t="s">
        <v>232</v>
      </c>
      <c r="G17" s="69"/>
      <c r="H17" s="69"/>
      <c r="I17" s="1"/>
      <c r="K17" s="1"/>
      <c r="L17" s="1"/>
      <c r="M17" s="1"/>
      <c r="N17" s="1"/>
      <c r="O17" s="1" t="s">
        <v>159</v>
      </c>
      <c r="P17" s="1"/>
      <c r="Q17" s="1"/>
      <c r="R17" s="1"/>
      <c r="S17" s="41">
        <v>1</v>
      </c>
      <c r="T17" s="41">
        <v>2</v>
      </c>
      <c r="V17" s="2"/>
    </row>
    <row r="18" spans="1:22" ht="15.75" customHeight="1" x14ac:dyDescent="0.25">
      <c r="A18" s="2" t="s">
        <v>392</v>
      </c>
      <c r="B18" s="134"/>
      <c r="C18" s="134"/>
      <c r="D18" s="134" t="s">
        <v>233</v>
      </c>
      <c r="E18" s="134" t="s">
        <v>234</v>
      </c>
      <c r="G18" s="69"/>
      <c r="H18" s="69"/>
      <c r="I18" s="1"/>
      <c r="K18" s="1"/>
      <c r="L18" s="1"/>
      <c r="M18" s="1"/>
      <c r="N18" s="1"/>
      <c r="O18" s="1" t="s">
        <v>159</v>
      </c>
      <c r="P18" s="1"/>
      <c r="Q18" s="1"/>
      <c r="R18" s="1"/>
      <c r="S18" s="41" t="s">
        <v>162</v>
      </c>
      <c r="T18" s="41">
        <v>2</v>
      </c>
      <c r="V18" s="2"/>
    </row>
    <row r="19" spans="1:22" ht="15" customHeight="1" x14ac:dyDescent="0.25">
      <c r="A19" s="2" t="s">
        <v>392</v>
      </c>
      <c r="B19" s="134"/>
      <c r="C19" s="134"/>
      <c r="D19" s="134" t="s">
        <v>235</v>
      </c>
      <c r="E19" s="134" t="s">
        <v>236</v>
      </c>
      <c r="G19" s="69"/>
      <c r="H19" s="69"/>
      <c r="I19" s="1"/>
      <c r="K19" s="1"/>
      <c r="L19" s="1"/>
      <c r="M19" s="1"/>
      <c r="N19" s="1"/>
      <c r="O19" s="1" t="s">
        <v>159</v>
      </c>
      <c r="P19" s="1"/>
      <c r="Q19" s="1"/>
      <c r="R19" s="1"/>
      <c r="S19" s="41">
        <v>1</v>
      </c>
      <c r="T19" s="41">
        <v>2</v>
      </c>
      <c r="V19" s="2"/>
    </row>
    <row r="20" spans="1:22" ht="15.75" customHeight="1" x14ac:dyDescent="0.25">
      <c r="A20" s="2" t="s">
        <v>392</v>
      </c>
      <c r="B20" s="135" t="s">
        <v>237</v>
      </c>
      <c r="C20" s="135" t="s">
        <v>238</v>
      </c>
      <c r="D20" s="135" t="s">
        <v>239</v>
      </c>
      <c r="E20" s="135" t="s">
        <v>240</v>
      </c>
      <c r="G20" s="69"/>
      <c r="H20" s="69"/>
      <c r="I20" s="1"/>
      <c r="K20" s="1"/>
      <c r="L20" s="1"/>
      <c r="M20" s="1"/>
      <c r="N20" s="1"/>
      <c r="O20" s="1" t="s">
        <v>159</v>
      </c>
      <c r="P20" s="1"/>
      <c r="Q20" s="1"/>
      <c r="R20" s="1"/>
      <c r="S20" s="41">
        <v>1</v>
      </c>
      <c r="T20" s="41">
        <v>2</v>
      </c>
      <c r="V20" s="2"/>
    </row>
    <row r="21" spans="1:22" ht="15.75" customHeight="1" x14ac:dyDescent="0.25">
      <c r="A21" s="2" t="s">
        <v>392</v>
      </c>
      <c r="B21" s="135"/>
      <c r="C21" s="135" t="s">
        <v>241</v>
      </c>
      <c r="D21" s="135" t="s">
        <v>242</v>
      </c>
      <c r="E21" s="135" t="s">
        <v>243</v>
      </c>
      <c r="G21" s="69"/>
      <c r="H21" s="69"/>
      <c r="I21" s="1"/>
      <c r="K21" s="1"/>
      <c r="L21" s="1"/>
      <c r="M21" s="1"/>
      <c r="N21" s="1"/>
      <c r="O21" s="1" t="s">
        <v>159</v>
      </c>
      <c r="P21" s="1"/>
      <c r="Q21" s="1"/>
      <c r="R21" s="1"/>
      <c r="S21" s="41">
        <v>1</v>
      </c>
      <c r="T21" s="41">
        <v>2</v>
      </c>
      <c r="V21" s="2"/>
    </row>
    <row r="22" spans="1:22" ht="15.75" customHeight="1" x14ac:dyDescent="0.25">
      <c r="A22" s="2" t="s">
        <v>392</v>
      </c>
      <c r="B22" s="135"/>
      <c r="C22" s="135"/>
      <c r="D22" s="135" t="s">
        <v>244</v>
      </c>
      <c r="E22" s="135" t="s">
        <v>245</v>
      </c>
      <c r="G22" s="69"/>
      <c r="H22" s="69"/>
      <c r="I22" s="1"/>
      <c r="K22" s="1"/>
      <c r="L22" s="1"/>
      <c r="M22" s="1"/>
      <c r="N22" s="1"/>
      <c r="O22" s="1" t="s">
        <v>159</v>
      </c>
      <c r="P22" s="1"/>
      <c r="Q22" s="1"/>
      <c r="R22" s="1"/>
      <c r="S22" s="41"/>
      <c r="T22" s="41"/>
      <c r="V22" s="2"/>
    </row>
    <row r="23" spans="1:22" ht="15.75" customHeight="1" x14ac:dyDescent="0.25">
      <c r="A23" s="2" t="s">
        <v>392</v>
      </c>
      <c r="B23" s="135"/>
      <c r="C23" s="135" t="s">
        <v>246</v>
      </c>
      <c r="D23" s="135" t="s">
        <v>247</v>
      </c>
      <c r="E23" s="135" t="s">
        <v>248</v>
      </c>
      <c r="G23" s="69"/>
      <c r="H23" s="69"/>
      <c r="I23" s="1"/>
      <c r="K23" s="1"/>
      <c r="L23" s="1"/>
      <c r="M23" s="1"/>
      <c r="N23" s="1"/>
      <c r="O23" s="1" t="s">
        <v>159</v>
      </c>
      <c r="P23" s="1"/>
      <c r="Q23" s="1"/>
      <c r="R23" s="1"/>
      <c r="S23" s="41"/>
      <c r="T23" s="41"/>
      <c r="V23" s="2"/>
    </row>
    <row r="24" spans="1:22" ht="15.75" customHeight="1" x14ac:dyDescent="0.25">
      <c r="A24" s="2" t="s">
        <v>392</v>
      </c>
      <c r="B24" s="135"/>
      <c r="C24" s="135"/>
      <c r="D24" s="135" t="s">
        <v>249</v>
      </c>
      <c r="E24" s="135" t="s">
        <v>250</v>
      </c>
      <c r="G24" s="69"/>
      <c r="H24" s="69"/>
      <c r="I24" s="1"/>
      <c r="K24" s="1"/>
      <c r="L24" s="1"/>
      <c r="M24" s="1"/>
      <c r="N24" s="1"/>
      <c r="O24" s="1" t="s">
        <v>159</v>
      </c>
      <c r="P24" s="1"/>
      <c r="Q24" s="1"/>
      <c r="R24" s="1"/>
      <c r="S24" s="41"/>
      <c r="T24" s="41"/>
      <c r="V24" s="2"/>
    </row>
    <row r="25" spans="1:22" ht="15.75" customHeight="1" x14ac:dyDescent="0.25">
      <c r="A25" s="2" t="s">
        <v>392</v>
      </c>
      <c r="B25" s="135"/>
      <c r="C25" s="135"/>
      <c r="D25" s="135" t="s">
        <v>251</v>
      </c>
      <c r="E25" s="135" t="s">
        <v>252</v>
      </c>
      <c r="G25" s="69"/>
      <c r="H25" s="69"/>
      <c r="I25" s="1"/>
      <c r="K25" s="1"/>
      <c r="L25" s="1"/>
      <c r="M25" s="1"/>
      <c r="N25" s="1"/>
      <c r="O25" s="1" t="s">
        <v>159</v>
      </c>
      <c r="P25" s="1"/>
      <c r="Q25" s="1"/>
      <c r="R25" s="1"/>
      <c r="S25" s="41"/>
      <c r="T25" s="41"/>
      <c r="V25" s="2"/>
    </row>
    <row r="26" spans="1:22" ht="15.75" customHeight="1" x14ac:dyDescent="0.25">
      <c r="A26" s="2" t="s">
        <v>392</v>
      </c>
      <c r="B26" s="135"/>
      <c r="C26" s="135"/>
      <c r="D26" s="135" t="s">
        <v>253</v>
      </c>
      <c r="E26" s="135" t="s">
        <v>254</v>
      </c>
      <c r="G26" s="69"/>
      <c r="H26" s="69"/>
      <c r="I26" s="1"/>
      <c r="K26" s="1"/>
      <c r="L26" s="1"/>
      <c r="M26" s="1"/>
      <c r="N26" s="1"/>
      <c r="O26" s="1" t="s">
        <v>159</v>
      </c>
      <c r="P26" s="1"/>
      <c r="Q26" s="1"/>
      <c r="R26" s="1"/>
      <c r="S26" s="41"/>
      <c r="T26" s="41"/>
      <c r="V26" s="2"/>
    </row>
    <row r="27" spans="1:22" ht="15.75" customHeight="1" x14ac:dyDescent="0.25">
      <c r="A27" s="2" t="s">
        <v>392</v>
      </c>
      <c r="B27" s="135"/>
      <c r="C27" s="135"/>
      <c r="D27" s="135" t="s">
        <v>255</v>
      </c>
      <c r="E27" s="135" t="s">
        <v>256</v>
      </c>
      <c r="G27" s="69"/>
      <c r="H27" s="69"/>
      <c r="I27" s="1"/>
      <c r="K27" s="1"/>
      <c r="L27" s="1"/>
      <c r="M27" s="1"/>
      <c r="N27" s="1"/>
      <c r="O27" s="1" t="s">
        <v>159</v>
      </c>
      <c r="P27" s="1"/>
      <c r="Q27" s="1"/>
      <c r="R27" s="1"/>
      <c r="S27" s="41"/>
      <c r="T27" s="41"/>
      <c r="V27" s="2"/>
    </row>
    <row r="28" spans="1:22" ht="15.75" customHeight="1" x14ac:dyDescent="0.25">
      <c r="A28" s="2" t="s">
        <v>392</v>
      </c>
      <c r="B28" s="135"/>
      <c r="C28" s="135"/>
      <c r="D28" s="135" t="s">
        <v>257</v>
      </c>
      <c r="E28" s="135" t="s">
        <v>258</v>
      </c>
      <c r="G28" s="69"/>
      <c r="H28" s="69"/>
      <c r="I28" s="1"/>
      <c r="K28" s="1"/>
      <c r="L28" s="1"/>
      <c r="M28" s="1"/>
      <c r="N28" s="1"/>
      <c r="O28" s="1" t="s">
        <v>159</v>
      </c>
      <c r="P28" s="1"/>
      <c r="Q28" s="1"/>
      <c r="R28" s="1"/>
      <c r="S28" s="41"/>
      <c r="T28" s="41"/>
      <c r="V28" s="2"/>
    </row>
    <row r="29" spans="1:22" ht="15.75" customHeight="1" x14ac:dyDescent="0.25">
      <c r="A29" s="2" t="s">
        <v>392</v>
      </c>
      <c r="B29" s="135"/>
      <c r="C29" s="135"/>
      <c r="D29" s="135" t="s">
        <v>259</v>
      </c>
      <c r="E29" s="135" t="s">
        <v>260</v>
      </c>
      <c r="G29" s="69"/>
      <c r="H29" s="69"/>
      <c r="I29" s="1"/>
      <c r="K29" s="1"/>
      <c r="L29" s="1"/>
      <c r="M29" s="1"/>
      <c r="N29" s="1"/>
      <c r="O29" s="1" t="s">
        <v>159</v>
      </c>
      <c r="P29" s="1"/>
      <c r="Q29" s="1"/>
      <c r="R29" s="1"/>
      <c r="S29" s="41"/>
      <c r="T29" s="41"/>
      <c r="V29" s="2"/>
    </row>
    <row r="30" spans="1:22" ht="15.75" customHeight="1" x14ac:dyDescent="0.25">
      <c r="A30" s="2" t="s">
        <v>392</v>
      </c>
      <c r="B30" s="135"/>
      <c r="C30" s="135"/>
      <c r="D30" s="135" t="s">
        <v>261</v>
      </c>
      <c r="E30" s="135" t="s">
        <v>262</v>
      </c>
      <c r="G30" s="69"/>
      <c r="H30" s="69"/>
      <c r="I30" s="1"/>
      <c r="K30" s="1"/>
      <c r="L30" s="1"/>
      <c r="M30" s="1"/>
      <c r="N30" s="1"/>
      <c r="O30" s="1" t="s">
        <v>159</v>
      </c>
      <c r="P30" s="1"/>
      <c r="Q30" s="1"/>
      <c r="R30" s="1"/>
      <c r="S30" s="41"/>
      <c r="T30" s="41"/>
      <c r="V30" s="2"/>
    </row>
    <row r="31" spans="1:22" ht="15.75" customHeight="1" x14ac:dyDescent="0.25">
      <c r="A31" s="2" t="s">
        <v>392</v>
      </c>
      <c r="B31" s="135"/>
      <c r="C31" s="135"/>
      <c r="D31" s="135" t="s">
        <v>263</v>
      </c>
      <c r="E31" s="135" t="s">
        <v>264</v>
      </c>
      <c r="G31" s="69"/>
      <c r="H31" s="69"/>
      <c r="I31" s="1"/>
      <c r="K31" s="1"/>
      <c r="L31" s="1"/>
      <c r="M31" s="1"/>
      <c r="N31" s="1"/>
      <c r="O31" s="1" t="s">
        <v>159</v>
      </c>
      <c r="P31" s="1"/>
      <c r="Q31" s="1"/>
      <c r="R31" s="1"/>
      <c r="S31" s="41"/>
      <c r="T31" s="41"/>
      <c r="V31" s="2"/>
    </row>
    <row r="32" spans="1:22" ht="15.75" customHeight="1" x14ac:dyDescent="0.25">
      <c r="A32" s="2" t="s">
        <v>392</v>
      </c>
      <c r="B32" s="135"/>
      <c r="C32" s="135"/>
      <c r="D32" s="135" t="s">
        <v>265</v>
      </c>
      <c r="E32" s="135" t="s">
        <v>266</v>
      </c>
      <c r="G32" s="69"/>
      <c r="H32" s="69"/>
      <c r="I32" s="1"/>
      <c r="K32" s="1"/>
      <c r="L32" s="1"/>
      <c r="M32" s="1"/>
      <c r="N32" s="1"/>
      <c r="O32" s="1" t="s">
        <v>159</v>
      </c>
      <c r="P32" s="1"/>
      <c r="Q32" s="1"/>
      <c r="R32" s="1"/>
      <c r="S32" s="41"/>
      <c r="T32" s="41"/>
      <c r="V32" s="2"/>
    </row>
    <row r="33" spans="1:22" ht="15.75" customHeight="1" x14ac:dyDescent="0.25">
      <c r="A33" s="2" t="s">
        <v>392</v>
      </c>
      <c r="B33" s="136" t="s">
        <v>267</v>
      </c>
      <c r="C33" s="136" t="s">
        <v>268</v>
      </c>
      <c r="D33" s="136" t="s">
        <v>269</v>
      </c>
      <c r="E33" s="136" t="s">
        <v>270</v>
      </c>
      <c r="G33" s="69"/>
      <c r="H33" s="69"/>
      <c r="I33" s="1"/>
      <c r="K33" s="1"/>
      <c r="L33" s="1"/>
      <c r="M33" s="1"/>
      <c r="N33" s="1"/>
      <c r="O33" s="1" t="s">
        <v>159</v>
      </c>
      <c r="P33" s="1"/>
      <c r="Q33" s="1"/>
      <c r="R33" s="1"/>
      <c r="S33" s="41"/>
      <c r="T33" s="41"/>
      <c r="V33" s="2"/>
    </row>
    <row r="34" spans="1:22" ht="15.75" customHeight="1" x14ac:dyDescent="0.25">
      <c r="A34" s="2" t="s">
        <v>392</v>
      </c>
      <c r="B34" s="136"/>
      <c r="C34" s="136"/>
      <c r="D34" s="136" t="s">
        <v>271</v>
      </c>
      <c r="E34" s="136" t="s">
        <v>272</v>
      </c>
      <c r="G34" s="69"/>
      <c r="H34" s="69"/>
      <c r="I34" s="1"/>
      <c r="K34" s="1"/>
      <c r="L34" s="1"/>
      <c r="M34" s="1"/>
      <c r="N34" s="1"/>
      <c r="O34" s="1" t="s">
        <v>159</v>
      </c>
      <c r="P34" s="1"/>
      <c r="Q34" s="1"/>
      <c r="R34" s="1"/>
      <c r="S34" s="41"/>
      <c r="T34" s="41"/>
      <c r="V34" s="2"/>
    </row>
    <row r="35" spans="1:22" ht="15.75" customHeight="1" x14ac:dyDescent="0.25">
      <c r="A35" s="2" t="s">
        <v>392</v>
      </c>
      <c r="B35" s="136"/>
      <c r="C35" s="136" t="s">
        <v>273</v>
      </c>
      <c r="D35" s="136" t="s">
        <v>274</v>
      </c>
      <c r="E35" s="136" t="s">
        <v>275</v>
      </c>
      <c r="G35" s="69"/>
      <c r="H35" s="69"/>
      <c r="I35" s="1"/>
      <c r="K35" s="1"/>
      <c r="L35" s="1"/>
      <c r="M35" s="1"/>
      <c r="N35" s="1"/>
      <c r="O35" s="1" t="s">
        <v>159</v>
      </c>
      <c r="P35" s="1"/>
      <c r="Q35" s="1"/>
      <c r="R35" s="1"/>
      <c r="S35" s="41"/>
      <c r="T35" s="41"/>
      <c r="V35" s="2"/>
    </row>
    <row r="36" spans="1:22" ht="15.75" customHeight="1" x14ac:dyDescent="0.25">
      <c r="A36" s="2" t="s">
        <v>392</v>
      </c>
      <c r="B36" s="136"/>
      <c r="C36" s="136"/>
      <c r="D36" s="136" t="s">
        <v>276</v>
      </c>
      <c r="E36" s="136" t="s">
        <v>277</v>
      </c>
      <c r="G36" s="69"/>
      <c r="H36" s="69"/>
      <c r="I36" s="1"/>
      <c r="K36" s="1"/>
      <c r="L36" s="1"/>
      <c r="M36" s="1"/>
      <c r="N36" s="1"/>
      <c r="O36" s="1" t="s">
        <v>159</v>
      </c>
      <c r="P36" s="1"/>
      <c r="Q36" s="1"/>
      <c r="R36" s="1"/>
      <c r="S36" s="41"/>
      <c r="T36" s="41"/>
      <c r="V36" s="2"/>
    </row>
    <row r="37" spans="1:22" ht="15.75" customHeight="1" x14ac:dyDescent="0.25">
      <c r="A37" s="2" t="s">
        <v>392</v>
      </c>
      <c r="B37" s="137" t="s">
        <v>278</v>
      </c>
      <c r="C37" s="137" t="s">
        <v>279</v>
      </c>
      <c r="D37" s="137" t="s">
        <v>280</v>
      </c>
      <c r="E37" s="137" t="s">
        <v>281</v>
      </c>
      <c r="G37" s="69"/>
      <c r="H37" s="69"/>
      <c r="I37" s="1"/>
      <c r="K37" s="1"/>
      <c r="L37" s="1"/>
      <c r="M37" s="1"/>
      <c r="N37" s="1"/>
      <c r="O37" s="1" t="s">
        <v>159</v>
      </c>
      <c r="P37" s="1"/>
      <c r="Q37" s="1"/>
      <c r="R37" s="1"/>
      <c r="S37" s="41"/>
      <c r="T37" s="41"/>
      <c r="V37" s="2"/>
    </row>
    <row r="38" spans="1:22" ht="15.75" customHeight="1" x14ac:dyDescent="0.25">
      <c r="A38" s="2" t="s">
        <v>392</v>
      </c>
      <c r="B38" s="137"/>
      <c r="C38" s="137"/>
      <c r="D38" s="137" t="s">
        <v>282</v>
      </c>
      <c r="E38" s="137" t="s">
        <v>283</v>
      </c>
      <c r="G38" s="69"/>
      <c r="H38" s="69"/>
      <c r="I38" s="1"/>
      <c r="K38" s="1"/>
      <c r="L38" s="1"/>
      <c r="M38" s="1"/>
      <c r="N38" s="1"/>
      <c r="O38" s="1" t="s">
        <v>159</v>
      </c>
      <c r="P38" s="1"/>
      <c r="Q38" s="1"/>
      <c r="R38" s="1"/>
      <c r="S38" s="41"/>
      <c r="T38" s="41"/>
      <c r="V38" s="2"/>
    </row>
    <row r="39" spans="1:22" ht="15.75" customHeight="1" x14ac:dyDescent="0.25">
      <c r="A39" s="2" t="s">
        <v>392</v>
      </c>
      <c r="B39" s="137"/>
      <c r="C39" s="137"/>
      <c r="D39" s="137" t="s">
        <v>284</v>
      </c>
      <c r="E39" s="137" t="s">
        <v>285</v>
      </c>
      <c r="G39" s="69"/>
      <c r="H39" s="69"/>
      <c r="I39" s="1"/>
      <c r="K39" s="1"/>
      <c r="L39" s="1"/>
      <c r="M39" s="1"/>
      <c r="N39" s="1"/>
      <c r="O39" s="1" t="s">
        <v>159</v>
      </c>
      <c r="P39" s="1"/>
      <c r="Q39" s="1"/>
      <c r="R39" s="1"/>
      <c r="S39" s="41"/>
      <c r="T39" s="41"/>
      <c r="V39" s="2"/>
    </row>
    <row r="40" spans="1:22" ht="15.75" customHeight="1" x14ac:dyDescent="0.25">
      <c r="A40" s="2" t="s">
        <v>392</v>
      </c>
      <c r="B40" s="137"/>
      <c r="C40" s="137"/>
      <c r="D40" s="137" t="s">
        <v>286</v>
      </c>
      <c r="E40" s="137" t="s">
        <v>287</v>
      </c>
      <c r="G40" s="69"/>
      <c r="H40" s="69"/>
      <c r="I40" s="1"/>
      <c r="K40" s="1"/>
      <c r="L40" s="1"/>
      <c r="M40" s="1"/>
      <c r="N40" s="1"/>
      <c r="O40" s="1" t="s">
        <v>159</v>
      </c>
      <c r="P40" s="1"/>
      <c r="Q40" s="1"/>
      <c r="R40" s="1"/>
      <c r="S40" s="41"/>
      <c r="T40" s="41"/>
      <c r="V40" s="2"/>
    </row>
    <row r="41" spans="1:22" ht="15.75" customHeight="1" x14ac:dyDescent="0.25">
      <c r="A41" s="2" t="s">
        <v>392</v>
      </c>
      <c r="B41" s="137"/>
      <c r="C41" s="137"/>
      <c r="D41" s="137" t="s">
        <v>288</v>
      </c>
      <c r="E41" s="137" t="s">
        <v>289</v>
      </c>
      <c r="G41" s="69"/>
      <c r="H41" s="69"/>
      <c r="I41" s="1"/>
      <c r="K41" s="1"/>
      <c r="L41" s="1"/>
      <c r="M41" s="1"/>
      <c r="N41" s="1"/>
      <c r="O41" s="1" t="s">
        <v>159</v>
      </c>
      <c r="P41" s="1"/>
      <c r="Q41" s="1"/>
      <c r="R41" s="1"/>
      <c r="S41" s="41"/>
      <c r="T41" s="41"/>
      <c r="V41" s="2"/>
    </row>
    <row r="42" spans="1:22" ht="15.75" customHeight="1" x14ac:dyDescent="0.25">
      <c r="A42" s="2" t="s">
        <v>392</v>
      </c>
      <c r="B42" s="137"/>
      <c r="C42" s="137" t="s">
        <v>290</v>
      </c>
      <c r="D42" s="137" t="s">
        <v>291</v>
      </c>
      <c r="E42" s="137" t="s">
        <v>292</v>
      </c>
      <c r="G42" s="69"/>
      <c r="H42" s="69"/>
      <c r="I42" s="1"/>
      <c r="K42" s="1"/>
      <c r="L42" s="1"/>
      <c r="M42" s="1"/>
      <c r="N42" s="1"/>
      <c r="O42" s="1" t="s">
        <v>159</v>
      </c>
      <c r="P42" s="1"/>
      <c r="Q42" s="1"/>
      <c r="R42" s="1"/>
      <c r="S42" s="41"/>
      <c r="T42" s="41"/>
      <c r="V42" s="2"/>
    </row>
    <row r="43" spans="1:22" ht="15.75" customHeight="1" x14ac:dyDescent="0.25">
      <c r="A43" s="2" t="s">
        <v>392</v>
      </c>
      <c r="B43" s="137"/>
      <c r="C43" s="137"/>
      <c r="D43" s="137" t="s">
        <v>293</v>
      </c>
      <c r="E43" s="137" t="s">
        <v>294</v>
      </c>
      <c r="G43" s="69"/>
      <c r="H43" s="69"/>
      <c r="I43" s="1"/>
      <c r="K43" s="1"/>
      <c r="L43" s="1"/>
      <c r="M43" s="1"/>
      <c r="N43" s="1"/>
      <c r="O43" s="1" t="s">
        <v>159</v>
      </c>
      <c r="P43" s="1"/>
      <c r="Q43" s="1"/>
      <c r="R43" s="1"/>
      <c r="S43" s="41"/>
      <c r="T43" s="41"/>
      <c r="V43" s="2"/>
    </row>
    <row r="44" spans="1:22" ht="15.75" customHeight="1" x14ac:dyDescent="0.25">
      <c r="A44" s="2" t="s">
        <v>392</v>
      </c>
      <c r="B44" s="137"/>
      <c r="C44" s="137"/>
      <c r="D44" s="137" t="s">
        <v>295</v>
      </c>
      <c r="E44" s="137" t="s">
        <v>296</v>
      </c>
      <c r="G44" s="69"/>
      <c r="H44" s="69"/>
      <c r="I44" s="1"/>
      <c r="K44" s="1"/>
      <c r="L44" s="1"/>
      <c r="M44" s="1"/>
      <c r="N44" s="1"/>
      <c r="O44" s="1" t="s">
        <v>159</v>
      </c>
      <c r="P44" s="1"/>
      <c r="Q44" s="1"/>
      <c r="R44" s="1"/>
      <c r="S44" s="41"/>
      <c r="T44" s="41"/>
      <c r="V44" s="2"/>
    </row>
    <row r="45" spans="1:22" ht="15.75" customHeight="1" x14ac:dyDescent="0.25">
      <c r="A45" s="2" t="s">
        <v>392</v>
      </c>
      <c r="B45" s="137"/>
      <c r="C45" s="137"/>
      <c r="D45" s="137" t="s">
        <v>297</v>
      </c>
      <c r="E45" s="137" t="s">
        <v>298</v>
      </c>
      <c r="G45" s="69"/>
      <c r="H45" s="69"/>
      <c r="I45" s="1"/>
      <c r="K45" s="1"/>
      <c r="L45" s="1"/>
      <c r="M45" s="1"/>
      <c r="N45" s="1"/>
      <c r="O45" s="1" t="s">
        <v>159</v>
      </c>
      <c r="P45" s="1"/>
      <c r="Q45" s="1"/>
      <c r="R45" s="1"/>
      <c r="S45" s="41"/>
      <c r="T45" s="41"/>
      <c r="V45" s="2"/>
    </row>
    <row r="46" spans="1:22" ht="15.75" customHeight="1" x14ac:dyDescent="0.25">
      <c r="A46" s="2" t="s">
        <v>392</v>
      </c>
      <c r="B46" s="137"/>
      <c r="C46" s="137"/>
      <c r="D46" s="137" t="s">
        <v>299</v>
      </c>
      <c r="E46" s="137" t="s">
        <v>300</v>
      </c>
      <c r="G46" s="69"/>
      <c r="H46" s="69"/>
      <c r="I46" s="1"/>
      <c r="K46" s="1"/>
      <c r="L46" s="1"/>
      <c r="M46" s="1"/>
      <c r="N46" s="1"/>
      <c r="O46" s="1" t="s">
        <v>159</v>
      </c>
      <c r="P46" s="1"/>
      <c r="Q46" s="1"/>
      <c r="R46" s="1"/>
      <c r="S46" s="41"/>
      <c r="T46" s="41"/>
      <c r="V46" s="2"/>
    </row>
    <row r="47" spans="1:22" ht="15.75" customHeight="1" x14ac:dyDescent="0.25">
      <c r="A47" s="2" t="s">
        <v>392</v>
      </c>
      <c r="B47" s="137"/>
      <c r="C47" s="137" t="s">
        <v>301</v>
      </c>
      <c r="D47" s="137" t="s">
        <v>302</v>
      </c>
      <c r="E47" s="137" t="s">
        <v>303</v>
      </c>
      <c r="G47" s="69"/>
      <c r="H47" s="69"/>
      <c r="I47" s="1"/>
      <c r="K47" s="1"/>
      <c r="L47" s="1"/>
      <c r="M47" s="1"/>
      <c r="N47" s="1"/>
      <c r="O47" s="1" t="s">
        <v>159</v>
      </c>
      <c r="P47" s="1"/>
      <c r="Q47" s="1"/>
      <c r="R47" s="1"/>
      <c r="S47" s="41"/>
      <c r="T47" s="41"/>
      <c r="V47" s="2"/>
    </row>
    <row r="48" spans="1:22" ht="15.75" customHeight="1" x14ac:dyDescent="0.25">
      <c r="A48" s="2" t="s">
        <v>392</v>
      </c>
      <c r="B48" s="137"/>
      <c r="C48" s="137" t="s">
        <v>304</v>
      </c>
      <c r="D48" s="137" t="s">
        <v>305</v>
      </c>
      <c r="E48" s="137" t="s">
        <v>306</v>
      </c>
      <c r="G48" s="69"/>
      <c r="H48" s="69"/>
      <c r="I48" s="1"/>
      <c r="K48" s="1"/>
      <c r="L48" s="1"/>
      <c r="M48" s="1"/>
      <c r="N48" s="1"/>
      <c r="O48" s="1" t="s">
        <v>159</v>
      </c>
      <c r="P48" s="1"/>
      <c r="Q48" s="1"/>
      <c r="R48" s="1"/>
      <c r="S48" s="41"/>
      <c r="T48" s="41"/>
      <c r="V48" s="2"/>
    </row>
    <row r="49" spans="1:22" ht="15.75" customHeight="1" x14ac:dyDescent="0.25">
      <c r="A49" s="2" t="s">
        <v>392</v>
      </c>
      <c r="B49" s="137"/>
      <c r="C49" s="137"/>
      <c r="D49" s="137" t="s">
        <v>307</v>
      </c>
      <c r="E49" s="137" t="s">
        <v>308</v>
      </c>
      <c r="G49" s="69"/>
      <c r="H49" s="69"/>
      <c r="I49" s="1"/>
      <c r="K49" s="1"/>
      <c r="L49" s="1"/>
      <c r="M49" s="1"/>
      <c r="N49" s="1"/>
      <c r="O49" s="1"/>
      <c r="P49" s="1"/>
      <c r="Q49" s="1"/>
      <c r="R49" s="1"/>
      <c r="S49" s="41"/>
      <c r="T49" s="41"/>
      <c r="V49" s="2"/>
    </row>
    <row r="50" spans="1:22" ht="15.75" customHeight="1" x14ac:dyDescent="0.25">
      <c r="A50" s="2" t="s">
        <v>392</v>
      </c>
      <c r="B50" s="137"/>
      <c r="C50" s="137" t="s">
        <v>309</v>
      </c>
      <c r="D50" s="137" t="s">
        <v>310</v>
      </c>
      <c r="E50" s="137" t="s">
        <v>311</v>
      </c>
      <c r="G50" s="69"/>
      <c r="H50" s="69"/>
      <c r="I50" s="1"/>
      <c r="K50" s="1"/>
      <c r="L50" s="1"/>
      <c r="M50" s="1"/>
      <c r="N50" s="1"/>
      <c r="O50" s="1"/>
      <c r="P50" s="1"/>
      <c r="Q50" s="1"/>
      <c r="R50" s="1"/>
      <c r="S50" s="41"/>
      <c r="T50" s="41"/>
      <c r="V50" s="2"/>
    </row>
    <row r="51" spans="1:22" ht="15.75" customHeight="1" x14ac:dyDescent="0.25">
      <c r="A51" s="2" t="s">
        <v>392</v>
      </c>
      <c r="B51" s="137"/>
      <c r="C51" s="137"/>
      <c r="D51" s="137" t="s">
        <v>312</v>
      </c>
      <c r="E51" s="137" t="s">
        <v>313</v>
      </c>
      <c r="G51" s="69"/>
      <c r="H51" s="69"/>
      <c r="I51" s="1"/>
      <c r="K51" s="1"/>
      <c r="L51" s="1"/>
      <c r="M51" s="1"/>
      <c r="N51" s="1"/>
      <c r="O51" s="1"/>
      <c r="P51" s="1"/>
      <c r="Q51" s="1"/>
      <c r="R51" s="1"/>
      <c r="S51" s="41"/>
      <c r="T51" s="41"/>
      <c r="V51" s="2"/>
    </row>
    <row r="52" spans="1:22" ht="15.75" customHeight="1" x14ac:dyDescent="0.25">
      <c r="A52" s="2" t="s">
        <v>392</v>
      </c>
      <c r="B52" s="137"/>
      <c r="C52" s="137"/>
      <c r="D52" s="137" t="s">
        <v>314</v>
      </c>
      <c r="E52" s="137" t="s">
        <v>315</v>
      </c>
      <c r="G52" s="69"/>
      <c r="H52" s="69"/>
      <c r="I52" s="1"/>
      <c r="K52" s="1"/>
      <c r="L52" s="1"/>
      <c r="M52" s="1"/>
      <c r="N52" s="1"/>
      <c r="O52" s="1"/>
      <c r="P52" s="1"/>
      <c r="Q52" s="1"/>
      <c r="R52" s="1"/>
      <c r="S52" s="41"/>
      <c r="T52" s="41"/>
      <c r="V52" s="2"/>
    </row>
    <row r="53" spans="1:22" ht="15.75" customHeight="1" x14ac:dyDescent="0.25">
      <c r="A53" s="2" t="s">
        <v>392</v>
      </c>
      <c r="B53" s="137"/>
      <c r="C53" s="137" t="s">
        <v>316</v>
      </c>
      <c r="D53" s="137" t="s">
        <v>317</v>
      </c>
      <c r="E53" s="137" t="s">
        <v>318</v>
      </c>
      <c r="G53" s="69"/>
      <c r="H53" s="69"/>
      <c r="I53" s="1"/>
      <c r="K53" s="1"/>
      <c r="L53" s="1"/>
      <c r="M53" s="1"/>
      <c r="N53" s="1"/>
      <c r="O53" s="1"/>
      <c r="P53" s="1"/>
      <c r="Q53" s="1"/>
      <c r="R53" s="1"/>
      <c r="S53" s="41"/>
      <c r="T53" s="41"/>
      <c r="V53" s="2"/>
    </row>
    <row r="54" spans="1:22" ht="15.75" customHeight="1" x14ac:dyDescent="0.25">
      <c r="A54" s="2" t="s">
        <v>392</v>
      </c>
      <c r="B54" s="137"/>
      <c r="C54" s="138" t="s">
        <v>319</v>
      </c>
      <c r="D54" s="137"/>
      <c r="E54" s="137"/>
      <c r="G54" s="69"/>
      <c r="H54" s="69"/>
      <c r="I54" s="1"/>
      <c r="K54" s="1"/>
      <c r="L54" s="1"/>
      <c r="M54" s="1"/>
      <c r="N54" s="1"/>
      <c r="O54" s="1"/>
      <c r="P54" s="1"/>
      <c r="Q54" s="1"/>
      <c r="R54" s="1"/>
      <c r="S54" s="41"/>
      <c r="T54" s="41"/>
      <c r="V54" s="2"/>
    </row>
    <row r="55" spans="1:22" ht="15.75" customHeight="1" x14ac:dyDescent="0.25">
      <c r="A55" s="2" t="s">
        <v>392</v>
      </c>
      <c r="E55" s="3"/>
      <c r="G55" s="69"/>
      <c r="H55" s="69"/>
      <c r="I55" s="1"/>
      <c r="K55" s="1"/>
      <c r="L55" s="1"/>
      <c r="M55" s="1"/>
      <c r="N55" s="1"/>
      <c r="O55" s="1"/>
      <c r="P55" s="1"/>
      <c r="Q55" s="1"/>
      <c r="R55" s="1"/>
      <c r="S55" s="41"/>
      <c r="T55" s="41"/>
      <c r="V55" s="2"/>
    </row>
    <row r="56" spans="1:22" ht="15.75" customHeight="1" x14ac:dyDescent="0.25">
      <c r="A56" s="2" t="s">
        <v>392</v>
      </c>
      <c r="B56" s="139" t="s">
        <v>320</v>
      </c>
      <c r="C56" s="139" t="s">
        <v>321</v>
      </c>
      <c r="D56" s="139" t="s">
        <v>322</v>
      </c>
      <c r="E56" s="139" t="s">
        <v>323</v>
      </c>
      <c r="G56" s="69"/>
      <c r="H56" s="69"/>
      <c r="I56" s="1"/>
      <c r="K56" s="1"/>
      <c r="L56" s="1"/>
      <c r="M56" s="1"/>
      <c r="N56" s="1"/>
      <c r="O56" s="1"/>
      <c r="P56" s="1"/>
      <c r="Q56" s="1"/>
      <c r="R56" s="1"/>
      <c r="S56" s="41"/>
      <c r="T56" s="41"/>
      <c r="V56" s="2"/>
    </row>
    <row r="57" spans="1:22" ht="15.75" customHeight="1" x14ac:dyDescent="0.25">
      <c r="A57" s="2" t="s">
        <v>392</v>
      </c>
      <c r="B57" s="139"/>
      <c r="C57" s="139"/>
      <c r="D57" s="139" t="s">
        <v>324</v>
      </c>
      <c r="E57" s="139" t="s">
        <v>325</v>
      </c>
      <c r="G57" s="69"/>
      <c r="H57" s="69"/>
      <c r="I57" s="1"/>
      <c r="K57" s="1"/>
      <c r="L57" s="1"/>
      <c r="M57" s="1"/>
      <c r="N57" s="1"/>
      <c r="O57" s="1"/>
      <c r="P57" s="1"/>
      <c r="Q57" s="1"/>
      <c r="R57" s="1"/>
      <c r="S57" s="41"/>
      <c r="T57" s="41"/>
      <c r="V57" s="2"/>
    </row>
    <row r="58" spans="1:22" ht="15.75" customHeight="1" x14ac:dyDescent="0.25">
      <c r="A58" s="2" t="s">
        <v>392</v>
      </c>
      <c r="B58" s="139"/>
      <c r="C58" s="139" t="s">
        <v>326</v>
      </c>
      <c r="D58" s="139" t="s">
        <v>327</v>
      </c>
      <c r="E58" s="139" t="s">
        <v>328</v>
      </c>
      <c r="G58" s="69"/>
      <c r="H58" s="69"/>
      <c r="I58" s="1"/>
      <c r="K58" s="1"/>
      <c r="L58" s="1"/>
      <c r="M58" s="1"/>
      <c r="N58" s="1"/>
      <c r="O58" s="1"/>
      <c r="P58" s="1"/>
      <c r="Q58" s="1"/>
      <c r="R58" s="1"/>
      <c r="S58" s="41"/>
      <c r="T58" s="41"/>
      <c r="V58" s="2"/>
    </row>
    <row r="59" spans="1:22" ht="15.75" customHeight="1" x14ac:dyDescent="0.25">
      <c r="A59" s="2" t="s">
        <v>392</v>
      </c>
      <c r="B59" s="139"/>
      <c r="C59" s="139"/>
      <c r="D59" s="139" t="s">
        <v>329</v>
      </c>
      <c r="E59" s="139" t="s">
        <v>330</v>
      </c>
      <c r="G59" s="69"/>
      <c r="H59" s="69"/>
      <c r="I59" s="1"/>
      <c r="K59" s="1"/>
      <c r="L59" s="1"/>
      <c r="M59" s="1"/>
      <c r="N59" s="1"/>
      <c r="O59" s="1"/>
      <c r="P59" s="1"/>
      <c r="Q59" s="1"/>
      <c r="R59" s="1"/>
      <c r="S59" s="41"/>
      <c r="T59" s="41"/>
      <c r="V59" s="2"/>
    </row>
    <row r="60" spans="1:22" ht="15.75" customHeight="1" x14ac:dyDescent="0.25">
      <c r="A60" s="2" t="s">
        <v>392</v>
      </c>
      <c r="B60" s="139"/>
      <c r="C60" s="139" t="s">
        <v>331</v>
      </c>
      <c r="D60" s="139" t="s">
        <v>332</v>
      </c>
      <c r="E60" s="139" t="s">
        <v>333</v>
      </c>
      <c r="G60" s="69"/>
      <c r="H60" s="69"/>
      <c r="I60" s="1"/>
      <c r="K60" s="1"/>
      <c r="L60" s="1"/>
      <c r="M60" s="1"/>
      <c r="N60" s="1"/>
      <c r="O60" s="1"/>
      <c r="P60" s="1"/>
      <c r="Q60" s="1"/>
      <c r="R60" s="1"/>
      <c r="S60" s="41"/>
      <c r="T60" s="41"/>
      <c r="V60" s="2"/>
    </row>
    <row r="61" spans="1:22" ht="15.75" customHeight="1" x14ac:dyDescent="0.25">
      <c r="A61" s="2" t="s">
        <v>392</v>
      </c>
      <c r="B61" s="139"/>
      <c r="C61" s="139"/>
      <c r="D61" s="139" t="s">
        <v>334</v>
      </c>
      <c r="E61" s="139" t="s">
        <v>335</v>
      </c>
      <c r="G61" s="69"/>
      <c r="H61" s="69"/>
      <c r="I61" s="1"/>
      <c r="K61" s="1"/>
      <c r="L61" s="1"/>
      <c r="M61" s="1"/>
      <c r="N61" s="1"/>
      <c r="O61" s="1"/>
      <c r="P61" s="1"/>
      <c r="Q61" s="1"/>
      <c r="R61" s="1"/>
      <c r="S61" s="41"/>
      <c r="T61" s="41"/>
      <c r="V61" s="2"/>
    </row>
    <row r="62" spans="1:22" ht="15.75" customHeight="1" x14ac:dyDescent="0.25">
      <c r="A62" s="2" t="s">
        <v>392</v>
      </c>
      <c r="B62" s="139"/>
      <c r="C62" s="139"/>
      <c r="D62" s="139" t="s">
        <v>336</v>
      </c>
      <c r="E62" s="139" t="s">
        <v>337</v>
      </c>
      <c r="G62" s="69"/>
      <c r="H62" s="69"/>
      <c r="I62" s="1"/>
      <c r="K62" s="1"/>
      <c r="L62" s="1"/>
      <c r="M62" s="1"/>
      <c r="N62" s="1"/>
      <c r="O62" s="1"/>
      <c r="P62" s="1"/>
      <c r="Q62" s="1"/>
      <c r="R62" s="1"/>
      <c r="S62" s="41"/>
      <c r="T62" s="41"/>
      <c r="V62" s="2"/>
    </row>
    <row r="63" spans="1:22" ht="15.75" customHeight="1" x14ac:dyDescent="0.25">
      <c r="A63" s="2" t="s">
        <v>392</v>
      </c>
      <c r="B63" s="139"/>
      <c r="C63" s="139"/>
      <c r="D63" s="139" t="s">
        <v>338</v>
      </c>
      <c r="E63" s="139" t="s">
        <v>339</v>
      </c>
      <c r="G63" s="69"/>
      <c r="H63" s="69"/>
      <c r="I63" s="1"/>
      <c r="K63" s="1"/>
      <c r="L63" s="1"/>
      <c r="M63" s="1"/>
      <c r="N63" s="1"/>
      <c r="O63" s="1"/>
      <c r="P63" s="1"/>
      <c r="Q63" s="1"/>
      <c r="R63" s="1"/>
      <c r="S63" s="41"/>
      <c r="T63" s="41"/>
      <c r="V63" s="2"/>
    </row>
    <row r="64" spans="1:22" ht="15.75" customHeight="1" x14ac:dyDescent="0.25">
      <c r="A64" s="2" t="s">
        <v>392</v>
      </c>
      <c r="B64" s="139"/>
      <c r="C64" s="139"/>
      <c r="D64" s="139" t="s">
        <v>340</v>
      </c>
      <c r="E64" s="139" t="s">
        <v>341</v>
      </c>
      <c r="G64" s="69"/>
      <c r="H64" s="69"/>
      <c r="I64" s="1"/>
      <c r="K64" s="1"/>
      <c r="L64" s="1"/>
      <c r="M64" s="1"/>
      <c r="N64" s="1"/>
      <c r="O64" s="1"/>
      <c r="P64" s="1"/>
      <c r="Q64" s="1"/>
      <c r="R64" s="1"/>
      <c r="S64" s="41"/>
      <c r="T64" s="41"/>
      <c r="V64" s="2"/>
    </row>
    <row r="65" spans="1:22" ht="15.75" customHeight="1" x14ac:dyDescent="0.25">
      <c r="A65" s="2" t="s">
        <v>392</v>
      </c>
      <c r="B65" s="139"/>
      <c r="C65" s="139"/>
      <c r="D65" s="139" t="s">
        <v>342</v>
      </c>
      <c r="E65" s="139" t="s">
        <v>343</v>
      </c>
      <c r="G65" s="69"/>
      <c r="H65" s="69"/>
      <c r="I65" s="1"/>
      <c r="K65" s="1"/>
      <c r="L65" s="1"/>
      <c r="M65" s="1"/>
      <c r="N65" s="1"/>
      <c r="O65" s="1"/>
      <c r="P65" s="1"/>
      <c r="Q65" s="1"/>
      <c r="R65" s="1"/>
      <c r="S65" s="41"/>
      <c r="T65" s="41"/>
      <c r="V65" s="2"/>
    </row>
    <row r="66" spans="1:22" ht="15.75" customHeight="1" x14ac:dyDescent="0.25">
      <c r="A66" s="2" t="s">
        <v>392</v>
      </c>
      <c r="B66" s="139"/>
      <c r="C66" s="139"/>
      <c r="D66" s="139" t="s">
        <v>344</v>
      </c>
      <c r="E66" s="139" t="s">
        <v>345</v>
      </c>
      <c r="G66" s="69"/>
      <c r="H66" s="69"/>
      <c r="I66" s="1"/>
      <c r="K66" s="1"/>
      <c r="L66" s="1"/>
      <c r="M66" s="1"/>
      <c r="N66" s="1"/>
      <c r="O66" s="1"/>
      <c r="P66" s="1"/>
      <c r="Q66" s="1"/>
      <c r="R66" s="1"/>
      <c r="S66" s="41"/>
      <c r="T66" s="41"/>
      <c r="V66" s="2"/>
    </row>
    <row r="67" spans="1:22" ht="15.75" customHeight="1" x14ac:dyDescent="0.25">
      <c r="A67" s="2" t="s">
        <v>392</v>
      </c>
      <c r="C67" s="139"/>
      <c r="D67" s="139" t="s">
        <v>346</v>
      </c>
      <c r="E67" s="139" t="s">
        <v>347</v>
      </c>
      <c r="G67" s="69"/>
      <c r="H67" s="69"/>
      <c r="I67" s="1"/>
      <c r="K67" s="1"/>
      <c r="L67" s="1"/>
      <c r="M67" s="1"/>
      <c r="N67" s="1"/>
      <c r="O67" s="1"/>
      <c r="P67" s="1"/>
      <c r="Q67" s="1"/>
      <c r="R67" s="1"/>
      <c r="S67" s="41"/>
      <c r="T67" s="41"/>
      <c r="V67" s="2"/>
    </row>
    <row r="68" spans="1:22" ht="15.75" customHeight="1" x14ac:dyDescent="0.25">
      <c r="A68" s="2" t="s">
        <v>392</v>
      </c>
      <c r="C68" s="139"/>
      <c r="D68" s="139" t="s">
        <v>348</v>
      </c>
      <c r="E68" s="139" t="s">
        <v>349</v>
      </c>
      <c r="G68" s="69"/>
      <c r="H68" s="69"/>
      <c r="I68" s="1"/>
      <c r="K68" s="1"/>
      <c r="L68" s="1"/>
      <c r="M68" s="1"/>
      <c r="N68" s="1"/>
      <c r="O68" s="1"/>
      <c r="P68" s="1"/>
      <c r="Q68" s="1"/>
      <c r="R68" s="1"/>
      <c r="S68" s="41"/>
      <c r="T68" s="41"/>
      <c r="V68" s="2"/>
    </row>
    <row r="69" spans="1:22" ht="15.75" customHeight="1" x14ac:dyDescent="0.25">
      <c r="A69" s="2" t="s">
        <v>392</v>
      </c>
      <c r="C69" s="139"/>
      <c r="D69" s="139" t="s">
        <v>350</v>
      </c>
      <c r="E69" s="139" t="s">
        <v>351</v>
      </c>
      <c r="G69" s="69"/>
      <c r="H69" s="69"/>
      <c r="I69" s="1"/>
      <c r="K69" s="1"/>
      <c r="L69" s="1"/>
      <c r="M69" s="1"/>
      <c r="N69" s="1"/>
      <c r="O69" s="1"/>
      <c r="P69" s="1"/>
      <c r="Q69" s="1"/>
      <c r="R69" s="1"/>
      <c r="S69" s="41"/>
      <c r="T69" s="41"/>
      <c r="V69" s="2"/>
    </row>
    <row r="70" spans="1:22" ht="15.75" customHeight="1" x14ac:dyDescent="0.25">
      <c r="A70" s="2" t="s">
        <v>392</v>
      </c>
      <c r="C70" s="139"/>
      <c r="D70" s="139" t="s">
        <v>352</v>
      </c>
      <c r="E70" s="139" t="s">
        <v>353</v>
      </c>
      <c r="G70" s="69"/>
      <c r="H70" s="69"/>
      <c r="I70" s="1"/>
      <c r="K70" s="1"/>
      <c r="L70" s="1"/>
      <c r="M70" s="1"/>
      <c r="N70" s="1"/>
      <c r="O70" s="1"/>
      <c r="P70" s="1"/>
      <c r="Q70" s="1"/>
      <c r="R70" s="1"/>
      <c r="S70" s="41"/>
      <c r="T70" s="41"/>
      <c r="V70" s="2"/>
    </row>
    <row r="71" spans="1:22" ht="15.75" customHeight="1" x14ac:dyDescent="0.25">
      <c r="A71" s="2" t="s">
        <v>392</v>
      </c>
      <c r="C71" s="139"/>
      <c r="D71" s="139" t="s">
        <v>354</v>
      </c>
      <c r="E71" s="139" t="s">
        <v>355</v>
      </c>
      <c r="G71" s="69"/>
      <c r="H71" s="69"/>
      <c r="I71" s="1"/>
      <c r="K71" s="1"/>
      <c r="L71" s="1"/>
      <c r="M71" s="1"/>
      <c r="N71" s="1"/>
      <c r="O71" s="1"/>
      <c r="P71" s="1"/>
      <c r="Q71" s="1"/>
      <c r="R71" s="1"/>
      <c r="S71" s="41"/>
      <c r="T71" s="41"/>
      <c r="V71" s="2"/>
    </row>
    <row r="72" spans="1:22" ht="15.75" customHeight="1" x14ac:dyDescent="0.25">
      <c r="A72" s="2" t="s">
        <v>392</v>
      </c>
      <c r="C72" s="139" t="s">
        <v>356</v>
      </c>
      <c r="D72" s="139" t="s">
        <v>357</v>
      </c>
      <c r="E72" s="139" t="s">
        <v>358</v>
      </c>
      <c r="G72" s="69"/>
      <c r="H72" s="69"/>
      <c r="I72" s="1"/>
      <c r="K72" s="1"/>
      <c r="L72" s="1"/>
      <c r="M72" s="1"/>
      <c r="N72" s="1"/>
      <c r="O72" s="1"/>
      <c r="P72" s="1"/>
      <c r="Q72" s="1"/>
      <c r="R72" s="1"/>
      <c r="S72" s="41"/>
      <c r="T72" s="41"/>
      <c r="V72" s="2"/>
    </row>
    <row r="73" spans="1:22" ht="15.75" customHeight="1" x14ac:dyDescent="0.25">
      <c r="A73" s="2" t="s">
        <v>392</v>
      </c>
      <c r="C73" s="139" t="s">
        <v>359</v>
      </c>
      <c r="D73" s="139" t="s">
        <v>360</v>
      </c>
      <c r="E73" s="139" t="s">
        <v>361</v>
      </c>
      <c r="G73" s="69"/>
      <c r="H73" s="69"/>
      <c r="I73" s="1"/>
      <c r="K73" s="1"/>
      <c r="L73" s="1"/>
      <c r="M73" s="1"/>
      <c r="N73" s="1"/>
      <c r="O73" s="1"/>
      <c r="P73" s="1"/>
      <c r="Q73" s="1"/>
      <c r="R73" s="1"/>
      <c r="S73" s="41"/>
      <c r="T73" s="41"/>
      <c r="V73" s="2"/>
    </row>
    <row r="74" spans="1:22" ht="15.75" customHeight="1" x14ac:dyDescent="0.25">
      <c r="A74" s="2" t="s">
        <v>392</v>
      </c>
      <c r="C74" s="139" t="s">
        <v>362</v>
      </c>
      <c r="D74" s="139" t="s">
        <v>363</v>
      </c>
      <c r="E74" s="139" t="s">
        <v>364</v>
      </c>
      <c r="G74" s="69"/>
      <c r="H74" s="69"/>
      <c r="I74" s="1"/>
      <c r="K74" s="1"/>
      <c r="L74" s="1"/>
      <c r="M74" s="1"/>
      <c r="N74" s="1"/>
      <c r="O74" s="1"/>
      <c r="P74" s="1"/>
      <c r="Q74" s="1"/>
      <c r="R74" s="1"/>
      <c r="S74" s="41"/>
      <c r="T74" s="41"/>
      <c r="V74" s="2"/>
    </row>
    <row r="75" spans="1:22" ht="15.75" customHeight="1" x14ac:dyDescent="0.25">
      <c r="A75" s="2" t="s">
        <v>392</v>
      </c>
      <c r="C75" s="139"/>
      <c r="D75" s="139" t="s">
        <v>365</v>
      </c>
      <c r="E75" s="139" t="s">
        <v>366</v>
      </c>
      <c r="G75" s="69"/>
      <c r="H75" s="69"/>
      <c r="I75" s="1"/>
      <c r="K75" s="1"/>
      <c r="L75" s="1"/>
      <c r="M75" s="1"/>
      <c r="N75" s="1"/>
      <c r="O75" s="1"/>
      <c r="P75" s="1"/>
      <c r="Q75" s="1"/>
      <c r="R75" s="1"/>
      <c r="S75" s="41"/>
      <c r="T75" s="41"/>
      <c r="V75" s="2"/>
    </row>
    <row r="76" spans="1:22" ht="15.75" customHeight="1" x14ac:dyDescent="0.25">
      <c r="A76" s="2" t="s">
        <v>392</v>
      </c>
      <c r="C76" s="139"/>
      <c r="D76" s="139" t="s">
        <v>367</v>
      </c>
      <c r="E76" s="139" t="s">
        <v>368</v>
      </c>
      <c r="G76" s="69"/>
      <c r="H76" s="69"/>
      <c r="I76" s="1"/>
      <c r="K76" s="1"/>
      <c r="L76" s="1"/>
      <c r="M76" s="1"/>
      <c r="N76" s="1"/>
      <c r="O76" s="1"/>
      <c r="P76" s="1"/>
      <c r="Q76" s="1"/>
      <c r="R76" s="1"/>
      <c r="S76" s="41"/>
      <c r="T76" s="41"/>
      <c r="V76" s="2"/>
    </row>
    <row r="77" spans="1:22" ht="15.75" customHeight="1" x14ac:dyDescent="0.25">
      <c r="A77" s="2" t="s">
        <v>392</v>
      </c>
      <c r="C77" s="139"/>
      <c r="D77" s="139" t="s">
        <v>369</v>
      </c>
      <c r="E77" s="139" t="s">
        <v>370</v>
      </c>
      <c r="G77" s="69"/>
      <c r="H77" s="69"/>
      <c r="I77" s="1"/>
      <c r="K77" s="1"/>
      <c r="L77" s="1"/>
      <c r="M77" s="1"/>
      <c r="N77" s="1"/>
      <c r="O77" s="1"/>
      <c r="P77" s="1"/>
      <c r="Q77" s="1"/>
      <c r="R77" s="1"/>
      <c r="S77" s="41"/>
      <c r="T77" s="41"/>
      <c r="V77" s="2"/>
    </row>
    <row r="78" spans="1:22" ht="15.75" customHeight="1" x14ac:dyDescent="0.25">
      <c r="A78" s="2" t="s">
        <v>392</v>
      </c>
      <c r="C78" s="139"/>
      <c r="D78" s="139" t="s">
        <v>371</v>
      </c>
      <c r="E78" s="139" t="s">
        <v>372</v>
      </c>
      <c r="G78" s="69"/>
      <c r="H78" s="69"/>
      <c r="I78" s="1"/>
      <c r="K78" s="1"/>
      <c r="L78" s="1"/>
      <c r="M78" s="1"/>
      <c r="N78" s="1"/>
      <c r="O78" s="1"/>
      <c r="P78" s="1"/>
      <c r="Q78" s="1"/>
      <c r="R78" s="1"/>
      <c r="S78" s="41"/>
      <c r="T78" s="41"/>
      <c r="V78" s="2"/>
    </row>
    <row r="79" spans="1:22" ht="15.75" customHeight="1" x14ac:dyDescent="0.25">
      <c r="A79" s="2" t="s">
        <v>392</v>
      </c>
      <c r="C79" s="139"/>
      <c r="D79" s="139" t="s">
        <v>373</v>
      </c>
      <c r="E79" s="139" t="s">
        <v>374</v>
      </c>
      <c r="G79" s="69"/>
      <c r="H79" s="69"/>
      <c r="I79" s="1"/>
      <c r="K79" s="1"/>
      <c r="L79" s="1"/>
      <c r="M79" s="1"/>
      <c r="N79" s="1"/>
      <c r="O79" s="1"/>
      <c r="P79" s="1"/>
      <c r="Q79" s="1"/>
      <c r="R79" s="1"/>
      <c r="S79" s="41"/>
      <c r="T79" s="41"/>
      <c r="V79" s="2"/>
    </row>
    <row r="80" spans="1:22" ht="15.75" customHeight="1" x14ac:dyDescent="0.25">
      <c r="A80" s="2" t="s">
        <v>392</v>
      </c>
      <c r="C80" s="139"/>
      <c r="D80" s="139" t="s">
        <v>375</v>
      </c>
      <c r="E80" s="139" t="s">
        <v>376</v>
      </c>
      <c r="G80" s="69"/>
      <c r="H80" s="69"/>
      <c r="I80" s="1"/>
      <c r="K80" s="1"/>
      <c r="L80" s="1"/>
      <c r="M80" s="1"/>
      <c r="N80" s="1"/>
      <c r="O80" s="1"/>
      <c r="P80" s="1"/>
      <c r="Q80" s="1"/>
      <c r="R80" s="1"/>
      <c r="S80" s="41"/>
      <c r="T80" s="41"/>
      <c r="V80" s="2"/>
    </row>
    <row r="81" spans="1:22" ht="15.75" customHeight="1" x14ac:dyDescent="0.25">
      <c r="A81" s="2" t="s">
        <v>392</v>
      </c>
      <c r="C81" s="139"/>
      <c r="D81" s="139" t="s">
        <v>377</v>
      </c>
      <c r="E81" s="139" t="s">
        <v>378</v>
      </c>
      <c r="G81" s="69"/>
      <c r="H81" s="69"/>
      <c r="I81" s="1"/>
      <c r="K81" s="1"/>
      <c r="L81" s="1"/>
      <c r="M81" s="1"/>
      <c r="N81" s="1"/>
      <c r="O81" s="1"/>
      <c r="P81" s="1"/>
      <c r="Q81" s="1"/>
      <c r="R81" s="1"/>
      <c r="S81" s="41"/>
      <c r="T81" s="41"/>
      <c r="V81" s="2"/>
    </row>
    <row r="82" spans="1:22" ht="15.75" customHeight="1" x14ac:dyDescent="0.25">
      <c r="A82" s="2" t="s">
        <v>392</v>
      </c>
      <c r="C82" s="139"/>
      <c r="D82" s="139" t="s">
        <v>379</v>
      </c>
      <c r="E82" s="139" t="s">
        <v>380</v>
      </c>
      <c r="G82" s="69"/>
      <c r="H82" s="69"/>
      <c r="I82" s="1"/>
      <c r="K82" s="1"/>
      <c r="L82" s="1"/>
      <c r="M82" s="1"/>
      <c r="N82" s="1"/>
      <c r="O82" s="1"/>
      <c r="P82" s="1"/>
      <c r="Q82" s="1"/>
      <c r="R82" s="1"/>
      <c r="S82" s="41"/>
      <c r="T82" s="41"/>
      <c r="V82" s="2"/>
    </row>
    <row r="83" spans="1:22" ht="15.75" customHeight="1" x14ac:dyDescent="0.25">
      <c r="A83" s="2" t="s">
        <v>392</v>
      </c>
      <c r="C83" s="139"/>
      <c r="D83" s="139" t="s">
        <v>381</v>
      </c>
      <c r="E83" s="139" t="s">
        <v>382</v>
      </c>
      <c r="G83" s="69"/>
      <c r="H83" s="69"/>
      <c r="I83" s="1"/>
      <c r="K83" s="1"/>
      <c r="L83" s="1"/>
      <c r="M83" s="1"/>
      <c r="N83" s="1"/>
      <c r="O83" s="1"/>
      <c r="P83" s="1"/>
      <c r="Q83" s="1"/>
      <c r="R83" s="1"/>
      <c r="S83" s="41"/>
      <c r="T83" s="41"/>
      <c r="V83" s="2"/>
    </row>
    <row r="84" spans="1:22" ht="15.75" customHeight="1" x14ac:dyDescent="0.25">
      <c r="A84" s="2" t="s">
        <v>392</v>
      </c>
      <c r="C84" s="139"/>
      <c r="D84" s="139" t="s">
        <v>383</v>
      </c>
      <c r="E84" s="139" t="s">
        <v>384</v>
      </c>
      <c r="G84" s="69"/>
      <c r="H84" s="69"/>
      <c r="I84" s="1"/>
      <c r="K84" s="1"/>
      <c r="L84" s="1"/>
      <c r="M84" s="1"/>
      <c r="N84" s="1"/>
      <c r="O84" s="1"/>
      <c r="P84" s="1"/>
      <c r="Q84" s="1"/>
      <c r="R84" s="1"/>
      <c r="S84" s="41"/>
      <c r="T84" s="41"/>
      <c r="V84" s="2"/>
    </row>
    <row r="85" spans="1:22" ht="15.75" customHeight="1" x14ac:dyDescent="0.25">
      <c r="A85" s="2" t="s">
        <v>392</v>
      </c>
      <c r="C85" s="139"/>
      <c r="D85" s="139" t="s">
        <v>385</v>
      </c>
      <c r="E85" s="139" t="s">
        <v>386</v>
      </c>
      <c r="G85" s="69"/>
      <c r="H85" s="69"/>
      <c r="I85" s="1"/>
      <c r="K85" s="1"/>
      <c r="L85" s="1"/>
      <c r="M85" s="1"/>
      <c r="N85" s="1"/>
      <c r="O85" s="1"/>
      <c r="P85" s="1"/>
      <c r="Q85" s="1"/>
      <c r="R85" s="1"/>
      <c r="S85" s="41"/>
      <c r="T85" s="41"/>
      <c r="V85" s="2"/>
    </row>
    <row r="86" spans="1:22" ht="15.75" customHeight="1" x14ac:dyDescent="0.25">
      <c r="A86" s="2" t="s">
        <v>392</v>
      </c>
      <c r="C86" s="139" t="s">
        <v>387</v>
      </c>
      <c r="D86" s="139" t="s">
        <v>388</v>
      </c>
      <c r="E86" s="139" t="s">
        <v>389</v>
      </c>
      <c r="G86" s="69"/>
      <c r="H86" s="69"/>
      <c r="I86" s="1"/>
      <c r="K86" s="1"/>
      <c r="L86" s="1"/>
      <c r="M86" s="1"/>
      <c r="N86" s="1"/>
      <c r="O86" s="1"/>
      <c r="P86" s="1"/>
      <c r="Q86" s="1"/>
      <c r="R86" s="1"/>
      <c r="S86" s="41"/>
      <c r="T86" s="41"/>
      <c r="V86" s="2"/>
    </row>
    <row r="87" spans="1:22" ht="15.75" customHeight="1" x14ac:dyDescent="0.25">
      <c r="A87" s="2" t="s">
        <v>392</v>
      </c>
      <c r="C87" s="139"/>
      <c r="D87" s="139" t="s">
        <v>390</v>
      </c>
      <c r="E87" s="139" t="s">
        <v>391</v>
      </c>
      <c r="G87" s="69"/>
      <c r="H87" s="69"/>
      <c r="I87" s="1"/>
      <c r="K87" s="1"/>
      <c r="L87" s="1"/>
      <c r="M87" s="1"/>
      <c r="N87" s="1"/>
      <c r="O87" s="1"/>
      <c r="P87" s="1"/>
      <c r="Q87" s="1"/>
      <c r="R87" s="1"/>
      <c r="S87" s="41"/>
      <c r="T87" s="41"/>
      <c r="V87" s="2"/>
    </row>
    <row r="88" spans="1:22" ht="15.75" customHeight="1" x14ac:dyDescent="0.25">
      <c r="E88" s="3"/>
      <c r="G88" s="69"/>
      <c r="H88" s="69"/>
      <c r="I88" s="1"/>
      <c r="K88" s="1"/>
      <c r="L88" s="1"/>
      <c r="M88" s="1"/>
      <c r="N88" s="1"/>
      <c r="O88" s="1"/>
      <c r="P88" s="1"/>
      <c r="Q88" s="1"/>
      <c r="R88" s="1"/>
      <c r="S88" s="41"/>
      <c r="T88" s="41"/>
      <c r="V88" s="2"/>
    </row>
    <row r="89" spans="1:22" ht="15.75" customHeight="1" x14ac:dyDescent="0.25">
      <c r="E89" s="3"/>
      <c r="G89" s="69"/>
      <c r="H89" s="69"/>
      <c r="I89" s="1"/>
      <c r="K89" s="1"/>
      <c r="L89" s="1"/>
      <c r="M89" s="1"/>
      <c r="N89" s="1"/>
      <c r="O89" s="1"/>
      <c r="P89" s="1"/>
      <c r="Q89" s="1"/>
      <c r="R89" s="1"/>
      <c r="S89" s="41"/>
      <c r="T89" s="41"/>
      <c r="V89" s="2"/>
    </row>
    <row r="90" spans="1:22" ht="15.75" customHeight="1" x14ac:dyDescent="0.25">
      <c r="E90" s="3"/>
      <c r="G90" s="69"/>
      <c r="H90" s="69"/>
      <c r="I90" s="1"/>
      <c r="K90" s="1"/>
      <c r="L90" s="1"/>
      <c r="M90" s="1"/>
      <c r="N90" s="1"/>
      <c r="O90" s="1"/>
      <c r="P90" s="1"/>
      <c r="Q90" s="1"/>
      <c r="R90" s="1"/>
      <c r="S90" s="41"/>
      <c r="T90" s="41"/>
      <c r="V90" s="2"/>
    </row>
    <row r="91" spans="1:22" ht="15.75" customHeight="1" x14ac:dyDescent="0.25">
      <c r="E91" s="3"/>
      <c r="G91" s="69"/>
      <c r="H91" s="69"/>
      <c r="I91" s="1"/>
      <c r="K91" s="1"/>
      <c r="L91" s="1"/>
      <c r="M91" s="1"/>
      <c r="N91" s="1"/>
      <c r="O91" s="1"/>
      <c r="P91" s="1"/>
      <c r="Q91" s="1"/>
      <c r="R91" s="1"/>
      <c r="S91" s="41"/>
      <c r="T91" s="41"/>
      <c r="V91" s="2"/>
    </row>
    <row r="92" spans="1:22" ht="15.75" customHeight="1" x14ac:dyDescent="0.25">
      <c r="E92" s="3"/>
      <c r="G92" s="69"/>
      <c r="H92" s="69"/>
      <c r="I92" s="1"/>
      <c r="K92" s="1"/>
      <c r="L92" s="1"/>
      <c r="M92" s="1"/>
      <c r="N92" s="1"/>
      <c r="O92" s="1"/>
      <c r="P92" s="1"/>
      <c r="Q92" s="1"/>
      <c r="R92" s="1"/>
      <c r="S92" s="41"/>
      <c r="T92" s="41"/>
      <c r="V92" s="2"/>
    </row>
    <row r="93" spans="1:22" ht="15.75" customHeight="1" x14ac:dyDescent="0.25">
      <c r="E93" s="3"/>
      <c r="G93" s="69"/>
      <c r="H93" s="69"/>
      <c r="I93" s="1"/>
      <c r="K93" s="1"/>
      <c r="L93" s="1"/>
      <c r="M93" s="1"/>
      <c r="N93" s="1"/>
      <c r="O93" s="1"/>
      <c r="P93" s="1"/>
      <c r="Q93" s="1"/>
      <c r="R93" s="1"/>
      <c r="S93" s="41"/>
      <c r="T93" s="41"/>
      <c r="V93" s="2"/>
    </row>
    <row r="94" spans="1:22" ht="15.75" customHeight="1" x14ac:dyDescent="0.25">
      <c r="E94" s="3"/>
      <c r="G94" s="69"/>
      <c r="H94" s="69"/>
      <c r="I94" s="1"/>
      <c r="K94" s="1"/>
      <c r="L94" s="1"/>
      <c r="M94" s="1"/>
      <c r="N94" s="1"/>
      <c r="O94" s="1"/>
      <c r="P94" s="1"/>
      <c r="Q94" s="1"/>
      <c r="R94" s="1"/>
      <c r="S94" s="41"/>
      <c r="T94" s="41"/>
      <c r="V94" s="2"/>
    </row>
    <row r="95" spans="1:22" ht="15.75" customHeight="1" x14ac:dyDescent="0.25">
      <c r="E95" s="3"/>
      <c r="G95" s="69"/>
      <c r="H95" s="69"/>
      <c r="I95" s="1"/>
      <c r="K95" s="1"/>
      <c r="L95" s="1"/>
      <c r="M95" s="1"/>
      <c r="N95" s="1"/>
      <c r="O95" s="1"/>
      <c r="P95" s="1"/>
      <c r="Q95" s="1"/>
      <c r="R95" s="1"/>
      <c r="S95" s="41"/>
      <c r="T95" s="41"/>
      <c r="V95" s="2"/>
    </row>
    <row r="96" spans="1:22" ht="15.75" customHeight="1" x14ac:dyDescent="0.25">
      <c r="E96" s="3">
        <v>4</v>
      </c>
      <c r="F96" s="9">
        <v>1</v>
      </c>
      <c r="G96" s="69" t="s">
        <v>163</v>
      </c>
      <c r="H96" s="69" t="s">
        <v>164</v>
      </c>
      <c r="I96" s="1" t="s">
        <v>90</v>
      </c>
      <c r="K96" s="1" t="s">
        <v>157</v>
      </c>
      <c r="L96" s="1">
        <v>0.25</v>
      </c>
      <c r="M96" s="1">
        <v>1</v>
      </c>
      <c r="N96" s="1"/>
      <c r="O96" s="1" t="s">
        <v>158</v>
      </c>
      <c r="P96" s="1" t="s">
        <v>101</v>
      </c>
      <c r="Q96" s="1"/>
      <c r="R96" s="1" t="s">
        <v>92</v>
      </c>
      <c r="S96" s="41" t="s">
        <v>162</v>
      </c>
      <c r="T96" s="41">
        <v>2</v>
      </c>
      <c r="V96" s="2"/>
    </row>
    <row r="97" spans="5:22" ht="15.6" customHeight="1" x14ac:dyDescent="0.25">
      <c r="E97" s="3">
        <v>4</v>
      </c>
      <c r="F97" s="9">
        <v>1</v>
      </c>
      <c r="G97" s="69" t="s">
        <v>165</v>
      </c>
      <c r="H97" s="69" t="s">
        <v>166</v>
      </c>
      <c r="I97" s="1" t="s">
        <v>90</v>
      </c>
      <c r="K97" s="1" t="s">
        <v>157</v>
      </c>
      <c r="L97" s="1">
        <v>0.5</v>
      </c>
      <c r="M97" s="1">
        <v>1</v>
      </c>
      <c r="N97" s="1"/>
      <c r="O97" s="1" t="s">
        <v>159</v>
      </c>
      <c r="P97" s="1"/>
      <c r="Q97" s="1"/>
      <c r="R97" s="1" t="s">
        <v>160</v>
      </c>
      <c r="S97" s="12">
        <v>1</v>
      </c>
      <c r="T97" s="41">
        <v>2</v>
      </c>
      <c r="V97" s="2"/>
    </row>
    <row r="98" spans="5:22" ht="15.75" customHeight="1" x14ac:dyDescent="0.25">
      <c r="I98" s="1"/>
      <c r="K98" s="1"/>
      <c r="L98" s="1"/>
      <c r="M98" s="1"/>
      <c r="N98" s="1"/>
      <c r="O98" s="1"/>
      <c r="P98" s="1"/>
      <c r="Q98" s="1"/>
      <c r="R98" s="8"/>
      <c r="V98" s="2"/>
    </row>
    <row r="99" spans="5:22" ht="15.75" customHeight="1" x14ac:dyDescent="0.25">
      <c r="I99" s="1"/>
      <c r="K99" s="1"/>
      <c r="L99" s="1"/>
      <c r="M99" s="1"/>
      <c r="N99" s="1"/>
      <c r="O99" s="1"/>
      <c r="P99" s="1"/>
      <c r="Q99" s="1"/>
      <c r="R99" s="8"/>
      <c r="V99" s="2"/>
    </row>
    <row r="100" spans="5:22" ht="15.75" customHeight="1" x14ac:dyDescent="0.25">
      <c r="I100" s="1"/>
      <c r="K100" s="1"/>
      <c r="L100" s="1"/>
      <c r="M100" s="1"/>
      <c r="N100" s="1"/>
      <c r="O100" s="1"/>
      <c r="P100" s="1"/>
      <c r="Q100" s="1"/>
      <c r="R100" s="8"/>
      <c r="V100" s="2"/>
    </row>
    <row r="101" spans="5:22" ht="15.75" customHeight="1" x14ac:dyDescent="0.25">
      <c r="I101" s="1"/>
      <c r="K101" s="1"/>
      <c r="L101" s="1"/>
      <c r="M101" s="1"/>
      <c r="N101" s="1"/>
      <c r="O101" s="1"/>
      <c r="P101" s="1"/>
      <c r="Q101" s="1"/>
      <c r="R101" s="8"/>
      <c r="V101" s="2"/>
    </row>
    <row r="102" spans="5:22" ht="15.75" customHeight="1" x14ac:dyDescent="0.25">
      <c r="H102" s="69"/>
      <c r="I102" s="1"/>
      <c r="K102" s="1"/>
      <c r="L102" s="1"/>
      <c r="M102" s="1"/>
      <c r="N102" s="1"/>
      <c r="O102" s="1"/>
      <c r="P102" s="1"/>
      <c r="Q102" s="1"/>
      <c r="R102" s="8"/>
      <c r="V102" s="2"/>
    </row>
    <row r="103" spans="5:22" ht="15.75" customHeight="1" x14ac:dyDescent="0.25">
      <c r="I103" s="1"/>
      <c r="K103" s="1"/>
      <c r="L103" s="1"/>
      <c r="M103" s="1"/>
      <c r="N103" s="1"/>
      <c r="O103" s="1"/>
      <c r="P103" s="1"/>
      <c r="Q103" s="1"/>
      <c r="R103" s="8"/>
      <c r="V103" s="2"/>
    </row>
    <row r="104" spans="5:22" ht="15.75" customHeight="1" x14ac:dyDescent="0.25">
      <c r="I104" s="1"/>
      <c r="K104" s="1"/>
      <c r="L104" s="1"/>
      <c r="M104" s="1"/>
      <c r="N104" s="1"/>
      <c r="O104" s="1"/>
      <c r="P104" s="1"/>
      <c r="Q104" s="1"/>
      <c r="R104" s="8"/>
      <c r="S104" s="1"/>
      <c r="T104" s="1"/>
      <c r="V104" s="2"/>
    </row>
    <row r="105" spans="5:22" ht="15.75" customHeight="1" x14ac:dyDescent="0.25">
      <c r="I105" s="1"/>
      <c r="K105" s="1"/>
      <c r="L105" s="1"/>
      <c r="M105" s="1"/>
      <c r="N105" s="1"/>
      <c r="O105" s="1"/>
      <c r="P105" s="1"/>
      <c r="Q105" s="1"/>
      <c r="R105" s="8"/>
      <c r="S105" s="1"/>
      <c r="T105" s="1"/>
      <c r="V105" s="2"/>
    </row>
    <row r="106" spans="5:22" ht="15.75" customHeight="1" x14ac:dyDescent="0.25">
      <c r="I106" s="1"/>
      <c r="K106" s="1"/>
      <c r="L106" s="1"/>
      <c r="M106" s="1"/>
      <c r="N106" s="1"/>
      <c r="O106" s="1"/>
      <c r="P106" s="1"/>
      <c r="Q106" s="1"/>
      <c r="R106" s="8"/>
      <c r="S106" s="1"/>
      <c r="T106" s="1"/>
      <c r="V106" s="2"/>
    </row>
    <row r="107" spans="5:22" ht="15.75" customHeight="1" x14ac:dyDescent="0.25">
      <c r="I107" s="1"/>
      <c r="K107" s="1"/>
      <c r="L107" s="1"/>
      <c r="M107" s="1"/>
      <c r="N107" s="1"/>
      <c r="O107" s="1"/>
      <c r="P107" s="1"/>
      <c r="Q107" s="1"/>
      <c r="R107" s="8"/>
      <c r="S107" s="1"/>
      <c r="T107" s="1"/>
      <c r="V107" s="2"/>
    </row>
    <row r="108" spans="5:22" ht="15.75" customHeight="1" x14ac:dyDescent="0.25">
      <c r="I108" s="1"/>
      <c r="K108" s="1"/>
      <c r="L108" s="1"/>
      <c r="M108" s="1"/>
      <c r="N108" s="1"/>
      <c r="O108" s="1"/>
      <c r="P108" s="1"/>
      <c r="Q108" s="1"/>
      <c r="R108" s="8"/>
      <c r="S108" s="1"/>
      <c r="T108" s="1"/>
      <c r="V108" s="2"/>
    </row>
    <row r="109" spans="5:22" ht="15.75" customHeight="1" x14ac:dyDescent="0.25">
      <c r="I109" s="1"/>
      <c r="K109" s="1"/>
      <c r="L109" s="1"/>
      <c r="M109" s="1"/>
      <c r="N109" s="1"/>
      <c r="O109" s="1"/>
      <c r="P109" s="1"/>
      <c r="Q109" s="1"/>
      <c r="R109" s="8"/>
      <c r="S109" s="1"/>
      <c r="T109" s="1"/>
      <c r="V109" s="2"/>
    </row>
    <row r="110" spans="5:22" ht="13.2" x14ac:dyDescent="0.25">
      <c r="I110" s="1"/>
      <c r="K110" s="1"/>
      <c r="L110" s="1"/>
      <c r="M110" s="1"/>
      <c r="N110" s="1"/>
      <c r="O110" s="1"/>
      <c r="P110" s="1"/>
      <c r="Q110" s="1"/>
      <c r="R110" s="8"/>
      <c r="S110" s="1"/>
      <c r="T110" s="1"/>
      <c r="V110" s="2"/>
    </row>
    <row r="111" spans="5:22" ht="13.2" x14ac:dyDescent="0.25">
      <c r="I111" s="1"/>
      <c r="K111" s="1"/>
      <c r="L111" s="1"/>
      <c r="M111" s="1"/>
      <c r="N111" s="1"/>
      <c r="O111" s="1"/>
      <c r="P111" s="1"/>
      <c r="Q111" s="1"/>
      <c r="R111" s="8"/>
      <c r="S111" s="1"/>
      <c r="T111" s="1"/>
      <c r="V111" s="2"/>
    </row>
    <row r="112" spans="5:22" ht="13.2" x14ac:dyDescent="0.25">
      <c r="I112" s="1"/>
      <c r="K112" s="1"/>
      <c r="L112" s="1"/>
      <c r="M112" s="1"/>
      <c r="N112" s="1"/>
      <c r="O112" s="1"/>
      <c r="P112" s="1"/>
      <c r="Q112" s="1"/>
      <c r="R112" s="8"/>
      <c r="S112" s="1"/>
      <c r="T112" s="1"/>
      <c r="V112" s="2"/>
    </row>
    <row r="113" spans="9:22" ht="13.2" x14ac:dyDescent="0.25">
      <c r="I113" s="1"/>
      <c r="K113" s="1"/>
      <c r="L113" s="1"/>
      <c r="M113" s="1"/>
      <c r="N113" s="1"/>
      <c r="O113" s="1"/>
      <c r="P113" s="1"/>
      <c r="Q113" s="1"/>
      <c r="R113" s="8"/>
      <c r="S113" s="1"/>
      <c r="T113" s="1"/>
      <c r="V113" s="2"/>
    </row>
    <row r="114" spans="9:22" ht="13.2" x14ac:dyDescent="0.25">
      <c r="I114" s="1"/>
      <c r="K114" s="1"/>
      <c r="L114" s="1"/>
      <c r="M114" s="1"/>
      <c r="N114" s="1"/>
      <c r="O114" s="1"/>
      <c r="P114" s="1"/>
      <c r="Q114" s="1"/>
      <c r="R114" s="8"/>
      <c r="S114" s="1"/>
      <c r="T114" s="1"/>
      <c r="V114" s="2"/>
    </row>
    <row r="115" spans="9:22" ht="13.2" x14ac:dyDescent="0.25">
      <c r="I115" s="1"/>
      <c r="K115" s="1"/>
      <c r="L115" s="1"/>
      <c r="M115" s="1"/>
      <c r="N115" s="1"/>
      <c r="O115" s="1"/>
      <c r="P115" s="1"/>
      <c r="Q115" s="1"/>
      <c r="R115" s="8"/>
      <c r="S115" s="1"/>
      <c r="T115" s="1"/>
      <c r="V115" s="2"/>
    </row>
    <row r="116" spans="9:22" ht="13.2" x14ac:dyDescent="0.25">
      <c r="I116" s="1"/>
      <c r="K116" s="1"/>
      <c r="L116" s="1"/>
      <c r="M116" s="1"/>
      <c r="N116" s="1"/>
      <c r="O116" s="1"/>
      <c r="P116" s="1"/>
      <c r="Q116" s="1"/>
      <c r="R116" s="8"/>
      <c r="S116" s="1"/>
      <c r="T116" s="1"/>
      <c r="V116" s="2"/>
    </row>
    <row r="117" spans="9:22" ht="13.2" x14ac:dyDescent="0.25">
      <c r="I117" s="1"/>
      <c r="K117" s="1"/>
      <c r="L117" s="1"/>
      <c r="M117" s="1"/>
      <c r="N117" s="1"/>
      <c r="O117" s="1"/>
      <c r="P117" s="1"/>
      <c r="Q117" s="1"/>
      <c r="R117" s="8"/>
      <c r="S117" s="1"/>
      <c r="T117" s="1"/>
      <c r="V117" s="2"/>
    </row>
    <row r="118" spans="9:22" ht="13.2" x14ac:dyDescent="0.25">
      <c r="I118" s="1"/>
      <c r="K118" s="1"/>
      <c r="L118" s="1"/>
      <c r="M118" s="1"/>
      <c r="N118" s="1"/>
      <c r="O118" s="1"/>
      <c r="P118" s="1"/>
      <c r="Q118" s="1"/>
      <c r="R118" s="8"/>
      <c r="S118" s="1"/>
      <c r="T118" s="1"/>
      <c r="V118" s="2"/>
    </row>
    <row r="119" spans="9:22" ht="13.2" x14ac:dyDescent="0.25">
      <c r="I119" s="1"/>
      <c r="K119" s="1"/>
      <c r="L119" s="1"/>
      <c r="M119" s="1"/>
      <c r="N119" s="1"/>
      <c r="O119" s="1"/>
      <c r="P119" s="1"/>
      <c r="Q119" s="1"/>
      <c r="R119" s="8"/>
      <c r="S119" s="1"/>
      <c r="T119" s="1"/>
      <c r="V119" s="2"/>
    </row>
    <row r="120" spans="9:22" ht="13.2" x14ac:dyDescent="0.25">
      <c r="I120" s="1"/>
      <c r="K120" s="1"/>
      <c r="L120" s="1"/>
      <c r="M120" s="1"/>
      <c r="N120" s="1"/>
      <c r="O120" s="1"/>
      <c r="P120" s="1"/>
      <c r="Q120" s="1"/>
      <c r="R120" s="8"/>
      <c r="S120" s="1"/>
      <c r="T120" s="1"/>
      <c r="V120" s="2"/>
    </row>
    <row r="121" spans="9:22" ht="13.2" x14ac:dyDescent="0.25">
      <c r="I121" s="1"/>
      <c r="K121" s="1"/>
      <c r="L121" s="1"/>
      <c r="M121" s="1"/>
      <c r="N121" s="1"/>
      <c r="O121" s="1"/>
      <c r="P121" s="1"/>
      <c r="Q121" s="1"/>
      <c r="R121" s="8"/>
      <c r="S121" s="1"/>
      <c r="T121" s="1"/>
      <c r="V121" s="2"/>
    </row>
    <row r="122" spans="9:22" ht="13.2" x14ac:dyDescent="0.25">
      <c r="I122" s="1"/>
      <c r="K122" s="1"/>
      <c r="L122" s="1"/>
      <c r="M122" s="1"/>
      <c r="N122" s="1"/>
      <c r="O122" s="1"/>
      <c r="P122" s="1"/>
      <c r="Q122" s="1"/>
      <c r="R122" s="8"/>
      <c r="S122" s="1"/>
      <c r="T122" s="1"/>
      <c r="V122" s="2"/>
    </row>
    <row r="123" spans="9:22" ht="13.2" x14ac:dyDescent="0.25">
      <c r="I123" s="1"/>
      <c r="K123" s="1"/>
      <c r="L123" s="1"/>
      <c r="M123" s="1"/>
      <c r="N123" s="1"/>
      <c r="O123" s="1"/>
      <c r="P123" s="1"/>
      <c r="Q123" s="1"/>
      <c r="R123" s="8"/>
      <c r="S123" s="1"/>
      <c r="T123" s="1"/>
      <c r="V123" s="2"/>
    </row>
    <row r="124" spans="9:22" ht="13.2" x14ac:dyDescent="0.25">
      <c r="I124" s="1"/>
      <c r="K124" s="1"/>
      <c r="L124" s="1"/>
      <c r="M124" s="1"/>
      <c r="N124" s="1"/>
      <c r="O124" s="1"/>
      <c r="P124" s="1"/>
      <c r="Q124" s="1"/>
      <c r="R124" s="8"/>
      <c r="S124" s="1"/>
      <c r="T124" s="1"/>
      <c r="V124" s="2"/>
    </row>
    <row r="125" spans="9:22" ht="13.2" x14ac:dyDescent="0.25">
      <c r="I125" s="1"/>
      <c r="K125" s="1"/>
      <c r="L125" s="1"/>
      <c r="M125" s="1"/>
      <c r="N125" s="1"/>
      <c r="O125" s="1"/>
      <c r="P125" s="1"/>
      <c r="Q125" s="1"/>
      <c r="R125" s="8"/>
      <c r="S125" s="1"/>
      <c r="T125" s="1"/>
      <c r="V125" s="2"/>
    </row>
    <row r="126" spans="9:22" ht="13.2" x14ac:dyDescent="0.25">
      <c r="I126" s="1"/>
      <c r="K126" s="1"/>
      <c r="L126" s="1"/>
      <c r="M126" s="1"/>
      <c r="N126" s="1"/>
      <c r="O126" s="1"/>
      <c r="P126" s="1"/>
      <c r="Q126" s="1"/>
      <c r="R126" s="8"/>
      <c r="S126" s="1"/>
      <c r="T126" s="1"/>
      <c r="V126" s="2"/>
    </row>
    <row r="127" spans="9:22" ht="13.2" x14ac:dyDescent="0.25">
      <c r="I127" s="1"/>
      <c r="K127" s="1"/>
      <c r="L127" s="1"/>
      <c r="M127" s="1"/>
      <c r="N127" s="1"/>
      <c r="O127" s="1"/>
      <c r="P127" s="1"/>
      <c r="Q127" s="1"/>
      <c r="R127" s="8"/>
      <c r="S127" s="1"/>
      <c r="T127" s="1"/>
      <c r="V127" s="2"/>
    </row>
    <row r="128" spans="9:22" ht="13.2" x14ac:dyDescent="0.25">
      <c r="I128" s="1"/>
      <c r="K128" s="1"/>
      <c r="L128" s="1"/>
      <c r="M128" s="1"/>
      <c r="N128" s="1"/>
      <c r="O128" s="1"/>
      <c r="P128" s="1"/>
      <c r="Q128" s="1"/>
      <c r="R128" s="8"/>
      <c r="S128" s="1"/>
      <c r="T128" s="1"/>
      <c r="V128" s="2"/>
    </row>
    <row r="129" spans="9:22" ht="13.2" x14ac:dyDescent="0.25">
      <c r="I129" s="1"/>
      <c r="K129" s="1"/>
      <c r="L129" s="1"/>
      <c r="M129" s="1"/>
      <c r="N129" s="1"/>
      <c r="O129" s="1"/>
      <c r="P129" s="1"/>
      <c r="Q129" s="1"/>
      <c r="R129" s="8"/>
      <c r="S129" s="1"/>
      <c r="T129" s="1"/>
      <c r="V129" s="2"/>
    </row>
    <row r="130" spans="9:22" ht="13.2" x14ac:dyDescent="0.25">
      <c r="I130" s="1"/>
      <c r="K130" s="1"/>
      <c r="L130" s="1"/>
      <c r="M130" s="1"/>
      <c r="N130" s="1"/>
      <c r="O130" s="1"/>
      <c r="P130" s="1"/>
      <c r="Q130" s="1"/>
      <c r="R130" s="8"/>
      <c r="S130" s="1"/>
      <c r="T130" s="1"/>
      <c r="V130" s="2"/>
    </row>
    <row r="131" spans="9:22" ht="13.2" x14ac:dyDescent="0.25">
      <c r="I131" s="1"/>
      <c r="K131" s="1"/>
      <c r="L131" s="1"/>
      <c r="M131" s="1"/>
      <c r="N131" s="1"/>
      <c r="O131" s="1"/>
      <c r="P131" s="1"/>
      <c r="Q131" s="1"/>
      <c r="R131" s="8"/>
      <c r="S131" s="1"/>
      <c r="T131" s="1"/>
      <c r="V131" s="2"/>
    </row>
    <row r="132" spans="9:22" ht="13.2" x14ac:dyDescent="0.25">
      <c r="I132" s="1"/>
      <c r="K132" s="1"/>
      <c r="L132" s="1"/>
      <c r="M132" s="1"/>
      <c r="N132" s="1"/>
      <c r="O132" s="1"/>
      <c r="P132" s="1"/>
      <c r="Q132" s="1"/>
      <c r="R132" s="8"/>
      <c r="S132" s="1"/>
      <c r="T132" s="1"/>
      <c r="V132" s="2"/>
    </row>
    <row r="133" spans="9:22" ht="13.2" x14ac:dyDescent="0.25">
      <c r="I133" s="1"/>
      <c r="K133" s="1"/>
      <c r="L133" s="1"/>
      <c r="M133" s="1"/>
      <c r="N133" s="1"/>
      <c r="O133" s="1"/>
      <c r="P133" s="1"/>
      <c r="Q133" s="1"/>
      <c r="R133" s="8"/>
      <c r="S133" s="1"/>
      <c r="T133" s="1"/>
      <c r="V133" s="2"/>
    </row>
    <row r="134" spans="9:22" ht="13.2" x14ac:dyDescent="0.25">
      <c r="I134" s="1"/>
      <c r="K134" s="1"/>
      <c r="L134" s="1"/>
      <c r="M134" s="1"/>
      <c r="N134" s="1"/>
      <c r="O134" s="1"/>
      <c r="P134" s="1"/>
      <c r="Q134" s="1"/>
      <c r="R134" s="8"/>
      <c r="S134" s="1"/>
      <c r="T134" s="1"/>
      <c r="V134" s="2"/>
    </row>
    <row r="135" spans="9:22" ht="13.2" x14ac:dyDescent="0.25">
      <c r="I135" s="1"/>
      <c r="K135" s="1"/>
      <c r="L135" s="1"/>
      <c r="M135" s="1"/>
      <c r="N135" s="1"/>
      <c r="O135" s="1"/>
      <c r="P135" s="1"/>
      <c r="Q135" s="1"/>
      <c r="R135" s="8"/>
      <c r="S135" s="1"/>
      <c r="T135" s="1"/>
      <c r="V135" s="2"/>
    </row>
    <row r="136" spans="9:22" ht="13.2" x14ac:dyDescent="0.25">
      <c r="I136" s="1"/>
      <c r="K136" s="1"/>
      <c r="L136" s="1"/>
      <c r="M136" s="1"/>
      <c r="N136" s="1"/>
      <c r="O136" s="1"/>
      <c r="P136" s="1"/>
      <c r="Q136" s="1"/>
      <c r="R136" s="8"/>
      <c r="S136" s="1"/>
      <c r="T136" s="1"/>
      <c r="V136" s="2"/>
    </row>
    <row r="137" spans="9:22" ht="13.2" x14ac:dyDescent="0.25">
      <c r="I137" s="1"/>
      <c r="K137" s="1"/>
      <c r="L137" s="1"/>
      <c r="M137" s="1"/>
      <c r="N137" s="1"/>
      <c r="O137" s="1"/>
      <c r="P137" s="1"/>
      <c r="Q137" s="1"/>
      <c r="R137" s="8"/>
      <c r="S137" s="1"/>
      <c r="T137" s="1"/>
      <c r="V137" s="2"/>
    </row>
    <row r="138" spans="9:22" ht="13.2" x14ac:dyDescent="0.25">
      <c r="I138" s="1"/>
      <c r="K138" s="1"/>
      <c r="L138" s="1"/>
      <c r="M138" s="1"/>
      <c r="N138" s="1"/>
      <c r="O138" s="1"/>
      <c r="P138" s="1"/>
      <c r="Q138" s="1"/>
      <c r="R138" s="8"/>
      <c r="S138" s="1"/>
      <c r="T138" s="1"/>
      <c r="V138" s="2"/>
    </row>
    <row r="139" spans="9:22" ht="13.2" x14ac:dyDescent="0.25">
      <c r="I139" s="1"/>
      <c r="K139" s="1"/>
      <c r="L139" s="1"/>
      <c r="M139" s="1"/>
      <c r="N139" s="1"/>
      <c r="O139" s="1"/>
      <c r="P139" s="1"/>
      <c r="Q139" s="1"/>
      <c r="R139" s="8"/>
      <c r="S139" s="1"/>
      <c r="T139" s="1"/>
      <c r="V139" s="2"/>
    </row>
    <row r="140" spans="9:22" ht="13.2" x14ac:dyDescent="0.25">
      <c r="I140" s="1"/>
      <c r="K140" s="1"/>
      <c r="L140" s="1"/>
      <c r="M140" s="1"/>
      <c r="N140" s="1"/>
      <c r="O140" s="1"/>
      <c r="P140" s="1"/>
      <c r="Q140" s="1"/>
      <c r="R140" s="8"/>
      <c r="S140" s="1"/>
      <c r="T140" s="1"/>
      <c r="V140" s="2"/>
    </row>
    <row r="141" spans="9:22" ht="13.2" x14ac:dyDescent="0.25">
      <c r="I141" s="1"/>
      <c r="K141" s="1"/>
      <c r="L141" s="1"/>
      <c r="M141" s="1"/>
      <c r="N141" s="1"/>
      <c r="O141" s="1"/>
      <c r="P141" s="1"/>
      <c r="Q141" s="1"/>
      <c r="R141" s="8"/>
      <c r="S141" s="1"/>
      <c r="T141" s="1"/>
      <c r="V141" s="2"/>
    </row>
    <row r="142" spans="9:22" ht="13.2" x14ac:dyDescent="0.25">
      <c r="I142" s="1"/>
      <c r="K142" s="1"/>
      <c r="L142" s="1"/>
      <c r="M142" s="1"/>
      <c r="N142" s="1"/>
      <c r="O142" s="1"/>
      <c r="P142" s="1"/>
      <c r="Q142" s="1"/>
      <c r="R142" s="8"/>
      <c r="S142" s="1"/>
      <c r="T142" s="1"/>
      <c r="V142" s="2"/>
    </row>
    <row r="143" spans="9:22" ht="13.2" x14ac:dyDescent="0.25">
      <c r="I143" s="1"/>
      <c r="K143" s="1"/>
      <c r="L143" s="1"/>
      <c r="M143" s="1"/>
      <c r="N143" s="1"/>
      <c r="O143" s="1"/>
      <c r="P143" s="1"/>
      <c r="Q143" s="1"/>
      <c r="R143" s="8"/>
      <c r="S143" s="1"/>
      <c r="T143" s="1"/>
      <c r="V143" s="2"/>
    </row>
    <row r="144" spans="9:22" ht="13.2" x14ac:dyDescent="0.25">
      <c r="I144" s="1"/>
      <c r="K144" s="1"/>
      <c r="L144" s="1"/>
      <c r="M144" s="1"/>
      <c r="N144" s="1"/>
      <c r="O144" s="1"/>
      <c r="P144" s="1"/>
      <c r="Q144" s="1"/>
      <c r="R144" s="8"/>
      <c r="S144" s="1"/>
      <c r="T144" s="1"/>
      <c r="V144" s="2"/>
    </row>
    <row r="145" spans="9:22" ht="13.2" x14ac:dyDescent="0.25">
      <c r="I145" s="1"/>
      <c r="K145" s="1"/>
      <c r="L145" s="1"/>
      <c r="M145" s="1"/>
      <c r="N145" s="1"/>
      <c r="O145" s="1"/>
      <c r="P145" s="1"/>
      <c r="Q145" s="1"/>
      <c r="R145" s="8"/>
      <c r="S145" s="1"/>
      <c r="T145" s="1"/>
      <c r="V145" s="2"/>
    </row>
    <row r="146" spans="9:22" ht="13.2" x14ac:dyDescent="0.25">
      <c r="I146" s="1"/>
      <c r="K146" s="1"/>
      <c r="L146" s="1"/>
      <c r="M146" s="1"/>
      <c r="N146" s="1"/>
      <c r="O146" s="1"/>
      <c r="P146" s="1"/>
      <c r="Q146" s="1"/>
      <c r="R146" s="8"/>
      <c r="S146" s="1"/>
      <c r="T146" s="1"/>
      <c r="V146" s="2"/>
    </row>
    <row r="147" spans="9:22" ht="13.2" x14ac:dyDescent="0.25">
      <c r="I147" s="1"/>
      <c r="K147" s="1"/>
      <c r="L147" s="1"/>
      <c r="M147" s="1"/>
      <c r="N147" s="1"/>
      <c r="O147" s="1"/>
      <c r="P147" s="1"/>
      <c r="Q147" s="1"/>
      <c r="R147" s="8"/>
      <c r="S147" s="1"/>
      <c r="T147" s="1"/>
      <c r="V147" s="2"/>
    </row>
    <row r="148" spans="9:22" ht="13.2" x14ac:dyDescent="0.25">
      <c r="I148" s="1"/>
      <c r="K148" s="1"/>
      <c r="L148" s="1"/>
      <c r="M148" s="1"/>
      <c r="N148" s="1"/>
      <c r="O148" s="1"/>
      <c r="P148" s="1"/>
      <c r="Q148" s="1"/>
      <c r="R148" s="8"/>
      <c r="S148" s="1"/>
      <c r="T148" s="1"/>
      <c r="V148" s="2"/>
    </row>
    <row r="149" spans="9:22" ht="13.2" x14ac:dyDescent="0.25">
      <c r="I149" s="1"/>
      <c r="K149" s="1"/>
      <c r="L149" s="1"/>
      <c r="M149" s="1"/>
      <c r="N149" s="1"/>
      <c r="O149" s="1"/>
      <c r="P149" s="1"/>
      <c r="Q149" s="1"/>
      <c r="R149" s="8"/>
      <c r="S149" s="1"/>
      <c r="T149" s="1"/>
      <c r="V149" s="2"/>
    </row>
    <row r="150" spans="9:22" ht="13.2" x14ac:dyDescent="0.25">
      <c r="I150" s="1"/>
      <c r="K150" s="1"/>
      <c r="L150" s="1"/>
      <c r="M150" s="1"/>
      <c r="N150" s="1"/>
      <c r="O150" s="1"/>
      <c r="P150" s="1"/>
      <c r="Q150" s="1"/>
      <c r="R150" s="8"/>
      <c r="S150" s="1"/>
      <c r="T150" s="1"/>
      <c r="V150" s="2"/>
    </row>
    <row r="151" spans="9:22" ht="13.2" x14ac:dyDescent="0.25">
      <c r="I151" s="1"/>
      <c r="K151" s="1"/>
      <c r="L151" s="1"/>
      <c r="M151" s="1"/>
      <c r="N151" s="1"/>
      <c r="O151" s="1"/>
      <c r="P151" s="1"/>
      <c r="Q151" s="1"/>
      <c r="R151" s="8"/>
      <c r="S151" s="1"/>
      <c r="T151" s="1"/>
      <c r="V151" s="2"/>
    </row>
    <row r="152" spans="9:22" ht="13.2" x14ac:dyDescent="0.25">
      <c r="I152" s="1"/>
      <c r="K152" s="1"/>
      <c r="L152" s="1"/>
      <c r="M152" s="1"/>
      <c r="N152" s="1"/>
      <c r="O152" s="1"/>
      <c r="P152" s="1"/>
      <c r="Q152" s="1"/>
      <c r="R152" s="8"/>
      <c r="S152" s="1"/>
      <c r="T152" s="1"/>
      <c r="V152" s="2"/>
    </row>
    <row r="153" spans="9:22" ht="13.2" x14ac:dyDescent="0.25">
      <c r="I153" s="1"/>
      <c r="K153" s="1"/>
      <c r="L153" s="1"/>
      <c r="M153" s="1"/>
      <c r="N153" s="1"/>
      <c r="O153" s="1"/>
      <c r="P153" s="1"/>
      <c r="Q153" s="1"/>
      <c r="R153" s="8"/>
      <c r="S153" s="1"/>
      <c r="T153" s="1"/>
      <c r="V153" s="2"/>
    </row>
    <row r="154" spans="9:22" ht="13.2" x14ac:dyDescent="0.25">
      <c r="I154" s="1"/>
      <c r="K154" s="1"/>
      <c r="L154" s="1"/>
      <c r="M154" s="1"/>
      <c r="N154" s="1"/>
      <c r="O154" s="1"/>
      <c r="P154" s="1"/>
      <c r="Q154" s="1"/>
      <c r="R154" s="8"/>
      <c r="S154" s="1"/>
      <c r="T154" s="1"/>
      <c r="V154" s="2"/>
    </row>
    <row r="155" spans="9:22" ht="13.2" x14ac:dyDescent="0.25">
      <c r="I155" s="1"/>
      <c r="K155" s="1"/>
      <c r="L155" s="1"/>
      <c r="M155" s="1"/>
      <c r="N155" s="1"/>
      <c r="O155" s="1"/>
      <c r="P155" s="1"/>
      <c r="Q155" s="1"/>
      <c r="R155" s="8"/>
      <c r="S155" s="1"/>
      <c r="T155" s="1"/>
      <c r="V155" s="2"/>
    </row>
    <row r="156" spans="9:22" ht="13.2" x14ac:dyDescent="0.25">
      <c r="I156" s="1"/>
      <c r="K156" s="1"/>
      <c r="L156" s="1"/>
      <c r="M156" s="1"/>
      <c r="N156" s="1"/>
      <c r="O156" s="1"/>
      <c r="P156" s="1"/>
      <c r="Q156" s="1"/>
      <c r="R156" s="8"/>
      <c r="S156" s="1"/>
      <c r="T156" s="1"/>
      <c r="V156" s="2"/>
    </row>
    <row r="157" spans="9:22" ht="13.2" x14ac:dyDescent="0.25">
      <c r="I157" s="1"/>
      <c r="K157" s="1"/>
      <c r="L157" s="1"/>
      <c r="M157" s="1"/>
      <c r="N157" s="1"/>
      <c r="O157" s="1"/>
      <c r="P157" s="1"/>
      <c r="Q157" s="1"/>
      <c r="R157" s="8"/>
      <c r="S157" s="1"/>
      <c r="T157" s="1"/>
      <c r="V157" s="2"/>
    </row>
    <row r="158" spans="9:22" ht="13.2" x14ac:dyDescent="0.25">
      <c r="I158" s="1"/>
      <c r="K158" s="1"/>
      <c r="L158" s="1"/>
      <c r="M158" s="1"/>
      <c r="N158" s="1"/>
      <c r="O158" s="1"/>
      <c r="P158" s="1"/>
      <c r="Q158" s="1"/>
      <c r="R158" s="8"/>
      <c r="S158" s="1"/>
      <c r="T158" s="1"/>
      <c r="V158" s="2"/>
    </row>
    <row r="159" spans="9:22" ht="13.2" x14ac:dyDescent="0.25">
      <c r="I159" s="1"/>
      <c r="K159" s="1"/>
      <c r="L159" s="1"/>
      <c r="M159" s="1"/>
      <c r="N159" s="1"/>
      <c r="O159" s="1"/>
      <c r="P159" s="1"/>
      <c r="Q159" s="1"/>
      <c r="R159" s="8"/>
      <c r="S159" s="1"/>
      <c r="T159" s="1"/>
      <c r="V159" s="2"/>
    </row>
    <row r="160" spans="9:22" ht="13.2" x14ac:dyDescent="0.25">
      <c r="I160" s="1"/>
      <c r="K160" s="1"/>
      <c r="L160" s="1"/>
      <c r="M160" s="1"/>
      <c r="N160" s="1"/>
      <c r="O160" s="1"/>
      <c r="P160" s="1"/>
      <c r="Q160" s="1"/>
      <c r="R160" s="8"/>
      <c r="S160" s="1"/>
      <c r="T160" s="1"/>
      <c r="V160" s="2"/>
    </row>
    <row r="161" spans="9:22" ht="13.2" x14ac:dyDescent="0.25">
      <c r="I161" s="1"/>
      <c r="K161" s="1"/>
      <c r="L161" s="1"/>
      <c r="M161" s="1"/>
      <c r="N161" s="1"/>
      <c r="O161" s="1"/>
      <c r="P161" s="1"/>
      <c r="Q161" s="1"/>
      <c r="R161" s="8"/>
      <c r="S161" s="1"/>
      <c r="T161" s="1"/>
      <c r="V161" s="2"/>
    </row>
    <row r="162" spans="9:22" ht="13.2" x14ac:dyDescent="0.25">
      <c r="I162" s="1"/>
      <c r="K162" s="1"/>
      <c r="L162" s="1"/>
      <c r="M162" s="1"/>
      <c r="N162" s="1"/>
      <c r="O162" s="1"/>
      <c r="P162" s="1"/>
      <c r="Q162" s="1"/>
      <c r="R162" s="8"/>
      <c r="S162" s="1"/>
      <c r="T162" s="1"/>
      <c r="V162" s="2"/>
    </row>
    <row r="163" spans="9:22" ht="13.2" x14ac:dyDescent="0.25">
      <c r="I163" s="1"/>
      <c r="K163" s="1"/>
      <c r="L163" s="1"/>
      <c r="M163" s="1"/>
      <c r="N163" s="1"/>
      <c r="O163" s="1"/>
      <c r="P163" s="1"/>
      <c r="Q163" s="1"/>
      <c r="R163" s="8"/>
      <c r="S163" s="1"/>
      <c r="T163" s="1"/>
      <c r="V163" s="2"/>
    </row>
    <row r="164" spans="9:22" ht="13.2" x14ac:dyDescent="0.25">
      <c r="I164" s="1"/>
      <c r="K164" s="1"/>
      <c r="L164" s="1"/>
      <c r="M164" s="1"/>
      <c r="N164" s="1"/>
      <c r="O164" s="1"/>
      <c r="P164" s="1"/>
      <c r="Q164" s="1"/>
      <c r="R164" s="8"/>
      <c r="S164" s="1"/>
      <c r="T164" s="1"/>
      <c r="V164" s="2"/>
    </row>
    <row r="165" spans="9:22" ht="13.2" x14ac:dyDescent="0.25">
      <c r="I165" s="1"/>
      <c r="K165" s="1"/>
      <c r="L165" s="1"/>
      <c r="M165" s="1"/>
      <c r="N165" s="1"/>
      <c r="O165" s="1"/>
      <c r="P165" s="1"/>
      <c r="Q165" s="1"/>
      <c r="R165" s="8"/>
      <c r="S165" s="1"/>
      <c r="T165" s="1"/>
      <c r="V165" s="2"/>
    </row>
    <row r="166" spans="9:22" ht="13.2" x14ac:dyDescent="0.25">
      <c r="I166" s="1"/>
      <c r="K166" s="1"/>
      <c r="L166" s="1"/>
      <c r="M166" s="1"/>
      <c r="N166" s="1"/>
      <c r="O166" s="1"/>
      <c r="P166" s="1"/>
      <c r="Q166" s="1"/>
      <c r="R166" s="8"/>
      <c r="S166" s="1"/>
      <c r="T166" s="1"/>
      <c r="V166" s="2"/>
    </row>
    <row r="167" spans="9:22" ht="13.2" x14ac:dyDescent="0.25">
      <c r="I167" s="1"/>
      <c r="K167" s="1"/>
      <c r="L167" s="1"/>
      <c r="M167" s="1"/>
      <c r="N167" s="1"/>
      <c r="O167" s="1"/>
      <c r="P167" s="1"/>
      <c r="Q167" s="1"/>
      <c r="R167" s="8"/>
      <c r="S167" s="1"/>
      <c r="T167" s="1"/>
      <c r="V167" s="2"/>
    </row>
    <row r="168" spans="9:22" ht="13.2" x14ac:dyDescent="0.25">
      <c r="I168" s="1"/>
      <c r="K168" s="1"/>
      <c r="L168" s="1"/>
      <c r="M168" s="1"/>
      <c r="N168" s="1"/>
      <c r="O168" s="1"/>
      <c r="P168" s="1"/>
      <c r="Q168" s="1"/>
      <c r="R168" s="8"/>
      <c r="S168" s="1"/>
      <c r="T168" s="1"/>
      <c r="V168" s="2"/>
    </row>
    <row r="169" spans="9:22" ht="13.2" x14ac:dyDescent="0.25">
      <c r="I169" s="1"/>
      <c r="K169" s="1"/>
      <c r="L169" s="1"/>
      <c r="M169" s="1"/>
      <c r="N169" s="1"/>
      <c r="O169" s="1"/>
      <c r="P169" s="1"/>
      <c r="Q169" s="1"/>
      <c r="R169" s="8"/>
      <c r="S169" s="1"/>
      <c r="T169" s="1"/>
      <c r="V169" s="2"/>
    </row>
    <row r="170" spans="9:22" ht="13.2" x14ac:dyDescent="0.25">
      <c r="I170" s="1"/>
      <c r="K170" s="1"/>
      <c r="L170" s="1"/>
      <c r="M170" s="1"/>
      <c r="N170" s="1"/>
      <c r="O170" s="1"/>
      <c r="P170" s="1"/>
      <c r="Q170" s="1"/>
      <c r="R170" s="8"/>
      <c r="S170" s="1"/>
      <c r="T170" s="1"/>
      <c r="V170" s="2"/>
    </row>
    <row r="171" spans="9:22" ht="13.2" x14ac:dyDescent="0.25">
      <c r="I171" s="1"/>
      <c r="K171" s="1"/>
      <c r="L171" s="1"/>
      <c r="M171" s="1"/>
      <c r="N171" s="1"/>
      <c r="O171" s="1"/>
      <c r="P171" s="1"/>
      <c r="Q171" s="1"/>
      <c r="R171" s="8"/>
      <c r="S171" s="1"/>
      <c r="T171" s="1"/>
      <c r="V171" s="2"/>
    </row>
    <row r="172" spans="9:22" ht="13.2" x14ac:dyDescent="0.25">
      <c r="I172" s="1"/>
      <c r="K172" s="1"/>
      <c r="L172" s="1"/>
      <c r="M172" s="1"/>
      <c r="N172" s="1"/>
      <c r="O172" s="1"/>
      <c r="P172" s="1"/>
      <c r="Q172" s="1"/>
      <c r="R172" s="8"/>
      <c r="S172" s="1"/>
      <c r="T172" s="1"/>
      <c r="V172" s="2"/>
    </row>
    <row r="173" spans="9:22" ht="13.2" x14ac:dyDescent="0.25">
      <c r="I173" s="1"/>
      <c r="K173" s="1"/>
      <c r="L173" s="1"/>
      <c r="M173" s="1"/>
      <c r="N173" s="1"/>
      <c r="O173" s="1"/>
      <c r="P173" s="1"/>
      <c r="Q173" s="1"/>
      <c r="R173" s="8"/>
      <c r="S173" s="1"/>
      <c r="T173" s="1"/>
      <c r="V173" s="2"/>
    </row>
    <row r="174" spans="9:22" ht="13.2" x14ac:dyDescent="0.25">
      <c r="I174" s="1"/>
      <c r="K174" s="1"/>
      <c r="L174" s="1"/>
      <c r="M174" s="1"/>
      <c r="N174" s="1"/>
      <c r="O174" s="1"/>
      <c r="P174" s="1"/>
      <c r="Q174" s="1"/>
      <c r="R174" s="8"/>
      <c r="S174" s="1"/>
      <c r="T174" s="1"/>
      <c r="V174" s="2"/>
    </row>
    <row r="175" spans="9:22" ht="13.2" x14ac:dyDescent="0.25">
      <c r="I175" s="1"/>
      <c r="K175" s="1"/>
      <c r="L175" s="1"/>
      <c r="M175" s="1"/>
      <c r="N175" s="1"/>
      <c r="O175" s="1"/>
      <c r="P175" s="1"/>
      <c r="Q175" s="1"/>
      <c r="R175" s="8"/>
      <c r="S175" s="1"/>
      <c r="T175" s="1"/>
      <c r="V175" s="2"/>
    </row>
    <row r="176" spans="9:22" ht="13.2" x14ac:dyDescent="0.25">
      <c r="I176" s="1"/>
      <c r="K176" s="1"/>
      <c r="L176" s="1"/>
      <c r="M176" s="1"/>
      <c r="N176" s="1"/>
      <c r="O176" s="1"/>
      <c r="P176" s="1"/>
      <c r="Q176" s="1"/>
      <c r="R176" s="8"/>
      <c r="S176" s="1"/>
      <c r="T176" s="1"/>
      <c r="V176" s="2"/>
    </row>
    <row r="177" spans="9:22" ht="13.2" x14ac:dyDescent="0.25">
      <c r="I177" s="1"/>
      <c r="K177" s="1"/>
      <c r="L177" s="1"/>
      <c r="M177" s="1"/>
      <c r="N177" s="1"/>
      <c r="O177" s="1"/>
      <c r="P177" s="1"/>
      <c r="Q177" s="1"/>
      <c r="R177" s="8"/>
      <c r="S177" s="1"/>
      <c r="T177" s="1"/>
      <c r="V177" s="2"/>
    </row>
    <row r="178" spans="9:22" ht="13.2" x14ac:dyDescent="0.25">
      <c r="I178" s="1"/>
      <c r="K178" s="1"/>
      <c r="L178" s="1"/>
      <c r="M178" s="1"/>
      <c r="N178" s="1"/>
      <c r="O178" s="1"/>
      <c r="P178" s="1"/>
      <c r="Q178" s="1"/>
      <c r="R178" s="8"/>
      <c r="S178" s="1"/>
      <c r="T178" s="1"/>
      <c r="V178" s="2"/>
    </row>
    <row r="179" spans="9:22" ht="13.2" x14ac:dyDescent="0.25">
      <c r="I179" s="1"/>
      <c r="K179" s="1"/>
      <c r="L179" s="1"/>
      <c r="M179" s="1"/>
      <c r="N179" s="1"/>
      <c r="O179" s="1"/>
      <c r="P179" s="1"/>
      <c r="Q179" s="1"/>
      <c r="R179" s="8"/>
      <c r="S179" s="1"/>
      <c r="T179" s="1"/>
      <c r="V179" s="2"/>
    </row>
    <row r="180" spans="9:22" ht="13.2" x14ac:dyDescent="0.25">
      <c r="I180" s="1"/>
      <c r="K180" s="1"/>
      <c r="L180" s="1"/>
      <c r="M180" s="1"/>
      <c r="N180" s="1"/>
      <c r="O180" s="1"/>
      <c r="P180" s="1"/>
      <c r="Q180" s="1"/>
      <c r="R180" s="8"/>
      <c r="S180" s="1"/>
      <c r="T180" s="1"/>
      <c r="V180" s="2"/>
    </row>
    <row r="181" spans="9:22" ht="13.2" x14ac:dyDescent="0.25">
      <c r="I181" s="1"/>
      <c r="K181" s="1"/>
      <c r="L181" s="1"/>
      <c r="M181" s="1"/>
      <c r="N181" s="1"/>
      <c r="O181" s="1"/>
      <c r="P181" s="1"/>
      <c r="Q181" s="1"/>
      <c r="R181" s="8"/>
      <c r="S181" s="1"/>
      <c r="T181" s="1"/>
      <c r="V181" s="2"/>
    </row>
    <row r="182" spans="9:22" ht="13.2" x14ac:dyDescent="0.25">
      <c r="I182" s="1"/>
      <c r="K182" s="1"/>
      <c r="L182" s="1"/>
      <c r="M182" s="1"/>
      <c r="N182" s="1"/>
      <c r="O182" s="1"/>
      <c r="P182" s="1"/>
      <c r="Q182" s="1"/>
      <c r="R182" s="8"/>
      <c r="S182" s="1"/>
      <c r="T182" s="1"/>
      <c r="V182" s="2"/>
    </row>
    <row r="183" spans="9:22" ht="13.2" x14ac:dyDescent="0.25">
      <c r="I183" s="1"/>
      <c r="K183" s="1"/>
      <c r="L183" s="1"/>
      <c r="M183" s="1"/>
      <c r="N183" s="1"/>
      <c r="O183" s="1"/>
      <c r="P183" s="1"/>
      <c r="Q183" s="1"/>
      <c r="R183" s="8"/>
      <c r="S183" s="1"/>
      <c r="T183" s="1"/>
      <c r="V183" s="2"/>
    </row>
    <row r="184" spans="9:22" ht="13.2" x14ac:dyDescent="0.25">
      <c r="I184" s="1"/>
      <c r="K184" s="1"/>
      <c r="L184" s="1"/>
      <c r="M184" s="1"/>
      <c r="N184" s="1"/>
      <c r="O184" s="1"/>
      <c r="P184" s="1"/>
      <c r="Q184" s="1"/>
      <c r="R184" s="8"/>
      <c r="S184" s="1"/>
      <c r="T184" s="1"/>
      <c r="V184" s="2"/>
    </row>
    <row r="185" spans="9:22" ht="13.2" x14ac:dyDescent="0.25">
      <c r="I185" s="1"/>
      <c r="K185" s="1"/>
      <c r="L185" s="1"/>
      <c r="M185" s="1"/>
      <c r="N185" s="1"/>
      <c r="O185" s="1"/>
      <c r="P185" s="1"/>
      <c r="Q185" s="1"/>
      <c r="R185" s="8"/>
      <c r="S185" s="1"/>
      <c r="T185" s="1"/>
      <c r="V185" s="2"/>
    </row>
    <row r="186" spans="9:22" ht="13.2" x14ac:dyDescent="0.25">
      <c r="I186" s="1"/>
      <c r="K186" s="1"/>
      <c r="L186" s="1"/>
      <c r="M186" s="1"/>
      <c r="N186" s="1"/>
      <c r="O186" s="1"/>
      <c r="P186" s="1"/>
      <c r="Q186" s="1"/>
      <c r="R186" s="8"/>
      <c r="S186" s="1"/>
      <c r="T186" s="1"/>
      <c r="V186" s="2"/>
    </row>
    <row r="187" spans="9:22" ht="13.2" x14ac:dyDescent="0.25">
      <c r="I187" s="1"/>
      <c r="K187" s="1"/>
      <c r="L187" s="1"/>
      <c r="M187" s="1"/>
      <c r="N187" s="1"/>
      <c r="O187" s="1"/>
      <c r="P187" s="1"/>
      <c r="Q187" s="1"/>
      <c r="R187" s="8"/>
      <c r="S187" s="1"/>
      <c r="T187" s="1"/>
      <c r="V187" s="2"/>
    </row>
    <row r="188" spans="9:22" ht="13.2" x14ac:dyDescent="0.25">
      <c r="I188" s="1"/>
      <c r="K188" s="1"/>
      <c r="L188" s="1"/>
      <c r="M188" s="1"/>
      <c r="N188" s="1"/>
      <c r="O188" s="1"/>
      <c r="P188" s="1"/>
      <c r="Q188" s="1"/>
      <c r="R188" s="8"/>
      <c r="S188" s="1"/>
      <c r="T188" s="1"/>
      <c r="V188" s="2"/>
    </row>
    <row r="189" spans="9:22" ht="13.2" x14ac:dyDescent="0.25">
      <c r="I189" s="1"/>
      <c r="K189" s="1"/>
      <c r="L189" s="1"/>
      <c r="M189" s="1"/>
      <c r="N189" s="1"/>
      <c r="O189" s="1"/>
      <c r="P189" s="1"/>
      <c r="Q189" s="1"/>
      <c r="R189" s="8"/>
      <c r="S189" s="1"/>
      <c r="T189" s="1"/>
      <c r="V189" s="2"/>
    </row>
    <row r="190" spans="9:22" ht="13.2" x14ac:dyDescent="0.25">
      <c r="I190" s="1"/>
      <c r="K190" s="1"/>
      <c r="L190" s="1"/>
      <c r="M190" s="1"/>
      <c r="N190" s="1"/>
      <c r="O190" s="1"/>
      <c r="P190" s="1"/>
      <c r="Q190" s="1"/>
      <c r="R190" s="8"/>
      <c r="S190" s="1"/>
      <c r="T190" s="1"/>
      <c r="V190" s="2"/>
    </row>
    <row r="191" spans="9:22" ht="13.2" x14ac:dyDescent="0.25">
      <c r="I191" s="1"/>
      <c r="K191" s="1"/>
      <c r="L191" s="1"/>
      <c r="M191" s="1"/>
      <c r="N191" s="1"/>
      <c r="O191" s="1"/>
      <c r="P191" s="1"/>
      <c r="Q191" s="1"/>
      <c r="R191" s="8"/>
      <c r="S191" s="1"/>
      <c r="T191" s="1"/>
      <c r="V191" s="2"/>
    </row>
    <row r="192" spans="9:22" ht="13.2" x14ac:dyDescent="0.25">
      <c r="I192" s="1"/>
      <c r="K192" s="1"/>
      <c r="L192" s="1"/>
      <c r="M192" s="1"/>
      <c r="N192" s="1"/>
      <c r="O192" s="1"/>
      <c r="P192" s="1"/>
      <c r="Q192" s="1"/>
      <c r="R192" s="8"/>
      <c r="S192" s="1"/>
      <c r="T192" s="1"/>
      <c r="V192" s="2"/>
    </row>
    <row r="193" spans="9:22" ht="13.2" x14ac:dyDescent="0.25">
      <c r="I193" s="1"/>
      <c r="K193" s="1"/>
      <c r="L193" s="1"/>
      <c r="M193" s="1"/>
      <c r="N193" s="1"/>
      <c r="O193" s="1"/>
      <c r="P193" s="1"/>
      <c r="Q193" s="1"/>
      <c r="R193" s="8"/>
      <c r="S193" s="1"/>
      <c r="T193" s="1"/>
      <c r="V193" s="2"/>
    </row>
    <row r="194" spans="9:22" ht="13.2" x14ac:dyDescent="0.25">
      <c r="I194" s="1"/>
      <c r="K194" s="1"/>
      <c r="L194" s="1"/>
      <c r="M194" s="1"/>
      <c r="N194" s="1"/>
      <c r="O194" s="1"/>
      <c r="P194" s="1"/>
      <c r="Q194" s="1"/>
      <c r="R194" s="8"/>
      <c r="S194" s="1"/>
      <c r="T194" s="1"/>
      <c r="V194" s="2"/>
    </row>
    <row r="195" spans="9:22" ht="13.2" x14ac:dyDescent="0.25">
      <c r="I195" s="1"/>
      <c r="K195" s="1"/>
      <c r="L195" s="1"/>
      <c r="M195" s="1"/>
      <c r="N195" s="1"/>
      <c r="O195" s="1"/>
      <c r="P195" s="1"/>
      <c r="Q195" s="1"/>
      <c r="R195" s="8"/>
      <c r="S195" s="1"/>
      <c r="T195" s="1"/>
      <c r="V195" s="2"/>
    </row>
    <row r="196" spans="9:22" ht="13.2" x14ac:dyDescent="0.25">
      <c r="I196" s="1"/>
      <c r="K196" s="1"/>
      <c r="L196" s="1"/>
      <c r="M196" s="1"/>
      <c r="N196" s="1"/>
      <c r="O196" s="1"/>
      <c r="P196" s="1"/>
      <c r="Q196" s="1"/>
      <c r="R196" s="8"/>
      <c r="S196" s="1"/>
      <c r="T196" s="1"/>
      <c r="V196" s="2"/>
    </row>
    <row r="197" spans="9:22" ht="13.2" x14ac:dyDescent="0.25">
      <c r="I197" s="1"/>
      <c r="K197" s="1"/>
      <c r="L197" s="1"/>
      <c r="M197" s="1"/>
      <c r="N197" s="1"/>
      <c r="O197" s="1"/>
      <c r="P197" s="1"/>
      <c r="Q197" s="1"/>
      <c r="R197" s="8"/>
      <c r="S197" s="1"/>
      <c r="T197" s="1"/>
      <c r="V197" s="2"/>
    </row>
    <row r="198" spans="9:22" ht="13.2" x14ac:dyDescent="0.25">
      <c r="I198" s="1"/>
      <c r="K198" s="1"/>
      <c r="L198" s="1"/>
      <c r="M198" s="1"/>
      <c r="N198" s="1"/>
      <c r="O198" s="1"/>
      <c r="P198" s="1"/>
      <c r="Q198" s="1"/>
      <c r="R198" s="8"/>
      <c r="S198" s="1"/>
      <c r="T198" s="1"/>
      <c r="V198" s="2"/>
    </row>
    <row r="199" spans="9:22" ht="13.2" x14ac:dyDescent="0.25">
      <c r="I199" s="1"/>
      <c r="K199" s="1"/>
      <c r="L199" s="1"/>
      <c r="M199" s="1"/>
      <c r="N199" s="1"/>
      <c r="O199" s="1"/>
      <c r="P199" s="1"/>
      <c r="Q199" s="1"/>
      <c r="R199" s="8"/>
      <c r="S199" s="1"/>
      <c r="T199" s="1"/>
      <c r="V199" s="2"/>
    </row>
    <row r="200" spans="9:22" ht="13.2" x14ac:dyDescent="0.25">
      <c r="I200" s="1"/>
      <c r="K200" s="1"/>
      <c r="L200" s="1"/>
      <c r="M200" s="1"/>
      <c r="N200" s="1"/>
      <c r="O200" s="1"/>
      <c r="P200" s="1"/>
      <c r="Q200" s="1"/>
      <c r="R200" s="8"/>
      <c r="S200" s="1"/>
      <c r="T200" s="1"/>
      <c r="V200" s="2"/>
    </row>
    <row r="201" spans="9:22" ht="13.2" x14ac:dyDescent="0.25">
      <c r="I201" s="1"/>
      <c r="K201" s="1"/>
      <c r="L201" s="1"/>
      <c r="M201" s="1"/>
      <c r="N201" s="1"/>
      <c r="O201" s="1"/>
      <c r="P201" s="1"/>
      <c r="Q201" s="1"/>
      <c r="R201" s="8"/>
      <c r="S201" s="1"/>
      <c r="T201" s="1"/>
      <c r="V201" s="2"/>
    </row>
    <row r="202" spans="9:22" ht="13.2" x14ac:dyDescent="0.25">
      <c r="I202" s="1"/>
      <c r="K202" s="1"/>
      <c r="L202" s="1"/>
      <c r="M202" s="1"/>
      <c r="N202" s="1"/>
      <c r="O202" s="1"/>
      <c r="P202" s="1"/>
      <c r="Q202" s="1"/>
      <c r="R202" s="8"/>
      <c r="S202" s="1"/>
      <c r="T202" s="1"/>
      <c r="V202" s="2"/>
    </row>
    <row r="203" spans="9:22" ht="13.2" x14ac:dyDescent="0.25">
      <c r="I203" s="1"/>
      <c r="K203" s="1"/>
      <c r="L203" s="1"/>
      <c r="M203" s="1"/>
      <c r="N203" s="1"/>
      <c r="O203" s="1"/>
      <c r="P203" s="1"/>
      <c r="Q203" s="1"/>
      <c r="R203" s="8"/>
      <c r="S203" s="1"/>
      <c r="T203" s="1"/>
      <c r="V203" s="2"/>
    </row>
    <row r="204" spans="9:22" ht="13.2" x14ac:dyDescent="0.25">
      <c r="I204" s="1"/>
      <c r="K204" s="1"/>
      <c r="L204" s="1"/>
      <c r="M204" s="1"/>
      <c r="N204" s="1"/>
      <c r="O204" s="1"/>
      <c r="P204" s="1"/>
      <c r="Q204" s="1"/>
      <c r="R204" s="8"/>
      <c r="S204" s="1"/>
      <c r="T204" s="1"/>
      <c r="V204" s="2"/>
    </row>
    <row r="205" spans="9:22" ht="13.2" x14ac:dyDescent="0.25">
      <c r="I205" s="1"/>
      <c r="K205" s="1"/>
      <c r="L205" s="1"/>
      <c r="M205" s="1"/>
      <c r="N205" s="1"/>
      <c r="O205" s="1"/>
      <c r="P205" s="1"/>
      <c r="Q205" s="1"/>
      <c r="R205" s="8"/>
      <c r="S205" s="1"/>
      <c r="T205" s="1"/>
      <c r="V205" s="2"/>
    </row>
    <row r="206" spans="9:22" ht="13.2" x14ac:dyDescent="0.25">
      <c r="I206" s="1"/>
      <c r="K206" s="1"/>
      <c r="L206" s="1"/>
      <c r="M206" s="1"/>
      <c r="N206" s="1"/>
      <c r="O206" s="1"/>
      <c r="P206" s="1"/>
      <c r="Q206" s="1"/>
      <c r="R206" s="8"/>
      <c r="S206" s="1"/>
      <c r="T206" s="1"/>
      <c r="V206" s="2"/>
    </row>
    <row r="207" spans="9:22" ht="13.2" x14ac:dyDescent="0.25">
      <c r="I207" s="1"/>
      <c r="K207" s="1"/>
      <c r="L207" s="1"/>
      <c r="M207" s="1"/>
      <c r="N207" s="1"/>
      <c r="O207" s="1"/>
      <c r="P207" s="1"/>
      <c r="Q207" s="1"/>
      <c r="R207" s="8"/>
      <c r="S207" s="1"/>
      <c r="T207" s="1"/>
      <c r="V207" s="2"/>
    </row>
    <row r="208" spans="9:22" ht="13.2" x14ac:dyDescent="0.25">
      <c r="I208" s="1"/>
      <c r="K208" s="1"/>
      <c r="L208" s="1"/>
      <c r="M208" s="1"/>
      <c r="N208" s="1"/>
      <c r="O208" s="1"/>
      <c r="P208" s="1"/>
      <c r="Q208" s="1"/>
      <c r="R208" s="8"/>
      <c r="S208" s="1"/>
      <c r="T208" s="1"/>
      <c r="V208" s="2"/>
    </row>
    <row r="209" spans="9:22" ht="13.2" x14ac:dyDescent="0.25">
      <c r="I209" s="1"/>
      <c r="K209" s="1"/>
      <c r="L209" s="1"/>
      <c r="M209" s="1"/>
      <c r="N209" s="1"/>
      <c r="O209" s="1"/>
      <c r="P209" s="1"/>
      <c r="Q209" s="1"/>
      <c r="R209" s="8"/>
      <c r="S209" s="1"/>
      <c r="T209" s="1"/>
      <c r="V209" s="2"/>
    </row>
    <row r="210" spans="9:22" ht="13.2" x14ac:dyDescent="0.25">
      <c r="I210" s="1"/>
      <c r="K210" s="1"/>
      <c r="L210" s="1"/>
      <c r="M210" s="1"/>
      <c r="N210" s="1"/>
      <c r="O210" s="1"/>
      <c r="P210" s="1"/>
      <c r="Q210" s="1"/>
      <c r="R210" s="8"/>
      <c r="S210" s="1"/>
      <c r="T210" s="1"/>
      <c r="V210" s="2"/>
    </row>
    <row r="211" spans="9:22" ht="13.2" x14ac:dyDescent="0.25">
      <c r="I211" s="1"/>
      <c r="K211" s="1"/>
      <c r="L211" s="1"/>
      <c r="M211" s="1"/>
      <c r="N211" s="1"/>
      <c r="O211" s="1"/>
      <c r="P211" s="1"/>
      <c r="Q211" s="1"/>
      <c r="R211" s="8"/>
      <c r="S211" s="1"/>
      <c r="T211" s="1"/>
      <c r="V211" s="2"/>
    </row>
    <row r="212" spans="9:22" ht="13.2" x14ac:dyDescent="0.25">
      <c r="I212" s="1"/>
      <c r="K212" s="1"/>
      <c r="L212" s="1"/>
      <c r="M212" s="1"/>
      <c r="N212" s="1"/>
      <c r="O212" s="1"/>
      <c r="P212" s="1"/>
      <c r="Q212" s="1"/>
      <c r="R212" s="8"/>
      <c r="S212" s="1"/>
      <c r="T212" s="1"/>
      <c r="V212" s="2"/>
    </row>
    <row r="213" spans="9:22" ht="13.2" x14ac:dyDescent="0.25">
      <c r="I213" s="1"/>
      <c r="K213" s="1"/>
      <c r="L213" s="1"/>
      <c r="M213" s="1"/>
      <c r="N213" s="1"/>
      <c r="O213" s="1"/>
      <c r="P213" s="1"/>
      <c r="Q213" s="1"/>
      <c r="R213" s="8"/>
      <c r="S213" s="1"/>
      <c r="T213" s="1"/>
      <c r="V213" s="2"/>
    </row>
    <row r="214" spans="9:22" ht="13.2" x14ac:dyDescent="0.25">
      <c r="I214" s="1"/>
      <c r="K214" s="1"/>
      <c r="L214" s="1"/>
      <c r="M214" s="1"/>
      <c r="N214" s="1"/>
      <c r="O214" s="1"/>
      <c r="P214" s="1"/>
      <c r="Q214" s="1"/>
      <c r="R214" s="8"/>
      <c r="S214" s="1"/>
      <c r="T214" s="1"/>
      <c r="V214" s="2"/>
    </row>
    <row r="215" spans="9:22" ht="13.2" x14ac:dyDescent="0.25">
      <c r="I215" s="1"/>
      <c r="K215" s="1"/>
      <c r="L215" s="1"/>
      <c r="M215" s="1"/>
      <c r="N215" s="1"/>
      <c r="O215" s="1"/>
      <c r="P215" s="1"/>
      <c r="Q215" s="1"/>
      <c r="R215" s="8"/>
      <c r="S215" s="1"/>
      <c r="T215" s="1"/>
      <c r="V215" s="2"/>
    </row>
    <row r="216" spans="9:22" ht="13.2" x14ac:dyDescent="0.25">
      <c r="I216" s="1"/>
      <c r="K216" s="1"/>
      <c r="L216" s="1"/>
      <c r="M216" s="1"/>
      <c r="N216" s="1"/>
      <c r="O216" s="1"/>
      <c r="P216" s="1"/>
      <c r="Q216" s="1"/>
      <c r="R216" s="8"/>
      <c r="S216" s="1"/>
      <c r="T216" s="1"/>
      <c r="V216" s="2"/>
    </row>
    <row r="217" spans="9:22" ht="13.2" x14ac:dyDescent="0.25">
      <c r="I217" s="1"/>
      <c r="K217" s="1"/>
      <c r="L217" s="1"/>
      <c r="M217" s="1"/>
      <c r="N217" s="1"/>
      <c r="O217" s="1"/>
      <c r="P217" s="1"/>
      <c r="Q217" s="1"/>
      <c r="R217" s="8"/>
      <c r="S217" s="1"/>
      <c r="T217" s="1"/>
      <c r="V217" s="2"/>
    </row>
    <row r="218" spans="9:22" ht="13.2" x14ac:dyDescent="0.25">
      <c r="I218" s="1"/>
      <c r="K218" s="1"/>
      <c r="L218" s="1"/>
      <c r="M218" s="1"/>
      <c r="N218" s="1"/>
      <c r="O218" s="1"/>
      <c r="P218" s="1"/>
      <c r="Q218" s="1"/>
      <c r="R218" s="8"/>
      <c r="S218" s="1"/>
      <c r="T218" s="1"/>
      <c r="V218" s="2"/>
    </row>
    <row r="219" spans="9:22" ht="13.2" x14ac:dyDescent="0.25">
      <c r="I219" s="1"/>
      <c r="K219" s="1"/>
      <c r="L219" s="1"/>
      <c r="M219" s="1"/>
      <c r="N219" s="1"/>
      <c r="O219" s="1"/>
      <c r="P219" s="1"/>
      <c r="Q219" s="1"/>
      <c r="R219" s="8"/>
      <c r="S219" s="1"/>
      <c r="T219" s="1"/>
      <c r="V219" s="2"/>
    </row>
    <row r="220" spans="9:22" ht="13.2" x14ac:dyDescent="0.25">
      <c r="I220" s="1"/>
      <c r="K220" s="1"/>
      <c r="L220" s="1"/>
      <c r="M220" s="1"/>
      <c r="N220" s="1"/>
      <c r="O220" s="1"/>
      <c r="P220" s="1"/>
      <c r="Q220" s="1"/>
      <c r="R220" s="8"/>
      <c r="S220" s="1"/>
      <c r="T220" s="1"/>
      <c r="V220" s="2"/>
    </row>
    <row r="221" spans="9:22" ht="13.2" x14ac:dyDescent="0.25">
      <c r="I221" s="1"/>
      <c r="K221" s="1"/>
      <c r="L221" s="1"/>
      <c r="M221" s="1"/>
      <c r="N221" s="1"/>
      <c r="O221" s="1"/>
      <c r="P221" s="1"/>
      <c r="Q221" s="1"/>
      <c r="R221" s="8"/>
      <c r="S221" s="1"/>
      <c r="T221" s="1"/>
      <c r="V221" s="2"/>
    </row>
    <row r="222" spans="9:22" ht="13.2" x14ac:dyDescent="0.25">
      <c r="I222" s="1"/>
      <c r="K222" s="1"/>
      <c r="L222" s="1"/>
      <c r="M222" s="1"/>
      <c r="N222" s="1"/>
      <c r="O222" s="1"/>
      <c r="P222" s="1"/>
      <c r="Q222" s="1"/>
      <c r="R222" s="8"/>
      <c r="S222" s="1"/>
      <c r="T222" s="1"/>
      <c r="V222" s="2"/>
    </row>
    <row r="223" spans="9:22" ht="13.2" x14ac:dyDescent="0.25">
      <c r="I223" s="1"/>
      <c r="K223" s="1"/>
      <c r="L223" s="1"/>
      <c r="M223" s="1"/>
      <c r="N223" s="1"/>
      <c r="O223" s="1"/>
      <c r="P223" s="1"/>
      <c r="Q223" s="1"/>
      <c r="R223" s="8"/>
      <c r="S223" s="1"/>
      <c r="T223" s="1"/>
      <c r="V223" s="2"/>
    </row>
    <row r="224" spans="9:22" ht="13.2" x14ac:dyDescent="0.25">
      <c r="I224" s="1"/>
      <c r="K224" s="1"/>
      <c r="L224" s="1"/>
      <c r="M224" s="1"/>
      <c r="N224" s="1"/>
      <c r="O224" s="1"/>
      <c r="P224" s="1"/>
      <c r="Q224" s="1"/>
      <c r="R224" s="8"/>
      <c r="S224" s="1"/>
      <c r="T224" s="1"/>
      <c r="V224" s="2"/>
    </row>
    <row r="225" spans="9:22" ht="13.2" x14ac:dyDescent="0.25">
      <c r="I225" s="1"/>
      <c r="K225" s="1"/>
      <c r="L225" s="1"/>
      <c r="M225" s="1"/>
      <c r="N225" s="1"/>
      <c r="O225" s="1"/>
      <c r="P225" s="1"/>
      <c r="Q225" s="1"/>
      <c r="R225" s="8"/>
      <c r="S225" s="1"/>
      <c r="T225" s="1"/>
      <c r="V225" s="2"/>
    </row>
    <row r="226" spans="9:22" ht="13.2" x14ac:dyDescent="0.25">
      <c r="I226" s="1"/>
      <c r="K226" s="1"/>
      <c r="L226" s="1"/>
      <c r="M226" s="1"/>
      <c r="N226" s="1"/>
      <c r="O226" s="1"/>
      <c r="P226" s="1"/>
      <c r="Q226" s="1"/>
      <c r="R226" s="8"/>
      <c r="S226" s="1"/>
      <c r="T226" s="1"/>
      <c r="V226" s="2"/>
    </row>
    <row r="227" spans="9:22" ht="13.2" x14ac:dyDescent="0.25">
      <c r="I227" s="1"/>
      <c r="K227" s="1"/>
      <c r="L227" s="1"/>
      <c r="M227" s="1"/>
      <c r="N227" s="1"/>
      <c r="O227" s="1"/>
      <c r="P227" s="1"/>
      <c r="Q227" s="1"/>
      <c r="R227" s="8"/>
      <c r="S227" s="1"/>
      <c r="T227" s="1"/>
      <c r="V227" s="2"/>
    </row>
    <row r="228" spans="9:22" ht="13.2" x14ac:dyDescent="0.25">
      <c r="I228" s="1"/>
      <c r="K228" s="1"/>
      <c r="L228" s="1"/>
      <c r="M228" s="1"/>
      <c r="N228" s="1"/>
      <c r="O228" s="1"/>
      <c r="P228" s="1"/>
      <c r="Q228" s="1"/>
      <c r="R228" s="8"/>
      <c r="S228" s="1"/>
      <c r="T228" s="1"/>
      <c r="V228" s="2"/>
    </row>
    <row r="229" spans="9:22" ht="13.2" x14ac:dyDescent="0.25">
      <c r="I229" s="1"/>
      <c r="K229" s="1"/>
      <c r="L229" s="1"/>
      <c r="M229" s="1"/>
      <c r="N229" s="1"/>
      <c r="O229" s="1"/>
      <c r="P229" s="1"/>
      <c r="Q229" s="1"/>
      <c r="R229" s="8"/>
      <c r="S229" s="1"/>
      <c r="T229" s="1"/>
      <c r="V229" s="2"/>
    </row>
    <row r="230" spans="9:22" ht="13.2" x14ac:dyDescent="0.25">
      <c r="I230" s="1"/>
      <c r="K230" s="1"/>
      <c r="L230" s="1"/>
      <c r="M230" s="1"/>
      <c r="N230" s="1"/>
      <c r="O230" s="1"/>
      <c r="P230" s="1"/>
      <c r="Q230" s="1"/>
      <c r="R230" s="8"/>
      <c r="S230" s="1"/>
      <c r="T230" s="1"/>
      <c r="V230" s="2"/>
    </row>
    <row r="231" spans="9:22" ht="13.2" x14ac:dyDescent="0.25">
      <c r="I231" s="1"/>
      <c r="K231" s="1"/>
      <c r="L231" s="1"/>
      <c r="M231" s="1"/>
      <c r="N231" s="1"/>
      <c r="O231" s="1"/>
      <c r="P231" s="1"/>
      <c r="Q231" s="1"/>
      <c r="R231" s="8"/>
      <c r="S231" s="1"/>
      <c r="T231" s="1"/>
      <c r="V231" s="2"/>
    </row>
    <row r="232" spans="9:22" ht="13.2" x14ac:dyDescent="0.25">
      <c r="I232" s="1"/>
      <c r="K232" s="1"/>
      <c r="L232" s="1"/>
      <c r="M232" s="1"/>
      <c r="N232" s="1"/>
      <c r="O232" s="1"/>
      <c r="P232" s="1"/>
      <c r="Q232" s="1"/>
      <c r="R232" s="8"/>
      <c r="S232" s="1"/>
      <c r="T232" s="1"/>
      <c r="V232" s="2"/>
    </row>
    <row r="233" spans="9:22" ht="13.2" x14ac:dyDescent="0.25">
      <c r="I233" s="1"/>
      <c r="K233" s="1"/>
      <c r="L233" s="1"/>
      <c r="M233" s="1"/>
      <c r="N233" s="1"/>
      <c r="O233" s="1"/>
      <c r="P233" s="1"/>
      <c r="Q233" s="1"/>
      <c r="R233" s="8"/>
      <c r="S233" s="1"/>
      <c r="T233" s="1"/>
      <c r="V233" s="2"/>
    </row>
    <row r="234" spans="9:22" ht="13.2" x14ac:dyDescent="0.25">
      <c r="I234" s="1"/>
      <c r="K234" s="1"/>
      <c r="L234" s="1"/>
      <c r="M234" s="1"/>
      <c r="N234" s="1"/>
      <c r="O234" s="1"/>
      <c r="P234" s="1"/>
      <c r="Q234" s="1"/>
      <c r="R234" s="8"/>
      <c r="S234" s="1"/>
      <c r="T234" s="1"/>
      <c r="V234" s="2"/>
    </row>
    <row r="235" spans="9:22" ht="13.2" x14ac:dyDescent="0.25">
      <c r="I235" s="1"/>
      <c r="K235" s="1"/>
      <c r="L235" s="1"/>
      <c r="M235" s="1"/>
      <c r="N235" s="1"/>
      <c r="O235" s="1"/>
      <c r="P235" s="1"/>
      <c r="Q235" s="1"/>
      <c r="R235" s="8"/>
      <c r="S235" s="1"/>
      <c r="T235" s="1"/>
      <c r="V235" s="2"/>
    </row>
    <row r="236" spans="9:22" ht="13.2" x14ac:dyDescent="0.25">
      <c r="I236" s="1"/>
      <c r="K236" s="1"/>
      <c r="L236" s="1"/>
      <c r="M236" s="1"/>
      <c r="N236" s="1"/>
      <c r="O236" s="1"/>
      <c r="P236" s="1"/>
      <c r="Q236" s="1"/>
      <c r="R236" s="8"/>
      <c r="S236" s="1"/>
      <c r="T236" s="1"/>
      <c r="V236" s="2"/>
    </row>
    <row r="237" spans="9:22" ht="13.2" x14ac:dyDescent="0.25">
      <c r="I237" s="1"/>
      <c r="K237" s="1"/>
      <c r="L237" s="1"/>
      <c r="M237" s="1"/>
      <c r="N237" s="1"/>
      <c r="O237" s="1"/>
      <c r="P237" s="1"/>
      <c r="Q237" s="1"/>
      <c r="R237" s="8"/>
      <c r="S237" s="1"/>
      <c r="T237" s="1"/>
      <c r="V237" s="2"/>
    </row>
    <row r="238" spans="9:22" ht="13.2" x14ac:dyDescent="0.25">
      <c r="I238" s="1"/>
      <c r="K238" s="1"/>
      <c r="L238" s="1"/>
      <c r="M238" s="1"/>
      <c r="N238" s="1"/>
      <c r="O238" s="1"/>
      <c r="P238" s="1"/>
      <c r="Q238" s="1"/>
      <c r="R238" s="8"/>
      <c r="S238" s="1"/>
      <c r="T238" s="1"/>
      <c r="V238" s="2"/>
    </row>
    <row r="239" spans="9:22" ht="13.2" x14ac:dyDescent="0.25">
      <c r="I239" s="1"/>
      <c r="K239" s="1"/>
      <c r="L239" s="1"/>
      <c r="M239" s="1"/>
      <c r="N239" s="1"/>
      <c r="O239" s="1"/>
      <c r="P239" s="1"/>
      <c r="Q239" s="1"/>
      <c r="R239" s="8"/>
      <c r="S239" s="1"/>
      <c r="T239" s="1"/>
      <c r="V239" s="2"/>
    </row>
    <row r="240" spans="9:22" ht="13.2" x14ac:dyDescent="0.25">
      <c r="I240" s="1"/>
      <c r="K240" s="1"/>
      <c r="L240" s="1"/>
      <c r="M240" s="1"/>
      <c r="N240" s="1"/>
      <c r="O240" s="1"/>
      <c r="P240" s="1"/>
      <c r="Q240" s="1"/>
      <c r="R240" s="8"/>
      <c r="S240" s="1"/>
      <c r="T240" s="1"/>
      <c r="V240" s="2"/>
    </row>
    <row r="241" spans="9:22" ht="13.2" x14ac:dyDescent="0.25">
      <c r="I241" s="1"/>
      <c r="K241" s="1"/>
      <c r="L241" s="1"/>
      <c r="M241" s="1"/>
      <c r="N241" s="1"/>
      <c r="O241" s="1"/>
      <c r="P241" s="1"/>
      <c r="Q241" s="1"/>
      <c r="R241" s="8"/>
      <c r="S241" s="1"/>
      <c r="T241" s="1"/>
      <c r="V241" s="2"/>
    </row>
    <row r="242" spans="9:22" ht="13.2" x14ac:dyDescent="0.25">
      <c r="I242" s="1"/>
      <c r="K242" s="1"/>
      <c r="L242" s="1"/>
      <c r="M242" s="1"/>
      <c r="N242" s="1"/>
      <c r="O242" s="1"/>
      <c r="P242" s="1"/>
      <c r="Q242" s="1"/>
      <c r="R242" s="8"/>
      <c r="S242" s="1"/>
      <c r="T242" s="1"/>
      <c r="V242" s="2"/>
    </row>
    <row r="243" spans="9:22" ht="13.2" x14ac:dyDescent="0.25">
      <c r="I243" s="1"/>
      <c r="K243" s="1"/>
      <c r="L243" s="1"/>
      <c r="M243" s="1"/>
      <c r="N243" s="1"/>
      <c r="O243" s="1"/>
      <c r="P243" s="1"/>
      <c r="Q243" s="1"/>
      <c r="R243" s="8"/>
      <c r="S243" s="1"/>
      <c r="T243" s="1"/>
      <c r="V243" s="2"/>
    </row>
    <row r="244" spans="9:22" ht="13.2" x14ac:dyDescent="0.25">
      <c r="I244" s="1"/>
      <c r="K244" s="1"/>
      <c r="L244" s="1"/>
      <c r="M244" s="1"/>
      <c r="N244" s="1"/>
      <c r="O244" s="1"/>
      <c r="P244" s="1"/>
      <c r="Q244" s="1"/>
      <c r="R244" s="8"/>
      <c r="S244" s="1"/>
      <c r="T244" s="1"/>
      <c r="V244" s="2"/>
    </row>
    <row r="245" spans="9:22" ht="13.2" x14ac:dyDescent="0.25">
      <c r="I245" s="1"/>
      <c r="K245" s="1"/>
      <c r="L245" s="1"/>
      <c r="M245" s="1"/>
      <c r="N245" s="1"/>
      <c r="O245" s="1"/>
      <c r="P245" s="1"/>
      <c r="Q245" s="1"/>
      <c r="R245" s="8"/>
      <c r="S245" s="1"/>
      <c r="T245" s="1"/>
      <c r="V245" s="2"/>
    </row>
    <row r="246" spans="9:22" ht="13.2" x14ac:dyDescent="0.25">
      <c r="I246" s="1"/>
      <c r="K246" s="1"/>
      <c r="L246" s="1"/>
      <c r="M246" s="1"/>
      <c r="N246" s="1"/>
      <c r="O246" s="1"/>
      <c r="P246" s="1"/>
      <c r="Q246" s="1"/>
      <c r="R246" s="8"/>
      <c r="S246" s="1"/>
      <c r="T246" s="1"/>
      <c r="V246" s="2"/>
    </row>
    <row r="247" spans="9:22" ht="13.2" x14ac:dyDescent="0.25">
      <c r="I247" s="1"/>
      <c r="K247" s="1"/>
      <c r="L247" s="1"/>
      <c r="M247" s="1"/>
      <c r="N247" s="1"/>
      <c r="O247" s="1"/>
      <c r="P247" s="1"/>
      <c r="Q247" s="1"/>
      <c r="R247" s="8"/>
      <c r="S247" s="1"/>
      <c r="T247" s="1"/>
      <c r="V247" s="2"/>
    </row>
    <row r="248" spans="9:22" ht="13.2" x14ac:dyDescent="0.25">
      <c r="I248" s="1"/>
      <c r="K248" s="1"/>
      <c r="L248" s="1"/>
      <c r="M248" s="1"/>
      <c r="N248" s="1"/>
      <c r="O248" s="1"/>
      <c r="P248" s="1"/>
      <c r="Q248" s="1"/>
      <c r="R248" s="8"/>
      <c r="S248" s="1"/>
      <c r="T248" s="1"/>
      <c r="V248" s="2"/>
    </row>
    <row r="249" spans="9:22" ht="13.2" x14ac:dyDescent="0.25">
      <c r="I249" s="1"/>
      <c r="K249" s="1"/>
      <c r="L249" s="1"/>
      <c r="M249" s="1"/>
      <c r="N249" s="1"/>
      <c r="O249" s="1"/>
      <c r="P249" s="1"/>
      <c r="Q249" s="1"/>
      <c r="R249" s="8"/>
      <c r="S249" s="1"/>
      <c r="T249" s="1"/>
      <c r="V249" s="2"/>
    </row>
    <row r="250" spans="9:22" ht="13.2" x14ac:dyDescent="0.25">
      <c r="I250" s="1"/>
      <c r="K250" s="1"/>
      <c r="L250" s="1"/>
      <c r="M250" s="1"/>
      <c r="N250" s="1"/>
      <c r="O250" s="1"/>
      <c r="P250" s="1"/>
      <c r="Q250" s="1"/>
      <c r="R250" s="8"/>
      <c r="S250" s="1"/>
      <c r="T250" s="1"/>
      <c r="V250" s="2"/>
    </row>
    <row r="251" spans="9:22" ht="13.2" x14ac:dyDescent="0.25">
      <c r="I251" s="1"/>
      <c r="K251" s="1"/>
      <c r="L251" s="1"/>
      <c r="M251" s="1"/>
      <c r="N251" s="1"/>
      <c r="O251" s="1"/>
      <c r="P251" s="1"/>
      <c r="Q251" s="1"/>
      <c r="R251" s="8"/>
      <c r="S251" s="1"/>
      <c r="T251" s="1"/>
      <c r="V251" s="2"/>
    </row>
    <row r="252" spans="9:22" ht="13.2" x14ac:dyDescent="0.25">
      <c r="I252" s="1"/>
      <c r="K252" s="1"/>
      <c r="L252" s="1"/>
      <c r="M252" s="1"/>
      <c r="N252" s="1"/>
      <c r="O252" s="1"/>
      <c r="P252" s="1"/>
      <c r="Q252" s="1"/>
      <c r="R252" s="8"/>
      <c r="S252" s="1"/>
      <c r="T252" s="1"/>
      <c r="V252" s="2"/>
    </row>
    <row r="253" spans="9:22" ht="13.2" x14ac:dyDescent="0.25">
      <c r="I253" s="1"/>
      <c r="K253" s="1"/>
      <c r="L253" s="1"/>
      <c r="M253" s="1"/>
      <c r="N253" s="1"/>
      <c r="O253" s="1"/>
      <c r="P253" s="1"/>
      <c r="Q253" s="1"/>
      <c r="R253" s="8"/>
      <c r="S253" s="1"/>
      <c r="T253" s="1"/>
      <c r="V253" s="2"/>
    </row>
    <row r="254" spans="9:22" ht="13.2" x14ac:dyDescent="0.25">
      <c r="I254" s="1"/>
      <c r="K254" s="1"/>
      <c r="L254" s="1"/>
      <c r="M254" s="1"/>
      <c r="N254" s="1"/>
      <c r="O254" s="1"/>
      <c r="P254" s="1"/>
      <c r="Q254" s="1"/>
      <c r="R254" s="8"/>
      <c r="S254" s="1"/>
      <c r="T254" s="1"/>
      <c r="V254" s="2"/>
    </row>
    <row r="255" spans="9:22" ht="13.2" x14ac:dyDescent="0.25">
      <c r="I255" s="1"/>
      <c r="K255" s="1"/>
      <c r="L255" s="1"/>
      <c r="M255" s="1"/>
      <c r="N255" s="1"/>
      <c r="O255" s="1"/>
      <c r="P255" s="1"/>
      <c r="Q255" s="1"/>
      <c r="R255" s="8"/>
      <c r="S255" s="1"/>
      <c r="T255" s="1"/>
      <c r="V255" s="2"/>
    </row>
    <row r="256" spans="9:22" ht="13.2" x14ac:dyDescent="0.25">
      <c r="I256" s="1"/>
      <c r="K256" s="1"/>
      <c r="L256" s="1"/>
      <c r="M256" s="1"/>
      <c r="N256" s="1"/>
      <c r="O256" s="1"/>
      <c r="P256" s="1"/>
      <c r="Q256" s="1"/>
      <c r="R256" s="8"/>
      <c r="S256" s="1"/>
      <c r="T256" s="1"/>
      <c r="V256" s="2"/>
    </row>
    <row r="257" spans="9:22" ht="13.2" x14ac:dyDescent="0.25">
      <c r="I257" s="1"/>
      <c r="K257" s="1"/>
      <c r="L257" s="1"/>
      <c r="M257" s="1"/>
      <c r="N257" s="1"/>
      <c r="O257" s="1"/>
      <c r="P257" s="1"/>
      <c r="Q257" s="1"/>
      <c r="R257" s="8"/>
      <c r="S257" s="1"/>
      <c r="T257" s="1"/>
      <c r="V257" s="2"/>
    </row>
    <row r="258" spans="9:22" ht="13.2" x14ac:dyDescent="0.25">
      <c r="I258" s="1"/>
      <c r="K258" s="1"/>
      <c r="L258" s="1"/>
      <c r="M258" s="1"/>
      <c r="N258" s="1"/>
      <c r="O258" s="1"/>
      <c r="P258" s="1"/>
      <c r="Q258" s="1"/>
      <c r="R258" s="8"/>
      <c r="S258" s="1"/>
      <c r="T258" s="1"/>
      <c r="V258" s="2"/>
    </row>
    <row r="259" spans="9:22" ht="13.2" x14ac:dyDescent="0.25">
      <c r="I259" s="1"/>
      <c r="K259" s="1"/>
      <c r="L259" s="1"/>
      <c r="M259" s="1"/>
      <c r="N259" s="1"/>
      <c r="O259" s="1"/>
      <c r="P259" s="1"/>
      <c r="Q259" s="1"/>
      <c r="R259" s="8"/>
      <c r="S259" s="1"/>
      <c r="T259" s="1"/>
      <c r="V259" s="2"/>
    </row>
    <row r="260" spans="9:22" ht="13.2" x14ac:dyDescent="0.25">
      <c r="I260" s="1"/>
      <c r="K260" s="1"/>
      <c r="L260" s="1"/>
      <c r="M260" s="1"/>
      <c r="N260" s="1"/>
      <c r="O260" s="1"/>
      <c r="P260" s="1"/>
      <c r="Q260" s="1"/>
      <c r="R260" s="8"/>
      <c r="S260" s="1"/>
      <c r="T260" s="1"/>
      <c r="V260" s="2"/>
    </row>
    <row r="261" spans="9:22" ht="13.2" x14ac:dyDescent="0.25">
      <c r="I261" s="1"/>
      <c r="K261" s="1"/>
      <c r="L261" s="1"/>
      <c r="M261" s="1"/>
      <c r="N261" s="1"/>
      <c r="O261" s="1"/>
      <c r="P261" s="1"/>
      <c r="Q261" s="1"/>
      <c r="R261" s="8"/>
      <c r="S261" s="1"/>
      <c r="T261" s="1"/>
      <c r="V261" s="2"/>
    </row>
    <row r="262" spans="9:22" ht="13.2" x14ac:dyDescent="0.25">
      <c r="I262" s="1"/>
      <c r="K262" s="1"/>
      <c r="L262" s="1"/>
      <c r="M262" s="1"/>
      <c r="N262" s="1"/>
      <c r="O262" s="1"/>
      <c r="P262" s="1"/>
      <c r="Q262" s="1"/>
      <c r="R262" s="8"/>
      <c r="S262" s="1"/>
      <c r="T262" s="1"/>
      <c r="V262" s="2"/>
    </row>
    <row r="263" spans="9:22" ht="13.2" x14ac:dyDescent="0.25">
      <c r="I263" s="1"/>
      <c r="K263" s="1"/>
      <c r="L263" s="1"/>
      <c r="M263" s="1"/>
      <c r="N263" s="1"/>
      <c r="O263" s="1"/>
      <c r="P263" s="1"/>
      <c r="Q263" s="1"/>
      <c r="R263" s="8"/>
      <c r="S263" s="1"/>
      <c r="T263" s="1"/>
      <c r="V263" s="2"/>
    </row>
    <row r="264" spans="9:22" ht="13.2" x14ac:dyDescent="0.25">
      <c r="I264" s="1"/>
      <c r="K264" s="1"/>
      <c r="L264" s="1"/>
      <c r="M264" s="1"/>
      <c r="N264" s="1"/>
      <c r="O264" s="1"/>
      <c r="P264" s="1"/>
      <c r="Q264" s="1"/>
      <c r="R264" s="8"/>
      <c r="S264" s="1"/>
      <c r="T264" s="1"/>
      <c r="V264" s="2"/>
    </row>
    <row r="265" spans="9:22" ht="13.2" x14ac:dyDescent="0.25">
      <c r="I265" s="1"/>
      <c r="K265" s="1"/>
      <c r="L265" s="1"/>
      <c r="M265" s="1"/>
      <c r="N265" s="1"/>
      <c r="O265" s="1"/>
      <c r="P265" s="1"/>
      <c r="Q265" s="1"/>
      <c r="R265" s="8"/>
      <c r="S265" s="1"/>
      <c r="T265" s="1"/>
      <c r="V265" s="2"/>
    </row>
    <row r="266" spans="9:22" ht="13.2" x14ac:dyDescent="0.25">
      <c r="I266" s="1"/>
      <c r="K266" s="1"/>
      <c r="L266" s="1"/>
      <c r="M266" s="1"/>
      <c r="N266" s="1"/>
      <c r="O266" s="1"/>
      <c r="P266" s="1"/>
      <c r="Q266" s="1"/>
      <c r="R266" s="8"/>
      <c r="S266" s="1"/>
      <c r="T266" s="1"/>
      <c r="V266" s="2"/>
    </row>
    <row r="267" spans="9:22" ht="13.2" x14ac:dyDescent="0.25">
      <c r="I267" s="1"/>
      <c r="K267" s="1"/>
      <c r="L267" s="1"/>
      <c r="M267" s="1"/>
      <c r="N267" s="1"/>
      <c r="O267" s="1"/>
      <c r="P267" s="1"/>
      <c r="Q267" s="1"/>
      <c r="R267" s="8"/>
      <c r="S267" s="1"/>
      <c r="T267" s="1"/>
      <c r="V267" s="2"/>
    </row>
    <row r="268" spans="9:22" ht="13.2" x14ac:dyDescent="0.25">
      <c r="I268" s="1"/>
      <c r="K268" s="1"/>
      <c r="L268" s="1"/>
      <c r="M268" s="1"/>
      <c r="N268" s="1"/>
      <c r="O268" s="1"/>
      <c r="P268" s="1"/>
      <c r="Q268" s="1"/>
      <c r="R268" s="8"/>
      <c r="S268" s="1"/>
      <c r="T268" s="1"/>
      <c r="V268" s="2"/>
    </row>
    <row r="269" spans="9:22" ht="13.2" x14ac:dyDescent="0.25">
      <c r="I269" s="1"/>
      <c r="K269" s="1"/>
      <c r="L269" s="1"/>
      <c r="M269" s="1"/>
      <c r="N269" s="1"/>
      <c r="O269" s="1"/>
      <c r="P269" s="1"/>
      <c r="Q269" s="1"/>
      <c r="R269" s="8"/>
      <c r="S269" s="1"/>
      <c r="T269" s="1"/>
      <c r="V269" s="2"/>
    </row>
    <row r="270" spans="9:22" ht="13.2" x14ac:dyDescent="0.25">
      <c r="I270" s="1"/>
      <c r="K270" s="1"/>
      <c r="L270" s="1"/>
      <c r="M270" s="1"/>
      <c r="N270" s="1"/>
      <c r="O270" s="1"/>
      <c r="P270" s="1"/>
      <c r="Q270" s="1"/>
      <c r="R270" s="8"/>
      <c r="S270" s="1"/>
      <c r="T270" s="1"/>
      <c r="V270" s="2"/>
    </row>
    <row r="271" spans="9:22" ht="13.2" x14ac:dyDescent="0.25">
      <c r="I271" s="1"/>
      <c r="K271" s="1"/>
      <c r="L271" s="1"/>
      <c r="M271" s="1"/>
      <c r="N271" s="1"/>
      <c r="O271" s="1"/>
      <c r="P271" s="1"/>
      <c r="Q271" s="1"/>
      <c r="R271" s="8"/>
      <c r="S271" s="1"/>
      <c r="T271" s="1"/>
      <c r="V271" s="2"/>
    </row>
    <row r="272" spans="9:22" ht="13.2" x14ac:dyDescent="0.25">
      <c r="I272" s="1"/>
      <c r="K272" s="1"/>
      <c r="L272" s="1"/>
      <c r="M272" s="1"/>
      <c r="N272" s="1"/>
      <c r="O272" s="1"/>
      <c r="P272" s="1"/>
      <c r="Q272" s="1"/>
      <c r="R272" s="8"/>
      <c r="S272" s="1"/>
      <c r="T272" s="1"/>
      <c r="V272" s="2"/>
    </row>
    <row r="273" spans="9:22" ht="13.2" x14ac:dyDescent="0.25">
      <c r="I273" s="1"/>
      <c r="K273" s="1"/>
      <c r="L273" s="1"/>
      <c r="M273" s="1"/>
      <c r="N273" s="1"/>
      <c r="O273" s="1"/>
      <c r="P273" s="1"/>
      <c r="Q273" s="1"/>
      <c r="R273" s="8"/>
      <c r="S273" s="1"/>
      <c r="T273" s="1"/>
      <c r="V273" s="2"/>
    </row>
    <row r="274" spans="9:22" ht="13.2" x14ac:dyDescent="0.25">
      <c r="I274" s="1"/>
      <c r="K274" s="1"/>
      <c r="L274" s="1"/>
      <c r="M274" s="1"/>
      <c r="N274" s="1"/>
      <c r="O274" s="1"/>
      <c r="P274" s="1"/>
      <c r="Q274" s="1"/>
      <c r="R274" s="8"/>
      <c r="S274" s="1"/>
      <c r="T274" s="1"/>
      <c r="V274" s="2"/>
    </row>
    <row r="275" spans="9:22" ht="13.2" x14ac:dyDescent="0.25">
      <c r="I275" s="1"/>
      <c r="K275" s="1"/>
      <c r="L275" s="1"/>
      <c r="M275" s="1"/>
      <c r="N275" s="1"/>
      <c r="O275" s="1"/>
      <c r="P275" s="1"/>
      <c r="Q275" s="1"/>
      <c r="R275" s="8"/>
      <c r="S275" s="1"/>
      <c r="T275" s="1"/>
      <c r="V275" s="2"/>
    </row>
    <row r="276" spans="9:22" ht="13.2" x14ac:dyDescent="0.25">
      <c r="I276" s="1"/>
      <c r="K276" s="1"/>
      <c r="L276" s="1"/>
      <c r="M276" s="1"/>
      <c r="N276" s="1"/>
      <c r="O276" s="1"/>
      <c r="P276" s="1"/>
      <c r="Q276" s="1"/>
      <c r="R276" s="8"/>
      <c r="S276" s="1"/>
      <c r="T276" s="1"/>
      <c r="V276" s="2"/>
    </row>
    <row r="277" spans="9:22" ht="13.2" x14ac:dyDescent="0.25">
      <c r="I277" s="1"/>
      <c r="K277" s="1"/>
      <c r="L277" s="1"/>
      <c r="M277" s="1"/>
      <c r="N277" s="1"/>
      <c r="O277" s="1"/>
      <c r="P277" s="1"/>
      <c r="Q277" s="1"/>
      <c r="R277" s="8"/>
      <c r="S277" s="1"/>
      <c r="T277" s="1"/>
      <c r="V277" s="2"/>
    </row>
    <row r="278" spans="9:22" ht="13.2" x14ac:dyDescent="0.25">
      <c r="I278" s="1"/>
      <c r="K278" s="1"/>
      <c r="L278" s="1"/>
      <c r="M278" s="1"/>
      <c r="N278" s="1"/>
      <c r="O278" s="1"/>
      <c r="P278" s="1"/>
      <c r="Q278" s="1"/>
      <c r="R278" s="8"/>
      <c r="S278" s="1"/>
      <c r="T278" s="1"/>
      <c r="V278" s="2"/>
    </row>
    <row r="279" spans="9:22" ht="13.2" x14ac:dyDescent="0.25">
      <c r="I279" s="1"/>
      <c r="K279" s="1"/>
      <c r="L279" s="1"/>
      <c r="M279" s="1"/>
      <c r="N279" s="1"/>
      <c r="O279" s="1"/>
      <c r="P279" s="1"/>
      <c r="Q279" s="1"/>
      <c r="R279" s="8"/>
      <c r="S279" s="1"/>
      <c r="T279" s="1"/>
      <c r="V279" s="2"/>
    </row>
    <row r="280" spans="9:22" ht="13.2" x14ac:dyDescent="0.25">
      <c r="I280" s="1"/>
      <c r="K280" s="1"/>
      <c r="L280" s="1"/>
      <c r="M280" s="1"/>
      <c r="N280" s="1"/>
      <c r="O280" s="1"/>
      <c r="P280" s="1"/>
      <c r="Q280" s="1"/>
      <c r="R280" s="8"/>
      <c r="S280" s="1"/>
      <c r="T280" s="1"/>
      <c r="V280" s="2"/>
    </row>
    <row r="281" spans="9:22" ht="13.2" x14ac:dyDescent="0.25">
      <c r="I281" s="1"/>
      <c r="K281" s="1"/>
      <c r="L281" s="1"/>
      <c r="M281" s="1"/>
      <c r="N281" s="1"/>
      <c r="O281" s="1"/>
      <c r="P281" s="1"/>
      <c r="Q281" s="1"/>
      <c r="R281" s="8"/>
      <c r="S281" s="1"/>
      <c r="T281" s="1"/>
      <c r="V281" s="2"/>
    </row>
    <row r="282" spans="9:22" ht="13.2" x14ac:dyDescent="0.25">
      <c r="I282" s="1"/>
      <c r="K282" s="1"/>
      <c r="L282" s="1"/>
      <c r="M282" s="1"/>
      <c r="N282" s="1"/>
      <c r="O282" s="1"/>
      <c r="P282" s="1"/>
      <c r="Q282" s="1"/>
      <c r="R282" s="8"/>
      <c r="S282" s="1"/>
      <c r="T282" s="1"/>
      <c r="V282" s="2"/>
    </row>
    <row r="283" spans="9:22" ht="13.2" x14ac:dyDescent="0.25">
      <c r="I283" s="1"/>
      <c r="K283" s="1"/>
      <c r="L283" s="1"/>
      <c r="M283" s="1"/>
      <c r="N283" s="1"/>
      <c r="O283" s="1"/>
      <c r="P283" s="1"/>
      <c r="Q283" s="1"/>
      <c r="R283" s="8"/>
      <c r="S283" s="1"/>
      <c r="T283" s="1"/>
      <c r="V283" s="2"/>
    </row>
    <row r="284" spans="9:22" ht="13.2" x14ac:dyDescent="0.25">
      <c r="I284" s="1"/>
      <c r="K284" s="1"/>
      <c r="L284" s="1"/>
      <c r="M284" s="1"/>
      <c r="N284" s="1"/>
      <c r="O284" s="1"/>
      <c r="P284" s="1"/>
      <c r="Q284" s="1"/>
      <c r="R284" s="8"/>
      <c r="S284" s="1"/>
      <c r="T284" s="1"/>
      <c r="V284" s="2"/>
    </row>
    <row r="285" spans="9:22" ht="13.2" x14ac:dyDescent="0.25">
      <c r="I285" s="1"/>
      <c r="K285" s="1"/>
      <c r="L285" s="1"/>
      <c r="M285" s="1"/>
      <c r="N285" s="1"/>
      <c r="O285" s="1"/>
      <c r="P285" s="1"/>
      <c r="Q285" s="1"/>
      <c r="R285" s="8"/>
      <c r="S285" s="1"/>
      <c r="T285" s="1"/>
      <c r="V285" s="2"/>
    </row>
    <row r="286" spans="9:22" ht="13.2" x14ac:dyDescent="0.25">
      <c r="I286" s="1"/>
      <c r="K286" s="1"/>
      <c r="L286" s="1"/>
      <c r="M286" s="1"/>
      <c r="N286" s="1"/>
      <c r="O286" s="1"/>
      <c r="P286" s="1"/>
      <c r="Q286" s="1"/>
      <c r="R286" s="8"/>
      <c r="S286" s="1"/>
      <c r="T286" s="1"/>
      <c r="V286" s="2"/>
    </row>
    <row r="287" spans="9:22" ht="13.2" x14ac:dyDescent="0.25">
      <c r="I287" s="1"/>
      <c r="K287" s="1"/>
      <c r="L287" s="1"/>
      <c r="M287" s="1"/>
      <c r="N287" s="1"/>
      <c r="O287" s="1"/>
      <c r="P287" s="1"/>
      <c r="Q287" s="1"/>
      <c r="R287" s="8"/>
      <c r="S287" s="1"/>
      <c r="T287" s="1"/>
      <c r="V287" s="2"/>
    </row>
    <row r="288" spans="9:22" ht="13.2" x14ac:dyDescent="0.25">
      <c r="I288" s="1"/>
      <c r="K288" s="1"/>
      <c r="L288" s="1"/>
      <c r="M288" s="1"/>
      <c r="N288" s="1"/>
      <c r="O288" s="1"/>
      <c r="P288" s="1"/>
      <c r="Q288" s="1"/>
      <c r="R288" s="8"/>
      <c r="S288" s="1"/>
      <c r="T288" s="1"/>
      <c r="V288" s="2"/>
    </row>
    <row r="289" spans="9:22" ht="13.2" x14ac:dyDescent="0.25">
      <c r="I289" s="1"/>
      <c r="K289" s="1"/>
      <c r="L289" s="1"/>
      <c r="M289" s="1"/>
      <c r="N289" s="1"/>
      <c r="O289" s="1"/>
      <c r="P289" s="1"/>
      <c r="Q289" s="1"/>
      <c r="R289" s="8"/>
      <c r="S289" s="1"/>
      <c r="T289" s="1"/>
      <c r="V289" s="2"/>
    </row>
    <row r="290" spans="9:22" ht="13.2" x14ac:dyDescent="0.25">
      <c r="I290" s="1"/>
      <c r="K290" s="1"/>
      <c r="L290" s="1"/>
      <c r="M290" s="1"/>
      <c r="N290" s="1"/>
      <c r="O290" s="1"/>
      <c r="P290" s="1"/>
      <c r="Q290" s="1"/>
      <c r="R290" s="8"/>
      <c r="S290" s="1"/>
      <c r="T290" s="1"/>
      <c r="V290" s="2"/>
    </row>
    <row r="291" spans="9:22" ht="13.2" x14ac:dyDescent="0.25">
      <c r="I291" s="1"/>
      <c r="K291" s="1"/>
      <c r="L291" s="1"/>
      <c r="M291" s="1"/>
      <c r="N291" s="1"/>
      <c r="O291" s="1"/>
      <c r="P291" s="1"/>
      <c r="Q291" s="1"/>
      <c r="R291" s="8"/>
      <c r="S291" s="1"/>
      <c r="T291" s="1"/>
      <c r="V291" s="2"/>
    </row>
    <row r="292" spans="9:22" ht="13.2" x14ac:dyDescent="0.25">
      <c r="I292" s="1"/>
      <c r="K292" s="1"/>
      <c r="L292" s="1"/>
      <c r="M292" s="1"/>
      <c r="N292" s="1"/>
      <c r="O292" s="1"/>
      <c r="P292" s="1"/>
      <c r="Q292" s="1"/>
      <c r="R292" s="8"/>
      <c r="S292" s="1"/>
      <c r="T292" s="1"/>
      <c r="V292" s="2"/>
    </row>
    <row r="293" spans="9:22" ht="13.2" x14ac:dyDescent="0.25">
      <c r="I293" s="1"/>
      <c r="K293" s="1"/>
      <c r="L293" s="1"/>
      <c r="M293" s="1"/>
      <c r="N293" s="1"/>
      <c r="O293" s="1"/>
      <c r="P293" s="1"/>
      <c r="Q293" s="1"/>
      <c r="R293" s="8"/>
      <c r="S293" s="1"/>
      <c r="T293" s="1"/>
      <c r="V293" s="2"/>
    </row>
    <row r="294" spans="9:22" ht="13.2" x14ac:dyDescent="0.25">
      <c r="I294" s="1"/>
      <c r="K294" s="1"/>
      <c r="L294" s="1"/>
      <c r="M294" s="1"/>
      <c r="N294" s="1"/>
      <c r="O294" s="1"/>
      <c r="P294" s="1"/>
      <c r="Q294" s="1"/>
      <c r="R294" s="8"/>
      <c r="S294" s="1"/>
      <c r="T294" s="1"/>
      <c r="V294" s="2"/>
    </row>
    <row r="295" spans="9:22" ht="13.2" x14ac:dyDescent="0.25">
      <c r="I295" s="1"/>
      <c r="K295" s="1"/>
      <c r="L295" s="1"/>
      <c r="M295" s="1"/>
      <c r="N295" s="1"/>
      <c r="O295" s="1"/>
      <c r="P295" s="1"/>
      <c r="Q295" s="1"/>
      <c r="R295" s="8"/>
      <c r="S295" s="1"/>
      <c r="T295" s="1"/>
      <c r="V295" s="2"/>
    </row>
    <row r="296" spans="9:22" ht="13.2" x14ac:dyDescent="0.25">
      <c r="I296" s="1"/>
      <c r="K296" s="1"/>
      <c r="L296" s="1"/>
      <c r="M296" s="1"/>
      <c r="N296" s="1"/>
      <c r="O296" s="1"/>
      <c r="P296" s="1"/>
      <c r="Q296" s="1"/>
      <c r="R296" s="8"/>
      <c r="S296" s="1"/>
      <c r="T296" s="1"/>
      <c r="V296" s="2"/>
    </row>
    <row r="297" spans="9:22" ht="13.2" x14ac:dyDescent="0.25">
      <c r="I297" s="1"/>
      <c r="K297" s="1"/>
      <c r="L297" s="1"/>
      <c r="M297" s="1"/>
      <c r="N297" s="1"/>
      <c r="O297" s="1"/>
      <c r="P297" s="1"/>
      <c r="Q297" s="1"/>
      <c r="R297" s="8"/>
      <c r="S297" s="1"/>
      <c r="T297" s="1"/>
      <c r="V297" s="2"/>
    </row>
    <row r="298" spans="9:22" ht="13.2" x14ac:dyDescent="0.25">
      <c r="I298" s="1"/>
      <c r="K298" s="1"/>
      <c r="L298" s="1"/>
      <c r="M298" s="1"/>
      <c r="N298" s="1"/>
      <c r="O298" s="1"/>
      <c r="P298" s="1"/>
      <c r="Q298" s="1"/>
      <c r="R298" s="8"/>
      <c r="S298" s="1"/>
      <c r="T298" s="1"/>
      <c r="V298" s="2"/>
    </row>
    <row r="299" spans="9:22" ht="13.2" x14ac:dyDescent="0.25">
      <c r="I299" s="1"/>
      <c r="K299" s="1"/>
      <c r="L299" s="1"/>
      <c r="M299" s="1"/>
      <c r="N299" s="1"/>
      <c r="O299" s="1"/>
      <c r="P299" s="1"/>
      <c r="Q299" s="1"/>
      <c r="R299" s="8"/>
      <c r="S299" s="1"/>
      <c r="T299" s="1"/>
      <c r="V299" s="2"/>
    </row>
    <row r="300" spans="9:22" ht="13.2" x14ac:dyDescent="0.25">
      <c r="I300" s="1"/>
      <c r="K300" s="1"/>
      <c r="L300" s="1"/>
      <c r="M300" s="1"/>
      <c r="N300" s="1"/>
      <c r="O300" s="1"/>
      <c r="P300" s="1"/>
      <c r="Q300" s="1"/>
      <c r="R300" s="8"/>
      <c r="S300" s="1"/>
      <c r="T300" s="1"/>
      <c r="V300" s="2"/>
    </row>
    <row r="301" spans="9:22" ht="13.2" x14ac:dyDescent="0.25">
      <c r="I301" s="1"/>
      <c r="K301" s="1"/>
      <c r="L301" s="1"/>
      <c r="M301" s="1"/>
      <c r="N301" s="1"/>
      <c r="O301" s="1"/>
      <c r="P301" s="1"/>
      <c r="Q301" s="1"/>
      <c r="R301" s="8"/>
      <c r="S301" s="1"/>
      <c r="T301" s="1"/>
      <c r="V301" s="2"/>
    </row>
    <row r="302" spans="9:22" ht="13.2" x14ac:dyDescent="0.25">
      <c r="I302" s="1"/>
      <c r="K302" s="1"/>
      <c r="L302" s="1"/>
      <c r="M302" s="1"/>
      <c r="N302" s="1"/>
      <c r="O302" s="1"/>
      <c r="P302" s="1"/>
      <c r="Q302" s="1"/>
      <c r="R302" s="8"/>
      <c r="S302" s="1"/>
      <c r="T302" s="1"/>
      <c r="V302" s="2"/>
    </row>
    <row r="303" spans="9:22" ht="13.2" x14ac:dyDescent="0.25">
      <c r="I303" s="1"/>
      <c r="K303" s="1"/>
      <c r="L303" s="1"/>
      <c r="M303" s="1"/>
      <c r="N303" s="1"/>
      <c r="O303" s="1"/>
      <c r="P303" s="1"/>
      <c r="Q303" s="1"/>
      <c r="R303" s="8"/>
      <c r="S303" s="1"/>
      <c r="T303" s="1"/>
      <c r="V303" s="2"/>
    </row>
    <row r="304" spans="9:22" ht="13.2" x14ac:dyDescent="0.25">
      <c r="I304" s="1"/>
      <c r="K304" s="1"/>
      <c r="L304" s="1"/>
      <c r="M304" s="1"/>
      <c r="N304" s="1"/>
      <c r="O304" s="1"/>
      <c r="P304" s="1"/>
      <c r="Q304" s="1"/>
      <c r="R304" s="8"/>
      <c r="S304" s="1"/>
      <c r="T304" s="1"/>
      <c r="V304" s="2"/>
    </row>
    <row r="305" spans="9:22" ht="13.2" x14ac:dyDescent="0.25">
      <c r="I305" s="1"/>
      <c r="K305" s="1"/>
      <c r="L305" s="1"/>
      <c r="M305" s="1"/>
      <c r="N305" s="1"/>
      <c r="O305" s="1"/>
      <c r="P305" s="1"/>
      <c r="Q305" s="1"/>
      <c r="R305" s="8"/>
      <c r="S305" s="1"/>
      <c r="T305" s="1"/>
      <c r="V305" s="2"/>
    </row>
    <row r="306" spans="9:22" ht="13.2" x14ac:dyDescent="0.25">
      <c r="I306" s="1"/>
      <c r="K306" s="1"/>
      <c r="L306" s="1"/>
      <c r="M306" s="1"/>
      <c r="N306" s="1"/>
      <c r="O306" s="1"/>
      <c r="P306" s="1"/>
      <c r="Q306" s="1"/>
      <c r="R306" s="8"/>
      <c r="S306" s="1"/>
      <c r="T306" s="1"/>
      <c r="V306" s="2"/>
    </row>
    <row r="307" spans="9:22" ht="13.2" x14ac:dyDescent="0.25">
      <c r="I307" s="1"/>
      <c r="K307" s="1"/>
      <c r="L307" s="1"/>
      <c r="M307" s="1"/>
      <c r="N307" s="1"/>
      <c r="O307" s="1"/>
      <c r="P307" s="1"/>
      <c r="Q307" s="1"/>
      <c r="R307" s="8"/>
      <c r="S307" s="1"/>
      <c r="T307" s="1"/>
      <c r="V307" s="2"/>
    </row>
    <row r="308" spans="9:22" ht="13.2" x14ac:dyDescent="0.25">
      <c r="I308" s="1"/>
      <c r="K308" s="1"/>
      <c r="L308" s="1"/>
      <c r="M308" s="1"/>
      <c r="N308" s="1"/>
      <c r="O308" s="1"/>
      <c r="P308" s="1"/>
      <c r="Q308" s="1"/>
      <c r="R308" s="8"/>
      <c r="S308" s="1"/>
      <c r="T308" s="1"/>
      <c r="V308" s="2"/>
    </row>
    <row r="309" spans="9:22" ht="13.2" x14ac:dyDescent="0.25">
      <c r="I309" s="1"/>
      <c r="K309" s="1"/>
      <c r="L309" s="1"/>
      <c r="M309" s="1"/>
      <c r="N309" s="1"/>
      <c r="O309" s="1"/>
      <c r="P309" s="1"/>
      <c r="Q309" s="1"/>
      <c r="R309" s="8"/>
      <c r="S309" s="1"/>
      <c r="T309" s="1"/>
      <c r="V309" s="2"/>
    </row>
    <row r="310" spans="9:22" ht="13.2" x14ac:dyDescent="0.25">
      <c r="I310" s="1"/>
      <c r="K310" s="1"/>
      <c r="L310" s="1"/>
      <c r="M310" s="1"/>
      <c r="N310" s="1"/>
      <c r="O310" s="1"/>
      <c r="P310" s="1"/>
      <c r="Q310" s="1"/>
      <c r="R310" s="8"/>
      <c r="S310" s="1"/>
      <c r="T310" s="1"/>
      <c r="V310" s="2"/>
    </row>
    <row r="311" spans="9:22" ht="13.2" x14ac:dyDescent="0.25">
      <c r="I311" s="1"/>
      <c r="K311" s="1"/>
      <c r="L311" s="1"/>
      <c r="M311" s="1"/>
      <c r="N311" s="1"/>
      <c r="O311" s="1"/>
      <c r="P311" s="1"/>
      <c r="Q311" s="1"/>
      <c r="R311" s="8"/>
      <c r="S311" s="1"/>
      <c r="T311" s="1"/>
      <c r="V311" s="2"/>
    </row>
    <row r="312" spans="9:22" ht="13.2" x14ac:dyDescent="0.25">
      <c r="I312" s="1"/>
      <c r="K312" s="1"/>
      <c r="L312" s="1"/>
      <c r="M312" s="1"/>
      <c r="N312" s="1"/>
      <c r="O312" s="1"/>
      <c r="P312" s="1"/>
      <c r="Q312" s="1"/>
      <c r="R312" s="8"/>
      <c r="S312" s="1"/>
      <c r="T312" s="1"/>
      <c r="V312" s="2"/>
    </row>
    <row r="313" spans="9:22" ht="13.2" x14ac:dyDescent="0.25">
      <c r="I313" s="1"/>
      <c r="K313" s="1"/>
      <c r="L313" s="1"/>
      <c r="M313" s="1"/>
      <c r="N313" s="1"/>
      <c r="O313" s="1"/>
      <c r="P313" s="1"/>
      <c r="Q313" s="1"/>
      <c r="R313" s="8"/>
      <c r="S313" s="1"/>
      <c r="T313" s="1"/>
      <c r="V313" s="2"/>
    </row>
    <row r="314" spans="9:22" ht="13.2" x14ac:dyDescent="0.25">
      <c r="I314" s="1"/>
      <c r="K314" s="1"/>
      <c r="L314" s="1"/>
      <c r="M314" s="1"/>
      <c r="N314" s="1"/>
      <c r="O314" s="1"/>
      <c r="P314" s="1"/>
      <c r="Q314" s="1"/>
      <c r="R314" s="8"/>
      <c r="S314" s="1"/>
      <c r="T314" s="1"/>
      <c r="V314" s="2"/>
    </row>
    <row r="315" spans="9:22" ht="13.2" x14ac:dyDescent="0.25">
      <c r="I315" s="1"/>
      <c r="K315" s="1"/>
      <c r="L315" s="1"/>
      <c r="M315" s="1"/>
      <c r="N315" s="1"/>
      <c r="O315" s="1"/>
      <c r="P315" s="1"/>
      <c r="Q315" s="1"/>
      <c r="R315" s="8"/>
      <c r="S315" s="1"/>
      <c r="T315" s="1"/>
      <c r="V315" s="2"/>
    </row>
    <row r="316" spans="9:22" ht="13.2" x14ac:dyDescent="0.25">
      <c r="I316" s="1"/>
      <c r="K316" s="1"/>
      <c r="L316" s="1"/>
      <c r="M316" s="1"/>
      <c r="N316" s="1"/>
      <c r="O316" s="1"/>
      <c r="P316" s="1"/>
      <c r="Q316" s="1"/>
      <c r="R316" s="8"/>
      <c r="S316" s="1"/>
      <c r="T316" s="1"/>
      <c r="V316" s="2"/>
    </row>
    <row r="317" spans="9:22" ht="13.2" x14ac:dyDescent="0.25">
      <c r="I317" s="1"/>
      <c r="K317" s="1"/>
      <c r="L317" s="1"/>
      <c r="M317" s="1"/>
      <c r="N317" s="1"/>
      <c r="O317" s="1"/>
      <c r="P317" s="1"/>
      <c r="Q317" s="1"/>
      <c r="R317" s="8"/>
      <c r="S317" s="1"/>
      <c r="T317" s="1"/>
      <c r="V317" s="2"/>
    </row>
    <row r="318" spans="9:22" ht="13.2" x14ac:dyDescent="0.25">
      <c r="I318" s="1"/>
      <c r="K318" s="1"/>
      <c r="L318" s="1"/>
      <c r="M318" s="1"/>
      <c r="N318" s="1"/>
      <c r="O318" s="1"/>
      <c r="P318" s="1"/>
      <c r="Q318" s="1"/>
      <c r="R318" s="8"/>
      <c r="S318" s="1"/>
      <c r="T318" s="1"/>
      <c r="V318" s="2"/>
    </row>
    <row r="319" spans="9:22" ht="13.2" x14ac:dyDescent="0.25">
      <c r="I319" s="1"/>
      <c r="K319" s="1"/>
      <c r="L319" s="1"/>
      <c r="M319" s="1"/>
      <c r="N319" s="1"/>
      <c r="O319" s="1"/>
      <c r="P319" s="1"/>
      <c r="Q319" s="1"/>
      <c r="R319" s="8"/>
      <c r="S319" s="1"/>
      <c r="T319" s="1"/>
      <c r="V319" s="2"/>
    </row>
    <row r="320" spans="9:22" ht="13.2" x14ac:dyDescent="0.25">
      <c r="I320" s="1"/>
      <c r="K320" s="1"/>
      <c r="L320" s="1"/>
      <c r="M320" s="1"/>
      <c r="N320" s="1"/>
      <c r="O320" s="1"/>
      <c r="P320" s="1"/>
      <c r="Q320" s="1"/>
      <c r="R320" s="8"/>
      <c r="S320" s="1"/>
      <c r="T320" s="1"/>
      <c r="V320" s="2"/>
    </row>
    <row r="321" spans="9:22" ht="13.2" x14ac:dyDescent="0.25">
      <c r="I321" s="1"/>
      <c r="K321" s="1"/>
      <c r="L321" s="1"/>
      <c r="M321" s="1"/>
      <c r="N321" s="1"/>
      <c r="O321" s="1"/>
      <c r="P321" s="1"/>
      <c r="Q321" s="1"/>
      <c r="R321" s="8"/>
      <c r="S321" s="1"/>
      <c r="T321" s="1"/>
      <c r="V321" s="2"/>
    </row>
    <row r="322" spans="9:22" ht="13.2" x14ac:dyDescent="0.25">
      <c r="I322" s="1"/>
      <c r="K322" s="1"/>
      <c r="L322" s="1"/>
      <c r="M322" s="1"/>
      <c r="N322" s="1"/>
      <c r="O322" s="1"/>
      <c r="P322" s="1"/>
      <c r="Q322" s="1"/>
      <c r="R322" s="8"/>
      <c r="S322" s="1"/>
      <c r="T322" s="1"/>
      <c r="V322" s="2"/>
    </row>
    <row r="323" spans="9:22" ht="13.2" x14ac:dyDescent="0.25">
      <c r="I323" s="1"/>
      <c r="K323" s="1"/>
      <c r="L323" s="1"/>
      <c r="M323" s="1"/>
      <c r="N323" s="1"/>
      <c r="O323" s="1"/>
      <c r="P323" s="1"/>
      <c r="Q323" s="1"/>
      <c r="R323" s="8"/>
      <c r="S323" s="1"/>
      <c r="T323" s="1"/>
      <c r="V323" s="2"/>
    </row>
    <row r="324" spans="9:22" ht="13.2" x14ac:dyDescent="0.25">
      <c r="I324" s="1"/>
      <c r="K324" s="1"/>
      <c r="L324" s="1"/>
      <c r="M324" s="1"/>
      <c r="N324" s="1"/>
      <c r="O324" s="1"/>
      <c r="P324" s="1"/>
      <c r="Q324" s="1"/>
      <c r="R324" s="8"/>
      <c r="S324" s="1"/>
      <c r="T324" s="1"/>
      <c r="V324" s="2"/>
    </row>
    <row r="325" spans="9:22" ht="13.2" x14ac:dyDescent="0.25">
      <c r="I325" s="1"/>
      <c r="K325" s="1"/>
      <c r="L325" s="1"/>
      <c r="M325" s="1"/>
      <c r="N325" s="1"/>
      <c r="O325" s="1"/>
      <c r="P325" s="1"/>
      <c r="Q325" s="1"/>
      <c r="R325" s="8"/>
      <c r="S325" s="1"/>
      <c r="T325" s="1"/>
      <c r="V325" s="2"/>
    </row>
    <row r="326" spans="9:22" ht="13.2" x14ac:dyDescent="0.25">
      <c r="I326" s="1"/>
      <c r="K326" s="1"/>
      <c r="L326" s="1"/>
      <c r="M326" s="1"/>
      <c r="N326" s="1"/>
      <c r="O326" s="1"/>
      <c r="P326" s="1"/>
      <c r="Q326" s="1"/>
      <c r="R326" s="8"/>
      <c r="S326" s="1"/>
      <c r="T326" s="1"/>
      <c r="V326" s="2"/>
    </row>
    <row r="327" spans="9:22" ht="13.2" x14ac:dyDescent="0.25">
      <c r="I327" s="1"/>
      <c r="K327" s="1"/>
      <c r="L327" s="1"/>
      <c r="M327" s="1"/>
      <c r="N327" s="1"/>
      <c r="O327" s="1"/>
      <c r="P327" s="1"/>
      <c r="Q327" s="1"/>
      <c r="R327" s="8"/>
      <c r="S327" s="1"/>
      <c r="T327" s="1"/>
      <c r="V327" s="2"/>
    </row>
    <row r="328" spans="9:22" ht="13.2" x14ac:dyDescent="0.25">
      <c r="I328" s="1"/>
      <c r="K328" s="1"/>
      <c r="L328" s="1"/>
      <c r="M328" s="1"/>
      <c r="N328" s="1"/>
      <c r="O328" s="1"/>
      <c r="P328" s="1"/>
      <c r="Q328" s="1"/>
      <c r="R328" s="8"/>
      <c r="S328" s="1"/>
      <c r="T328" s="1"/>
      <c r="V328" s="2"/>
    </row>
    <row r="329" spans="9:22" ht="13.2" x14ac:dyDescent="0.25">
      <c r="I329" s="1"/>
      <c r="K329" s="1"/>
      <c r="L329" s="1"/>
      <c r="M329" s="1"/>
      <c r="N329" s="1"/>
      <c r="O329" s="1"/>
      <c r="P329" s="1"/>
      <c r="Q329" s="1"/>
      <c r="R329" s="8"/>
      <c r="S329" s="1"/>
      <c r="T329" s="1"/>
      <c r="V329" s="2"/>
    </row>
    <row r="330" spans="9:22" ht="13.2" x14ac:dyDescent="0.25">
      <c r="I330" s="1"/>
      <c r="K330" s="1"/>
      <c r="L330" s="1"/>
      <c r="M330" s="1"/>
      <c r="N330" s="1"/>
      <c r="O330" s="1"/>
      <c r="P330" s="1"/>
      <c r="Q330" s="1"/>
      <c r="R330" s="8"/>
      <c r="S330" s="1"/>
      <c r="T330" s="1"/>
      <c r="V330" s="2"/>
    </row>
    <row r="331" spans="9:22" ht="13.2" x14ac:dyDescent="0.25">
      <c r="I331" s="1"/>
      <c r="K331" s="1"/>
      <c r="L331" s="1"/>
      <c r="M331" s="1"/>
      <c r="N331" s="1"/>
      <c r="O331" s="1"/>
      <c r="P331" s="1"/>
      <c r="Q331" s="1"/>
      <c r="R331" s="8"/>
      <c r="S331" s="1"/>
      <c r="T331" s="1"/>
      <c r="V331" s="2"/>
    </row>
    <row r="332" spans="9:22" ht="13.2" x14ac:dyDescent="0.25">
      <c r="I332" s="1"/>
      <c r="K332" s="1"/>
      <c r="L332" s="1"/>
      <c r="M332" s="1"/>
      <c r="N332" s="1"/>
      <c r="O332" s="1"/>
      <c r="P332" s="1"/>
      <c r="Q332" s="1"/>
      <c r="R332" s="8"/>
      <c r="S332" s="1"/>
      <c r="T332" s="1"/>
      <c r="V332" s="2"/>
    </row>
    <row r="333" spans="9:22" ht="13.2" x14ac:dyDescent="0.25">
      <c r="I333" s="1"/>
      <c r="K333" s="1"/>
      <c r="L333" s="1"/>
      <c r="M333" s="1"/>
      <c r="N333" s="1"/>
      <c r="O333" s="1"/>
      <c r="P333" s="1"/>
      <c r="Q333" s="1"/>
      <c r="R333" s="8"/>
      <c r="S333" s="1"/>
      <c r="T333" s="1"/>
      <c r="V333" s="2"/>
    </row>
    <row r="334" spans="9:22" ht="13.2" x14ac:dyDescent="0.25">
      <c r="I334" s="1"/>
      <c r="K334" s="1"/>
      <c r="L334" s="1"/>
      <c r="M334" s="1"/>
      <c r="N334" s="1"/>
      <c r="O334" s="1"/>
      <c r="P334" s="1"/>
      <c r="Q334" s="1"/>
      <c r="R334" s="8"/>
      <c r="S334" s="1"/>
      <c r="T334" s="1"/>
      <c r="V334" s="2"/>
    </row>
    <row r="335" spans="9:22" ht="13.2" x14ac:dyDescent="0.25">
      <c r="I335" s="1"/>
      <c r="K335" s="1"/>
      <c r="L335" s="1"/>
      <c r="M335" s="1"/>
      <c r="N335" s="1"/>
      <c r="O335" s="1"/>
      <c r="P335" s="1"/>
      <c r="Q335" s="1"/>
      <c r="R335" s="8"/>
      <c r="S335" s="1"/>
      <c r="T335" s="1"/>
      <c r="V335" s="2"/>
    </row>
    <row r="336" spans="9:22" ht="13.2" x14ac:dyDescent="0.25">
      <c r="I336" s="1"/>
      <c r="K336" s="1"/>
      <c r="L336" s="1"/>
      <c r="M336" s="1"/>
      <c r="N336" s="1"/>
      <c r="O336" s="1"/>
      <c r="P336" s="1"/>
      <c r="Q336" s="1"/>
      <c r="R336" s="8"/>
      <c r="S336" s="1"/>
      <c r="T336" s="1"/>
      <c r="V336" s="2"/>
    </row>
    <row r="337" spans="9:22" ht="13.2" x14ac:dyDescent="0.25">
      <c r="I337" s="1"/>
      <c r="K337" s="1"/>
      <c r="L337" s="1"/>
      <c r="M337" s="1"/>
      <c r="N337" s="1"/>
      <c r="O337" s="1"/>
      <c r="P337" s="1"/>
      <c r="Q337" s="1"/>
      <c r="R337" s="8"/>
      <c r="S337" s="1"/>
      <c r="T337" s="1"/>
      <c r="V337" s="2"/>
    </row>
    <row r="338" spans="9:22" ht="13.2" x14ac:dyDescent="0.25">
      <c r="I338" s="1"/>
      <c r="K338" s="1"/>
      <c r="L338" s="1"/>
      <c r="M338" s="1"/>
      <c r="N338" s="1"/>
      <c r="O338" s="1"/>
      <c r="P338" s="1"/>
      <c r="Q338" s="1"/>
      <c r="R338" s="8"/>
      <c r="S338" s="1"/>
      <c r="T338" s="1"/>
      <c r="V338" s="2"/>
    </row>
    <row r="339" spans="9:22" ht="13.2" x14ac:dyDescent="0.25">
      <c r="I339" s="1"/>
      <c r="K339" s="1"/>
      <c r="L339" s="1"/>
      <c r="M339" s="1"/>
      <c r="N339" s="1"/>
      <c r="O339" s="1"/>
      <c r="P339" s="1"/>
      <c r="Q339" s="1"/>
      <c r="R339" s="8"/>
      <c r="S339" s="1"/>
      <c r="T339" s="1"/>
      <c r="V339" s="2"/>
    </row>
    <row r="340" spans="9:22" ht="13.2" x14ac:dyDescent="0.25">
      <c r="I340" s="1"/>
      <c r="K340" s="1"/>
      <c r="L340" s="1"/>
      <c r="M340" s="1"/>
      <c r="N340" s="1"/>
      <c r="O340" s="1"/>
      <c r="P340" s="1"/>
      <c r="Q340" s="1"/>
      <c r="R340" s="8"/>
      <c r="S340" s="1"/>
      <c r="T340" s="1"/>
      <c r="V340" s="2"/>
    </row>
    <row r="341" spans="9:22" ht="13.2" x14ac:dyDescent="0.25">
      <c r="I341" s="1"/>
      <c r="K341" s="1"/>
      <c r="L341" s="1"/>
      <c r="M341" s="1"/>
      <c r="N341" s="1"/>
      <c r="O341" s="1"/>
      <c r="P341" s="1"/>
      <c r="Q341" s="1"/>
      <c r="R341" s="8"/>
      <c r="S341" s="1"/>
      <c r="T341" s="1"/>
      <c r="V341" s="2"/>
    </row>
    <row r="342" spans="9:22" ht="13.2" x14ac:dyDescent="0.25">
      <c r="I342" s="1"/>
      <c r="K342" s="1"/>
      <c r="L342" s="1"/>
      <c r="M342" s="1"/>
      <c r="N342" s="1"/>
      <c r="O342" s="1"/>
      <c r="P342" s="1"/>
      <c r="Q342" s="1"/>
      <c r="R342" s="8"/>
      <c r="S342" s="1"/>
      <c r="T342" s="1"/>
      <c r="V342" s="2"/>
    </row>
    <row r="343" spans="9:22" ht="13.2" x14ac:dyDescent="0.25">
      <c r="I343" s="1"/>
      <c r="K343" s="1"/>
      <c r="L343" s="1"/>
      <c r="M343" s="1"/>
      <c r="N343" s="1"/>
      <c r="O343" s="1"/>
      <c r="P343" s="1"/>
      <c r="Q343" s="1"/>
      <c r="R343" s="8"/>
      <c r="S343" s="1"/>
      <c r="T343" s="1"/>
      <c r="V343" s="2"/>
    </row>
    <row r="344" spans="9:22" ht="13.2" x14ac:dyDescent="0.25">
      <c r="I344" s="1"/>
      <c r="K344" s="1"/>
      <c r="L344" s="1"/>
      <c r="M344" s="1"/>
      <c r="N344" s="1"/>
      <c r="O344" s="1"/>
      <c r="P344" s="1"/>
      <c r="Q344" s="1"/>
      <c r="R344" s="8"/>
      <c r="S344" s="1"/>
      <c r="T344" s="1"/>
      <c r="V344" s="2"/>
    </row>
    <row r="345" spans="9:22" ht="13.2" x14ac:dyDescent="0.25">
      <c r="I345" s="1"/>
      <c r="K345" s="1"/>
      <c r="L345" s="1"/>
      <c r="M345" s="1"/>
      <c r="N345" s="1"/>
      <c r="O345" s="1"/>
      <c r="P345" s="1"/>
      <c r="Q345" s="1"/>
      <c r="R345" s="8"/>
      <c r="S345" s="1"/>
      <c r="T345" s="1"/>
      <c r="V345" s="2"/>
    </row>
    <row r="346" spans="9:22" ht="13.2" x14ac:dyDescent="0.25">
      <c r="I346" s="1"/>
      <c r="K346" s="1"/>
      <c r="L346" s="1"/>
      <c r="M346" s="1"/>
      <c r="N346" s="1"/>
      <c r="O346" s="1"/>
      <c r="P346" s="1"/>
      <c r="Q346" s="1"/>
      <c r="R346" s="8"/>
      <c r="S346" s="1"/>
      <c r="T346" s="1"/>
      <c r="V346" s="2"/>
    </row>
    <row r="347" spans="9:22" ht="13.2" x14ac:dyDescent="0.25">
      <c r="I347" s="1"/>
      <c r="K347" s="1"/>
      <c r="L347" s="1"/>
      <c r="M347" s="1"/>
      <c r="N347" s="1"/>
      <c r="O347" s="1"/>
      <c r="P347" s="1"/>
      <c r="Q347" s="1"/>
      <c r="R347" s="8"/>
      <c r="S347" s="1"/>
      <c r="T347" s="1"/>
      <c r="V347" s="2"/>
    </row>
    <row r="348" spans="9:22" ht="13.2" x14ac:dyDescent="0.25">
      <c r="I348" s="1"/>
      <c r="K348" s="1"/>
      <c r="L348" s="1"/>
      <c r="M348" s="1"/>
      <c r="N348" s="1"/>
      <c r="O348" s="1"/>
      <c r="P348" s="1"/>
      <c r="Q348" s="1"/>
      <c r="R348" s="8"/>
      <c r="S348" s="1"/>
      <c r="T348" s="1"/>
      <c r="V348" s="2"/>
    </row>
    <row r="349" spans="9:22" ht="13.2" x14ac:dyDescent="0.25">
      <c r="I349" s="1"/>
      <c r="K349" s="1"/>
      <c r="L349" s="1"/>
      <c r="M349" s="1"/>
      <c r="N349" s="1"/>
      <c r="O349" s="1"/>
      <c r="P349" s="1"/>
      <c r="Q349" s="1"/>
      <c r="R349" s="8"/>
      <c r="S349" s="1"/>
      <c r="T349" s="1"/>
      <c r="V349" s="2"/>
    </row>
    <row r="350" spans="9:22" ht="13.2" x14ac:dyDescent="0.25">
      <c r="I350" s="1"/>
      <c r="K350" s="1"/>
      <c r="L350" s="1"/>
      <c r="M350" s="1"/>
      <c r="N350" s="1"/>
      <c r="O350" s="1"/>
      <c r="P350" s="1"/>
      <c r="Q350" s="1"/>
      <c r="R350" s="8"/>
      <c r="S350" s="1"/>
      <c r="T350" s="1"/>
      <c r="V350" s="2"/>
    </row>
    <row r="351" spans="9:22" ht="13.2" x14ac:dyDescent="0.25">
      <c r="I351" s="1"/>
      <c r="K351" s="1"/>
      <c r="L351" s="1"/>
      <c r="M351" s="1"/>
      <c r="N351" s="1"/>
      <c r="O351" s="1"/>
      <c r="P351" s="1"/>
      <c r="Q351" s="1"/>
      <c r="R351" s="8"/>
      <c r="S351" s="1"/>
      <c r="T351" s="1"/>
      <c r="V351" s="2"/>
    </row>
    <row r="352" spans="9:22" ht="13.2" x14ac:dyDescent="0.25">
      <c r="I352" s="1"/>
      <c r="K352" s="1"/>
      <c r="L352" s="1"/>
      <c r="M352" s="1"/>
      <c r="N352" s="1"/>
      <c r="O352" s="1"/>
      <c r="P352" s="1"/>
      <c r="Q352" s="1"/>
      <c r="R352" s="8"/>
      <c r="S352" s="1"/>
      <c r="T352" s="1"/>
      <c r="V352" s="2"/>
    </row>
    <row r="353" spans="9:22" ht="13.2" x14ac:dyDescent="0.25">
      <c r="I353" s="1"/>
      <c r="K353" s="1"/>
      <c r="L353" s="1"/>
      <c r="M353" s="1"/>
      <c r="N353" s="1"/>
      <c r="O353" s="1"/>
      <c r="P353" s="1"/>
      <c r="Q353" s="1"/>
      <c r="R353" s="8"/>
      <c r="S353" s="1"/>
      <c r="T353" s="1"/>
      <c r="V353" s="2"/>
    </row>
    <row r="354" spans="9:22" ht="13.2" x14ac:dyDescent="0.25">
      <c r="I354" s="1"/>
      <c r="K354" s="1"/>
      <c r="L354" s="1"/>
      <c r="M354" s="1"/>
      <c r="N354" s="1"/>
      <c r="O354" s="1"/>
      <c r="P354" s="1"/>
      <c r="Q354" s="1"/>
      <c r="R354" s="8"/>
      <c r="S354" s="1"/>
      <c r="T354" s="1"/>
      <c r="V354" s="2"/>
    </row>
    <row r="355" spans="9:22" ht="13.2" x14ac:dyDescent="0.25">
      <c r="I355" s="1"/>
      <c r="K355" s="1"/>
      <c r="L355" s="1"/>
      <c r="M355" s="1"/>
      <c r="N355" s="1"/>
      <c r="O355" s="1"/>
      <c r="P355" s="1"/>
      <c r="Q355" s="1"/>
      <c r="R355" s="8"/>
      <c r="S355" s="1"/>
      <c r="T355" s="1"/>
      <c r="V355" s="2"/>
    </row>
    <row r="356" spans="9:22" ht="13.2" x14ac:dyDescent="0.25">
      <c r="I356" s="1"/>
      <c r="K356" s="1"/>
      <c r="L356" s="1"/>
      <c r="M356" s="1"/>
      <c r="N356" s="1"/>
      <c r="O356" s="1"/>
      <c r="P356" s="1"/>
      <c r="Q356" s="1"/>
      <c r="R356" s="8"/>
      <c r="S356" s="1"/>
      <c r="T356" s="1"/>
      <c r="V356" s="2"/>
    </row>
    <row r="357" spans="9:22" ht="13.2" x14ac:dyDescent="0.25">
      <c r="I357" s="1"/>
      <c r="K357" s="1"/>
      <c r="L357" s="1"/>
      <c r="M357" s="1"/>
      <c r="N357" s="1"/>
      <c r="O357" s="1"/>
      <c r="P357" s="1"/>
      <c r="Q357" s="1"/>
      <c r="R357" s="8"/>
      <c r="S357" s="1"/>
      <c r="T357" s="1"/>
      <c r="V357" s="2"/>
    </row>
    <row r="358" spans="9:22" ht="13.2" x14ac:dyDescent="0.25">
      <c r="I358" s="1"/>
      <c r="K358" s="1"/>
      <c r="L358" s="1"/>
      <c r="M358" s="1"/>
      <c r="N358" s="1"/>
      <c r="O358" s="1"/>
      <c r="P358" s="1"/>
      <c r="Q358" s="1"/>
      <c r="R358" s="8"/>
      <c r="S358" s="1"/>
      <c r="T358" s="1"/>
      <c r="V358" s="2"/>
    </row>
    <row r="359" spans="9:22" ht="13.2" x14ac:dyDescent="0.25">
      <c r="I359" s="1"/>
      <c r="K359" s="1"/>
      <c r="L359" s="1"/>
      <c r="M359" s="1"/>
      <c r="N359" s="1"/>
      <c r="O359" s="1"/>
      <c r="P359" s="1"/>
      <c r="Q359" s="1"/>
      <c r="R359" s="8"/>
      <c r="S359" s="1"/>
      <c r="T359" s="1"/>
      <c r="V359" s="2"/>
    </row>
    <row r="360" spans="9:22" ht="13.2" x14ac:dyDescent="0.25">
      <c r="I360" s="1"/>
      <c r="K360" s="1"/>
      <c r="L360" s="1"/>
      <c r="M360" s="1"/>
      <c r="N360" s="1"/>
      <c r="O360" s="1"/>
      <c r="P360" s="1"/>
      <c r="Q360" s="1"/>
      <c r="R360" s="8"/>
      <c r="S360" s="1"/>
      <c r="T360" s="1"/>
      <c r="V360" s="2"/>
    </row>
    <row r="361" spans="9:22" ht="13.2" x14ac:dyDescent="0.25">
      <c r="I361" s="1"/>
      <c r="K361" s="1"/>
      <c r="L361" s="1"/>
      <c r="M361" s="1"/>
      <c r="N361" s="1"/>
      <c r="O361" s="1"/>
      <c r="P361" s="1"/>
      <c r="Q361" s="1"/>
      <c r="R361" s="8"/>
      <c r="S361" s="1"/>
      <c r="T361" s="1"/>
      <c r="V361" s="2"/>
    </row>
    <row r="362" spans="9:22" ht="13.2" x14ac:dyDescent="0.25">
      <c r="I362" s="1"/>
      <c r="K362" s="1"/>
      <c r="L362" s="1"/>
      <c r="M362" s="1"/>
      <c r="N362" s="1"/>
      <c r="O362" s="1"/>
      <c r="P362" s="1"/>
      <c r="Q362" s="1"/>
      <c r="R362" s="8"/>
      <c r="S362" s="1"/>
      <c r="T362" s="1"/>
      <c r="V362" s="2"/>
    </row>
    <row r="363" spans="9:22" ht="13.2" x14ac:dyDescent="0.25">
      <c r="I363" s="1"/>
      <c r="K363" s="1"/>
      <c r="L363" s="1"/>
      <c r="M363" s="1"/>
      <c r="N363" s="1"/>
      <c r="O363" s="1"/>
      <c r="P363" s="1"/>
      <c r="Q363" s="1"/>
      <c r="R363" s="8"/>
      <c r="S363" s="1"/>
      <c r="T363" s="1"/>
      <c r="V363" s="2"/>
    </row>
    <row r="364" spans="9:22" ht="13.2" x14ac:dyDescent="0.25">
      <c r="I364" s="1"/>
      <c r="K364" s="1"/>
      <c r="L364" s="1"/>
      <c r="M364" s="1"/>
      <c r="N364" s="1"/>
      <c r="O364" s="1"/>
      <c r="P364" s="1"/>
      <c r="Q364" s="1"/>
      <c r="R364" s="8"/>
      <c r="S364" s="1"/>
      <c r="T364" s="1"/>
      <c r="V364" s="2"/>
    </row>
    <row r="365" spans="9:22" ht="13.2" x14ac:dyDescent="0.25">
      <c r="I365" s="1"/>
      <c r="K365" s="1"/>
      <c r="L365" s="1"/>
      <c r="M365" s="1"/>
      <c r="N365" s="1"/>
      <c r="O365" s="1"/>
      <c r="P365" s="1"/>
      <c r="Q365" s="1"/>
      <c r="R365" s="8"/>
      <c r="S365" s="1"/>
      <c r="T365" s="1"/>
      <c r="V365" s="2"/>
    </row>
    <row r="366" spans="9:22" ht="13.2" x14ac:dyDescent="0.25">
      <c r="I366" s="1"/>
      <c r="K366" s="1"/>
      <c r="L366" s="1"/>
      <c r="M366" s="1"/>
      <c r="N366" s="1"/>
      <c r="O366" s="1"/>
      <c r="P366" s="1"/>
      <c r="Q366" s="1"/>
      <c r="R366" s="8"/>
      <c r="S366" s="1"/>
      <c r="T366" s="1"/>
      <c r="V366" s="2"/>
    </row>
    <row r="367" spans="9:22" ht="13.2" x14ac:dyDescent="0.25">
      <c r="I367" s="1"/>
      <c r="K367" s="1"/>
      <c r="L367" s="1"/>
      <c r="M367" s="1"/>
      <c r="N367" s="1"/>
      <c r="O367" s="1"/>
      <c r="P367" s="1"/>
      <c r="Q367" s="1"/>
      <c r="R367" s="8"/>
      <c r="S367" s="1"/>
      <c r="T367" s="1"/>
      <c r="V367" s="2"/>
    </row>
    <row r="368" spans="9:22" ht="13.2" x14ac:dyDescent="0.25">
      <c r="I368" s="1"/>
      <c r="K368" s="1"/>
      <c r="L368" s="1"/>
      <c r="M368" s="1"/>
      <c r="N368" s="1"/>
      <c r="O368" s="1"/>
      <c r="P368" s="1"/>
      <c r="Q368" s="1"/>
      <c r="R368" s="8"/>
      <c r="S368" s="1"/>
      <c r="T368" s="1"/>
      <c r="V368" s="2"/>
    </row>
    <row r="369" spans="9:22" ht="13.2" x14ac:dyDescent="0.25">
      <c r="I369" s="1"/>
      <c r="K369" s="1"/>
      <c r="L369" s="1"/>
      <c r="M369" s="1"/>
      <c r="N369" s="1"/>
      <c r="O369" s="1"/>
      <c r="P369" s="1"/>
      <c r="Q369" s="1"/>
      <c r="R369" s="8"/>
      <c r="S369" s="1"/>
      <c r="T369" s="1"/>
      <c r="V369" s="2"/>
    </row>
    <row r="370" spans="9:22" ht="13.2" x14ac:dyDescent="0.25">
      <c r="I370" s="1"/>
      <c r="K370" s="1"/>
      <c r="L370" s="1"/>
      <c r="M370" s="1"/>
      <c r="N370" s="1"/>
      <c r="O370" s="1"/>
      <c r="P370" s="1"/>
      <c r="Q370" s="1"/>
      <c r="R370" s="8"/>
      <c r="S370" s="1"/>
      <c r="T370" s="1"/>
      <c r="V370" s="2"/>
    </row>
    <row r="371" spans="9:22" ht="13.2" x14ac:dyDescent="0.25">
      <c r="I371" s="1"/>
      <c r="K371" s="1"/>
      <c r="L371" s="1"/>
      <c r="M371" s="1"/>
      <c r="N371" s="1"/>
      <c r="O371" s="1"/>
      <c r="P371" s="1"/>
      <c r="Q371" s="1"/>
      <c r="R371" s="8"/>
      <c r="S371" s="1"/>
      <c r="T371" s="1"/>
      <c r="V371" s="2"/>
    </row>
    <row r="372" spans="9:22" ht="13.2" x14ac:dyDescent="0.25">
      <c r="I372" s="1"/>
      <c r="K372" s="1"/>
      <c r="L372" s="1"/>
      <c r="M372" s="1"/>
      <c r="N372" s="1"/>
      <c r="O372" s="1"/>
      <c r="P372" s="1"/>
      <c r="Q372" s="1"/>
      <c r="R372" s="8"/>
      <c r="S372" s="1"/>
      <c r="T372" s="1"/>
      <c r="V372" s="2"/>
    </row>
    <row r="373" spans="9:22" ht="13.2" x14ac:dyDescent="0.25">
      <c r="I373" s="1"/>
      <c r="K373" s="1"/>
      <c r="L373" s="1"/>
      <c r="M373" s="1"/>
      <c r="N373" s="1"/>
      <c r="O373" s="1"/>
      <c r="P373" s="1"/>
      <c r="Q373" s="1"/>
      <c r="R373" s="8"/>
      <c r="S373" s="1"/>
      <c r="T373" s="1"/>
      <c r="V373" s="2"/>
    </row>
    <row r="374" spans="9:22" ht="13.2" x14ac:dyDescent="0.25">
      <c r="I374" s="1"/>
      <c r="K374" s="1"/>
      <c r="L374" s="1"/>
      <c r="M374" s="1"/>
      <c r="N374" s="1"/>
      <c r="O374" s="1"/>
      <c r="P374" s="1"/>
      <c r="Q374" s="1"/>
      <c r="R374" s="8"/>
      <c r="S374" s="1"/>
      <c r="T374" s="1"/>
      <c r="V374" s="2"/>
    </row>
    <row r="375" spans="9:22" ht="13.2" x14ac:dyDescent="0.25">
      <c r="I375" s="1"/>
      <c r="K375" s="1"/>
      <c r="L375" s="1"/>
      <c r="M375" s="1"/>
      <c r="N375" s="1"/>
      <c r="O375" s="1"/>
      <c r="P375" s="1"/>
      <c r="Q375" s="1"/>
      <c r="R375" s="8"/>
      <c r="S375" s="1"/>
      <c r="T375" s="1"/>
      <c r="V375" s="2"/>
    </row>
    <row r="376" spans="9:22" ht="13.2" x14ac:dyDescent="0.25">
      <c r="I376" s="1"/>
      <c r="K376" s="1"/>
      <c r="L376" s="1"/>
      <c r="M376" s="1"/>
      <c r="N376" s="1"/>
      <c r="O376" s="1"/>
      <c r="P376" s="1"/>
      <c r="Q376" s="1"/>
      <c r="R376" s="8"/>
      <c r="S376" s="1"/>
      <c r="T376" s="1"/>
      <c r="V376" s="2"/>
    </row>
    <row r="377" spans="9:22" ht="13.2" x14ac:dyDescent="0.25">
      <c r="I377" s="1"/>
      <c r="K377" s="1"/>
      <c r="L377" s="1"/>
      <c r="M377" s="1"/>
      <c r="N377" s="1"/>
      <c r="O377" s="1"/>
      <c r="P377" s="1"/>
      <c r="Q377" s="1"/>
      <c r="R377" s="8"/>
      <c r="S377" s="1"/>
      <c r="T377" s="1"/>
      <c r="V377" s="2"/>
    </row>
    <row r="378" spans="9:22" ht="13.2" x14ac:dyDescent="0.25">
      <c r="I378" s="1"/>
      <c r="K378" s="1"/>
      <c r="L378" s="1"/>
      <c r="M378" s="1"/>
      <c r="N378" s="1"/>
      <c r="O378" s="1"/>
      <c r="P378" s="1"/>
      <c r="Q378" s="1"/>
      <c r="R378" s="8"/>
      <c r="S378" s="1"/>
      <c r="T378" s="1"/>
      <c r="V378" s="2"/>
    </row>
    <row r="379" spans="9:22" ht="13.2" x14ac:dyDescent="0.25">
      <c r="I379" s="1"/>
      <c r="K379" s="1"/>
      <c r="L379" s="1"/>
      <c r="M379" s="1"/>
      <c r="N379" s="1"/>
      <c r="O379" s="1"/>
      <c r="P379" s="1"/>
      <c r="Q379" s="1"/>
      <c r="R379" s="8"/>
      <c r="S379" s="1"/>
      <c r="T379" s="1"/>
      <c r="V379" s="2"/>
    </row>
    <row r="380" spans="9:22" ht="13.2" x14ac:dyDescent="0.25">
      <c r="I380" s="1"/>
      <c r="K380" s="1"/>
      <c r="L380" s="1"/>
      <c r="M380" s="1"/>
      <c r="N380" s="1"/>
      <c r="O380" s="1"/>
      <c r="P380" s="1"/>
      <c r="Q380" s="1"/>
      <c r="R380" s="8"/>
      <c r="S380" s="1"/>
      <c r="T380" s="1"/>
      <c r="V380" s="2"/>
    </row>
    <row r="381" spans="9:22" ht="13.2" x14ac:dyDescent="0.25">
      <c r="I381" s="1"/>
      <c r="K381" s="1"/>
      <c r="L381" s="1"/>
      <c r="M381" s="1"/>
      <c r="N381" s="1"/>
      <c r="O381" s="1"/>
      <c r="P381" s="1"/>
      <c r="Q381" s="1"/>
      <c r="R381" s="8"/>
      <c r="S381" s="1"/>
      <c r="T381" s="1"/>
      <c r="V381" s="2"/>
    </row>
    <row r="382" spans="9:22" ht="13.2" x14ac:dyDescent="0.25">
      <c r="I382" s="1"/>
      <c r="K382" s="1"/>
      <c r="L382" s="1"/>
      <c r="M382" s="1"/>
      <c r="N382" s="1"/>
      <c r="O382" s="1"/>
      <c r="P382" s="1"/>
      <c r="Q382" s="1"/>
      <c r="R382" s="8"/>
      <c r="S382" s="1"/>
      <c r="T382" s="1"/>
      <c r="V382" s="2"/>
    </row>
    <row r="383" spans="9:22" ht="13.2" x14ac:dyDescent="0.25">
      <c r="I383" s="1"/>
      <c r="K383" s="1"/>
      <c r="L383" s="1"/>
      <c r="M383" s="1"/>
      <c r="N383" s="1"/>
      <c r="O383" s="1"/>
      <c r="P383" s="1"/>
      <c r="Q383" s="1"/>
      <c r="R383" s="8"/>
      <c r="S383" s="1"/>
      <c r="T383" s="1"/>
      <c r="V383" s="2"/>
    </row>
    <row r="384" spans="9:22" ht="13.2" x14ac:dyDescent="0.25">
      <c r="I384" s="1"/>
      <c r="K384" s="1"/>
      <c r="L384" s="1"/>
      <c r="M384" s="1"/>
      <c r="N384" s="1"/>
      <c r="O384" s="1"/>
      <c r="P384" s="1"/>
      <c r="Q384" s="1"/>
      <c r="R384" s="8"/>
      <c r="S384" s="1"/>
      <c r="T384" s="1"/>
      <c r="V384" s="2"/>
    </row>
    <row r="385" spans="9:22" ht="13.2" x14ac:dyDescent="0.25">
      <c r="I385" s="1"/>
      <c r="K385" s="1"/>
      <c r="L385" s="1"/>
      <c r="M385" s="1"/>
      <c r="N385" s="1"/>
      <c r="O385" s="1"/>
      <c r="P385" s="1"/>
      <c r="Q385" s="1"/>
      <c r="R385" s="8"/>
      <c r="S385" s="1"/>
      <c r="T385" s="1"/>
      <c r="V385" s="2"/>
    </row>
    <row r="386" spans="9:22" ht="13.2" x14ac:dyDescent="0.25">
      <c r="I386" s="1"/>
      <c r="K386" s="1"/>
      <c r="L386" s="1"/>
      <c r="M386" s="1"/>
      <c r="N386" s="1"/>
      <c r="O386" s="1"/>
      <c r="P386" s="1"/>
      <c r="Q386" s="1"/>
      <c r="R386" s="8"/>
      <c r="S386" s="1"/>
      <c r="T386" s="1"/>
      <c r="V386" s="2"/>
    </row>
    <row r="387" spans="9:22" ht="13.2" x14ac:dyDescent="0.25">
      <c r="I387" s="1"/>
      <c r="K387" s="1"/>
      <c r="L387" s="1"/>
      <c r="M387" s="1"/>
      <c r="N387" s="1"/>
      <c r="O387" s="1"/>
      <c r="P387" s="1"/>
      <c r="Q387" s="1"/>
      <c r="R387" s="8"/>
      <c r="S387" s="1"/>
      <c r="T387" s="1"/>
      <c r="V387" s="2"/>
    </row>
    <row r="388" spans="9:22" ht="13.2" x14ac:dyDescent="0.25">
      <c r="I388" s="1"/>
      <c r="K388" s="1"/>
      <c r="L388" s="1"/>
      <c r="M388" s="1"/>
      <c r="N388" s="1"/>
      <c r="O388" s="1"/>
      <c r="P388" s="1"/>
      <c r="Q388" s="1"/>
      <c r="R388" s="8"/>
      <c r="S388" s="1"/>
      <c r="T388" s="1"/>
      <c r="V388" s="2"/>
    </row>
    <row r="389" spans="9:22" ht="13.2" x14ac:dyDescent="0.25">
      <c r="I389" s="1"/>
      <c r="K389" s="1"/>
      <c r="L389" s="1"/>
      <c r="M389" s="1"/>
      <c r="N389" s="1"/>
      <c r="O389" s="1"/>
      <c r="P389" s="1"/>
      <c r="Q389" s="1"/>
      <c r="R389" s="8"/>
      <c r="S389" s="1"/>
      <c r="T389" s="1"/>
      <c r="V389" s="2"/>
    </row>
    <row r="390" spans="9:22" ht="13.2" x14ac:dyDescent="0.25">
      <c r="I390" s="1"/>
      <c r="K390" s="1"/>
      <c r="L390" s="1"/>
      <c r="M390" s="1"/>
      <c r="N390" s="1"/>
      <c r="O390" s="1"/>
      <c r="P390" s="1"/>
      <c r="Q390" s="1"/>
      <c r="R390" s="8"/>
      <c r="S390" s="1"/>
      <c r="T390" s="1"/>
      <c r="V390" s="2"/>
    </row>
    <row r="391" spans="9:22" ht="13.2" x14ac:dyDescent="0.25">
      <c r="I391" s="1"/>
      <c r="K391" s="1"/>
      <c r="L391" s="1"/>
      <c r="M391" s="1"/>
      <c r="N391" s="1"/>
      <c r="O391" s="1"/>
      <c r="P391" s="1"/>
      <c r="Q391" s="1"/>
      <c r="R391" s="8"/>
      <c r="S391" s="1"/>
      <c r="T391" s="1"/>
      <c r="V391" s="2"/>
    </row>
    <row r="392" spans="9:22" ht="13.2" x14ac:dyDescent="0.25">
      <c r="I392" s="1"/>
      <c r="K392" s="1"/>
      <c r="L392" s="1"/>
      <c r="M392" s="1"/>
      <c r="N392" s="1"/>
      <c r="O392" s="1"/>
      <c r="P392" s="1"/>
      <c r="Q392" s="1"/>
      <c r="R392" s="8"/>
      <c r="S392" s="1"/>
      <c r="T392" s="1"/>
      <c r="V392" s="2"/>
    </row>
    <row r="393" spans="9:22" ht="13.2" x14ac:dyDescent="0.25">
      <c r="I393" s="1"/>
      <c r="K393" s="1"/>
      <c r="L393" s="1"/>
      <c r="M393" s="1"/>
      <c r="N393" s="1"/>
      <c r="O393" s="1"/>
      <c r="P393" s="1"/>
      <c r="Q393" s="1"/>
      <c r="R393" s="8"/>
      <c r="S393" s="1"/>
      <c r="T393" s="1"/>
      <c r="V393" s="2"/>
    </row>
    <row r="394" spans="9:22" ht="13.2" x14ac:dyDescent="0.25">
      <c r="I394" s="1"/>
      <c r="K394" s="1"/>
      <c r="L394" s="1"/>
      <c r="M394" s="1"/>
      <c r="N394" s="1"/>
      <c r="O394" s="1"/>
      <c r="P394" s="1"/>
      <c r="Q394" s="1"/>
      <c r="R394" s="8"/>
      <c r="S394" s="1"/>
      <c r="T394" s="1"/>
      <c r="V394" s="2"/>
    </row>
    <row r="395" spans="9:22" ht="13.2" x14ac:dyDescent="0.25">
      <c r="I395" s="1"/>
      <c r="K395" s="1"/>
      <c r="L395" s="1"/>
      <c r="M395" s="1"/>
      <c r="N395" s="1"/>
      <c r="O395" s="1"/>
      <c r="P395" s="1"/>
      <c r="Q395" s="1"/>
      <c r="R395" s="8"/>
      <c r="S395" s="1"/>
      <c r="T395" s="1"/>
      <c r="V395" s="2"/>
    </row>
    <row r="396" spans="9:22" ht="13.2" x14ac:dyDescent="0.25">
      <c r="I396" s="1"/>
      <c r="K396" s="1"/>
      <c r="L396" s="1"/>
      <c r="M396" s="1"/>
      <c r="N396" s="1"/>
      <c r="O396" s="1"/>
      <c r="P396" s="1"/>
      <c r="Q396" s="1"/>
      <c r="R396" s="8"/>
      <c r="S396" s="1"/>
      <c r="T396" s="1"/>
      <c r="V396" s="2"/>
    </row>
    <row r="397" spans="9:22" ht="13.2" x14ac:dyDescent="0.25">
      <c r="I397" s="1"/>
      <c r="K397" s="1"/>
      <c r="L397" s="1"/>
      <c r="M397" s="1"/>
      <c r="N397" s="1"/>
      <c r="O397" s="1"/>
      <c r="P397" s="1"/>
      <c r="Q397" s="1"/>
      <c r="R397" s="8"/>
      <c r="S397" s="1"/>
      <c r="T397" s="1"/>
      <c r="V397" s="2"/>
    </row>
    <row r="398" spans="9:22" ht="13.2" x14ac:dyDescent="0.25">
      <c r="I398" s="1"/>
      <c r="K398" s="1"/>
      <c r="L398" s="1"/>
      <c r="M398" s="1"/>
      <c r="N398" s="1"/>
      <c r="O398" s="1"/>
      <c r="P398" s="1"/>
      <c r="Q398" s="1"/>
      <c r="R398" s="8"/>
      <c r="S398" s="1"/>
      <c r="T398" s="1"/>
      <c r="V398" s="2"/>
    </row>
    <row r="399" spans="9:22" ht="13.2" x14ac:dyDescent="0.25">
      <c r="I399" s="1"/>
      <c r="K399" s="1"/>
      <c r="L399" s="1"/>
      <c r="M399" s="1"/>
      <c r="N399" s="1"/>
      <c r="O399" s="1"/>
      <c r="P399" s="1"/>
      <c r="Q399" s="1"/>
      <c r="R399" s="8"/>
      <c r="S399" s="1"/>
      <c r="T399" s="1"/>
      <c r="V399" s="2"/>
    </row>
    <row r="400" spans="9:22" ht="13.2" x14ac:dyDescent="0.25">
      <c r="I400" s="1"/>
      <c r="K400" s="1"/>
      <c r="L400" s="1"/>
      <c r="M400" s="1"/>
      <c r="N400" s="1"/>
      <c r="O400" s="1"/>
      <c r="P400" s="1"/>
      <c r="Q400" s="1"/>
      <c r="R400" s="8"/>
      <c r="S400" s="1"/>
      <c r="T400" s="1"/>
      <c r="V400" s="2"/>
    </row>
    <row r="401" spans="9:22" ht="13.2" x14ac:dyDescent="0.25">
      <c r="I401" s="1"/>
      <c r="K401" s="1"/>
      <c r="L401" s="1"/>
      <c r="M401" s="1"/>
      <c r="N401" s="1"/>
      <c r="O401" s="1"/>
      <c r="P401" s="1"/>
      <c r="Q401" s="1"/>
      <c r="R401" s="8"/>
      <c r="S401" s="1"/>
      <c r="T401" s="1"/>
      <c r="V401" s="2"/>
    </row>
    <row r="402" spans="9:22" ht="13.2" x14ac:dyDescent="0.25">
      <c r="I402" s="1"/>
      <c r="K402" s="1"/>
      <c r="L402" s="1"/>
      <c r="M402" s="1"/>
      <c r="N402" s="1"/>
      <c r="O402" s="1"/>
      <c r="P402" s="1"/>
      <c r="Q402" s="1"/>
      <c r="R402" s="8"/>
      <c r="S402" s="1"/>
      <c r="T402" s="1"/>
      <c r="V402" s="2"/>
    </row>
    <row r="403" spans="9:22" ht="13.2" x14ac:dyDescent="0.25">
      <c r="I403" s="1"/>
      <c r="K403" s="1"/>
      <c r="L403" s="1"/>
      <c r="M403" s="1"/>
      <c r="N403" s="1"/>
      <c r="O403" s="1"/>
      <c r="P403" s="1"/>
      <c r="Q403" s="1"/>
      <c r="R403" s="8"/>
      <c r="S403" s="1"/>
      <c r="T403" s="1"/>
      <c r="V403" s="2"/>
    </row>
    <row r="404" spans="9:22" ht="13.2" x14ac:dyDescent="0.25">
      <c r="I404" s="1"/>
      <c r="K404" s="1"/>
      <c r="L404" s="1"/>
      <c r="M404" s="1"/>
      <c r="N404" s="1"/>
      <c r="O404" s="1"/>
      <c r="P404" s="1"/>
      <c r="Q404" s="1"/>
      <c r="R404" s="8"/>
      <c r="S404" s="1"/>
      <c r="T404" s="1"/>
      <c r="V404" s="2"/>
    </row>
    <row r="405" spans="9:22" ht="13.2" x14ac:dyDescent="0.25">
      <c r="I405" s="1"/>
      <c r="K405" s="1"/>
      <c r="L405" s="1"/>
      <c r="M405" s="1"/>
      <c r="N405" s="1"/>
      <c r="O405" s="1"/>
      <c r="P405" s="1"/>
      <c r="Q405" s="1"/>
      <c r="R405" s="8"/>
      <c r="S405" s="1"/>
      <c r="T405" s="1"/>
      <c r="V405" s="2"/>
    </row>
    <row r="406" spans="9:22" ht="13.2" x14ac:dyDescent="0.25">
      <c r="I406" s="1"/>
      <c r="K406" s="1"/>
      <c r="L406" s="1"/>
      <c r="M406" s="1"/>
      <c r="N406" s="1"/>
      <c r="O406" s="1"/>
      <c r="P406" s="1"/>
      <c r="Q406" s="1"/>
      <c r="R406" s="8"/>
      <c r="S406" s="1"/>
      <c r="T406" s="1"/>
      <c r="V406" s="2"/>
    </row>
    <row r="407" spans="9:22" ht="13.2" x14ac:dyDescent="0.25">
      <c r="I407" s="1"/>
      <c r="K407" s="1"/>
      <c r="L407" s="1"/>
      <c r="M407" s="1"/>
      <c r="N407" s="1"/>
      <c r="O407" s="1"/>
      <c r="P407" s="1"/>
      <c r="Q407" s="1"/>
      <c r="R407" s="8"/>
      <c r="S407" s="1"/>
      <c r="T407" s="1"/>
      <c r="V407" s="2"/>
    </row>
    <row r="408" spans="9:22" ht="13.2" x14ac:dyDescent="0.25">
      <c r="I408" s="1"/>
      <c r="K408" s="1"/>
      <c r="L408" s="1"/>
      <c r="M408" s="1"/>
      <c r="N408" s="1"/>
      <c r="O408" s="1"/>
      <c r="P408" s="1"/>
      <c r="Q408" s="1"/>
      <c r="R408" s="8"/>
      <c r="S408" s="1"/>
      <c r="T408" s="1"/>
      <c r="V408" s="2"/>
    </row>
    <row r="409" spans="9:22" ht="13.2" x14ac:dyDescent="0.25">
      <c r="I409" s="1"/>
      <c r="K409" s="1"/>
      <c r="L409" s="1"/>
      <c r="M409" s="1"/>
      <c r="N409" s="1"/>
      <c r="O409" s="1"/>
      <c r="P409" s="1"/>
      <c r="Q409" s="1"/>
      <c r="R409" s="8"/>
      <c r="S409" s="1"/>
      <c r="T409" s="1"/>
      <c r="V409" s="2"/>
    </row>
    <row r="410" spans="9:22" ht="13.2" x14ac:dyDescent="0.25">
      <c r="I410" s="1"/>
      <c r="K410" s="1"/>
      <c r="L410" s="1"/>
      <c r="M410" s="1"/>
      <c r="N410" s="1"/>
      <c r="O410" s="1"/>
      <c r="P410" s="1"/>
      <c r="Q410" s="1"/>
      <c r="R410" s="8"/>
      <c r="S410" s="1"/>
      <c r="T410" s="1"/>
      <c r="V410" s="2"/>
    </row>
    <row r="411" spans="9:22" ht="13.2" x14ac:dyDescent="0.25">
      <c r="I411" s="1"/>
      <c r="K411" s="1"/>
      <c r="L411" s="1"/>
      <c r="M411" s="1"/>
      <c r="N411" s="1"/>
      <c r="O411" s="1"/>
      <c r="P411" s="1"/>
      <c r="Q411" s="1"/>
      <c r="R411" s="8"/>
      <c r="S411" s="1"/>
      <c r="T411" s="1"/>
      <c r="V411" s="2"/>
    </row>
    <row r="412" spans="9:22" ht="13.2" x14ac:dyDescent="0.25">
      <c r="I412" s="1"/>
      <c r="K412" s="1"/>
      <c r="L412" s="1"/>
      <c r="M412" s="1"/>
      <c r="N412" s="1"/>
      <c r="O412" s="1"/>
      <c r="P412" s="1"/>
      <c r="Q412" s="1"/>
      <c r="R412" s="8"/>
      <c r="S412" s="1"/>
      <c r="T412" s="1"/>
      <c r="V412" s="2"/>
    </row>
    <row r="413" spans="9:22" ht="13.2" x14ac:dyDescent="0.25">
      <c r="I413" s="1"/>
      <c r="K413" s="1"/>
      <c r="L413" s="1"/>
      <c r="M413" s="1"/>
      <c r="N413" s="1"/>
      <c r="O413" s="1"/>
      <c r="P413" s="1"/>
      <c r="Q413" s="1"/>
      <c r="R413" s="8"/>
      <c r="S413" s="1"/>
      <c r="T413" s="1"/>
      <c r="V413" s="2"/>
    </row>
    <row r="414" spans="9:22" ht="13.2" x14ac:dyDescent="0.25">
      <c r="I414" s="1"/>
      <c r="K414" s="1"/>
      <c r="L414" s="1"/>
      <c r="M414" s="1"/>
      <c r="N414" s="1"/>
      <c r="O414" s="1"/>
      <c r="P414" s="1"/>
      <c r="Q414" s="1"/>
      <c r="R414" s="8"/>
      <c r="S414" s="1"/>
      <c r="T414" s="1"/>
      <c r="V414" s="2"/>
    </row>
    <row r="415" spans="9:22" ht="13.2" x14ac:dyDescent="0.25">
      <c r="I415" s="1"/>
      <c r="K415" s="1"/>
      <c r="L415" s="1"/>
      <c r="M415" s="1"/>
      <c r="N415" s="1"/>
      <c r="O415" s="1"/>
      <c r="P415" s="1"/>
      <c r="Q415" s="1"/>
      <c r="R415" s="8"/>
      <c r="S415" s="1"/>
      <c r="T415" s="1"/>
      <c r="V415" s="2"/>
    </row>
    <row r="416" spans="9:22" ht="13.2" x14ac:dyDescent="0.25">
      <c r="I416" s="1"/>
      <c r="K416" s="1"/>
      <c r="L416" s="1"/>
      <c r="M416" s="1"/>
      <c r="N416" s="1"/>
      <c r="O416" s="1"/>
      <c r="P416" s="1"/>
      <c r="Q416" s="1"/>
      <c r="R416" s="8"/>
      <c r="S416" s="1"/>
      <c r="T416" s="1"/>
      <c r="V416" s="2"/>
    </row>
    <row r="417" spans="9:22" ht="13.2" x14ac:dyDescent="0.25">
      <c r="I417" s="1"/>
      <c r="K417" s="1"/>
      <c r="L417" s="1"/>
      <c r="M417" s="1"/>
      <c r="N417" s="1"/>
      <c r="O417" s="1"/>
      <c r="P417" s="1"/>
      <c r="Q417" s="1"/>
      <c r="R417" s="8"/>
      <c r="S417" s="1"/>
      <c r="T417" s="1"/>
      <c r="V417" s="2"/>
    </row>
    <row r="418" spans="9:22" ht="13.2" x14ac:dyDescent="0.25">
      <c r="I418" s="1"/>
      <c r="K418" s="1"/>
      <c r="L418" s="1"/>
      <c r="M418" s="1"/>
      <c r="N418" s="1"/>
      <c r="O418" s="1"/>
      <c r="P418" s="1"/>
      <c r="Q418" s="1"/>
      <c r="R418" s="8"/>
      <c r="S418" s="1"/>
      <c r="T418" s="1"/>
      <c r="V418" s="2"/>
    </row>
    <row r="419" spans="9:22" ht="13.2" x14ac:dyDescent="0.25">
      <c r="I419" s="1"/>
      <c r="K419" s="1"/>
      <c r="L419" s="1"/>
      <c r="M419" s="1"/>
      <c r="N419" s="1"/>
      <c r="O419" s="1"/>
      <c r="P419" s="1"/>
      <c r="Q419" s="1"/>
      <c r="R419" s="8"/>
      <c r="S419" s="1"/>
      <c r="T419" s="1"/>
      <c r="V419" s="2"/>
    </row>
    <row r="420" spans="9:22" ht="13.2" x14ac:dyDescent="0.25">
      <c r="I420" s="1"/>
      <c r="K420" s="1"/>
      <c r="L420" s="1"/>
      <c r="M420" s="1"/>
      <c r="N420" s="1"/>
      <c r="O420" s="1"/>
      <c r="P420" s="1"/>
      <c r="Q420" s="1"/>
      <c r="R420" s="8"/>
      <c r="S420" s="1"/>
      <c r="T420" s="1"/>
      <c r="V420" s="2"/>
    </row>
    <row r="421" spans="9:22" ht="13.2" x14ac:dyDescent="0.25">
      <c r="I421" s="1"/>
      <c r="K421" s="1"/>
      <c r="L421" s="1"/>
      <c r="M421" s="1"/>
      <c r="N421" s="1"/>
      <c r="O421" s="1"/>
      <c r="P421" s="1"/>
      <c r="Q421" s="1"/>
      <c r="R421" s="8"/>
      <c r="S421" s="1"/>
      <c r="T421" s="1"/>
      <c r="V421" s="2"/>
    </row>
    <row r="422" spans="9:22" ht="13.2" x14ac:dyDescent="0.25">
      <c r="I422" s="1"/>
      <c r="K422" s="1"/>
      <c r="L422" s="1"/>
      <c r="M422" s="1"/>
      <c r="N422" s="1"/>
      <c r="O422" s="1"/>
      <c r="P422" s="1"/>
      <c r="Q422" s="1"/>
      <c r="R422" s="8"/>
      <c r="S422" s="1"/>
      <c r="T422" s="1"/>
      <c r="V422" s="2"/>
    </row>
    <row r="423" spans="9:22" ht="13.2" x14ac:dyDescent="0.25">
      <c r="I423" s="1"/>
      <c r="K423" s="1"/>
      <c r="L423" s="1"/>
      <c r="M423" s="1"/>
      <c r="N423" s="1"/>
      <c r="O423" s="1"/>
      <c r="P423" s="1"/>
      <c r="Q423" s="1"/>
      <c r="R423" s="8"/>
      <c r="S423" s="1"/>
      <c r="T423" s="1"/>
      <c r="V423" s="2"/>
    </row>
    <row r="424" spans="9:22" ht="13.2" x14ac:dyDescent="0.25">
      <c r="I424" s="1"/>
      <c r="K424" s="1"/>
      <c r="L424" s="1"/>
      <c r="M424" s="1"/>
      <c r="N424" s="1"/>
      <c r="O424" s="1"/>
      <c r="P424" s="1"/>
      <c r="Q424" s="1"/>
      <c r="R424" s="8"/>
      <c r="S424" s="1"/>
      <c r="T424" s="1"/>
      <c r="V424" s="2"/>
    </row>
    <row r="425" spans="9:22" ht="13.2" x14ac:dyDescent="0.25">
      <c r="I425" s="1"/>
      <c r="K425" s="1"/>
      <c r="L425" s="1"/>
      <c r="M425" s="1"/>
      <c r="N425" s="1"/>
      <c r="O425" s="1"/>
      <c r="P425" s="1"/>
      <c r="Q425" s="1"/>
      <c r="R425" s="8"/>
      <c r="S425" s="1"/>
      <c r="T425" s="1"/>
      <c r="V425" s="2"/>
    </row>
    <row r="426" spans="9:22" ht="13.2" x14ac:dyDescent="0.25">
      <c r="I426" s="1"/>
      <c r="K426" s="1"/>
      <c r="L426" s="1"/>
      <c r="M426" s="1"/>
      <c r="N426" s="1"/>
      <c r="O426" s="1"/>
      <c r="P426" s="1"/>
      <c r="Q426" s="1"/>
      <c r="R426" s="8"/>
      <c r="S426" s="1"/>
      <c r="T426" s="1"/>
      <c r="V426" s="2"/>
    </row>
    <row r="427" spans="9:22" ht="13.2" x14ac:dyDescent="0.25">
      <c r="I427" s="1"/>
      <c r="K427" s="1"/>
      <c r="L427" s="1"/>
      <c r="M427" s="1"/>
      <c r="N427" s="1"/>
      <c r="O427" s="1"/>
      <c r="P427" s="1"/>
      <c r="Q427" s="1"/>
      <c r="R427" s="8"/>
      <c r="S427" s="1"/>
      <c r="T427" s="1"/>
      <c r="V427" s="2"/>
    </row>
    <row r="428" spans="9:22" ht="13.2" x14ac:dyDescent="0.25">
      <c r="I428" s="1"/>
      <c r="K428" s="1"/>
      <c r="L428" s="1"/>
      <c r="M428" s="1"/>
      <c r="N428" s="1"/>
      <c r="O428" s="1"/>
      <c r="P428" s="1"/>
      <c r="Q428" s="1"/>
      <c r="R428" s="8"/>
      <c r="S428" s="1"/>
      <c r="T428" s="1"/>
      <c r="V428" s="2"/>
    </row>
    <row r="429" spans="9:22" ht="13.2" x14ac:dyDescent="0.25">
      <c r="I429" s="1"/>
      <c r="K429" s="1"/>
      <c r="L429" s="1"/>
      <c r="M429" s="1"/>
      <c r="N429" s="1"/>
      <c r="O429" s="1"/>
      <c r="P429" s="1"/>
      <c r="Q429" s="1"/>
      <c r="R429" s="8"/>
      <c r="S429" s="1"/>
      <c r="T429" s="1"/>
      <c r="V429" s="2"/>
    </row>
    <row r="430" spans="9:22" ht="13.2" x14ac:dyDescent="0.25">
      <c r="I430" s="1"/>
      <c r="K430" s="1"/>
      <c r="L430" s="1"/>
      <c r="M430" s="1"/>
      <c r="N430" s="1"/>
      <c r="O430" s="1"/>
      <c r="P430" s="1"/>
      <c r="Q430" s="1"/>
      <c r="R430" s="8"/>
      <c r="S430" s="1"/>
      <c r="T430" s="1"/>
      <c r="V430" s="2"/>
    </row>
    <row r="431" spans="9:22" ht="13.2" x14ac:dyDescent="0.25">
      <c r="I431" s="1"/>
      <c r="K431" s="1"/>
      <c r="L431" s="1"/>
      <c r="M431" s="1"/>
      <c r="N431" s="1"/>
      <c r="O431" s="1"/>
      <c r="P431" s="1"/>
      <c r="Q431" s="1"/>
      <c r="R431" s="8"/>
      <c r="S431" s="1"/>
      <c r="T431" s="1"/>
      <c r="V431" s="2"/>
    </row>
    <row r="432" spans="9:22" ht="13.2" x14ac:dyDescent="0.25">
      <c r="I432" s="1"/>
      <c r="K432" s="1"/>
      <c r="L432" s="1"/>
      <c r="M432" s="1"/>
      <c r="N432" s="1"/>
      <c r="O432" s="1"/>
      <c r="P432" s="1"/>
      <c r="Q432" s="1"/>
      <c r="R432" s="8"/>
      <c r="S432" s="1"/>
      <c r="T432" s="1"/>
      <c r="V432" s="2"/>
    </row>
    <row r="433" spans="9:22" ht="13.2" x14ac:dyDescent="0.25">
      <c r="I433" s="1"/>
      <c r="K433" s="1"/>
      <c r="L433" s="1"/>
      <c r="M433" s="1"/>
      <c r="N433" s="1"/>
      <c r="O433" s="1"/>
      <c r="P433" s="1"/>
      <c r="Q433" s="1"/>
      <c r="R433" s="8"/>
      <c r="S433" s="1"/>
      <c r="T433" s="1"/>
      <c r="V433" s="2"/>
    </row>
    <row r="434" spans="9:22" ht="13.2" x14ac:dyDescent="0.25">
      <c r="I434" s="1"/>
      <c r="K434" s="1"/>
      <c r="L434" s="1"/>
      <c r="M434" s="1"/>
      <c r="N434" s="1"/>
      <c r="O434" s="1"/>
      <c r="P434" s="1"/>
      <c r="Q434" s="1"/>
      <c r="R434" s="8"/>
      <c r="S434" s="1"/>
      <c r="T434" s="1"/>
      <c r="V434" s="2"/>
    </row>
    <row r="435" spans="9:22" ht="13.2" x14ac:dyDescent="0.25">
      <c r="I435" s="1"/>
      <c r="K435" s="1"/>
      <c r="L435" s="1"/>
      <c r="M435" s="1"/>
      <c r="N435" s="1"/>
      <c r="O435" s="1"/>
      <c r="P435" s="1"/>
      <c r="Q435" s="1"/>
      <c r="R435" s="8"/>
      <c r="S435" s="1"/>
      <c r="T435" s="1"/>
      <c r="V435" s="2"/>
    </row>
    <row r="436" spans="9:22" ht="13.2" x14ac:dyDescent="0.25">
      <c r="I436" s="1"/>
      <c r="K436" s="1"/>
      <c r="L436" s="1"/>
      <c r="M436" s="1"/>
      <c r="N436" s="1"/>
      <c r="O436" s="1"/>
      <c r="P436" s="1"/>
      <c r="Q436" s="1"/>
      <c r="R436" s="8"/>
      <c r="S436" s="1"/>
      <c r="T436" s="1"/>
      <c r="V436" s="2"/>
    </row>
    <row r="437" spans="9:22" ht="13.2" x14ac:dyDescent="0.25">
      <c r="I437" s="1"/>
      <c r="K437" s="1"/>
      <c r="L437" s="1"/>
      <c r="M437" s="1"/>
      <c r="N437" s="1"/>
      <c r="O437" s="1"/>
      <c r="P437" s="1"/>
      <c r="Q437" s="1"/>
      <c r="R437" s="8"/>
      <c r="S437" s="1"/>
      <c r="T437" s="1"/>
      <c r="V437" s="2"/>
    </row>
    <row r="438" spans="9:22" ht="13.2" x14ac:dyDescent="0.25">
      <c r="I438" s="1"/>
      <c r="K438" s="1"/>
      <c r="L438" s="1"/>
      <c r="M438" s="1"/>
      <c r="N438" s="1"/>
      <c r="O438" s="1"/>
      <c r="P438" s="1"/>
      <c r="Q438" s="1"/>
      <c r="R438" s="8"/>
      <c r="S438" s="1"/>
      <c r="T438" s="1"/>
      <c r="V438" s="2"/>
    </row>
    <row r="439" spans="9:22" ht="13.2" x14ac:dyDescent="0.25">
      <c r="I439" s="1"/>
      <c r="K439" s="1"/>
      <c r="L439" s="1"/>
      <c r="M439" s="1"/>
      <c r="N439" s="1"/>
      <c r="O439" s="1"/>
      <c r="P439" s="1"/>
      <c r="Q439" s="1"/>
      <c r="R439" s="8"/>
      <c r="S439" s="1"/>
      <c r="T439" s="1"/>
      <c r="V439" s="2"/>
    </row>
    <row r="440" spans="9:22" ht="13.2" x14ac:dyDescent="0.25">
      <c r="I440" s="1"/>
      <c r="K440" s="1"/>
      <c r="L440" s="1"/>
      <c r="M440" s="1"/>
      <c r="N440" s="1"/>
      <c r="O440" s="1"/>
      <c r="P440" s="1"/>
      <c r="Q440" s="1"/>
      <c r="R440" s="8"/>
      <c r="S440" s="1"/>
      <c r="T440" s="1"/>
      <c r="V440" s="2"/>
    </row>
    <row r="441" spans="9:22" ht="13.2" x14ac:dyDescent="0.25">
      <c r="I441" s="1"/>
      <c r="K441" s="1"/>
      <c r="L441" s="1"/>
      <c r="M441" s="1"/>
      <c r="N441" s="1"/>
      <c r="O441" s="1"/>
      <c r="P441" s="1"/>
      <c r="Q441" s="1"/>
      <c r="R441" s="8"/>
      <c r="S441" s="1"/>
      <c r="T441" s="1"/>
      <c r="V441" s="2"/>
    </row>
    <row r="442" spans="9:22" ht="13.2" x14ac:dyDescent="0.25">
      <c r="I442" s="1"/>
      <c r="K442" s="1"/>
      <c r="L442" s="1"/>
      <c r="M442" s="1"/>
      <c r="N442" s="1"/>
      <c r="O442" s="1"/>
      <c r="P442" s="1"/>
      <c r="Q442" s="1"/>
      <c r="R442" s="8"/>
      <c r="S442" s="1"/>
      <c r="T442" s="1"/>
      <c r="V442" s="2"/>
    </row>
    <row r="443" spans="9:22" ht="13.2" x14ac:dyDescent="0.25">
      <c r="I443" s="1"/>
      <c r="K443" s="1"/>
      <c r="L443" s="1"/>
      <c r="M443" s="1"/>
      <c r="N443" s="1"/>
      <c r="O443" s="1"/>
      <c r="P443" s="1"/>
      <c r="Q443" s="1"/>
      <c r="R443" s="8"/>
      <c r="S443" s="1"/>
      <c r="T443" s="1"/>
      <c r="V443" s="2"/>
    </row>
    <row r="444" spans="9:22" ht="13.2" x14ac:dyDescent="0.25">
      <c r="I444" s="1"/>
      <c r="K444" s="1"/>
      <c r="L444" s="1"/>
      <c r="M444" s="1"/>
      <c r="N444" s="1"/>
      <c r="O444" s="1"/>
      <c r="P444" s="1"/>
      <c r="Q444" s="1"/>
      <c r="R444" s="8"/>
      <c r="S444" s="1"/>
      <c r="T444" s="1"/>
      <c r="V444" s="2"/>
    </row>
    <row r="445" spans="9:22" ht="13.2" x14ac:dyDescent="0.25">
      <c r="I445" s="1"/>
      <c r="K445" s="1"/>
      <c r="L445" s="1"/>
      <c r="M445" s="1"/>
      <c r="N445" s="1"/>
      <c r="O445" s="1"/>
      <c r="P445" s="1"/>
      <c r="Q445" s="1"/>
      <c r="R445" s="8"/>
      <c r="S445" s="1"/>
      <c r="T445" s="1"/>
      <c r="V445" s="2"/>
    </row>
    <row r="446" spans="9:22" ht="13.2" x14ac:dyDescent="0.25">
      <c r="I446" s="1"/>
      <c r="K446" s="1"/>
      <c r="L446" s="1"/>
      <c r="M446" s="1"/>
      <c r="N446" s="1"/>
      <c r="O446" s="1"/>
      <c r="P446" s="1"/>
      <c r="Q446" s="1"/>
      <c r="R446" s="8"/>
      <c r="S446" s="1"/>
      <c r="T446" s="1"/>
      <c r="V446" s="2"/>
    </row>
    <row r="447" spans="9:22" ht="13.2" x14ac:dyDescent="0.25">
      <c r="I447" s="1"/>
      <c r="K447" s="1"/>
      <c r="L447" s="1"/>
      <c r="M447" s="1"/>
      <c r="N447" s="1"/>
      <c r="O447" s="1"/>
      <c r="P447" s="1"/>
      <c r="Q447" s="1"/>
      <c r="R447" s="8"/>
      <c r="S447" s="1"/>
      <c r="T447" s="1"/>
      <c r="V447" s="2"/>
    </row>
    <row r="448" spans="9:22" ht="13.2" x14ac:dyDescent="0.25">
      <c r="I448" s="1"/>
      <c r="K448" s="1"/>
      <c r="L448" s="1"/>
      <c r="M448" s="1"/>
      <c r="N448" s="1"/>
      <c r="O448" s="1"/>
      <c r="P448" s="1"/>
      <c r="Q448" s="1"/>
      <c r="R448" s="8"/>
      <c r="S448" s="1"/>
      <c r="T448" s="1"/>
      <c r="V448" s="2"/>
    </row>
    <row r="449" spans="9:22" ht="13.2" x14ac:dyDescent="0.25">
      <c r="I449" s="1"/>
      <c r="K449" s="1"/>
      <c r="L449" s="1"/>
      <c r="M449" s="1"/>
      <c r="N449" s="1"/>
      <c r="O449" s="1"/>
      <c r="P449" s="1"/>
      <c r="Q449" s="1"/>
      <c r="R449" s="8"/>
      <c r="S449" s="1"/>
      <c r="T449" s="1"/>
      <c r="V449" s="2"/>
    </row>
    <row r="450" spans="9:22" ht="13.2" x14ac:dyDescent="0.25">
      <c r="I450" s="1"/>
      <c r="K450" s="1"/>
      <c r="L450" s="1"/>
      <c r="M450" s="1"/>
      <c r="N450" s="1"/>
      <c r="O450" s="1"/>
      <c r="P450" s="1"/>
      <c r="Q450" s="1"/>
      <c r="R450" s="8"/>
      <c r="S450" s="1"/>
      <c r="T450" s="1"/>
      <c r="V450" s="2"/>
    </row>
    <row r="451" spans="9:22" ht="13.2" x14ac:dyDescent="0.25">
      <c r="I451" s="1"/>
      <c r="K451" s="1"/>
      <c r="L451" s="1"/>
      <c r="M451" s="1"/>
      <c r="N451" s="1"/>
      <c r="O451" s="1"/>
      <c r="P451" s="1"/>
      <c r="Q451" s="1"/>
      <c r="R451" s="8"/>
      <c r="S451" s="1"/>
      <c r="T451" s="1"/>
      <c r="V451" s="2"/>
    </row>
    <row r="452" spans="9:22" ht="13.2" x14ac:dyDescent="0.25">
      <c r="I452" s="1"/>
      <c r="K452" s="1"/>
      <c r="L452" s="1"/>
      <c r="M452" s="1"/>
      <c r="N452" s="1"/>
      <c r="O452" s="1"/>
      <c r="P452" s="1"/>
      <c r="Q452" s="1"/>
      <c r="R452" s="8"/>
      <c r="S452" s="1"/>
      <c r="T452" s="1"/>
      <c r="V452" s="2"/>
    </row>
    <row r="453" spans="9:22" ht="13.2" x14ac:dyDescent="0.25">
      <c r="I453" s="1"/>
      <c r="K453" s="1"/>
      <c r="L453" s="1"/>
      <c r="M453" s="1"/>
      <c r="N453" s="1"/>
      <c r="O453" s="1"/>
      <c r="P453" s="1"/>
      <c r="Q453" s="1"/>
      <c r="R453" s="8"/>
      <c r="S453" s="1"/>
      <c r="T453" s="1"/>
      <c r="V453" s="2"/>
    </row>
    <row r="454" spans="9:22" ht="13.2" x14ac:dyDescent="0.25">
      <c r="I454" s="1"/>
      <c r="K454" s="1"/>
      <c r="L454" s="1"/>
      <c r="M454" s="1"/>
      <c r="N454" s="1"/>
      <c r="O454" s="1"/>
      <c r="P454" s="1"/>
      <c r="Q454" s="1"/>
      <c r="R454" s="8"/>
      <c r="S454" s="1"/>
      <c r="T454" s="1"/>
      <c r="V454" s="2"/>
    </row>
    <row r="455" spans="9:22" ht="13.2" x14ac:dyDescent="0.25">
      <c r="I455" s="1"/>
      <c r="K455" s="1"/>
      <c r="L455" s="1"/>
      <c r="M455" s="1"/>
      <c r="N455" s="1"/>
      <c r="O455" s="1"/>
      <c r="P455" s="1"/>
      <c r="Q455" s="1"/>
      <c r="R455" s="8"/>
      <c r="S455" s="1"/>
      <c r="T455" s="1"/>
      <c r="V455" s="2"/>
    </row>
    <row r="456" spans="9:22" ht="13.2" x14ac:dyDescent="0.25">
      <c r="I456" s="1"/>
      <c r="K456" s="1"/>
      <c r="L456" s="1"/>
      <c r="M456" s="1"/>
      <c r="N456" s="1"/>
      <c r="O456" s="1"/>
      <c r="P456" s="1"/>
      <c r="Q456" s="1"/>
      <c r="R456" s="8"/>
      <c r="S456" s="1"/>
      <c r="T456" s="1"/>
      <c r="V456" s="2"/>
    </row>
    <row r="457" spans="9:22" ht="13.2" x14ac:dyDescent="0.25">
      <c r="I457" s="1"/>
      <c r="K457" s="1"/>
      <c r="L457" s="1"/>
      <c r="M457" s="1"/>
      <c r="N457" s="1"/>
      <c r="O457" s="1"/>
      <c r="P457" s="1"/>
      <c r="Q457" s="1"/>
      <c r="R457" s="8"/>
      <c r="S457" s="1"/>
      <c r="T457" s="1"/>
      <c r="V457" s="2"/>
    </row>
    <row r="458" spans="9:22" ht="13.2" x14ac:dyDescent="0.25">
      <c r="I458" s="1"/>
      <c r="K458" s="1"/>
      <c r="L458" s="1"/>
      <c r="M458" s="1"/>
      <c r="N458" s="1"/>
      <c r="O458" s="1"/>
      <c r="P458" s="1"/>
      <c r="Q458" s="1"/>
      <c r="R458" s="8"/>
      <c r="S458" s="1"/>
      <c r="T458" s="1"/>
      <c r="V458" s="2"/>
    </row>
    <row r="459" spans="9:22" ht="13.2" x14ac:dyDescent="0.25">
      <c r="I459" s="1"/>
      <c r="K459" s="1"/>
      <c r="L459" s="1"/>
      <c r="M459" s="1"/>
      <c r="N459" s="1"/>
      <c r="O459" s="1"/>
      <c r="P459" s="1"/>
      <c r="Q459" s="1"/>
      <c r="R459" s="8"/>
      <c r="S459" s="1"/>
      <c r="T459" s="1"/>
      <c r="V459" s="2"/>
    </row>
    <row r="460" spans="9:22" ht="13.2" x14ac:dyDescent="0.25">
      <c r="I460" s="1"/>
      <c r="K460" s="1"/>
      <c r="L460" s="1"/>
      <c r="M460" s="1"/>
      <c r="N460" s="1"/>
      <c r="O460" s="1"/>
      <c r="P460" s="1"/>
      <c r="Q460" s="1"/>
      <c r="R460" s="8"/>
      <c r="S460" s="1"/>
      <c r="T460" s="1"/>
      <c r="V460" s="2"/>
    </row>
    <row r="461" spans="9:22" ht="13.2" x14ac:dyDescent="0.25">
      <c r="I461" s="1"/>
      <c r="K461" s="1"/>
      <c r="L461" s="1"/>
      <c r="M461" s="1"/>
      <c r="N461" s="1"/>
      <c r="O461" s="1"/>
      <c r="P461" s="1"/>
      <c r="Q461" s="1"/>
      <c r="R461" s="8"/>
      <c r="S461" s="1"/>
      <c r="T461" s="1"/>
      <c r="V461" s="2"/>
    </row>
    <row r="462" spans="9:22" ht="13.2" x14ac:dyDescent="0.25">
      <c r="I462" s="1"/>
      <c r="K462" s="1"/>
      <c r="L462" s="1"/>
      <c r="M462" s="1"/>
      <c r="N462" s="1"/>
      <c r="O462" s="1"/>
      <c r="P462" s="1"/>
      <c r="Q462" s="1"/>
      <c r="R462" s="8"/>
      <c r="S462" s="1"/>
      <c r="T462" s="1"/>
      <c r="V462" s="2"/>
    </row>
    <row r="463" spans="9:22" ht="13.2" x14ac:dyDescent="0.25">
      <c r="I463" s="1"/>
      <c r="K463" s="1"/>
      <c r="L463" s="1"/>
      <c r="M463" s="1"/>
      <c r="N463" s="1"/>
      <c r="O463" s="1"/>
      <c r="P463" s="1"/>
      <c r="Q463" s="1"/>
      <c r="R463" s="8"/>
      <c r="S463" s="1"/>
      <c r="T463" s="1"/>
      <c r="V463" s="2"/>
    </row>
    <row r="464" spans="9:22" ht="13.2" x14ac:dyDescent="0.25">
      <c r="I464" s="1"/>
      <c r="K464" s="1"/>
      <c r="L464" s="1"/>
      <c r="M464" s="1"/>
      <c r="N464" s="1"/>
      <c r="O464" s="1"/>
      <c r="P464" s="1"/>
      <c r="Q464" s="1"/>
      <c r="R464" s="8"/>
      <c r="S464" s="1"/>
      <c r="T464" s="1"/>
      <c r="V464" s="2"/>
    </row>
    <row r="465" spans="9:22" ht="13.2" x14ac:dyDescent="0.25">
      <c r="I465" s="1"/>
      <c r="K465" s="1"/>
      <c r="L465" s="1"/>
      <c r="M465" s="1"/>
      <c r="N465" s="1"/>
      <c r="O465" s="1"/>
      <c r="P465" s="1"/>
      <c r="Q465" s="1"/>
      <c r="R465" s="8"/>
      <c r="S465" s="1"/>
      <c r="T465" s="1"/>
      <c r="V465" s="2"/>
    </row>
    <row r="466" spans="9:22" ht="13.2" x14ac:dyDescent="0.25">
      <c r="I466" s="1"/>
      <c r="K466" s="1"/>
      <c r="L466" s="1"/>
      <c r="M466" s="1"/>
      <c r="N466" s="1"/>
      <c r="O466" s="1"/>
      <c r="P466" s="1"/>
      <c r="Q466" s="1"/>
      <c r="R466" s="8"/>
      <c r="S466" s="1"/>
      <c r="T466" s="1"/>
      <c r="V466" s="2"/>
    </row>
    <row r="467" spans="9:22" ht="13.2" x14ac:dyDescent="0.25">
      <c r="I467" s="1"/>
      <c r="K467" s="1"/>
      <c r="L467" s="1"/>
      <c r="M467" s="1"/>
      <c r="N467" s="1"/>
      <c r="O467" s="1"/>
      <c r="P467" s="1"/>
      <c r="Q467" s="1"/>
      <c r="R467" s="8"/>
      <c r="S467" s="1"/>
      <c r="T467" s="1"/>
      <c r="V467" s="2"/>
    </row>
    <row r="468" spans="9:22" ht="13.2" x14ac:dyDescent="0.25">
      <c r="I468" s="1"/>
      <c r="K468" s="1"/>
      <c r="L468" s="1"/>
      <c r="M468" s="1"/>
      <c r="N468" s="1"/>
      <c r="O468" s="1"/>
      <c r="P468" s="1"/>
      <c r="Q468" s="1"/>
      <c r="R468" s="8"/>
      <c r="S468" s="1"/>
      <c r="T468" s="1"/>
      <c r="V468" s="2"/>
    </row>
    <row r="469" spans="9:22" ht="13.2" x14ac:dyDescent="0.25">
      <c r="I469" s="1"/>
      <c r="K469" s="1"/>
      <c r="L469" s="1"/>
      <c r="M469" s="1"/>
      <c r="N469" s="1"/>
      <c r="O469" s="1"/>
      <c r="P469" s="1"/>
      <c r="Q469" s="1"/>
      <c r="R469" s="8"/>
      <c r="S469" s="1"/>
      <c r="T469" s="1"/>
      <c r="V469" s="2"/>
    </row>
    <row r="470" spans="9:22" ht="13.2" x14ac:dyDescent="0.25">
      <c r="I470" s="1"/>
      <c r="K470" s="1"/>
      <c r="L470" s="1"/>
      <c r="M470" s="1"/>
      <c r="N470" s="1"/>
      <c r="O470" s="1"/>
      <c r="P470" s="1"/>
      <c r="Q470" s="1"/>
      <c r="R470" s="8"/>
      <c r="S470" s="1"/>
      <c r="T470" s="1"/>
      <c r="V470" s="2"/>
    </row>
    <row r="471" spans="9:22" ht="13.2" x14ac:dyDescent="0.25">
      <c r="I471" s="1"/>
      <c r="K471" s="1"/>
      <c r="L471" s="1"/>
      <c r="M471" s="1"/>
      <c r="N471" s="1"/>
      <c r="O471" s="1"/>
      <c r="P471" s="1"/>
      <c r="Q471" s="1"/>
      <c r="R471" s="8"/>
      <c r="S471" s="1"/>
      <c r="T471" s="1"/>
      <c r="V471" s="2"/>
    </row>
    <row r="472" spans="9:22" ht="13.2" x14ac:dyDescent="0.25">
      <c r="I472" s="1"/>
      <c r="K472" s="1"/>
      <c r="L472" s="1"/>
      <c r="M472" s="1"/>
      <c r="N472" s="1"/>
      <c r="O472" s="1"/>
      <c r="P472" s="1"/>
      <c r="Q472" s="1"/>
      <c r="R472" s="8"/>
      <c r="S472" s="1"/>
      <c r="T472" s="1"/>
      <c r="V472" s="2"/>
    </row>
    <row r="473" spans="9:22" ht="13.2" x14ac:dyDescent="0.25">
      <c r="I473" s="1"/>
      <c r="K473" s="1"/>
      <c r="L473" s="1"/>
      <c r="M473" s="1"/>
      <c r="N473" s="1"/>
      <c r="O473" s="1"/>
      <c r="P473" s="1"/>
      <c r="Q473" s="1"/>
      <c r="R473" s="8"/>
      <c r="S473" s="1"/>
      <c r="T473" s="1"/>
      <c r="V473" s="2"/>
    </row>
    <row r="474" spans="9:22" ht="13.2" x14ac:dyDescent="0.25">
      <c r="I474" s="1"/>
      <c r="K474" s="1"/>
      <c r="L474" s="1"/>
      <c r="M474" s="1"/>
      <c r="N474" s="1"/>
      <c r="O474" s="1"/>
      <c r="P474" s="1"/>
      <c r="Q474" s="1"/>
      <c r="R474" s="8"/>
      <c r="S474" s="1"/>
      <c r="T474" s="1"/>
      <c r="V474" s="2"/>
    </row>
    <row r="475" spans="9:22" ht="13.2" x14ac:dyDescent="0.25">
      <c r="I475" s="1"/>
      <c r="K475" s="1"/>
      <c r="L475" s="1"/>
      <c r="M475" s="1"/>
      <c r="N475" s="1"/>
      <c r="O475" s="1"/>
      <c r="P475" s="1"/>
      <c r="Q475" s="1"/>
      <c r="R475" s="8"/>
      <c r="S475" s="1"/>
      <c r="T475" s="1"/>
      <c r="V475" s="2"/>
    </row>
    <row r="476" spans="9:22" ht="13.2" x14ac:dyDescent="0.25">
      <c r="I476" s="1"/>
      <c r="K476" s="1"/>
      <c r="L476" s="1"/>
      <c r="M476" s="1"/>
      <c r="N476" s="1"/>
      <c r="O476" s="1"/>
      <c r="P476" s="1"/>
      <c r="Q476" s="1"/>
      <c r="R476" s="8"/>
      <c r="S476" s="1"/>
      <c r="T476" s="1"/>
      <c r="V476" s="2"/>
    </row>
    <row r="477" spans="9:22" ht="13.2" x14ac:dyDescent="0.25">
      <c r="I477" s="1"/>
      <c r="K477" s="1"/>
      <c r="L477" s="1"/>
      <c r="M477" s="1"/>
      <c r="N477" s="1"/>
      <c r="O477" s="1"/>
      <c r="P477" s="1"/>
      <c r="Q477" s="1"/>
      <c r="R477" s="8"/>
      <c r="S477" s="1"/>
      <c r="T477" s="1"/>
      <c r="V477" s="2"/>
    </row>
    <row r="478" spans="9:22" ht="13.2" x14ac:dyDescent="0.25">
      <c r="I478" s="1"/>
      <c r="K478" s="1"/>
      <c r="L478" s="1"/>
      <c r="M478" s="1"/>
      <c r="N478" s="1"/>
      <c r="O478" s="1"/>
      <c r="P478" s="1"/>
      <c r="Q478" s="1"/>
      <c r="R478" s="8"/>
      <c r="S478" s="1"/>
      <c r="T478" s="1"/>
      <c r="V478" s="2"/>
    </row>
    <row r="479" spans="9:22" ht="13.2" x14ac:dyDescent="0.25">
      <c r="I479" s="1"/>
      <c r="K479" s="1"/>
      <c r="L479" s="1"/>
      <c r="M479" s="1"/>
      <c r="N479" s="1"/>
      <c r="O479" s="1"/>
      <c r="P479" s="1"/>
      <c r="Q479" s="1"/>
      <c r="R479" s="8"/>
      <c r="S479" s="1"/>
      <c r="T479" s="1"/>
      <c r="V479" s="2"/>
    </row>
    <row r="480" spans="9:22" ht="13.2" x14ac:dyDescent="0.25">
      <c r="I480" s="1"/>
      <c r="K480" s="1"/>
      <c r="L480" s="1"/>
      <c r="M480" s="1"/>
      <c r="N480" s="1"/>
      <c r="O480" s="1"/>
      <c r="P480" s="1"/>
      <c r="Q480" s="1"/>
      <c r="R480" s="8"/>
      <c r="S480" s="1"/>
      <c r="T480" s="1"/>
      <c r="V480" s="2"/>
    </row>
    <row r="481" spans="9:22" ht="13.2" x14ac:dyDescent="0.25">
      <c r="I481" s="1"/>
      <c r="K481" s="1"/>
      <c r="L481" s="1"/>
      <c r="M481" s="1"/>
      <c r="N481" s="1"/>
      <c r="O481" s="1"/>
      <c r="P481" s="1"/>
      <c r="Q481" s="1"/>
      <c r="R481" s="8"/>
      <c r="S481" s="1"/>
      <c r="T481" s="1"/>
      <c r="V481" s="2"/>
    </row>
    <row r="482" spans="9:22" ht="13.2" x14ac:dyDescent="0.25">
      <c r="I482" s="1"/>
      <c r="K482" s="1"/>
      <c r="L482" s="1"/>
      <c r="M482" s="1"/>
      <c r="N482" s="1"/>
      <c r="O482" s="1"/>
      <c r="P482" s="1"/>
      <c r="Q482" s="1"/>
      <c r="R482" s="8"/>
      <c r="S482" s="1"/>
      <c r="T482" s="1"/>
      <c r="V482" s="2"/>
    </row>
    <row r="483" spans="9:22" ht="13.2" x14ac:dyDescent="0.25">
      <c r="I483" s="1"/>
      <c r="K483" s="1"/>
      <c r="L483" s="1"/>
      <c r="M483" s="1"/>
      <c r="N483" s="1"/>
      <c r="O483" s="1"/>
      <c r="P483" s="1"/>
      <c r="Q483" s="1"/>
      <c r="R483" s="8"/>
      <c r="S483" s="1"/>
      <c r="T483" s="1"/>
      <c r="V483" s="2"/>
    </row>
    <row r="484" spans="9:22" ht="13.2" x14ac:dyDescent="0.25">
      <c r="I484" s="1"/>
      <c r="K484" s="1"/>
      <c r="L484" s="1"/>
      <c r="M484" s="1"/>
      <c r="N484" s="1"/>
      <c r="O484" s="1"/>
      <c r="P484" s="1"/>
      <c r="Q484" s="1"/>
      <c r="R484" s="8"/>
      <c r="S484" s="1"/>
      <c r="T484" s="1"/>
      <c r="V484" s="2"/>
    </row>
    <row r="485" spans="9:22" ht="13.2" x14ac:dyDescent="0.25">
      <c r="I485" s="1"/>
      <c r="K485" s="1"/>
      <c r="L485" s="1"/>
      <c r="M485" s="1"/>
      <c r="N485" s="1"/>
      <c r="O485" s="1"/>
      <c r="P485" s="1"/>
      <c r="Q485" s="1"/>
      <c r="R485" s="8"/>
      <c r="S485" s="1"/>
      <c r="T485" s="1"/>
      <c r="V485" s="2"/>
    </row>
    <row r="486" spans="9:22" ht="13.2" x14ac:dyDescent="0.25">
      <c r="I486" s="1"/>
      <c r="K486" s="1"/>
      <c r="L486" s="1"/>
      <c r="M486" s="1"/>
      <c r="N486" s="1"/>
      <c r="O486" s="1"/>
      <c r="P486" s="1"/>
      <c r="Q486" s="1"/>
      <c r="R486" s="8"/>
      <c r="S486" s="1"/>
      <c r="T486" s="1"/>
      <c r="V486" s="2"/>
    </row>
    <row r="487" spans="9:22" ht="13.2" x14ac:dyDescent="0.25">
      <c r="I487" s="1"/>
      <c r="K487" s="1"/>
      <c r="L487" s="1"/>
      <c r="M487" s="1"/>
      <c r="N487" s="1"/>
      <c r="O487" s="1"/>
      <c r="P487" s="1"/>
      <c r="Q487" s="1"/>
      <c r="R487" s="8"/>
      <c r="S487" s="1"/>
      <c r="T487" s="1"/>
      <c r="V487" s="2"/>
    </row>
    <row r="488" spans="9:22" ht="13.2" x14ac:dyDescent="0.25">
      <c r="I488" s="1"/>
      <c r="K488" s="1"/>
      <c r="L488" s="1"/>
      <c r="M488" s="1"/>
      <c r="N488" s="1"/>
      <c r="O488" s="1"/>
      <c r="P488" s="1"/>
      <c r="Q488" s="1"/>
      <c r="R488" s="8"/>
      <c r="S488" s="1"/>
      <c r="T488" s="1"/>
      <c r="V488" s="2"/>
    </row>
    <row r="489" spans="9:22" ht="13.2" x14ac:dyDescent="0.25">
      <c r="I489" s="1"/>
      <c r="K489" s="1"/>
      <c r="L489" s="1"/>
      <c r="M489" s="1"/>
      <c r="N489" s="1"/>
      <c r="O489" s="1"/>
      <c r="P489" s="1"/>
      <c r="Q489" s="1"/>
      <c r="R489" s="8"/>
      <c r="S489" s="1"/>
      <c r="T489" s="1"/>
      <c r="V489" s="2"/>
    </row>
    <row r="490" spans="9:22" ht="13.2" x14ac:dyDescent="0.25">
      <c r="I490" s="1"/>
      <c r="K490" s="1"/>
      <c r="L490" s="1"/>
      <c r="M490" s="1"/>
      <c r="N490" s="1"/>
      <c r="O490" s="1"/>
      <c r="P490" s="1"/>
      <c r="Q490" s="1"/>
      <c r="R490" s="8"/>
      <c r="S490" s="1"/>
      <c r="T490" s="1"/>
      <c r="V490" s="2"/>
    </row>
    <row r="491" spans="9:22" ht="13.2" x14ac:dyDescent="0.25">
      <c r="I491" s="1"/>
      <c r="K491" s="1"/>
      <c r="L491" s="1"/>
      <c r="M491" s="1"/>
      <c r="N491" s="1"/>
      <c r="O491" s="1"/>
      <c r="P491" s="1"/>
      <c r="Q491" s="1"/>
      <c r="R491" s="8"/>
      <c r="S491" s="1"/>
      <c r="T491" s="1"/>
      <c r="V491" s="2"/>
    </row>
    <row r="492" spans="9:22" ht="13.2" x14ac:dyDescent="0.25">
      <c r="I492" s="1"/>
      <c r="K492" s="1"/>
      <c r="L492" s="1"/>
      <c r="M492" s="1"/>
      <c r="N492" s="1"/>
      <c r="O492" s="1"/>
      <c r="P492" s="1"/>
      <c r="Q492" s="1"/>
      <c r="R492" s="8"/>
      <c r="S492" s="1"/>
      <c r="T492" s="1"/>
      <c r="V492" s="2"/>
    </row>
    <row r="493" spans="9:22" ht="13.2" x14ac:dyDescent="0.25">
      <c r="I493" s="1"/>
      <c r="K493" s="1"/>
      <c r="L493" s="1"/>
      <c r="M493" s="1"/>
      <c r="N493" s="1"/>
      <c r="O493" s="1"/>
      <c r="P493" s="1"/>
      <c r="Q493" s="1"/>
      <c r="R493" s="8"/>
      <c r="S493" s="1"/>
      <c r="T493" s="1"/>
      <c r="V493" s="2"/>
    </row>
    <row r="494" spans="9:22" ht="13.2" x14ac:dyDescent="0.25">
      <c r="I494" s="1"/>
      <c r="K494" s="1"/>
      <c r="L494" s="1"/>
      <c r="M494" s="1"/>
      <c r="N494" s="1"/>
      <c r="O494" s="1"/>
      <c r="P494" s="1"/>
      <c r="Q494" s="1"/>
      <c r="R494" s="8"/>
      <c r="S494" s="1"/>
      <c r="T494" s="1"/>
      <c r="V494" s="2"/>
    </row>
    <row r="495" spans="9:22" ht="13.2" x14ac:dyDescent="0.25">
      <c r="I495" s="1"/>
      <c r="K495" s="1"/>
      <c r="L495" s="1"/>
      <c r="M495" s="1"/>
      <c r="N495" s="1"/>
      <c r="O495" s="1"/>
      <c r="P495" s="1"/>
      <c r="Q495" s="1"/>
      <c r="R495" s="8"/>
      <c r="S495" s="1"/>
      <c r="T495" s="1"/>
      <c r="V495" s="2"/>
    </row>
    <row r="496" spans="9:22" ht="13.2" x14ac:dyDescent="0.25">
      <c r="I496" s="1"/>
      <c r="K496" s="1"/>
      <c r="L496" s="1"/>
      <c r="M496" s="1"/>
      <c r="N496" s="1"/>
      <c r="O496" s="1"/>
      <c r="P496" s="1"/>
      <c r="Q496" s="1"/>
      <c r="R496" s="8"/>
      <c r="S496" s="1"/>
      <c r="T496" s="1"/>
      <c r="V496" s="2"/>
    </row>
    <row r="497" spans="9:22" ht="13.2" x14ac:dyDescent="0.25">
      <c r="I497" s="1"/>
      <c r="K497" s="1"/>
      <c r="L497" s="1"/>
      <c r="M497" s="1"/>
      <c r="N497" s="1"/>
      <c r="O497" s="1"/>
      <c r="P497" s="1"/>
      <c r="Q497" s="1"/>
      <c r="R497" s="8"/>
      <c r="S497" s="1"/>
      <c r="T497" s="1"/>
      <c r="V497" s="2"/>
    </row>
    <row r="498" spans="9:22" ht="13.2" x14ac:dyDescent="0.25">
      <c r="I498" s="1"/>
      <c r="K498" s="1"/>
      <c r="L498" s="1"/>
      <c r="M498" s="1"/>
      <c r="N498" s="1"/>
      <c r="O498" s="1"/>
      <c r="P498" s="1"/>
      <c r="Q498" s="1"/>
      <c r="R498" s="8"/>
      <c r="S498" s="1"/>
      <c r="T498" s="1"/>
      <c r="V498" s="2"/>
    </row>
    <row r="499" spans="9:22" ht="13.2" x14ac:dyDescent="0.25">
      <c r="I499" s="1"/>
      <c r="K499" s="1"/>
      <c r="L499" s="1"/>
      <c r="M499" s="1"/>
      <c r="N499" s="1"/>
      <c r="O499" s="1"/>
      <c r="P499" s="1"/>
      <c r="Q499" s="1"/>
      <c r="R499" s="8"/>
      <c r="S499" s="1"/>
      <c r="T499" s="1"/>
      <c r="V499" s="2"/>
    </row>
    <row r="500" spans="9:22" ht="13.2" x14ac:dyDescent="0.25">
      <c r="I500" s="1"/>
      <c r="K500" s="1"/>
      <c r="L500" s="1"/>
      <c r="M500" s="1"/>
      <c r="N500" s="1"/>
      <c r="O500" s="1"/>
      <c r="P500" s="1"/>
      <c r="Q500" s="1"/>
      <c r="R500" s="8"/>
      <c r="S500" s="1"/>
      <c r="T500" s="1"/>
      <c r="V500" s="2"/>
    </row>
    <row r="501" spans="9:22" ht="13.2" x14ac:dyDescent="0.25">
      <c r="I501" s="1"/>
      <c r="K501" s="1"/>
      <c r="L501" s="1"/>
      <c r="M501" s="1"/>
      <c r="N501" s="1"/>
      <c r="O501" s="1"/>
      <c r="P501" s="1"/>
      <c r="Q501" s="1"/>
      <c r="R501" s="8"/>
      <c r="S501" s="1"/>
      <c r="T501" s="1"/>
      <c r="V501" s="2"/>
    </row>
    <row r="502" spans="9:22" ht="13.2" x14ac:dyDescent="0.25">
      <c r="I502" s="1"/>
      <c r="K502" s="1"/>
      <c r="L502" s="1"/>
      <c r="M502" s="1"/>
      <c r="N502" s="1"/>
      <c r="O502" s="1"/>
      <c r="P502" s="1"/>
      <c r="Q502" s="1"/>
      <c r="R502" s="8"/>
      <c r="S502" s="1"/>
      <c r="T502" s="1"/>
      <c r="V502" s="2"/>
    </row>
    <row r="503" spans="9:22" ht="13.2" x14ac:dyDescent="0.25">
      <c r="I503" s="1"/>
      <c r="K503" s="1"/>
      <c r="L503" s="1"/>
      <c r="M503" s="1"/>
      <c r="N503" s="1"/>
      <c r="O503" s="1"/>
      <c r="P503" s="1"/>
      <c r="Q503" s="1"/>
      <c r="R503" s="8"/>
      <c r="S503" s="1"/>
      <c r="T503" s="1"/>
      <c r="V503" s="2"/>
    </row>
    <row r="504" spans="9:22" ht="13.2" x14ac:dyDescent="0.25">
      <c r="I504" s="1"/>
      <c r="K504" s="1"/>
      <c r="L504" s="1"/>
      <c r="M504" s="1"/>
      <c r="N504" s="1"/>
      <c r="O504" s="1"/>
      <c r="P504" s="1"/>
      <c r="Q504" s="1"/>
      <c r="R504" s="8"/>
      <c r="S504" s="1"/>
      <c r="T504" s="1"/>
      <c r="V504" s="2"/>
    </row>
    <row r="505" spans="9:22" ht="13.2" x14ac:dyDescent="0.25">
      <c r="I505" s="1"/>
      <c r="K505" s="1"/>
      <c r="L505" s="1"/>
      <c r="M505" s="1"/>
      <c r="N505" s="1"/>
      <c r="O505" s="1"/>
      <c r="P505" s="1"/>
      <c r="Q505" s="1"/>
      <c r="R505" s="8"/>
      <c r="S505" s="1"/>
      <c r="T505" s="1"/>
      <c r="V505" s="2"/>
    </row>
    <row r="506" spans="9:22" ht="13.2" x14ac:dyDescent="0.25">
      <c r="I506" s="1"/>
      <c r="K506" s="1"/>
      <c r="L506" s="1"/>
      <c r="M506" s="1"/>
      <c r="N506" s="1"/>
      <c r="O506" s="1"/>
      <c r="P506" s="1"/>
      <c r="Q506" s="1"/>
      <c r="R506" s="8"/>
      <c r="S506" s="1"/>
      <c r="T506" s="1"/>
      <c r="V506" s="2"/>
    </row>
    <row r="507" spans="9:22" ht="13.2" x14ac:dyDescent="0.25">
      <c r="I507" s="1"/>
      <c r="K507" s="1"/>
      <c r="L507" s="1"/>
      <c r="M507" s="1"/>
      <c r="N507" s="1"/>
      <c r="O507" s="1"/>
      <c r="P507" s="1"/>
      <c r="Q507" s="1"/>
      <c r="R507" s="8"/>
      <c r="S507" s="1"/>
      <c r="T507" s="1"/>
      <c r="V507" s="2"/>
    </row>
    <row r="508" spans="9:22" ht="13.2" x14ac:dyDescent="0.25">
      <c r="I508" s="1"/>
      <c r="K508" s="1"/>
      <c r="L508" s="1"/>
      <c r="M508" s="1"/>
      <c r="N508" s="1"/>
      <c r="O508" s="1"/>
      <c r="P508" s="1"/>
      <c r="Q508" s="1"/>
      <c r="R508" s="8"/>
      <c r="S508" s="1"/>
      <c r="T508" s="1"/>
      <c r="V508" s="2"/>
    </row>
    <row r="509" spans="9:22" ht="13.2" x14ac:dyDescent="0.25">
      <c r="I509" s="1"/>
      <c r="K509" s="1"/>
      <c r="L509" s="1"/>
      <c r="M509" s="1"/>
      <c r="N509" s="1"/>
      <c r="O509" s="1"/>
      <c r="P509" s="1"/>
      <c r="Q509" s="1"/>
      <c r="R509" s="8"/>
      <c r="S509" s="1"/>
      <c r="T509" s="1"/>
      <c r="V509" s="2"/>
    </row>
    <row r="510" spans="9:22" ht="13.2" x14ac:dyDescent="0.25">
      <c r="I510" s="1"/>
      <c r="K510" s="1"/>
      <c r="L510" s="1"/>
      <c r="M510" s="1"/>
      <c r="N510" s="1"/>
      <c r="O510" s="1"/>
      <c r="P510" s="1"/>
      <c r="Q510" s="1"/>
      <c r="R510" s="8"/>
      <c r="S510" s="1"/>
      <c r="T510" s="1"/>
      <c r="V510" s="2"/>
    </row>
    <row r="511" spans="9:22" ht="13.2" x14ac:dyDescent="0.25">
      <c r="I511" s="1"/>
      <c r="K511" s="1"/>
      <c r="L511" s="1"/>
      <c r="M511" s="1"/>
      <c r="N511" s="1"/>
      <c r="O511" s="1"/>
      <c r="P511" s="1"/>
      <c r="Q511" s="1"/>
      <c r="R511" s="8"/>
      <c r="S511" s="1"/>
      <c r="T511" s="1"/>
      <c r="V511" s="2"/>
    </row>
    <row r="512" spans="9:22" ht="13.2" x14ac:dyDescent="0.25">
      <c r="I512" s="1"/>
      <c r="K512" s="1"/>
      <c r="L512" s="1"/>
      <c r="M512" s="1"/>
      <c r="N512" s="1"/>
      <c r="O512" s="1"/>
      <c r="P512" s="1"/>
      <c r="Q512" s="1"/>
      <c r="R512" s="8"/>
      <c r="S512" s="1"/>
      <c r="T512" s="1"/>
      <c r="V512" s="2"/>
    </row>
    <row r="513" spans="9:22" ht="13.2" x14ac:dyDescent="0.25">
      <c r="I513" s="1"/>
      <c r="K513" s="1"/>
      <c r="L513" s="1"/>
      <c r="M513" s="1"/>
      <c r="N513" s="1"/>
      <c r="O513" s="1"/>
      <c r="P513" s="1"/>
      <c r="Q513" s="1"/>
      <c r="R513" s="8"/>
      <c r="S513" s="1"/>
      <c r="T513" s="1"/>
      <c r="V513" s="2"/>
    </row>
    <row r="514" spans="9:22" ht="13.2" x14ac:dyDescent="0.25">
      <c r="I514" s="1"/>
      <c r="K514" s="1"/>
      <c r="L514" s="1"/>
      <c r="M514" s="1"/>
      <c r="N514" s="1"/>
      <c r="O514" s="1"/>
      <c r="P514" s="1"/>
      <c r="Q514" s="1"/>
      <c r="R514" s="8"/>
      <c r="S514" s="1"/>
      <c r="T514" s="1"/>
      <c r="V514" s="2"/>
    </row>
    <row r="515" spans="9:22" ht="13.2" x14ac:dyDescent="0.25">
      <c r="I515" s="1"/>
      <c r="K515" s="1"/>
      <c r="L515" s="1"/>
      <c r="M515" s="1"/>
      <c r="N515" s="1"/>
      <c r="O515" s="1"/>
      <c r="P515" s="1"/>
      <c r="Q515" s="1"/>
      <c r="R515" s="8"/>
      <c r="S515" s="1"/>
      <c r="T515" s="1"/>
      <c r="V515" s="2"/>
    </row>
    <row r="516" spans="9:22" ht="13.2" x14ac:dyDescent="0.25">
      <c r="I516" s="1"/>
      <c r="K516" s="1"/>
      <c r="L516" s="1"/>
      <c r="M516" s="1"/>
      <c r="N516" s="1"/>
      <c r="O516" s="1"/>
      <c r="P516" s="1"/>
      <c r="Q516" s="1"/>
      <c r="R516" s="8"/>
      <c r="S516" s="1"/>
      <c r="T516" s="1"/>
      <c r="V516" s="2"/>
    </row>
    <row r="517" spans="9:22" ht="13.2" x14ac:dyDescent="0.25">
      <c r="I517" s="1"/>
      <c r="K517" s="1"/>
      <c r="L517" s="1"/>
      <c r="M517" s="1"/>
      <c r="N517" s="1"/>
      <c r="O517" s="1"/>
      <c r="P517" s="1"/>
      <c r="Q517" s="1"/>
      <c r="R517" s="8"/>
      <c r="S517" s="1"/>
      <c r="T517" s="1"/>
      <c r="V517" s="2"/>
    </row>
    <row r="518" spans="9:22" ht="13.2" x14ac:dyDescent="0.25">
      <c r="I518" s="1"/>
      <c r="K518" s="1"/>
      <c r="L518" s="1"/>
      <c r="M518" s="1"/>
      <c r="N518" s="1"/>
      <c r="O518" s="1"/>
      <c r="P518" s="1"/>
      <c r="Q518" s="1"/>
      <c r="R518" s="8"/>
      <c r="S518" s="1"/>
      <c r="T518" s="1"/>
      <c r="V518" s="2"/>
    </row>
    <row r="519" spans="9:22" ht="13.2" x14ac:dyDescent="0.25">
      <c r="I519" s="1"/>
      <c r="K519" s="1"/>
      <c r="L519" s="1"/>
      <c r="M519" s="1"/>
      <c r="N519" s="1"/>
      <c r="O519" s="1"/>
      <c r="P519" s="1"/>
      <c r="Q519" s="1"/>
      <c r="R519" s="8"/>
      <c r="S519" s="1"/>
      <c r="T519" s="1"/>
      <c r="V519" s="2"/>
    </row>
    <row r="520" spans="9:22" ht="13.2" x14ac:dyDescent="0.25">
      <c r="I520" s="1"/>
      <c r="K520" s="1"/>
      <c r="L520" s="1"/>
      <c r="M520" s="1"/>
      <c r="N520" s="1"/>
      <c r="O520" s="1"/>
      <c r="P520" s="1"/>
      <c r="Q520" s="1"/>
      <c r="R520" s="8"/>
      <c r="S520" s="1"/>
      <c r="T520" s="1"/>
      <c r="V520" s="2"/>
    </row>
    <row r="521" spans="9:22" ht="13.2" x14ac:dyDescent="0.25">
      <c r="I521" s="1"/>
      <c r="K521" s="1"/>
      <c r="L521" s="1"/>
      <c r="M521" s="1"/>
      <c r="N521" s="1"/>
      <c r="O521" s="1"/>
      <c r="P521" s="1"/>
      <c r="Q521" s="1"/>
      <c r="R521" s="8"/>
      <c r="S521" s="1"/>
      <c r="T521" s="1"/>
      <c r="V521" s="2"/>
    </row>
    <row r="522" spans="9:22" ht="13.2" x14ac:dyDescent="0.25">
      <c r="I522" s="1"/>
      <c r="K522" s="1"/>
      <c r="L522" s="1"/>
      <c r="M522" s="1"/>
      <c r="N522" s="1"/>
      <c r="O522" s="1"/>
      <c r="P522" s="1"/>
      <c r="Q522" s="1"/>
      <c r="R522" s="8"/>
      <c r="S522" s="1"/>
      <c r="T522" s="1"/>
      <c r="V522" s="2"/>
    </row>
    <row r="523" spans="9:22" ht="13.2" x14ac:dyDescent="0.25">
      <c r="I523" s="1"/>
      <c r="K523" s="1"/>
      <c r="L523" s="1"/>
      <c r="M523" s="1"/>
      <c r="N523" s="1"/>
      <c r="O523" s="1"/>
      <c r="P523" s="1"/>
      <c r="Q523" s="1"/>
      <c r="R523" s="8"/>
      <c r="S523" s="1"/>
      <c r="T523" s="1"/>
      <c r="V523" s="2"/>
    </row>
    <row r="524" spans="9:22" ht="13.2" x14ac:dyDescent="0.25">
      <c r="I524" s="1"/>
      <c r="K524" s="1"/>
      <c r="L524" s="1"/>
      <c r="M524" s="1"/>
      <c r="N524" s="1"/>
      <c r="O524" s="1"/>
      <c r="P524" s="1"/>
      <c r="Q524" s="1"/>
      <c r="R524" s="8"/>
      <c r="S524" s="1"/>
      <c r="T524" s="1"/>
      <c r="V524" s="2"/>
    </row>
    <row r="525" spans="9:22" ht="13.2" x14ac:dyDescent="0.25">
      <c r="I525" s="1"/>
      <c r="K525" s="1"/>
      <c r="L525" s="1"/>
      <c r="M525" s="1"/>
      <c r="N525" s="1"/>
      <c r="O525" s="1"/>
      <c r="P525" s="1"/>
      <c r="Q525" s="1"/>
      <c r="R525" s="8"/>
      <c r="S525" s="1"/>
      <c r="T525" s="1"/>
      <c r="V525" s="2"/>
    </row>
    <row r="526" spans="9:22" ht="13.2" x14ac:dyDescent="0.25">
      <c r="I526" s="1"/>
      <c r="K526" s="1"/>
      <c r="L526" s="1"/>
      <c r="M526" s="1"/>
      <c r="N526" s="1"/>
      <c r="O526" s="1"/>
      <c r="P526" s="1"/>
      <c r="Q526" s="1"/>
      <c r="R526" s="8"/>
      <c r="S526" s="1"/>
      <c r="T526" s="1"/>
      <c r="V526" s="2"/>
    </row>
    <row r="527" spans="9:22" ht="13.2" x14ac:dyDescent="0.25">
      <c r="I527" s="1"/>
      <c r="K527" s="1"/>
      <c r="L527" s="1"/>
      <c r="M527" s="1"/>
      <c r="N527" s="1"/>
      <c r="O527" s="1"/>
      <c r="P527" s="1"/>
      <c r="Q527" s="1"/>
      <c r="R527" s="8"/>
      <c r="S527" s="1"/>
      <c r="T527" s="1"/>
      <c r="V527" s="2"/>
    </row>
    <row r="528" spans="9:22" ht="13.2" x14ac:dyDescent="0.25">
      <c r="I528" s="1"/>
      <c r="K528" s="1"/>
      <c r="L528" s="1"/>
      <c r="M528" s="1"/>
      <c r="N528" s="1"/>
      <c r="O528" s="1"/>
      <c r="P528" s="1"/>
      <c r="Q528" s="1"/>
      <c r="R528" s="8"/>
      <c r="S528" s="1"/>
      <c r="T528" s="1"/>
      <c r="V528" s="2"/>
    </row>
    <row r="529" spans="9:22" ht="13.2" x14ac:dyDescent="0.25">
      <c r="I529" s="1"/>
      <c r="K529" s="1"/>
      <c r="L529" s="1"/>
      <c r="M529" s="1"/>
      <c r="N529" s="1"/>
      <c r="O529" s="1"/>
      <c r="P529" s="1"/>
      <c r="Q529" s="1"/>
      <c r="R529" s="8"/>
      <c r="S529" s="1"/>
      <c r="T529" s="1"/>
      <c r="V529" s="2"/>
    </row>
    <row r="530" spans="9:22" ht="13.2" x14ac:dyDescent="0.25">
      <c r="I530" s="1"/>
      <c r="K530" s="1"/>
      <c r="L530" s="1"/>
      <c r="M530" s="1"/>
      <c r="N530" s="1"/>
      <c r="O530" s="1"/>
      <c r="P530" s="1"/>
      <c r="Q530" s="1"/>
      <c r="R530" s="8"/>
      <c r="S530" s="1"/>
      <c r="T530" s="1"/>
      <c r="V530" s="2"/>
    </row>
    <row r="531" spans="9:22" ht="13.2" x14ac:dyDescent="0.25">
      <c r="I531" s="1"/>
      <c r="K531" s="1"/>
      <c r="L531" s="1"/>
      <c r="M531" s="1"/>
      <c r="N531" s="1"/>
      <c r="O531" s="1"/>
      <c r="P531" s="1"/>
      <c r="Q531" s="1"/>
      <c r="R531" s="8"/>
      <c r="S531" s="1"/>
      <c r="T531" s="1"/>
      <c r="V531" s="2"/>
    </row>
    <row r="532" spans="9:22" ht="13.2" x14ac:dyDescent="0.25">
      <c r="I532" s="1"/>
      <c r="K532" s="1"/>
      <c r="L532" s="1"/>
      <c r="M532" s="1"/>
      <c r="N532" s="1"/>
      <c r="O532" s="1"/>
      <c r="P532" s="1"/>
      <c r="Q532" s="1"/>
      <c r="R532" s="8"/>
      <c r="S532" s="1"/>
      <c r="T532" s="1"/>
      <c r="V532" s="2"/>
    </row>
    <row r="533" spans="9:22" ht="13.2" x14ac:dyDescent="0.25">
      <c r="I533" s="1"/>
      <c r="K533" s="1"/>
      <c r="L533" s="1"/>
      <c r="M533" s="1"/>
      <c r="N533" s="1"/>
      <c r="O533" s="1"/>
      <c r="P533" s="1"/>
      <c r="Q533" s="1"/>
      <c r="R533" s="8"/>
      <c r="S533" s="1"/>
      <c r="T533" s="1"/>
      <c r="V533" s="2"/>
    </row>
    <row r="534" spans="9:22" ht="13.2" x14ac:dyDescent="0.25">
      <c r="I534" s="1"/>
      <c r="K534" s="1"/>
      <c r="L534" s="1"/>
      <c r="M534" s="1"/>
      <c r="N534" s="1"/>
      <c r="O534" s="1"/>
      <c r="P534" s="1"/>
      <c r="Q534" s="1"/>
      <c r="R534" s="8"/>
      <c r="S534" s="1"/>
      <c r="T534" s="1"/>
      <c r="V534" s="2"/>
    </row>
    <row r="535" spans="9:22" ht="13.2" x14ac:dyDescent="0.25">
      <c r="I535" s="1"/>
      <c r="K535" s="1"/>
      <c r="L535" s="1"/>
      <c r="M535" s="1"/>
      <c r="N535" s="1"/>
      <c r="O535" s="1"/>
      <c r="P535" s="1"/>
      <c r="Q535" s="1"/>
      <c r="R535" s="8"/>
      <c r="S535" s="1"/>
      <c r="T535" s="1"/>
      <c r="V535" s="2"/>
    </row>
    <row r="536" spans="9:22" ht="13.2" x14ac:dyDescent="0.25">
      <c r="I536" s="1"/>
      <c r="K536" s="1"/>
      <c r="L536" s="1"/>
      <c r="M536" s="1"/>
      <c r="N536" s="1"/>
      <c r="O536" s="1"/>
      <c r="P536" s="1"/>
      <c r="Q536" s="1"/>
      <c r="R536" s="8"/>
      <c r="S536" s="1"/>
      <c r="T536" s="1"/>
      <c r="V536" s="2"/>
    </row>
    <row r="537" spans="9:22" ht="13.2" x14ac:dyDescent="0.25">
      <c r="I537" s="1"/>
      <c r="K537" s="1"/>
      <c r="L537" s="1"/>
      <c r="M537" s="1"/>
      <c r="N537" s="1"/>
      <c r="O537" s="1"/>
      <c r="P537" s="1"/>
      <c r="Q537" s="1"/>
      <c r="R537" s="8"/>
      <c r="S537" s="1"/>
      <c r="T537" s="1"/>
      <c r="V537" s="2"/>
    </row>
    <row r="538" spans="9:22" ht="13.2" x14ac:dyDescent="0.25">
      <c r="I538" s="1"/>
      <c r="K538" s="1"/>
      <c r="L538" s="1"/>
      <c r="M538" s="1"/>
      <c r="N538" s="1"/>
      <c r="O538" s="1"/>
      <c r="P538" s="1"/>
      <c r="Q538" s="1"/>
      <c r="R538" s="8"/>
      <c r="S538" s="1"/>
      <c r="T538" s="1"/>
      <c r="V538" s="2"/>
    </row>
    <row r="539" spans="9:22" ht="13.2" x14ac:dyDescent="0.25">
      <c r="I539" s="1"/>
      <c r="K539" s="1"/>
      <c r="L539" s="1"/>
      <c r="M539" s="1"/>
      <c r="N539" s="1"/>
      <c r="O539" s="1"/>
      <c r="P539" s="1"/>
      <c r="Q539" s="1"/>
      <c r="R539" s="8"/>
      <c r="S539" s="1"/>
      <c r="T539" s="1"/>
      <c r="V539" s="2"/>
    </row>
    <row r="540" spans="9:22" ht="13.2" x14ac:dyDescent="0.25">
      <c r="I540" s="1"/>
      <c r="K540" s="1"/>
      <c r="L540" s="1"/>
      <c r="M540" s="1"/>
      <c r="N540" s="1"/>
      <c r="O540" s="1"/>
      <c r="P540" s="1"/>
      <c r="Q540" s="1"/>
      <c r="R540" s="8"/>
      <c r="S540" s="1"/>
      <c r="T540" s="1"/>
      <c r="V540" s="2"/>
    </row>
    <row r="541" spans="9:22" ht="13.2" x14ac:dyDescent="0.25">
      <c r="I541" s="1"/>
      <c r="K541" s="1"/>
      <c r="L541" s="1"/>
      <c r="M541" s="1"/>
      <c r="N541" s="1"/>
      <c r="O541" s="1"/>
      <c r="P541" s="1"/>
      <c r="Q541" s="1"/>
      <c r="R541" s="8"/>
      <c r="S541" s="1"/>
      <c r="T541" s="1"/>
      <c r="V541" s="2"/>
    </row>
    <row r="542" spans="9:22" ht="13.2" x14ac:dyDescent="0.25">
      <c r="I542" s="1"/>
      <c r="K542" s="1"/>
      <c r="L542" s="1"/>
      <c r="M542" s="1"/>
      <c r="N542" s="1"/>
      <c r="O542" s="1"/>
      <c r="P542" s="1"/>
      <c r="Q542" s="1"/>
      <c r="R542" s="8"/>
      <c r="S542" s="1"/>
      <c r="T542" s="1"/>
      <c r="V542" s="2"/>
    </row>
    <row r="543" spans="9:22" ht="13.2" x14ac:dyDescent="0.25">
      <c r="I543" s="1"/>
      <c r="K543" s="1"/>
      <c r="L543" s="1"/>
      <c r="M543" s="1"/>
      <c r="N543" s="1"/>
      <c r="O543" s="1"/>
      <c r="P543" s="1"/>
      <c r="Q543" s="1"/>
      <c r="R543" s="8"/>
      <c r="S543" s="1"/>
      <c r="T543" s="1"/>
      <c r="V543" s="2"/>
    </row>
    <row r="544" spans="9:22" ht="13.2" x14ac:dyDescent="0.25">
      <c r="I544" s="1"/>
      <c r="K544" s="1"/>
      <c r="L544" s="1"/>
      <c r="M544" s="1"/>
      <c r="N544" s="1"/>
      <c r="O544" s="1"/>
      <c r="P544" s="1"/>
      <c r="Q544" s="1"/>
      <c r="R544" s="8"/>
      <c r="S544" s="1"/>
      <c r="T544" s="1"/>
      <c r="V544" s="2"/>
    </row>
    <row r="545" spans="9:22" ht="13.2" x14ac:dyDescent="0.25">
      <c r="I545" s="1"/>
      <c r="K545" s="1"/>
      <c r="L545" s="1"/>
      <c r="M545" s="1"/>
      <c r="N545" s="1"/>
      <c r="O545" s="1"/>
      <c r="P545" s="1"/>
      <c r="Q545" s="1"/>
      <c r="R545" s="8"/>
      <c r="S545" s="1"/>
      <c r="T545" s="1"/>
      <c r="V545" s="2"/>
    </row>
    <row r="546" spans="9:22" ht="13.2" x14ac:dyDescent="0.25">
      <c r="I546" s="1"/>
      <c r="K546" s="1"/>
      <c r="L546" s="1"/>
      <c r="M546" s="1"/>
      <c r="N546" s="1"/>
      <c r="O546" s="1"/>
      <c r="P546" s="1"/>
      <c r="Q546" s="1"/>
      <c r="R546" s="8"/>
      <c r="S546" s="1"/>
      <c r="T546" s="1"/>
      <c r="V546" s="2"/>
    </row>
    <row r="547" spans="9:22" ht="13.2" x14ac:dyDescent="0.25">
      <c r="I547" s="1"/>
      <c r="K547" s="1"/>
      <c r="L547" s="1"/>
      <c r="M547" s="1"/>
      <c r="N547" s="1"/>
      <c r="O547" s="1"/>
      <c r="P547" s="1"/>
      <c r="Q547" s="1"/>
      <c r="R547" s="8"/>
      <c r="S547" s="1"/>
      <c r="T547" s="1"/>
      <c r="V547" s="2"/>
    </row>
    <row r="548" spans="9:22" ht="13.2" x14ac:dyDescent="0.25">
      <c r="I548" s="1"/>
      <c r="K548" s="1"/>
      <c r="L548" s="1"/>
      <c r="M548" s="1"/>
      <c r="N548" s="1"/>
      <c r="O548" s="1"/>
      <c r="P548" s="1"/>
      <c r="Q548" s="1"/>
      <c r="R548" s="8"/>
      <c r="S548" s="1"/>
      <c r="T548" s="1"/>
      <c r="V548" s="2"/>
    </row>
    <row r="549" spans="9:22" ht="13.2" x14ac:dyDescent="0.25">
      <c r="I549" s="1"/>
      <c r="K549" s="1"/>
      <c r="L549" s="1"/>
      <c r="M549" s="1"/>
      <c r="N549" s="1"/>
      <c r="O549" s="1"/>
      <c r="P549" s="1"/>
      <c r="Q549" s="1"/>
      <c r="R549" s="8"/>
      <c r="S549" s="1"/>
      <c r="T549" s="1"/>
      <c r="V549" s="2"/>
    </row>
    <row r="550" spans="9:22" ht="13.2" x14ac:dyDescent="0.25">
      <c r="I550" s="1"/>
      <c r="K550" s="1"/>
      <c r="L550" s="1"/>
      <c r="M550" s="1"/>
      <c r="N550" s="1"/>
      <c r="O550" s="1"/>
      <c r="P550" s="1"/>
      <c r="Q550" s="1"/>
      <c r="R550" s="8"/>
      <c r="S550" s="1"/>
      <c r="T550" s="1"/>
      <c r="V550" s="2"/>
    </row>
    <row r="551" spans="9:22" ht="13.2" x14ac:dyDescent="0.25">
      <c r="I551" s="1"/>
      <c r="K551" s="1"/>
      <c r="L551" s="1"/>
      <c r="M551" s="1"/>
      <c r="N551" s="1"/>
      <c r="O551" s="1"/>
      <c r="P551" s="1"/>
      <c r="Q551" s="1"/>
      <c r="R551" s="8"/>
      <c r="S551" s="1"/>
      <c r="T551" s="1"/>
      <c r="V551" s="2"/>
    </row>
    <row r="552" spans="9:22" ht="13.2" x14ac:dyDescent="0.25">
      <c r="I552" s="1"/>
      <c r="K552" s="1"/>
      <c r="L552" s="1"/>
      <c r="M552" s="1"/>
      <c r="N552" s="1"/>
      <c r="O552" s="1"/>
      <c r="P552" s="1"/>
      <c r="Q552" s="1"/>
      <c r="R552" s="8"/>
      <c r="S552" s="1"/>
      <c r="T552" s="1"/>
      <c r="V552" s="2"/>
    </row>
    <row r="553" spans="9:22" ht="13.2" x14ac:dyDescent="0.25">
      <c r="I553" s="1"/>
      <c r="K553" s="1"/>
      <c r="L553" s="1"/>
      <c r="M553" s="1"/>
      <c r="N553" s="1"/>
      <c r="O553" s="1"/>
      <c r="P553" s="1"/>
      <c r="Q553" s="1"/>
      <c r="R553" s="8"/>
      <c r="S553" s="1"/>
      <c r="T553" s="1"/>
      <c r="V553" s="2"/>
    </row>
    <row r="554" spans="9:22" ht="13.2" x14ac:dyDescent="0.25">
      <c r="I554" s="1"/>
      <c r="K554" s="1"/>
      <c r="L554" s="1"/>
      <c r="M554" s="1"/>
      <c r="N554" s="1"/>
      <c r="O554" s="1"/>
      <c r="P554" s="1"/>
      <c r="Q554" s="1"/>
      <c r="R554" s="8"/>
      <c r="S554" s="1"/>
      <c r="T554" s="1"/>
      <c r="V554" s="2"/>
    </row>
    <row r="555" spans="9:22" ht="13.2" x14ac:dyDescent="0.25">
      <c r="I555" s="1"/>
      <c r="K555" s="1"/>
      <c r="L555" s="1"/>
      <c r="M555" s="1"/>
      <c r="N555" s="1"/>
      <c r="O555" s="1"/>
      <c r="P555" s="1"/>
      <c r="Q555" s="1"/>
      <c r="R555" s="8"/>
      <c r="S555" s="1"/>
      <c r="T555" s="1"/>
      <c r="V555" s="2"/>
    </row>
    <row r="556" spans="9:22" ht="13.2" x14ac:dyDescent="0.25">
      <c r="I556" s="1"/>
      <c r="K556" s="1"/>
      <c r="L556" s="1"/>
      <c r="M556" s="1"/>
      <c r="N556" s="1"/>
      <c r="O556" s="1"/>
      <c r="P556" s="1"/>
      <c r="Q556" s="1"/>
      <c r="R556" s="8"/>
      <c r="S556" s="1"/>
      <c r="T556" s="1"/>
      <c r="V556" s="2"/>
    </row>
    <row r="557" spans="9:22" ht="13.2" x14ac:dyDescent="0.25">
      <c r="I557" s="1"/>
      <c r="K557" s="1"/>
      <c r="L557" s="1"/>
      <c r="M557" s="1"/>
      <c r="N557" s="1"/>
      <c r="O557" s="1"/>
      <c r="P557" s="1"/>
      <c r="Q557" s="1"/>
      <c r="R557" s="8"/>
      <c r="S557" s="1"/>
      <c r="T557" s="1"/>
      <c r="V557" s="2"/>
    </row>
    <row r="558" spans="9:22" ht="13.2" x14ac:dyDescent="0.25">
      <c r="I558" s="1"/>
      <c r="K558" s="1"/>
      <c r="L558" s="1"/>
      <c r="M558" s="1"/>
      <c r="N558" s="1"/>
      <c r="O558" s="1"/>
      <c r="P558" s="1"/>
      <c r="Q558" s="1"/>
      <c r="R558" s="8"/>
      <c r="S558" s="1"/>
      <c r="T558" s="1"/>
      <c r="V558" s="2"/>
    </row>
    <row r="559" spans="9:22" ht="13.2" x14ac:dyDescent="0.25">
      <c r="I559" s="1"/>
      <c r="K559" s="1"/>
      <c r="L559" s="1"/>
      <c r="M559" s="1"/>
      <c r="N559" s="1"/>
      <c r="O559" s="1"/>
      <c r="P559" s="1"/>
      <c r="Q559" s="1"/>
      <c r="R559" s="8"/>
      <c r="S559" s="1"/>
      <c r="T559" s="1"/>
      <c r="V559" s="2"/>
    </row>
    <row r="560" spans="9:22" ht="13.2" x14ac:dyDescent="0.25">
      <c r="I560" s="1"/>
      <c r="K560" s="1"/>
      <c r="L560" s="1"/>
      <c r="M560" s="1"/>
      <c r="N560" s="1"/>
      <c r="O560" s="1"/>
      <c r="P560" s="1"/>
      <c r="Q560" s="1"/>
      <c r="R560" s="8"/>
      <c r="S560" s="1"/>
      <c r="T560" s="1"/>
      <c r="V560" s="2"/>
    </row>
    <row r="561" spans="9:22" ht="13.2" x14ac:dyDescent="0.25">
      <c r="I561" s="1"/>
      <c r="K561" s="1"/>
      <c r="L561" s="1"/>
      <c r="M561" s="1"/>
      <c r="N561" s="1"/>
      <c r="O561" s="1"/>
      <c r="P561" s="1"/>
      <c r="Q561" s="1"/>
      <c r="R561" s="8"/>
      <c r="S561" s="1"/>
      <c r="T561" s="1"/>
      <c r="V561" s="2"/>
    </row>
    <row r="562" spans="9:22" ht="13.2" x14ac:dyDescent="0.25">
      <c r="I562" s="1"/>
      <c r="K562" s="1"/>
      <c r="L562" s="1"/>
      <c r="M562" s="1"/>
      <c r="N562" s="1"/>
      <c r="O562" s="1"/>
      <c r="P562" s="1"/>
      <c r="Q562" s="1"/>
      <c r="R562" s="8"/>
      <c r="S562" s="1"/>
      <c r="T562" s="1"/>
      <c r="V562" s="2"/>
    </row>
    <row r="563" spans="9:22" ht="13.2" x14ac:dyDescent="0.25">
      <c r="I563" s="1"/>
      <c r="K563" s="1"/>
      <c r="L563" s="1"/>
      <c r="M563" s="1"/>
      <c r="N563" s="1"/>
      <c r="O563" s="1"/>
      <c r="P563" s="1"/>
      <c r="Q563" s="1"/>
      <c r="R563" s="8"/>
      <c r="S563" s="1"/>
      <c r="T563" s="1"/>
      <c r="V563" s="2"/>
    </row>
    <row r="564" spans="9:22" ht="13.2" x14ac:dyDescent="0.25">
      <c r="I564" s="1"/>
      <c r="K564" s="1"/>
      <c r="L564" s="1"/>
      <c r="M564" s="1"/>
      <c r="N564" s="1"/>
      <c r="O564" s="1"/>
      <c r="P564" s="1"/>
      <c r="Q564" s="1"/>
      <c r="R564" s="8"/>
      <c r="S564" s="1"/>
      <c r="T564" s="1"/>
      <c r="V564" s="2"/>
    </row>
    <row r="565" spans="9:22" ht="13.2" x14ac:dyDescent="0.25">
      <c r="I565" s="1"/>
      <c r="K565" s="1"/>
      <c r="L565" s="1"/>
      <c r="M565" s="1"/>
      <c r="N565" s="1"/>
      <c r="O565" s="1"/>
      <c r="P565" s="1"/>
      <c r="Q565" s="1"/>
      <c r="R565" s="8"/>
      <c r="S565" s="1"/>
      <c r="T565" s="1"/>
      <c r="V565" s="2"/>
    </row>
    <row r="566" spans="9:22" ht="13.2" x14ac:dyDescent="0.25">
      <c r="I566" s="1"/>
      <c r="K566" s="1"/>
      <c r="L566" s="1"/>
      <c r="M566" s="1"/>
      <c r="N566" s="1"/>
      <c r="O566" s="1"/>
      <c r="P566" s="1"/>
      <c r="Q566" s="1"/>
      <c r="R566" s="8"/>
      <c r="S566" s="1"/>
      <c r="T566" s="1"/>
      <c r="V566" s="2"/>
    </row>
    <row r="567" spans="9:22" ht="13.2" x14ac:dyDescent="0.25">
      <c r="I567" s="1"/>
      <c r="K567" s="1"/>
      <c r="L567" s="1"/>
      <c r="M567" s="1"/>
      <c r="N567" s="1"/>
      <c r="O567" s="1"/>
      <c r="P567" s="1"/>
      <c r="Q567" s="1"/>
      <c r="R567" s="8"/>
      <c r="S567" s="1"/>
      <c r="T567" s="1"/>
      <c r="V567" s="2"/>
    </row>
    <row r="568" spans="9:22" ht="13.2" x14ac:dyDescent="0.25">
      <c r="I568" s="1"/>
      <c r="K568" s="1"/>
      <c r="L568" s="1"/>
      <c r="M568" s="1"/>
      <c r="N568" s="1"/>
      <c r="O568" s="1"/>
      <c r="P568" s="1"/>
      <c r="Q568" s="1"/>
      <c r="R568" s="8"/>
      <c r="S568" s="1"/>
      <c r="T568" s="1"/>
      <c r="V568" s="2"/>
    </row>
    <row r="569" spans="9:22" ht="13.2" x14ac:dyDescent="0.25">
      <c r="I569" s="1"/>
      <c r="K569" s="1"/>
      <c r="L569" s="1"/>
      <c r="M569" s="1"/>
      <c r="N569" s="1"/>
      <c r="O569" s="1"/>
      <c r="P569" s="1"/>
      <c r="Q569" s="1"/>
      <c r="R569" s="8"/>
      <c r="S569" s="1"/>
      <c r="T569" s="1"/>
      <c r="V569" s="2"/>
    </row>
    <row r="570" spans="9:22" ht="13.2" x14ac:dyDescent="0.25">
      <c r="I570" s="1"/>
      <c r="K570" s="1"/>
      <c r="L570" s="1"/>
      <c r="M570" s="1"/>
      <c r="N570" s="1"/>
      <c r="O570" s="1"/>
      <c r="P570" s="1"/>
      <c r="Q570" s="1"/>
      <c r="R570" s="8"/>
      <c r="S570" s="1"/>
      <c r="T570" s="1"/>
      <c r="V570" s="2"/>
    </row>
    <row r="571" spans="9:22" ht="13.2" x14ac:dyDescent="0.25">
      <c r="I571" s="1"/>
      <c r="K571" s="1"/>
      <c r="L571" s="1"/>
      <c r="M571" s="1"/>
      <c r="N571" s="1"/>
      <c r="O571" s="1"/>
      <c r="P571" s="1"/>
      <c r="Q571" s="1"/>
      <c r="R571" s="8"/>
      <c r="S571" s="1"/>
      <c r="T571" s="1"/>
      <c r="V571" s="2"/>
    </row>
    <row r="572" spans="9:22" ht="13.2" x14ac:dyDescent="0.25">
      <c r="I572" s="1"/>
      <c r="K572" s="1"/>
      <c r="L572" s="1"/>
      <c r="M572" s="1"/>
      <c r="N572" s="1"/>
      <c r="O572" s="1"/>
      <c r="P572" s="1"/>
      <c r="Q572" s="1"/>
      <c r="R572" s="8"/>
      <c r="S572" s="1"/>
      <c r="T572" s="1"/>
      <c r="V572" s="2"/>
    </row>
    <row r="573" spans="9:22" ht="13.2" x14ac:dyDescent="0.25">
      <c r="I573" s="1"/>
      <c r="K573" s="1"/>
      <c r="L573" s="1"/>
      <c r="M573" s="1"/>
      <c r="N573" s="1"/>
      <c r="O573" s="1"/>
      <c r="P573" s="1"/>
      <c r="Q573" s="1"/>
      <c r="R573" s="8"/>
      <c r="S573" s="1"/>
      <c r="T573" s="1"/>
      <c r="V573" s="2"/>
    </row>
    <row r="574" spans="9:22" ht="13.2" x14ac:dyDescent="0.25">
      <c r="I574" s="1"/>
      <c r="K574" s="1"/>
      <c r="L574" s="1"/>
      <c r="M574" s="1"/>
      <c r="N574" s="1"/>
      <c r="O574" s="1"/>
      <c r="P574" s="1"/>
      <c r="Q574" s="1"/>
      <c r="R574" s="8"/>
      <c r="S574" s="1"/>
      <c r="T574" s="1"/>
      <c r="V574" s="2"/>
    </row>
    <row r="575" spans="9:22" ht="13.2" x14ac:dyDescent="0.25">
      <c r="I575" s="1"/>
      <c r="K575" s="1"/>
      <c r="L575" s="1"/>
      <c r="M575" s="1"/>
      <c r="N575" s="1"/>
      <c r="O575" s="1"/>
      <c r="P575" s="1"/>
      <c r="Q575" s="1"/>
      <c r="R575" s="8"/>
      <c r="S575" s="1"/>
      <c r="T575" s="1"/>
      <c r="V575" s="2"/>
    </row>
    <row r="576" spans="9:22" ht="13.2" x14ac:dyDescent="0.25">
      <c r="I576" s="1"/>
      <c r="K576" s="1"/>
      <c r="L576" s="1"/>
      <c r="M576" s="1"/>
      <c r="N576" s="1"/>
      <c r="O576" s="1"/>
      <c r="P576" s="1"/>
      <c r="Q576" s="1"/>
      <c r="R576" s="8"/>
      <c r="S576" s="1"/>
      <c r="T576" s="1"/>
      <c r="V576" s="2"/>
    </row>
    <row r="577" spans="9:22" ht="13.2" x14ac:dyDescent="0.25">
      <c r="I577" s="1"/>
      <c r="K577" s="1"/>
      <c r="L577" s="1"/>
      <c r="M577" s="1"/>
      <c r="N577" s="1"/>
      <c r="O577" s="1"/>
      <c r="P577" s="1"/>
      <c r="Q577" s="1"/>
      <c r="R577" s="8"/>
      <c r="S577" s="1"/>
      <c r="T577" s="1"/>
      <c r="V577" s="2"/>
    </row>
    <row r="578" spans="9:22" ht="13.2" x14ac:dyDescent="0.25">
      <c r="I578" s="1"/>
      <c r="K578" s="1"/>
      <c r="L578" s="1"/>
      <c r="M578" s="1"/>
      <c r="N578" s="1"/>
      <c r="O578" s="1"/>
      <c r="P578" s="1"/>
      <c r="Q578" s="1"/>
      <c r="R578" s="8"/>
      <c r="S578" s="1"/>
      <c r="T578" s="1"/>
      <c r="V578" s="2"/>
    </row>
    <row r="579" spans="9:22" ht="13.2" x14ac:dyDescent="0.25">
      <c r="I579" s="1"/>
      <c r="K579" s="1"/>
      <c r="L579" s="1"/>
      <c r="M579" s="1"/>
      <c r="N579" s="1"/>
      <c r="O579" s="1"/>
      <c r="P579" s="1"/>
      <c r="Q579" s="1"/>
      <c r="R579" s="8"/>
      <c r="S579" s="1"/>
      <c r="T579" s="1"/>
      <c r="V579" s="2"/>
    </row>
    <row r="580" spans="9:22" ht="13.2" x14ac:dyDescent="0.25">
      <c r="I580" s="1"/>
      <c r="K580" s="1"/>
      <c r="L580" s="1"/>
      <c r="M580" s="1"/>
      <c r="N580" s="1"/>
      <c r="O580" s="1"/>
      <c r="P580" s="1"/>
      <c r="Q580" s="1"/>
      <c r="R580" s="8"/>
      <c r="S580" s="1"/>
      <c r="T580" s="1"/>
      <c r="V580" s="2"/>
    </row>
    <row r="581" spans="9:22" ht="13.2" x14ac:dyDescent="0.25">
      <c r="I581" s="1"/>
      <c r="K581" s="1"/>
      <c r="L581" s="1"/>
      <c r="M581" s="1"/>
      <c r="N581" s="1"/>
      <c r="O581" s="1"/>
      <c r="P581" s="1"/>
      <c r="Q581" s="1"/>
      <c r="R581" s="8"/>
      <c r="S581" s="1"/>
      <c r="T581" s="1"/>
      <c r="V581" s="2"/>
    </row>
    <row r="582" spans="9:22" ht="13.2" x14ac:dyDescent="0.25">
      <c r="I582" s="1"/>
      <c r="K582" s="1"/>
      <c r="L582" s="1"/>
      <c r="M582" s="1"/>
      <c r="N582" s="1"/>
      <c r="O582" s="1"/>
      <c r="P582" s="1"/>
      <c r="Q582" s="1"/>
      <c r="R582" s="8"/>
      <c r="S582" s="1"/>
      <c r="T582" s="1"/>
      <c r="V582" s="2"/>
    </row>
    <row r="583" spans="9:22" ht="13.2" x14ac:dyDescent="0.25">
      <c r="I583" s="1"/>
      <c r="K583" s="1"/>
      <c r="L583" s="1"/>
      <c r="M583" s="1"/>
      <c r="N583" s="1"/>
      <c r="O583" s="1"/>
      <c r="P583" s="1"/>
      <c r="Q583" s="1"/>
      <c r="R583" s="8"/>
      <c r="S583" s="1"/>
      <c r="T583" s="1"/>
      <c r="V583" s="2"/>
    </row>
    <row r="584" spans="9:22" ht="13.2" x14ac:dyDescent="0.25">
      <c r="I584" s="1"/>
      <c r="K584" s="1"/>
      <c r="L584" s="1"/>
      <c r="M584" s="1"/>
      <c r="N584" s="1"/>
      <c r="O584" s="1"/>
      <c r="P584" s="1"/>
      <c r="Q584" s="1"/>
      <c r="R584" s="8"/>
      <c r="S584" s="1"/>
      <c r="T584" s="1"/>
      <c r="V584" s="2"/>
    </row>
    <row r="585" spans="9:22" ht="13.2" x14ac:dyDescent="0.25">
      <c r="I585" s="1"/>
      <c r="K585" s="1"/>
      <c r="L585" s="1"/>
      <c r="M585" s="1"/>
      <c r="N585" s="1"/>
      <c r="O585" s="1"/>
      <c r="P585" s="1"/>
      <c r="Q585" s="1"/>
      <c r="R585" s="8"/>
      <c r="S585" s="1"/>
      <c r="T585" s="1"/>
      <c r="V585" s="2"/>
    </row>
    <row r="586" spans="9:22" ht="13.2" x14ac:dyDescent="0.25">
      <c r="I586" s="1"/>
      <c r="K586" s="1"/>
      <c r="L586" s="1"/>
      <c r="M586" s="1"/>
      <c r="N586" s="1"/>
      <c r="O586" s="1"/>
      <c r="P586" s="1"/>
      <c r="Q586" s="1"/>
      <c r="R586" s="8"/>
      <c r="S586" s="1"/>
      <c r="T586" s="1"/>
      <c r="V586" s="2"/>
    </row>
    <row r="587" spans="9:22" ht="13.2" x14ac:dyDescent="0.25">
      <c r="I587" s="1"/>
      <c r="K587" s="1"/>
      <c r="L587" s="1"/>
      <c r="M587" s="1"/>
      <c r="N587" s="1"/>
      <c r="O587" s="1"/>
      <c r="P587" s="1"/>
      <c r="Q587" s="1"/>
      <c r="R587" s="8"/>
      <c r="S587" s="1"/>
      <c r="T587" s="1"/>
      <c r="V587" s="2"/>
    </row>
    <row r="588" spans="9:22" ht="13.2" x14ac:dyDescent="0.25">
      <c r="I588" s="1"/>
      <c r="K588" s="1"/>
      <c r="L588" s="1"/>
      <c r="M588" s="1"/>
      <c r="N588" s="1"/>
      <c r="O588" s="1"/>
      <c r="P588" s="1"/>
      <c r="Q588" s="1"/>
      <c r="R588" s="8"/>
      <c r="S588" s="1"/>
      <c r="T588" s="1"/>
      <c r="V588" s="2"/>
    </row>
    <row r="589" spans="9:22" ht="13.2" x14ac:dyDescent="0.25">
      <c r="I589" s="1"/>
      <c r="K589" s="1"/>
      <c r="L589" s="1"/>
      <c r="M589" s="1"/>
      <c r="N589" s="1"/>
      <c r="O589" s="1"/>
      <c r="P589" s="1"/>
      <c r="Q589" s="1"/>
      <c r="R589" s="8"/>
      <c r="S589" s="1"/>
      <c r="T589" s="1"/>
      <c r="V589" s="2"/>
    </row>
    <row r="590" spans="9:22" ht="13.2" x14ac:dyDescent="0.25">
      <c r="I590" s="1"/>
      <c r="K590" s="1"/>
      <c r="L590" s="1"/>
      <c r="M590" s="1"/>
      <c r="N590" s="1"/>
      <c r="O590" s="1"/>
      <c r="P590" s="1"/>
      <c r="Q590" s="1"/>
      <c r="R590" s="8"/>
      <c r="S590" s="1"/>
      <c r="T590" s="1"/>
      <c r="V590" s="2"/>
    </row>
    <row r="591" spans="9:22" ht="13.2" x14ac:dyDescent="0.25">
      <c r="I591" s="1"/>
      <c r="K591" s="1"/>
      <c r="L591" s="1"/>
      <c r="M591" s="1"/>
      <c r="N591" s="1"/>
      <c r="O591" s="1"/>
      <c r="P591" s="1"/>
      <c r="Q591" s="1"/>
      <c r="R591" s="8"/>
      <c r="S591" s="1"/>
      <c r="T591" s="1"/>
      <c r="V591" s="2"/>
    </row>
    <row r="592" spans="9:22" ht="13.2" x14ac:dyDescent="0.25">
      <c r="I592" s="1"/>
      <c r="K592" s="1"/>
      <c r="L592" s="1"/>
      <c r="M592" s="1"/>
      <c r="N592" s="1"/>
      <c r="O592" s="1"/>
      <c r="P592" s="1"/>
      <c r="Q592" s="1"/>
      <c r="R592" s="8"/>
      <c r="S592" s="1"/>
      <c r="T592" s="1"/>
      <c r="V592" s="2"/>
    </row>
    <row r="593" spans="9:22" ht="13.2" x14ac:dyDescent="0.25">
      <c r="I593" s="1"/>
      <c r="K593" s="1"/>
      <c r="L593" s="1"/>
      <c r="M593" s="1"/>
      <c r="N593" s="1"/>
      <c r="O593" s="1"/>
      <c r="P593" s="1"/>
      <c r="Q593" s="1"/>
      <c r="R593" s="8"/>
      <c r="S593" s="1"/>
      <c r="T593" s="1"/>
      <c r="V593" s="2"/>
    </row>
    <row r="594" spans="9:22" ht="13.2" x14ac:dyDescent="0.25">
      <c r="I594" s="1"/>
      <c r="K594" s="1"/>
      <c r="L594" s="1"/>
      <c r="M594" s="1"/>
      <c r="N594" s="1"/>
      <c r="O594" s="1"/>
      <c r="P594" s="1"/>
      <c r="Q594" s="1"/>
      <c r="R594" s="8"/>
      <c r="S594" s="1"/>
      <c r="T594" s="1"/>
      <c r="V594" s="2"/>
    </row>
    <row r="595" spans="9:22" ht="13.2" x14ac:dyDescent="0.25">
      <c r="I595" s="1"/>
      <c r="K595" s="1"/>
      <c r="L595" s="1"/>
      <c r="M595" s="1"/>
      <c r="N595" s="1"/>
      <c r="O595" s="1"/>
      <c r="P595" s="1"/>
      <c r="Q595" s="1"/>
      <c r="R595" s="8"/>
      <c r="S595" s="1"/>
      <c r="T595" s="1"/>
      <c r="V595" s="2"/>
    </row>
    <row r="596" spans="9:22" ht="13.2" x14ac:dyDescent="0.25">
      <c r="I596" s="1"/>
      <c r="K596" s="1"/>
      <c r="L596" s="1"/>
      <c r="M596" s="1"/>
      <c r="N596" s="1"/>
      <c r="O596" s="1"/>
      <c r="P596" s="1"/>
      <c r="Q596" s="1"/>
      <c r="R596" s="8"/>
      <c r="S596" s="1"/>
      <c r="T596" s="1"/>
      <c r="V596" s="2"/>
    </row>
    <row r="597" spans="9:22" ht="13.2" x14ac:dyDescent="0.25">
      <c r="I597" s="1"/>
      <c r="K597" s="1"/>
      <c r="L597" s="1"/>
      <c r="M597" s="1"/>
      <c r="N597" s="1"/>
      <c r="O597" s="1"/>
      <c r="P597" s="1"/>
      <c r="Q597" s="1"/>
      <c r="R597" s="8"/>
      <c r="S597" s="1"/>
      <c r="T597" s="1"/>
      <c r="V597" s="2"/>
    </row>
    <row r="598" spans="9:22" ht="13.2" x14ac:dyDescent="0.25">
      <c r="I598" s="1"/>
      <c r="K598" s="1"/>
      <c r="L598" s="1"/>
      <c r="M598" s="1"/>
      <c r="N598" s="1"/>
      <c r="O598" s="1"/>
      <c r="P598" s="1"/>
      <c r="Q598" s="1"/>
      <c r="R598" s="8"/>
      <c r="S598" s="1"/>
      <c r="T598" s="1"/>
      <c r="V598" s="2"/>
    </row>
    <row r="599" spans="9:22" ht="13.2" x14ac:dyDescent="0.25">
      <c r="I599" s="1"/>
      <c r="K599" s="1"/>
      <c r="L599" s="1"/>
      <c r="M599" s="1"/>
      <c r="N599" s="1"/>
      <c r="O599" s="1"/>
      <c r="P599" s="1"/>
      <c r="Q599" s="1"/>
      <c r="R599" s="8"/>
      <c r="S599" s="1"/>
      <c r="T599" s="1"/>
      <c r="V599" s="2"/>
    </row>
    <row r="600" spans="9:22" ht="13.2" x14ac:dyDescent="0.25">
      <c r="I600" s="1"/>
      <c r="K600" s="1"/>
      <c r="L600" s="1"/>
      <c r="M600" s="1"/>
      <c r="N600" s="1"/>
      <c r="O600" s="1"/>
      <c r="P600" s="1"/>
      <c r="Q600" s="1"/>
      <c r="R600" s="8"/>
      <c r="S600" s="1"/>
      <c r="T600" s="1"/>
      <c r="V600" s="2"/>
    </row>
    <row r="601" spans="9:22" ht="13.2" x14ac:dyDescent="0.25">
      <c r="I601" s="1"/>
      <c r="K601" s="1"/>
      <c r="L601" s="1"/>
      <c r="M601" s="1"/>
      <c r="N601" s="1"/>
      <c r="O601" s="1"/>
      <c r="P601" s="1"/>
      <c r="Q601" s="1"/>
      <c r="R601" s="8"/>
      <c r="S601" s="1"/>
      <c r="T601" s="1"/>
      <c r="V601" s="2"/>
    </row>
    <row r="602" spans="9:22" ht="13.2" x14ac:dyDescent="0.25">
      <c r="I602" s="1"/>
      <c r="K602" s="1"/>
      <c r="L602" s="1"/>
      <c r="M602" s="1"/>
      <c r="N602" s="1"/>
      <c r="O602" s="1"/>
      <c r="P602" s="1"/>
      <c r="Q602" s="1"/>
      <c r="R602" s="8"/>
      <c r="S602" s="1"/>
      <c r="T602" s="1"/>
      <c r="V602" s="2"/>
    </row>
    <row r="603" spans="9:22" ht="13.2" x14ac:dyDescent="0.25">
      <c r="I603" s="1"/>
      <c r="K603" s="1"/>
      <c r="L603" s="1"/>
      <c r="M603" s="1"/>
      <c r="N603" s="1"/>
      <c r="O603" s="1"/>
      <c r="P603" s="1"/>
      <c r="Q603" s="1"/>
      <c r="R603" s="8"/>
      <c r="S603" s="1"/>
      <c r="T603" s="1"/>
      <c r="V603" s="2"/>
    </row>
    <row r="604" spans="9:22" ht="13.2" x14ac:dyDescent="0.25">
      <c r="I604" s="1"/>
      <c r="K604" s="1"/>
      <c r="L604" s="1"/>
      <c r="M604" s="1"/>
      <c r="N604" s="1"/>
      <c r="O604" s="1"/>
      <c r="P604" s="1"/>
      <c r="Q604" s="1"/>
      <c r="R604" s="8"/>
      <c r="S604" s="1"/>
      <c r="T604" s="1"/>
      <c r="V604" s="2"/>
    </row>
    <row r="605" spans="9:22" ht="13.2" x14ac:dyDescent="0.25">
      <c r="I605" s="1"/>
      <c r="K605" s="1"/>
      <c r="L605" s="1"/>
      <c r="M605" s="1"/>
      <c r="N605" s="1"/>
      <c r="O605" s="1"/>
      <c r="P605" s="1"/>
      <c r="Q605" s="1"/>
      <c r="R605" s="8"/>
      <c r="S605" s="1"/>
      <c r="T605" s="1"/>
      <c r="V605" s="2"/>
    </row>
    <row r="606" spans="9:22" ht="13.2" x14ac:dyDescent="0.25">
      <c r="I606" s="1"/>
      <c r="K606" s="1"/>
      <c r="L606" s="1"/>
      <c r="M606" s="1"/>
      <c r="N606" s="1"/>
      <c r="O606" s="1"/>
      <c r="P606" s="1"/>
      <c r="Q606" s="1"/>
      <c r="R606" s="8"/>
      <c r="S606" s="1"/>
      <c r="T606" s="1"/>
      <c r="V606" s="2"/>
    </row>
    <row r="607" spans="9:22" ht="13.2" x14ac:dyDescent="0.25">
      <c r="I607" s="1"/>
      <c r="K607" s="1"/>
      <c r="L607" s="1"/>
      <c r="M607" s="1"/>
      <c r="N607" s="1"/>
      <c r="O607" s="1"/>
      <c r="P607" s="1"/>
      <c r="Q607" s="1"/>
      <c r="R607" s="8"/>
      <c r="S607" s="1"/>
      <c r="T607" s="1"/>
      <c r="V607" s="2"/>
    </row>
    <row r="608" spans="9:22" ht="13.2" x14ac:dyDescent="0.25">
      <c r="I608" s="1"/>
      <c r="K608" s="1"/>
      <c r="L608" s="1"/>
      <c r="M608" s="1"/>
      <c r="N608" s="1"/>
      <c r="O608" s="1"/>
      <c r="P608" s="1"/>
      <c r="Q608" s="1"/>
      <c r="R608" s="8"/>
      <c r="S608" s="1"/>
      <c r="T608" s="1"/>
      <c r="V608" s="2"/>
    </row>
    <row r="609" spans="9:22" ht="13.2" x14ac:dyDescent="0.25">
      <c r="I609" s="1"/>
      <c r="K609" s="1"/>
      <c r="L609" s="1"/>
      <c r="M609" s="1"/>
      <c r="N609" s="1"/>
      <c r="O609" s="1"/>
      <c r="P609" s="1"/>
      <c r="Q609" s="1"/>
      <c r="R609" s="8"/>
      <c r="S609" s="1"/>
      <c r="T609" s="1"/>
      <c r="V609" s="2"/>
    </row>
    <row r="610" spans="9:22" ht="13.2" x14ac:dyDescent="0.25">
      <c r="I610" s="1"/>
      <c r="K610" s="1"/>
      <c r="L610" s="1"/>
      <c r="M610" s="1"/>
      <c r="N610" s="1"/>
      <c r="O610" s="1"/>
      <c r="P610" s="1"/>
      <c r="Q610" s="1"/>
      <c r="R610" s="8"/>
      <c r="S610" s="1"/>
      <c r="T610" s="1"/>
      <c r="V610" s="2"/>
    </row>
    <row r="611" spans="9:22" ht="13.2" x14ac:dyDescent="0.25">
      <c r="I611" s="1"/>
      <c r="K611" s="1"/>
      <c r="L611" s="1"/>
      <c r="M611" s="1"/>
      <c r="N611" s="1"/>
      <c r="O611" s="1"/>
      <c r="P611" s="1"/>
      <c r="Q611" s="1"/>
      <c r="R611" s="8"/>
      <c r="S611" s="1"/>
      <c r="T611" s="1"/>
      <c r="V611" s="2"/>
    </row>
    <row r="612" spans="9:22" ht="13.2" x14ac:dyDescent="0.25">
      <c r="I612" s="1"/>
      <c r="K612" s="1"/>
      <c r="L612" s="1"/>
      <c r="M612" s="1"/>
      <c r="N612" s="1"/>
      <c r="O612" s="1"/>
      <c r="P612" s="1"/>
      <c r="Q612" s="1"/>
      <c r="R612" s="8"/>
      <c r="S612" s="1"/>
      <c r="T612" s="1"/>
      <c r="V612" s="2"/>
    </row>
    <row r="613" spans="9:22" ht="13.2" x14ac:dyDescent="0.25">
      <c r="I613" s="1"/>
      <c r="K613" s="1"/>
      <c r="L613" s="1"/>
      <c r="M613" s="1"/>
      <c r="N613" s="1"/>
      <c r="O613" s="1"/>
      <c r="P613" s="1"/>
      <c r="Q613" s="1"/>
      <c r="R613" s="8"/>
      <c r="S613" s="1"/>
      <c r="T613" s="1"/>
      <c r="V613" s="2"/>
    </row>
    <row r="614" spans="9:22" ht="13.2" x14ac:dyDescent="0.25">
      <c r="I614" s="1"/>
      <c r="K614" s="1"/>
      <c r="L614" s="1"/>
      <c r="M614" s="1"/>
      <c r="N614" s="1"/>
      <c r="O614" s="1"/>
      <c r="P614" s="1"/>
      <c r="Q614" s="1"/>
      <c r="R614" s="8"/>
      <c r="S614" s="1"/>
      <c r="T614" s="1"/>
      <c r="V614" s="2"/>
    </row>
    <row r="615" spans="9:22" ht="13.2" x14ac:dyDescent="0.25">
      <c r="I615" s="1"/>
      <c r="K615" s="1"/>
      <c r="L615" s="1"/>
      <c r="M615" s="1"/>
      <c r="N615" s="1"/>
      <c r="O615" s="1"/>
      <c r="P615" s="1"/>
      <c r="Q615" s="1"/>
      <c r="R615" s="8"/>
      <c r="S615" s="1"/>
      <c r="T615" s="1"/>
      <c r="V615" s="2"/>
    </row>
    <row r="616" spans="9:22" ht="13.2" x14ac:dyDescent="0.25">
      <c r="I616" s="1"/>
      <c r="K616" s="1"/>
      <c r="L616" s="1"/>
      <c r="M616" s="1"/>
      <c r="N616" s="1"/>
      <c r="O616" s="1"/>
      <c r="P616" s="1"/>
      <c r="Q616" s="1"/>
      <c r="R616" s="8"/>
      <c r="S616" s="1"/>
      <c r="T616" s="1"/>
      <c r="V616" s="2"/>
    </row>
    <row r="617" spans="9:22" ht="13.2" x14ac:dyDescent="0.25">
      <c r="I617" s="1"/>
      <c r="K617" s="1"/>
      <c r="L617" s="1"/>
      <c r="M617" s="1"/>
      <c r="N617" s="1"/>
      <c r="O617" s="1"/>
      <c r="P617" s="1"/>
      <c r="Q617" s="1"/>
      <c r="R617" s="8"/>
      <c r="S617" s="1"/>
      <c r="T617" s="1"/>
      <c r="V617" s="2"/>
    </row>
    <row r="618" spans="9:22" ht="13.2" x14ac:dyDescent="0.25">
      <c r="I618" s="1"/>
      <c r="K618" s="1"/>
      <c r="L618" s="1"/>
      <c r="M618" s="1"/>
      <c r="N618" s="1"/>
      <c r="O618" s="1"/>
      <c r="P618" s="1"/>
      <c r="Q618" s="1"/>
      <c r="R618" s="8"/>
      <c r="S618" s="1"/>
      <c r="T618" s="1"/>
      <c r="V618" s="2"/>
    </row>
    <row r="619" spans="9:22" ht="13.2" x14ac:dyDescent="0.25">
      <c r="I619" s="1"/>
      <c r="K619" s="1"/>
      <c r="L619" s="1"/>
      <c r="M619" s="1"/>
      <c r="N619" s="1"/>
      <c r="O619" s="1"/>
      <c r="P619" s="1"/>
      <c r="Q619" s="1"/>
      <c r="R619" s="8"/>
      <c r="S619" s="1"/>
      <c r="T619" s="1"/>
      <c r="V619" s="2"/>
    </row>
    <row r="620" spans="9:22" ht="13.2" x14ac:dyDescent="0.25">
      <c r="I620" s="1"/>
      <c r="K620" s="1"/>
      <c r="L620" s="1"/>
      <c r="M620" s="1"/>
      <c r="N620" s="1"/>
      <c r="O620" s="1"/>
      <c r="P620" s="1"/>
      <c r="Q620" s="1"/>
      <c r="R620" s="8"/>
      <c r="S620" s="1"/>
      <c r="T620" s="1"/>
      <c r="V620" s="2"/>
    </row>
    <row r="621" spans="9:22" ht="13.2" x14ac:dyDescent="0.25">
      <c r="I621" s="1"/>
      <c r="K621" s="1"/>
      <c r="L621" s="1"/>
      <c r="M621" s="1"/>
      <c r="N621" s="1"/>
      <c r="O621" s="1"/>
      <c r="P621" s="1"/>
      <c r="Q621" s="1"/>
      <c r="R621" s="8"/>
      <c r="S621" s="1"/>
      <c r="T621" s="1"/>
      <c r="V621" s="2"/>
    </row>
    <row r="622" spans="9:22" ht="13.2" x14ac:dyDescent="0.25">
      <c r="I622" s="1"/>
      <c r="K622" s="1"/>
      <c r="L622" s="1"/>
      <c r="M622" s="1"/>
      <c r="N622" s="1"/>
      <c r="O622" s="1"/>
      <c r="P622" s="1"/>
      <c r="Q622" s="1"/>
      <c r="R622" s="8"/>
      <c r="S622" s="1"/>
      <c r="T622" s="1"/>
      <c r="V622" s="2"/>
    </row>
    <row r="623" spans="9:22" ht="13.2" x14ac:dyDescent="0.25">
      <c r="I623" s="1"/>
      <c r="K623" s="1"/>
      <c r="L623" s="1"/>
      <c r="M623" s="1"/>
      <c r="N623" s="1"/>
      <c r="O623" s="1"/>
      <c r="P623" s="1"/>
      <c r="Q623" s="1"/>
      <c r="R623" s="8"/>
      <c r="S623" s="1"/>
      <c r="T623" s="1"/>
      <c r="V623" s="2"/>
    </row>
    <row r="624" spans="9:22" ht="13.2" x14ac:dyDescent="0.25">
      <c r="I624" s="1"/>
      <c r="K624" s="1"/>
      <c r="L624" s="1"/>
      <c r="M624" s="1"/>
      <c r="N624" s="1"/>
      <c r="O624" s="1"/>
      <c r="P624" s="1"/>
      <c r="Q624" s="1"/>
      <c r="R624" s="8"/>
      <c r="S624" s="1"/>
      <c r="T624" s="1"/>
      <c r="V624" s="2"/>
    </row>
    <row r="625" spans="9:22" ht="13.2" x14ac:dyDescent="0.25">
      <c r="I625" s="1"/>
      <c r="K625" s="1"/>
      <c r="L625" s="1"/>
      <c r="M625" s="1"/>
      <c r="N625" s="1"/>
      <c r="O625" s="1"/>
      <c r="P625" s="1"/>
      <c r="Q625" s="1"/>
      <c r="R625" s="8"/>
      <c r="S625" s="1"/>
      <c r="T625" s="1"/>
      <c r="V625" s="2"/>
    </row>
    <row r="626" spans="9:22" ht="13.2" x14ac:dyDescent="0.25">
      <c r="I626" s="1"/>
      <c r="K626" s="1"/>
      <c r="L626" s="1"/>
      <c r="M626" s="1"/>
      <c r="N626" s="1"/>
      <c r="O626" s="1"/>
      <c r="P626" s="1"/>
      <c r="Q626" s="1"/>
      <c r="R626" s="8"/>
      <c r="S626" s="1"/>
      <c r="T626" s="1"/>
      <c r="V626" s="2"/>
    </row>
    <row r="627" spans="9:22" ht="13.2" x14ac:dyDescent="0.25">
      <c r="I627" s="1"/>
      <c r="K627" s="1"/>
      <c r="L627" s="1"/>
      <c r="M627" s="1"/>
      <c r="N627" s="1"/>
      <c r="O627" s="1"/>
      <c r="P627" s="1"/>
      <c r="Q627" s="1"/>
      <c r="R627" s="8"/>
      <c r="S627" s="1"/>
      <c r="T627" s="1"/>
      <c r="V627" s="2"/>
    </row>
    <row r="628" spans="9:22" ht="13.2" x14ac:dyDescent="0.25">
      <c r="I628" s="1"/>
      <c r="K628" s="1"/>
      <c r="L628" s="1"/>
      <c r="M628" s="1"/>
      <c r="N628" s="1"/>
      <c r="O628" s="1"/>
      <c r="P628" s="1"/>
      <c r="Q628" s="1"/>
      <c r="R628" s="8"/>
      <c r="S628" s="1"/>
      <c r="T628" s="1"/>
      <c r="V628" s="2"/>
    </row>
    <row r="629" spans="9:22" ht="13.2" x14ac:dyDescent="0.25">
      <c r="I629" s="1"/>
      <c r="K629" s="1"/>
      <c r="L629" s="1"/>
      <c r="M629" s="1"/>
      <c r="N629" s="1"/>
      <c r="O629" s="1"/>
      <c r="P629" s="1"/>
      <c r="Q629" s="1"/>
      <c r="R629" s="8"/>
      <c r="S629" s="1"/>
      <c r="T629" s="1"/>
      <c r="V629" s="2"/>
    </row>
    <row r="630" spans="9:22" ht="13.2" x14ac:dyDescent="0.25">
      <c r="I630" s="1"/>
      <c r="K630" s="1"/>
      <c r="L630" s="1"/>
      <c r="M630" s="1"/>
      <c r="N630" s="1"/>
      <c r="O630" s="1"/>
      <c r="P630" s="1"/>
      <c r="Q630" s="1"/>
      <c r="R630" s="8"/>
      <c r="S630" s="1"/>
      <c r="T630" s="1"/>
      <c r="V630" s="2"/>
    </row>
    <row r="631" spans="9:22" ht="13.2" x14ac:dyDescent="0.25">
      <c r="I631" s="1"/>
      <c r="K631" s="1"/>
      <c r="L631" s="1"/>
      <c r="M631" s="1"/>
      <c r="N631" s="1"/>
      <c r="O631" s="1"/>
      <c r="P631" s="1"/>
      <c r="Q631" s="1"/>
      <c r="R631" s="8"/>
      <c r="S631" s="1"/>
      <c r="T631" s="1"/>
      <c r="V631" s="2"/>
    </row>
    <row r="632" spans="9:22" ht="13.2" x14ac:dyDescent="0.25">
      <c r="I632" s="1"/>
      <c r="K632" s="1"/>
      <c r="L632" s="1"/>
      <c r="M632" s="1"/>
      <c r="N632" s="1"/>
      <c r="O632" s="1"/>
      <c r="P632" s="1"/>
      <c r="Q632" s="1"/>
      <c r="R632" s="8"/>
      <c r="S632" s="1"/>
      <c r="T632" s="1"/>
      <c r="V632" s="2"/>
    </row>
    <row r="633" spans="9:22" ht="13.2" x14ac:dyDescent="0.25">
      <c r="I633" s="1"/>
      <c r="K633" s="1"/>
      <c r="L633" s="1"/>
      <c r="M633" s="1"/>
      <c r="N633" s="1"/>
      <c r="O633" s="1"/>
      <c r="P633" s="1"/>
      <c r="Q633" s="1"/>
      <c r="R633" s="8"/>
      <c r="S633" s="1"/>
      <c r="T633" s="1"/>
      <c r="V633" s="2"/>
    </row>
    <row r="634" spans="9:22" ht="13.2" x14ac:dyDescent="0.25">
      <c r="I634" s="1"/>
      <c r="K634" s="1"/>
      <c r="L634" s="1"/>
      <c r="M634" s="1"/>
      <c r="N634" s="1"/>
      <c r="O634" s="1"/>
      <c r="P634" s="1"/>
      <c r="Q634" s="1"/>
      <c r="R634" s="8"/>
      <c r="S634" s="1"/>
      <c r="T634" s="1"/>
      <c r="V634" s="2"/>
    </row>
    <row r="635" spans="9:22" ht="13.2" x14ac:dyDescent="0.25">
      <c r="I635" s="1"/>
      <c r="K635" s="1"/>
      <c r="L635" s="1"/>
      <c r="M635" s="1"/>
      <c r="N635" s="1"/>
      <c r="O635" s="1"/>
      <c r="P635" s="1"/>
      <c r="Q635" s="1"/>
      <c r="R635" s="8"/>
      <c r="S635" s="1"/>
      <c r="T635" s="1"/>
      <c r="V635" s="2"/>
    </row>
    <row r="636" spans="9:22" ht="13.2" x14ac:dyDescent="0.25">
      <c r="I636" s="1"/>
      <c r="K636" s="1"/>
      <c r="L636" s="1"/>
      <c r="M636" s="1"/>
      <c r="N636" s="1"/>
      <c r="O636" s="1"/>
      <c r="P636" s="1"/>
      <c r="Q636" s="1"/>
      <c r="R636" s="8"/>
      <c r="S636" s="1"/>
      <c r="T636" s="1"/>
      <c r="V636" s="2"/>
    </row>
    <row r="637" spans="9:22" ht="13.2" x14ac:dyDescent="0.25">
      <c r="I637" s="1"/>
      <c r="K637" s="1"/>
      <c r="L637" s="1"/>
      <c r="M637" s="1"/>
      <c r="N637" s="1"/>
      <c r="O637" s="1"/>
      <c r="P637" s="1"/>
      <c r="Q637" s="1"/>
      <c r="R637" s="8"/>
      <c r="S637" s="1"/>
      <c r="T637" s="1"/>
      <c r="V637" s="2"/>
    </row>
    <row r="638" spans="9:22" ht="13.2" x14ac:dyDescent="0.25">
      <c r="I638" s="1"/>
      <c r="K638" s="1"/>
      <c r="L638" s="1"/>
      <c r="M638" s="1"/>
      <c r="N638" s="1"/>
      <c r="O638" s="1"/>
      <c r="P638" s="1"/>
      <c r="Q638" s="1"/>
      <c r="R638" s="8"/>
      <c r="S638" s="1"/>
      <c r="T638" s="1"/>
      <c r="V638" s="2"/>
    </row>
    <row r="639" spans="9:22" ht="13.2" x14ac:dyDescent="0.25">
      <c r="I639" s="1"/>
      <c r="K639" s="1"/>
      <c r="L639" s="1"/>
      <c r="M639" s="1"/>
      <c r="N639" s="1"/>
      <c r="O639" s="1"/>
      <c r="P639" s="1"/>
      <c r="Q639" s="1"/>
      <c r="R639" s="8"/>
      <c r="S639" s="1"/>
      <c r="T639" s="1"/>
      <c r="V639" s="2"/>
    </row>
    <row r="640" spans="9:22" ht="13.2" x14ac:dyDescent="0.25">
      <c r="I640" s="1"/>
      <c r="K640" s="1"/>
      <c r="L640" s="1"/>
      <c r="M640" s="1"/>
      <c r="N640" s="1"/>
      <c r="O640" s="1"/>
      <c r="P640" s="1"/>
      <c r="Q640" s="1"/>
      <c r="R640" s="8"/>
      <c r="S640" s="1"/>
      <c r="T640" s="1"/>
      <c r="V640" s="2"/>
    </row>
    <row r="641" spans="9:22" ht="13.2" x14ac:dyDescent="0.25">
      <c r="I641" s="1"/>
      <c r="K641" s="1"/>
      <c r="L641" s="1"/>
      <c r="M641" s="1"/>
      <c r="N641" s="1"/>
      <c r="O641" s="1"/>
      <c r="P641" s="1"/>
      <c r="Q641" s="1"/>
      <c r="R641" s="8"/>
      <c r="S641" s="1"/>
      <c r="T641" s="1"/>
      <c r="V641" s="2"/>
    </row>
    <row r="642" spans="9:22" ht="13.2" x14ac:dyDescent="0.25">
      <c r="I642" s="1"/>
      <c r="K642" s="1"/>
      <c r="L642" s="1"/>
      <c r="M642" s="1"/>
      <c r="N642" s="1"/>
      <c r="O642" s="1"/>
      <c r="P642" s="1"/>
      <c r="Q642" s="1"/>
      <c r="R642" s="8"/>
      <c r="S642" s="1"/>
      <c r="T642" s="1"/>
      <c r="V642" s="2"/>
    </row>
    <row r="643" spans="9:22" ht="13.2" x14ac:dyDescent="0.25">
      <c r="I643" s="1"/>
      <c r="K643" s="1"/>
      <c r="L643" s="1"/>
      <c r="M643" s="1"/>
      <c r="N643" s="1"/>
      <c r="O643" s="1"/>
      <c r="P643" s="1"/>
      <c r="Q643" s="1"/>
      <c r="R643" s="8"/>
      <c r="S643" s="1"/>
      <c r="T643" s="1"/>
      <c r="V643" s="2"/>
    </row>
    <row r="644" spans="9:22" ht="13.2" x14ac:dyDescent="0.25">
      <c r="I644" s="1"/>
      <c r="K644" s="1"/>
      <c r="L644" s="1"/>
      <c r="M644" s="1"/>
      <c r="N644" s="1"/>
      <c r="O644" s="1"/>
      <c r="P644" s="1"/>
      <c r="Q644" s="1"/>
      <c r="R644" s="8"/>
      <c r="S644" s="1"/>
      <c r="T644" s="1"/>
      <c r="V644" s="2"/>
    </row>
    <row r="645" spans="9:22" ht="13.2" x14ac:dyDescent="0.25">
      <c r="I645" s="1"/>
      <c r="K645" s="1"/>
      <c r="L645" s="1"/>
      <c r="M645" s="1"/>
      <c r="N645" s="1"/>
      <c r="O645" s="1"/>
      <c r="P645" s="1"/>
      <c r="Q645" s="1"/>
      <c r="R645" s="8"/>
      <c r="S645" s="1"/>
      <c r="T645" s="1"/>
      <c r="V645" s="2"/>
    </row>
    <row r="646" spans="9:22" ht="13.2" x14ac:dyDescent="0.25">
      <c r="I646" s="1"/>
      <c r="K646" s="1"/>
      <c r="L646" s="1"/>
      <c r="M646" s="1"/>
      <c r="N646" s="1"/>
      <c r="O646" s="1"/>
      <c r="P646" s="1"/>
      <c r="Q646" s="1"/>
      <c r="R646" s="8"/>
      <c r="S646" s="1"/>
      <c r="T646" s="1"/>
      <c r="V646" s="2"/>
    </row>
    <row r="647" spans="9:22" ht="13.2" x14ac:dyDescent="0.25">
      <c r="I647" s="1"/>
      <c r="K647" s="1"/>
      <c r="L647" s="1"/>
      <c r="M647" s="1"/>
      <c r="N647" s="1"/>
      <c r="O647" s="1"/>
      <c r="P647" s="1"/>
      <c r="Q647" s="1"/>
      <c r="R647" s="8"/>
      <c r="S647" s="1"/>
      <c r="T647" s="1"/>
      <c r="V647" s="2"/>
    </row>
    <row r="648" spans="9:22" ht="13.2" x14ac:dyDescent="0.25">
      <c r="I648" s="1"/>
      <c r="K648" s="1"/>
      <c r="L648" s="1"/>
      <c r="M648" s="1"/>
      <c r="N648" s="1"/>
      <c r="O648" s="1"/>
      <c r="P648" s="1"/>
      <c r="Q648" s="1"/>
      <c r="R648" s="8"/>
      <c r="S648" s="1"/>
      <c r="T648" s="1"/>
      <c r="V648" s="2"/>
    </row>
    <row r="649" spans="9:22" ht="13.2" x14ac:dyDescent="0.25">
      <c r="I649" s="1"/>
      <c r="K649" s="1"/>
      <c r="L649" s="1"/>
      <c r="M649" s="1"/>
      <c r="N649" s="1"/>
      <c r="O649" s="1"/>
      <c r="P649" s="1"/>
      <c r="Q649" s="1"/>
      <c r="R649" s="8"/>
      <c r="S649" s="1"/>
      <c r="T649" s="1"/>
      <c r="V649" s="2"/>
    </row>
    <row r="650" spans="9:22" ht="13.2" x14ac:dyDescent="0.25">
      <c r="I650" s="1"/>
      <c r="K650" s="1"/>
      <c r="L650" s="1"/>
      <c r="M650" s="1"/>
      <c r="N650" s="1"/>
      <c r="O650" s="1"/>
      <c r="P650" s="1"/>
      <c r="Q650" s="1"/>
      <c r="R650" s="8"/>
      <c r="S650" s="1"/>
      <c r="T650" s="1"/>
      <c r="V650" s="2"/>
    </row>
    <row r="651" spans="9:22" ht="13.2" x14ac:dyDescent="0.25">
      <c r="I651" s="1"/>
      <c r="K651" s="1"/>
      <c r="L651" s="1"/>
      <c r="M651" s="1"/>
      <c r="N651" s="1"/>
      <c r="O651" s="1"/>
      <c r="P651" s="1"/>
      <c r="Q651" s="1"/>
      <c r="R651" s="8"/>
      <c r="S651" s="1"/>
      <c r="T651" s="1"/>
      <c r="V651" s="2"/>
    </row>
    <row r="652" spans="9:22" ht="13.2" x14ac:dyDescent="0.25">
      <c r="I652" s="1"/>
      <c r="K652" s="1"/>
      <c r="L652" s="1"/>
      <c r="M652" s="1"/>
      <c r="N652" s="1"/>
      <c r="O652" s="1"/>
      <c r="P652" s="1"/>
      <c r="Q652" s="1"/>
      <c r="R652" s="8"/>
      <c r="S652" s="1"/>
      <c r="T652" s="1"/>
      <c r="V652" s="2"/>
    </row>
    <row r="653" spans="9:22" ht="13.2" x14ac:dyDescent="0.25">
      <c r="I653" s="1"/>
      <c r="K653" s="1"/>
      <c r="L653" s="1"/>
      <c r="M653" s="1"/>
      <c r="N653" s="1"/>
      <c r="O653" s="1"/>
      <c r="P653" s="1"/>
      <c r="Q653" s="1"/>
      <c r="R653" s="8"/>
      <c r="S653" s="1"/>
      <c r="T653" s="1"/>
      <c r="V653" s="2"/>
    </row>
    <row r="654" spans="9:22" ht="13.2" x14ac:dyDescent="0.25">
      <c r="I654" s="1"/>
      <c r="K654" s="1"/>
      <c r="L654" s="1"/>
      <c r="M654" s="1"/>
      <c r="N654" s="1"/>
      <c r="O654" s="1"/>
      <c r="P654" s="1"/>
      <c r="Q654" s="1"/>
      <c r="R654" s="8"/>
      <c r="S654" s="1"/>
      <c r="T654" s="1"/>
      <c r="V654" s="2"/>
    </row>
    <row r="655" spans="9:22" ht="13.2" x14ac:dyDescent="0.25">
      <c r="I655" s="1"/>
      <c r="K655" s="1"/>
      <c r="L655" s="1"/>
      <c r="M655" s="1"/>
      <c r="N655" s="1"/>
      <c r="O655" s="1"/>
      <c r="P655" s="1"/>
      <c r="Q655" s="1"/>
      <c r="R655" s="8"/>
      <c r="S655" s="1"/>
      <c r="T655" s="1"/>
      <c r="V655" s="2"/>
    </row>
    <row r="656" spans="9:22" ht="13.2" x14ac:dyDescent="0.25">
      <c r="I656" s="1"/>
      <c r="K656" s="1"/>
      <c r="L656" s="1"/>
      <c r="M656" s="1"/>
      <c r="N656" s="1"/>
      <c r="O656" s="1"/>
      <c r="P656" s="1"/>
      <c r="Q656" s="1"/>
      <c r="R656" s="8"/>
      <c r="S656" s="1"/>
      <c r="T656" s="1"/>
      <c r="V656" s="2"/>
    </row>
    <row r="657" spans="9:22" ht="13.2" x14ac:dyDescent="0.25">
      <c r="I657" s="1"/>
      <c r="K657" s="1"/>
      <c r="L657" s="1"/>
      <c r="M657" s="1"/>
      <c r="N657" s="1"/>
      <c r="O657" s="1"/>
      <c r="P657" s="1"/>
      <c r="Q657" s="1"/>
      <c r="R657" s="8"/>
      <c r="S657" s="1"/>
      <c r="T657" s="1"/>
      <c r="V657" s="2"/>
    </row>
    <row r="658" spans="9:22" ht="13.2" x14ac:dyDescent="0.25">
      <c r="I658" s="1"/>
      <c r="K658" s="1"/>
      <c r="L658" s="1"/>
      <c r="M658" s="1"/>
      <c r="N658" s="1"/>
      <c r="O658" s="1"/>
      <c r="P658" s="1"/>
      <c r="Q658" s="1"/>
      <c r="R658" s="8"/>
      <c r="S658" s="1"/>
      <c r="T658" s="1"/>
      <c r="V658" s="2"/>
    </row>
    <row r="659" spans="9:22" ht="13.2" x14ac:dyDescent="0.25">
      <c r="I659" s="1"/>
      <c r="K659" s="1"/>
      <c r="L659" s="1"/>
      <c r="M659" s="1"/>
      <c r="N659" s="1"/>
      <c r="O659" s="1"/>
      <c r="P659" s="1"/>
      <c r="Q659" s="1"/>
      <c r="R659" s="8"/>
      <c r="S659" s="1"/>
      <c r="T659" s="1"/>
      <c r="V659" s="2"/>
    </row>
    <row r="660" spans="9:22" ht="13.2" x14ac:dyDescent="0.25">
      <c r="I660" s="1"/>
      <c r="K660" s="1"/>
      <c r="L660" s="1"/>
      <c r="M660" s="1"/>
      <c r="N660" s="1"/>
      <c r="O660" s="1"/>
      <c r="P660" s="1"/>
      <c r="Q660" s="1"/>
      <c r="R660" s="8"/>
      <c r="S660" s="1"/>
      <c r="T660" s="1"/>
      <c r="V660" s="2"/>
    </row>
    <row r="661" spans="9:22" ht="13.2" x14ac:dyDescent="0.25">
      <c r="I661" s="1"/>
      <c r="K661" s="1"/>
      <c r="L661" s="1"/>
      <c r="M661" s="1"/>
      <c r="N661" s="1"/>
      <c r="O661" s="1"/>
      <c r="P661" s="1"/>
      <c r="Q661" s="1"/>
      <c r="R661" s="8"/>
      <c r="S661" s="1"/>
      <c r="T661" s="1"/>
      <c r="V661" s="2"/>
    </row>
    <row r="662" spans="9:22" ht="13.2" x14ac:dyDescent="0.25">
      <c r="I662" s="1"/>
      <c r="K662" s="1"/>
      <c r="L662" s="1"/>
      <c r="M662" s="1"/>
      <c r="N662" s="1"/>
      <c r="O662" s="1"/>
      <c r="P662" s="1"/>
      <c r="Q662" s="1"/>
      <c r="R662" s="8"/>
      <c r="S662" s="1"/>
      <c r="T662" s="1"/>
      <c r="V662" s="2"/>
    </row>
    <row r="663" spans="9:22" ht="13.2" x14ac:dyDescent="0.25">
      <c r="I663" s="1"/>
      <c r="K663" s="1"/>
      <c r="L663" s="1"/>
      <c r="M663" s="1"/>
      <c r="N663" s="1"/>
      <c r="O663" s="1"/>
      <c r="P663" s="1"/>
      <c r="Q663" s="1"/>
      <c r="R663" s="8"/>
      <c r="S663" s="1"/>
      <c r="T663" s="1"/>
      <c r="V663" s="2"/>
    </row>
    <row r="664" spans="9:22" ht="13.2" x14ac:dyDescent="0.25">
      <c r="I664" s="1"/>
      <c r="K664" s="1"/>
      <c r="L664" s="1"/>
      <c r="M664" s="1"/>
      <c r="N664" s="1"/>
      <c r="O664" s="1"/>
      <c r="P664" s="1"/>
      <c r="Q664" s="1"/>
      <c r="R664" s="8"/>
      <c r="S664" s="1"/>
      <c r="T664" s="1"/>
      <c r="V664" s="2"/>
    </row>
    <row r="665" spans="9:22" ht="13.2" x14ac:dyDescent="0.25">
      <c r="I665" s="1"/>
      <c r="K665" s="1"/>
      <c r="L665" s="1"/>
      <c r="M665" s="1"/>
      <c r="N665" s="1"/>
      <c r="O665" s="1"/>
      <c r="P665" s="1"/>
      <c r="Q665" s="1"/>
      <c r="R665" s="8"/>
      <c r="S665" s="1"/>
      <c r="T665" s="1"/>
      <c r="V665" s="2"/>
    </row>
    <row r="666" spans="9:22" ht="13.2" x14ac:dyDescent="0.25">
      <c r="I666" s="1"/>
      <c r="K666" s="1"/>
      <c r="L666" s="1"/>
      <c r="M666" s="1"/>
      <c r="N666" s="1"/>
      <c r="O666" s="1"/>
      <c r="P666" s="1"/>
      <c r="Q666" s="1"/>
      <c r="R666" s="8"/>
      <c r="S666" s="1"/>
      <c r="T666" s="1"/>
      <c r="V666" s="2"/>
    </row>
    <row r="667" spans="9:22" ht="13.2" x14ac:dyDescent="0.25">
      <c r="I667" s="1"/>
      <c r="K667" s="1"/>
      <c r="L667" s="1"/>
      <c r="M667" s="1"/>
      <c r="N667" s="1"/>
      <c r="O667" s="1"/>
      <c r="P667" s="1"/>
      <c r="Q667" s="1"/>
      <c r="R667" s="8"/>
      <c r="S667" s="1"/>
      <c r="T667" s="1"/>
      <c r="V667" s="2"/>
    </row>
    <row r="668" spans="9:22" ht="13.2" x14ac:dyDescent="0.25">
      <c r="I668" s="1"/>
      <c r="K668" s="1"/>
      <c r="L668" s="1"/>
      <c r="M668" s="1"/>
      <c r="N668" s="1"/>
      <c r="O668" s="1"/>
      <c r="P668" s="1"/>
      <c r="Q668" s="1"/>
      <c r="R668" s="8"/>
      <c r="S668" s="1"/>
      <c r="T668" s="1"/>
      <c r="V668" s="2"/>
    </row>
    <row r="669" spans="9:22" ht="13.2" x14ac:dyDescent="0.25">
      <c r="I669" s="1"/>
      <c r="K669" s="1"/>
      <c r="L669" s="1"/>
      <c r="M669" s="1"/>
      <c r="N669" s="1"/>
      <c r="O669" s="1"/>
      <c r="P669" s="1"/>
      <c r="Q669" s="1"/>
      <c r="R669" s="8"/>
      <c r="S669" s="1"/>
      <c r="T669" s="1"/>
      <c r="V669" s="2"/>
    </row>
    <row r="670" spans="9:22" ht="13.2" x14ac:dyDescent="0.25">
      <c r="I670" s="1"/>
      <c r="K670" s="1"/>
      <c r="L670" s="1"/>
      <c r="M670" s="1"/>
      <c r="N670" s="1"/>
      <c r="O670" s="1"/>
      <c r="P670" s="1"/>
      <c r="Q670" s="1"/>
      <c r="R670" s="8"/>
      <c r="S670" s="1"/>
      <c r="T670" s="1"/>
      <c r="V670" s="2"/>
    </row>
    <row r="671" spans="9:22" ht="13.2" x14ac:dyDescent="0.25">
      <c r="I671" s="1"/>
      <c r="K671" s="1"/>
      <c r="L671" s="1"/>
      <c r="M671" s="1"/>
      <c r="N671" s="1"/>
      <c r="O671" s="1"/>
      <c r="P671" s="1"/>
      <c r="Q671" s="1"/>
      <c r="R671" s="8"/>
      <c r="S671" s="1"/>
      <c r="T671" s="1"/>
      <c r="V671" s="2"/>
    </row>
    <row r="672" spans="9:22" ht="13.2" x14ac:dyDescent="0.25">
      <c r="I672" s="1"/>
      <c r="K672" s="1"/>
      <c r="L672" s="1"/>
      <c r="M672" s="1"/>
      <c r="N672" s="1"/>
      <c r="O672" s="1"/>
      <c r="P672" s="1"/>
      <c r="Q672" s="1"/>
      <c r="R672" s="8"/>
      <c r="S672" s="1"/>
      <c r="T672" s="1"/>
      <c r="V672" s="2"/>
    </row>
    <row r="673" spans="9:22" ht="13.2" x14ac:dyDescent="0.25">
      <c r="I673" s="1"/>
      <c r="K673" s="1"/>
      <c r="L673" s="1"/>
      <c r="M673" s="1"/>
      <c r="N673" s="1"/>
      <c r="O673" s="1"/>
      <c r="P673" s="1"/>
      <c r="Q673" s="1"/>
      <c r="R673" s="8"/>
      <c r="S673" s="1"/>
      <c r="T673" s="1"/>
      <c r="V673" s="2"/>
    </row>
    <row r="674" spans="9:22" ht="13.2" x14ac:dyDescent="0.25">
      <c r="I674" s="1"/>
      <c r="K674" s="1"/>
      <c r="L674" s="1"/>
      <c r="M674" s="1"/>
      <c r="N674" s="1"/>
      <c r="O674" s="1"/>
      <c r="P674" s="1"/>
      <c r="Q674" s="1"/>
      <c r="R674" s="8"/>
      <c r="S674" s="1"/>
      <c r="T674" s="1"/>
      <c r="V674" s="2"/>
    </row>
    <row r="675" spans="9:22" ht="13.2" x14ac:dyDescent="0.25">
      <c r="I675" s="1"/>
      <c r="K675" s="1"/>
      <c r="L675" s="1"/>
      <c r="M675" s="1"/>
      <c r="N675" s="1"/>
      <c r="O675" s="1"/>
      <c r="P675" s="1"/>
      <c r="Q675" s="1"/>
      <c r="R675" s="8"/>
      <c r="S675" s="1"/>
      <c r="T675" s="1"/>
      <c r="V675" s="2"/>
    </row>
    <row r="676" spans="9:22" ht="13.2" x14ac:dyDescent="0.25">
      <c r="I676" s="1"/>
      <c r="K676" s="1"/>
      <c r="L676" s="1"/>
      <c r="M676" s="1"/>
      <c r="N676" s="1"/>
      <c r="O676" s="1"/>
      <c r="P676" s="1"/>
      <c r="Q676" s="1"/>
      <c r="R676" s="8"/>
      <c r="S676" s="1"/>
      <c r="T676" s="1"/>
      <c r="V676" s="2"/>
    </row>
    <row r="677" spans="9:22" ht="13.2" x14ac:dyDescent="0.25">
      <c r="I677" s="1"/>
      <c r="K677" s="1"/>
      <c r="L677" s="1"/>
      <c r="M677" s="1"/>
      <c r="N677" s="1"/>
      <c r="O677" s="1"/>
      <c r="P677" s="1"/>
      <c r="Q677" s="1"/>
      <c r="R677" s="8"/>
      <c r="S677" s="1"/>
      <c r="T677" s="1"/>
      <c r="V677" s="2"/>
    </row>
    <row r="678" spans="9:22" ht="13.2" x14ac:dyDescent="0.25">
      <c r="I678" s="1"/>
      <c r="K678" s="1"/>
      <c r="L678" s="1"/>
      <c r="M678" s="1"/>
      <c r="N678" s="1"/>
      <c r="O678" s="1"/>
      <c r="P678" s="1"/>
      <c r="Q678" s="1"/>
      <c r="R678" s="8"/>
      <c r="S678" s="1"/>
      <c r="T678" s="1"/>
      <c r="V678" s="2"/>
    </row>
    <row r="679" spans="9:22" ht="13.2" x14ac:dyDescent="0.25">
      <c r="I679" s="1"/>
      <c r="K679" s="1"/>
      <c r="L679" s="1"/>
      <c r="M679" s="1"/>
      <c r="N679" s="1"/>
      <c r="O679" s="1"/>
      <c r="P679" s="1"/>
      <c r="Q679" s="1"/>
      <c r="R679" s="8"/>
      <c r="S679" s="1"/>
      <c r="T679" s="1"/>
      <c r="V679" s="2"/>
    </row>
    <row r="680" spans="9:22" ht="13.2" x14ac:dyDescent="0.25">
      <c r="I680" s="1"/>
      <c r="K680" s="1"/>
      <c r="L680" s="1"/>
      <c r="M680" s="1"/>
      <c r="N680" s="1"/>
      <c r="O680" s="1"/>
      <c r="P680" s="1"/>
      <c r="Q680" s="1"/>
      <c r="R680" s="8"/>
      <c r="S680" s="1"/>
      <c r="T680" s="1"/>
      <c r="V680" s="2"/>
    </row>
    <row r="681" spans="9:22" ht="13.2" x14ac:dyDescent="0.25">
      <c r="I681" s="1"/>
      <c r="K681" s="1"/>
      <c r="L681" s="1"/>
      <c r="M681" s="1"/>
      <c r="N681" s="1"/>
      <c r="O681" s="1"/>
      <c r="P681" s="1"/>
      <c r="Q681" s="1"/>
      <c r="R681" s="8"/>
      <c r="S681" s="1"/>
      <c r="T681" s="1"/>
      <c r="V681" s="2"/>
    </row>
    <row r="682" spans="9:22" ht="13.2" x14ac:dyDescent="0.25">
      <c r="I682" s="1"/>
      <c r="K682" s="1"/>
      <c r="L682" s="1"/>
      <c r="M682" s="1"/>
      <c r="N682" s="1"/>
      <c r="O682" s="1"/>
      <c r="P682" s="1"/>
      <c r="Q682" s="1"/>
      <c r="R682" s="8"/>
      <c r="S682" s="1"/>
      <c r="T682" s="1"/>
      <c r="V682" s="2"/>
    </row>
    <row r="683" spans="9:22" ht="13.2" x14ac:dyDescent="0.25">
      <c r="I683" s="1"/>
      <c r="K683" s="1"/>
      <c r="L683" s="1"/>
      <c r="M683" s="1"/>
      <c r="N683" s="1"/>
      <c r="O683" s="1"/>
      <c r="P683" s="1"/>
      <c r="Q683" s="1"/>
      <c r="R683" s="8"/>
      <c r="S683" s="1"/>
      <c r="T683" s="1"/>
      <c r="V683" s="2"/>
    </row>
    <row r="684" spans="9:22" ht="13.2" x14ac:dyDescent="0.25">
      <c r="I684" s="1"/>
      <c r="K684" s="1"/>
      <c r="L684" s="1"/>
      <c r="M684" s="1"/>
      <c r="N684" s="1"/>
      <c r="O684" s="1"/>
      <c r="P684" s="1"/>
      <c r="Q684" s="1"/>
      <c r="R684" s="8"/>
      <c r="S684" s="1"/>
      <c r="T684" s="1"/>
      <c r="V684" s="2"/>
    </row>
    <row r="685" spans="9:22" ht="13.2" x14ac:dyDescent="0.25">
      <c r="I685" s="1"/>
      <c r="K685" s="1"/>
      <c r="L685" s="1"/>
      <c r="M685" s="1"/>
      <c r="N685" s="1"/>
      <c r="O685" s="1"/>
      <c r="P685" s="1"/>
      <c r="Q685" s="1"/>
      <c r="R685" s="8"/>
      <c r="S685" s="1"/>
      <c r="T685" s="1"/>
      <c r="V685" s="2"/>
    </row>
    <row r="686" spans="9:22" ht="13.2" x14ac:dyDescent="0.25">
      <c r="I686" s="1"/>
      <c r="K686" s="1"/>
      <c r="L686" s="1"/>
      <c r="M686" s="1"/>
      <c r="N686" s="1"/>
      <c r="O686" s="1"/>
      <c r="P686" s="1"/>
      <c r="Q686" s="1"/>
      <c r="R686" s="8"/>
      <c r="S686" s="1"/>
      <c r="T686" s="1"/>
      <c r="V686" s="2"/>
    </row>
    <row r="687" spans="9:22" ht="13.2" x14ac:dyDescent="0.25">
      <c r="I687" s="1"/>
      <c r="K687" s="1"/>
      <c r="L687" s="1"/>
      <c r="M687" s="1"/>
      <c r="N687" s="1"/>
      <c r="O687" s="1"/>
      <c r="P687" s="1"/>
      <c r="Q687" s="1"/>
      <c r="R687" s="8"/>
      <c r="S687" s="1"/>
      <c r="T687" s="1"/>
      <c r="V687" s="2"/>
    </row>
    <row r="688" spans="9:22" ht="13.2" x14ac:dyDescent="0.25">
      <c r="I688" s="1"/>
      <c r="K688" s="1"/>
      <c r="L688" s="1"/>
      <c r="M688" s="1"/>
      <c r="N688" s="1"/>
      <c r="O688" s="1"/>
      <c r="P688" s="1"/>
      <c r="Q688" s="1"/>
      <c r="R688" s="8"/>
      <c r="S688" s="1"/>
      <c r="T688" s="1"/>
      <c r="V688" s="2"/>
    </row>
    <row r="689" spans="9:22" ht="13.2" x14ac:dyDescent="0.25">
      <c r="I689" s="1"/>
      <c r="K689" s="1"/>
      <c r="L689" s="1"/>
      <c r="M689" s="1"/>
      <c r="N689" s="1"/>
      <c r="O689" s="1"/>
      <c r="P689" s="1"/>
      <c r="Q689" s="1"/>
      <c r="R689" s="8"/>
      <c r="S689" s="1"/>
      <c r="T689" s="1"/>
      <c r="V689" s="2"/>
    </row>
    <row r="690" spans="9:22" ht="13.2" x14ac:dyDescent="0.25">
      <c r="I690" s="1"/>
      <c r="K690" s="1"/>
      <c r="L690" s="1"/>
      <c r="M690" s="1"/>
      <c r="N690" s="1"/>
      <c r="O690" s="1"/>
      <c r="P690" s="1"/>
      <c r="Q690" s="1"/>
      <c r="R690" s="8"/>
      <c r="S690" s="1"/>
      <c r="T690" s="1"/>
      <c r="V690" s="2"/>
    </row>
    <row r="691" spans="9:22" ht="13.2" x14ac:dyDescent="0.25">
      <c r="I691" s="1"/>
      <c r="K691" s="1"/>
      <c r="L691" s="1"/>
      <c r="M691" s="1"/>
      <c r="N691" s="1"/>
      <c r="O691" s="1"/>
      <c r="P691" s="1"/>
      <c r="Q691" s="1"/>
      <c r="R691" s="8"/>
      <c r="S691" s="1"/>
      <c r="T691" s="1"/>
      <c r="V691" s="2"/>
    </row>
    <row r="692" spans="9:22" ht="13.2" x14ac:dyDescent="0.25">
      <c r="I692" s="1"/>
      <c r="K692" s="1"/>
      <c r="L692" s="1"/>
      <c r="M692" s="1"/>
      <c r="N692" s="1"/>
      <c r="O692" s="1"/>
      <c r="P692" s="1"/>
      <c r="Q692" s="1"/>
      <c r="R692" s="8"/>
      <c r="S692" s="1"/>
      <c r="T692" s="1"/>
      <c r="V692" s="2"/>
    </row>
    <row r="693" spans="9:22" ht="13.2" x14ac:dyDescent="0.25">
      <c r="I693" s="1"/>
      <c r="K693" s="1"/>
      <c r="L693" s="1"/>
      <c r="M693" s="1"/>
      <c r="N693" s="1"/>
      <c r="O693" s="1"/>
      <c r="P693" s="1"/>
      <c r="Q693" s="1"/>
      <c r="R693" s="8"/>
      <c r="S693" s="1"/>
      <c r="T693" s="1"/>
      <c r="V693" s="2"/>
    </row>
    <row r="694" spans="9:22" ht="13.2" x14ac:dyDescent="0.25">
      <c r="I694" s="1"/>
      <c r="K694" s="1"/>
      <c r="L694" s="1"/>
      <c r="M694" s="1"/>
      <c r="N694" s="1"/>
      <c r="O694" s="1"/>
      <c r="P694" s="1"/>
      <c r="Q694" s="1"/>
      <c r="R694" s="8"/>
      <c r="S694" s="1"/>
      <c r="T694" s="1"/>
      <c r="V694" s="2"/>
    </row>
    <row r="695" spans="9:22" ht="13.2" x14ac:dyDescent="0.25">
      <c r="I695" s="1"/>
      <c r="K695" s="1"/>
      <c r="L695" s="1"/>
      <c r="M695" s="1"/>
      <c r="N695" s="1"/>
      <c r="O695" s="1"/>
      <c r="P695" s="1"/>
      <c r="Q695" s="1"/>
      <c r="R695" s="8"/>
      <c r="S695" s="1"/>
      <c r="T695" s="1"/>
      <c r="V695" s="2"/>
    </row>
    <row r="696" spans="9:22" ht="13.2" x14ac:dyDescent="0.25">
      <c r="I696" s="1"/>
      <c r="K696" s="1"/>
      <c r="L696" s="1"/>
      <c r="M696" s="1"/>
      <c r="N696" s="1"/>
      <c r="O696" s="1"/>
      <c r="P696" s="1"/>
      <c r="Q696" s="1"/>
      <c r="R696" s="8"/>
      <c r="S696" s="1"/>
      <c r="T696" s="1"/>
      <c r="V696" s="2"/>
    </row>
    <row r="697" spans="9:22" ht="13.2" x14ac:dyDescent="0.25">
      <c r="I697" s="1"/>
      <c r="K697" s="1"/>
      <c r="L697" s="1"/>
      <c r="M697" s="1"/>
      <c r="N697" s="1"/>
      <c r="O697" s="1"/>
      <c r="P697" s="1"/>
      <c r="Q697" s="1"/>
      <c r="R697" s="8"/>
      <c r="S697" s="1"/>
      <c r="T697" s="1"/>
      <c r="V697" s="2"/>
    </row>
    <row r="698" spans="9:22" ht="13.2" x14ac:dyDescent="0.25">
      <c r="I698" s="1"/>
      <c r="K698" s="1"/>
      <c r="L698" s="1"/>
      <c r="M698" s="1"/>
      <c r="N698" s="1"/>
      <c r="O698" s="1"/>
      <c r="P698" s="1"/>
      <c r="Q698" s="1"/>
      <c r="R698" s="8"/>
      <c r="S698" s="1"/>
      <c r="T698" s="1"/>
      <c r="V698" s="2"/>
    </row>
    <row r="699" spans="9:22" ht="13.2" x14ac:dyDescent="0.25">
      <c r="I699" s="1"/>
      <c r="K699" s="1"/>
      <c r="L699" s="1"/>
      <c r="M699" s="1"/>
      <c r="N699" s="1"/>
      <c r="O699" s="1"/>
      <c r="P699" s="1"/>
      <c r="Q699" s="1"/>
      <c r="R699" s="8"/>
      <c r="S699" s="1"/>
      <c r="T699" s="1"/>
      <c r="V699" s="2"/>
    </row>
    <row r="700" spans="9:22" ht="13.2" x14ac:dyDescent="0.25">
      <c r="I700" s="1"/>
      <c r="K700" s="1"/>
      <c r="L700" s="1"/>
      <c r="M700" s="1"/>
      <c r="N700" s="1"/>
      <c r="O700" s="1"/>
      <c r="P700" s="1"/>
      <c r="Q700" s="1"/>
      <c r="R700" s="8"/>
      <c r="S700" s="1"/>
      <c r="T700" s="1"/>
      <c r="V700" s="2"/>
    </row>
    <row r="701" spans="9:22" ht="13.2" x14ac:dyDescent="0.25">
      <c r="I701" s="1"/>
      <c r="K701" s="1"/>
      <c r="L701" s="1"/>
      <c r="M701" s="1"/>
      <c r="N701" s="1"/>
      <c r="O701" s="1"/>
      <c r="P701" s="1"/>
      <c r="Q701" s="1"/>
      <c r="R701" s="8"/>
      <c r="S701" s="1"/>
      <c r="T701" s="1"/>
      <c r="V701" s="2"/>
    </row>
    <row r="702" spans="9:22" ht="13.2" x14ac:dyDescent="0.25">
      <c r="I702" s="1"/>
      <c r="K702" s="1"/>
      <c r="L702" s="1"/>
      <c r="M702" s="1"/>
      <c r="N702" s="1"/>
      <c r="O702" s="1"/>
      <c r="P702" s="1"/>
      <c r="Q702" s="1"/>
      <c r="R702" s="8"/>
      <c r="S702" s="1"/>
      <c r="T702" s="1"/>
      <c r="V702" s="2"/>
    </row>
    <row r="703" spans="9:22" ht="13.2" x14ac:dyDescent="0.25">
      <c r="I703" s="1"/>
      <c r="K703" s="1"/>
      <c r="L703" s="1"/>
      <c r="M703" s="1"/>
      <c r="N703" s="1"/>
      <c r="O703" s="1"/>
      <c r="P703" s="1"/>
      <c r="Q703" s="1"/>
      <c r="R703" s="8"/>
      <c r="S703" s="1"/>
      <c r="T703" s="1"/>
      <c r="V703" s="2"/>
    </row>
    <row r="704" spans="9:22" ht="13.2" x14ac:dyDescent="0.25">
      <c r="I704" s="1"/>
      <c r="K704" s="1"/>
      <c r="L704" s="1"/>
      <c r="M704" s="1"/>
      <c r="N704" s="1"/>
      <c r="O704" s="1"/>
      <c r="P704" s="1"/>
      <c r="Q704" s="1"/>
      <c r="R704" s="8"/>
      <c r="S704" s="1"/>
      <c r="T704" s="1"/>
      <c r="V704" s="2"/>
    </row>
    <row r="705" spans="9:22" ht="13.2" x14ac:dyDescent="0.25">
      <c r="I705" s="1"/>
      <c r="K705" s="1"/>
      <c r="L705" s="1"/>
      <c r="M705" s="1"/>
      <c r="N705" s="1"/>
      <c r="O705" s="1"/>
      <c r="P705" s="1"/>
      <c r="Q705" s="1"/>
      <c r="R705" s="8"/>
      <c r="S705" s="1"/>
      <c r="T705" s="1"/>
      <c r="V705" s="2"/>
    </row>
    <row r="706" spans="9:22" ht="13.2" x14ac:dyDescent="0.25">
      <c r="I706" s="1"/>
      <c r="K706" s="1"/>
      <c r="L706" s="1"/>
      <c r="M706" s="1"/>
      <c r="N706" s="1"/>
      <c r="O706" s="1"/>
      <c r="P706" s="1"/>
      <c r="Q706" s="1"/>
      <c r="R706" s="8"/>
      <c r="S706" s="1"/>
      <c r="T706" s="1"/>
      <c r="V706" s="2"/>
    </row>
    <row r="707" spans="9:22" ht="13.2" x14ac:dyDescent="0.25">
      <c r="I707" s="1"/>
      <c r="K707" s="1"/>
      <c r="L707" s="1"/>
      <c r="M707" s="1"/>
      <c r="N707" s="1"/>
      <c r="O707" s="1"/>
      <c r="P707" s="1"/>
      <c r="Q707" s="1"/>
      <c r="R707" s="8"/>
      <c r="S707" s="1"/>
      <c r="T707" s="1"/>
      <c r="V707" s="2"/>
    </row>
    <row r="708" spans="9:22" ht="13.2" x14ac:dyDescent="0.25">
      <c r="I708" s="1"/>
      <c r="K708" s="1"/>
      <c r="L708" s="1"/>
      <c r="M708" s="1"/>
      <c r="N708" s="1"/>
      <c r="O708" s="1"/>
      <c r="P708" s="1"/>
      <c r="Q708" s="1"/>
      <c r="R708" s="8"/>
      <c r="S708" s="1"/>
      <c r="T708" s="1"/>
      <c r="V708" s="2"/>
    </row>
    <row r="709" spans="9:22" ht="13.2" x14ac:dyDescent="0.25">
      <c r="I709" s="1"/>
      <c r="K709" s="1"/>
      <c r="L709" s="1"/>
      <c r="M709" s="1"/>
      <c r="N709" s="1"/>
      <c r="O709" s="1"/>
      <c r="P709" s="1"/>
      <c r="Q709" s="1"/>
      <c r="R709" s="8"/>
      <c r="S709" s="1"/>
      <c r="T709" s="1"/>
      <c r="V709" s="2"/>
    </row>
    <row r="710" spans="9:22" ht="13.2" x14ac:dyDescent="0.25">
      <c r="I710" s="1"/>
      <c r="K710" s="1"/>
      <c r="L710" s="1"/>
      <c r="M710" s="1"/>
      <c r="N710" s="1"/>
      <c r="O710" s="1"/>
      <c r="P710" s="1"/>
      <c r="Q710" s="1"/>
      <c r="R710" s="8"/>
      <c r="S710" s="1"/>
      <c r="T710" s="1"/>
      <c r="V710" s="2"/>
    </row>
    <row r="711" spans="9:22" ht="13.2" x14ac:dyDescent="0.25">
      <c r="I711" s="1"/>
      <c r="K711" s="1"/>
      <c r="L711" s="1"/>
      <c r="M711" s="1"/>
      <c r="N711" s="1"/>
      <c r="O711" s="1"/>
      <c r="P711" s="1"/>
      <c r="Q711" s="1"/>
      <c r="R711" s="8"/>
      <c r="S711" s="1"/>
      <c r="T711" s="1"/>
      <c r="V711" s="2"/>
    </row>
    <row r="712" spans="9:22" ht="13.2" x14ac:dyDescent="0.25">
      <c r="I712" s="1"/>
      <c r="K712" s="1"/>
      <c r="L712" s="1"/>
      <c r="M712" s="1"/>
      <c r="N712" s="1"/>
      <c r="O712" s="1"/>
      <c r="P712" s="1"/>
      <c r="Q712" s="1"/>
      <c r="R712" s="8"/>
      <c r="S712" s="1"/>
      <c r="T712" s="1"/>
      <c r="V712" s="2"/>
    </row>
    <row r="713" spans="9:22" ht="13.2" x14ac:dyDescent="0.25">
      <c r="I713" s="1"/>
      <c r="K713" s="1"/>
      <c r="L713" s="1"/>
      <c r="M713" s="1"/>
      <c r="N713" s="1"/>
      <c r="O713" s="1"/>
      <c r="P713" s="1"/>
      <c r="Q713" s="1"/>
      <c r="R713" s="8"/>
      <c r="S713" s="1"/>
      <c r="T713" s="1"/>
      <c r="V713" s="2"/>
    </row>
    <row r="714" spans="9:22" ht="13.2" x14ac:dyDescent="0.25">
      <c r="I714" s="1"/>
      <c r="K714" s="1"/>
      <c r="L714" s="1"/>
      <c r="M714" s="1"/>
      <c r="N714" s="1"/>
      <c r="O714" s="1"/>
      <c r="P714" s="1"/>
      <c r="Q714" s="1"/>
      <c r="R714" s="8"/>
      <c r="S714" s="1"/>
      <c r="T714" s="1"/>
      <c r="V714" s="2"/>
    </row>
    <row r="715" spans="9:22" ht="13.2" x14ac:dyDescent="0.25">
      <c r="I715" s="1"/>
      <c r="K715" s="1"/>
      <c r="L715" s="1"/>
      <c r="M715" s="1"/>
      <c r="N715" s="1"/>
      <c r="O715" s="1"/>
      <c r="P715" s="1"/>
      <c r="Q715" s="1"/>
      <c r="R715" s="8"/>
      <c r="S715" s="1"/>
      <c r="T715" s="1"/>
      <c r="V715" s="2"/>
    </row>
    <row r="716" spans="9:22" ht="13.2" x14ac:dyDescent="0.25">
      <c r="I716" s="1"/>
      <c r="K716" s="1"/>
      <c r="L716" s="1"/>
      <c r="M716" s="1"/>
      <c r="N716" s="1"/>
      <c r="O716" s="1"/>
      <c r="P716" s="1"/>
      <c r="Q716" s="1"/>
      <c r="R716" s="8"/>
      <c r="S716" s="1"/>
      <c r="T716" s="1"/>
      <c r="V716" s="2"/>
    </row>
    <row r="717" spans="9:22" ht="13.2" x14ac:dyDescent="0.25">
      <c r="I717" s="1"/>
      <c r="K717" s="1"/>
      <c r="L717" s="1"/>
      <c r="M717" s="1"/>
      <c r="N717" s="1"/>
      <c r="O717" s="1"/>
      <c r="P717" s="1"/>
      <c r="Q717" s="1"/>
      <c r="R717" s="8"/>
      <c r="S717" s="1"/>
      <c r="T717" s="1"/>
      <c r="V717" s="2"/>
    </row>
    <row r="718" spans="9:22" ht="13.2" x14ac:dyDescent="0.25">
      <c r="I718" s="1"/>
      <c r="K718" s="1"/>
      <c r="L718" s="1"/>
      <c r="M718" s="1"/>
      <c r="N718" s="1"/>
      <c r="O718" s="1"/>
      <c r="P718" s="1"/>
      <c r="Q718" s="1"/>
      <c r="R718" s="8"/>
      <c r="S718" s="1"/>
      <c r="T718" s="1"/>
      <c r="V718" s="2"/>
    </row>
    <row r="719" spans="9:22" ht="13.2" x14ac:dyDescent="0.25">
      <c r="I719" s="1"/>
      <c r="K719" s="1"/>
      <c r="L719" s="1"/>
      <c r="M719" s="1"/>
      <c r="N719" s="1"/>
      <c r="O719" s="1"/>
      <c r="P719" s="1"/>
      <c r="Q719" s="1"/>
      <c r="R719" s="8"/>
      <c r="S719" s="1"/>
      <c r="T719" s="1"/>
      <c r="V719" s="2"/>
    </row>
    <row r="720" spans="9:22" ht="13.2" x14ac:dyDescent="0.25">
      <c r="I720" s="1"/>
      <c r="K720" s="1"/>
      <c r="L720" s="1"/>
      <c r="M720" s="1"/>
      <c r="N720" s="1"/>
      <c r="O720" s="1"/>
      <c r="P720" s="1"/>
      <c r="Q720" s="1"/>
      <c r="R720" s="8"/>
      <c r="S720" s="1"/>
      <c r="T720" s="1"/>
      <c r="V720" s="2"/>
    </row>
    <row r="721" spans="9:22" ht="13.2" x14ac:dyDescent="0.25">
      <c r="I721" s="1"/>
      <c r="K721" s="1"/>
      <c r="L721" s="1"/>
      <c r="M721" s="1"/>
      <c r="N721" s="1"/>
      <c r="O721" s="1"/>
      <c r="P721" s="1"/>
      <c r="Q721" s="1"/>
      <c r="R721" s="8"/>
      <c r="S721" s="1"/>
      <c r="T721" s="1"/>
      <c r="V721" s="2"/>
    </row>
    <row r="722" spans="9:22" ht="13.2" x14ac:dyDescent="0.25">
      <c r="I722" s="1"/>
      <c r="K722" s="1"/>
      <c r="L722" s="1"/>
      <c r="M722" s="1"/>
      <c r="N722" s="1"/>
      <c r="O722" s="1"/>
      <c r="P722" s="1"/>
      <c r="Q722" s="1"/>
      <c r="R722" s="8"/>
      <c r="S722" s="1"/>
      <c r="T722" s="1"/>
      <c r="V722" s="2"/>
    </row>
    <row r="723" spans="9:22" ht="13.2" x14ac:dyDescent="0.25">
      <c r="I723" s="1"/>
      <c r="K723" s="1"/>
      <c r="L723" s="1"/>
      <c r="M723" s="1"/>
      <c r="N723" s="1"/>
      <c r="O723" s="1"/>
      <c r="P723" s="1"/>
      <c r="Q723" s="1"/>
      <c r="R723" s="8"/>
      <c r="S723" s="1"/>
      <c r="T723" s="1"/>
      <c r="V723" s="2"/>
    </row>
    <row r="724" spans="9:22" ht="13.2" x14ac:dyDescent="0.25">
      <c r="I724" s="1"/>
      <c r="K724" s="1"/>
      <c r="L724" s="1"/>
      <c r="M724" s="1"/>
      <c r="N724" s="1"/>
      <c r="O724" s="1"/>
      <c r="P724" s="1"/>
      <c r="Q724" s="1"/>
      <c r="R724" s="8"/>
      <c r="S724" s="1"/>
      <c r="T724" s="1"/>
      <c r="V724" s="2"/>
    </row>
    <row r="725" spans="9:22" ht="13.2" x14ac:dyDescent="0.25">
      <c r="I725" s="1"/>
      <c r="K725" s="1"/>
      <c r="L725" s="1"/>
      <c r="M725" s="1"/>
      <c r="N725" s="1"/>
      <c r="O725" s="1"/>
      <c r="P725" s="1"/>
      <c r="Q725" s="1"/>
      <c r="R725" s="8"/>
      <c r="S725" s="1"/>
      <c r="T725" s="1"/>
      <c r="V725" s="2"/>
    </row>
    <row r="726" spans="9:22" ht="13.2" x14ac:dyDescent="0.25">
      <c r="I726" s="1"/>
      <c r="K726" s="1"/>
      <c r="L726" s="1"/>
      <c r="M726" s="1"/>
      <c r="N726" s="1"/>
      <c r="O726" s="1"/>
      <c r="P726" s="1"/>
      <c r="Q726" s="1"/>
      <c r="R726" s="8"/>
      <c r="S726" s="1"/>
      <c r="T726" s="1"/>
      <c r="V726" s="2"/>
    </row>
    <row r="727" spans="9:22" ht="13.2" x14ac:dyDescent="0.25">
      <c r="I727" s="1"/>
      <c r="K727" s="1"/>
      <c r="L727" s="1"/>
      <c r="M727" s="1"/>
      <c r="N727" s="1"/>
      <c r="O727" s="1"/>
      <c r="P727" s="1"/>
      <c r="Q727" s="1"/>
      <c r="R727" s="8"/>
      <c r="S727" s="1"/>
      <c r="T727" s="1"/>
      <c r="V727" s="2"/>
    </row>
    <row r="728" spans="9:22" ht="13.2" x14ac:dyDescent="0.25">
      <c r="I728" s="1"/>
      <c r="K728" s="1"/>
      <c r="L728" s="1"/>
      <c r="M728" s="1"/>
      <c r="N728" s="1"/>
      <c r="O728" s="1"/>
      <c r="P728" s="1"/>
      <c r="Q728" s="1"/>
      <c r="R728" s="8"/>
      <c r="S728" s="1"/>
      <c r="T728" s="1"/>
      <c r="V728" s="2"/>
    </row>
    <row r="729" spans="9:22" ht="13.2" x14ac:dyDescent="0.25">
      <c r="I729" s="1"/>
      <c r="K729" s="1"/>
      <c r="L729" s="1"/>
      <c r="M729" s="1"/>
      <c r="N729" s="1"/>
      <c r="O729" s="1"/>
      <c r="P729" s="1"/>
      <c r="Q729" s="1"/>
      <c r="R729" s="8"/>
      <c r="S729" s="1"/>
      <c r="T729" s="1"/>
      <c r="V729" s="2"/>
    </row>
    <row r="730" spans="9:22" ht="13.2" x14ac:dyDescent="0.25">
      <c r="I730" s="1"/>
      <c r="K730" s="1"/>
      <c r="L730" s="1"/>
      <c r="M730" s="1"/>
      <c r="N730" s="1"/>
      <c r="O730" s="1"/>
      <c r="P730" s="1"/>
      <c r="Q730" s="1"/>
      <c r="R730" s="8"/>
      <c r="S730" s="1"/>
      <c r="T730" s="1"/>
      <c r="V730" s="2"/>
    </row>
    <row r="731" spans="9:22" ht="13.2" x14ac:dyDescent="0.25">
      <c r="I731" s="1"/>
      <c r="K731" s="1"/>
      <c r="L731" s="1"/>
      <c r="M731" s="1"/>
      <c r="N731" s="1"/>
      <c r="O731" s="1"/>
      <c r="P731" s="1"/>
      <c r="Q731" s="1"/>
      <c r="R731" s="8"/>
      <c r="S731" s="1"/>
      <c r="T731" s="1"/>
      <c r="V731" s="2"/>
    </row>
    <row r="732" spans="9:22" ht="13.2" x14ac:dyDescent="0.25">
      <c r="I732" s="1"/>
      <c r="K732" s="1"/>
      <c r="L732" s="1"/>
      <c r="M732" s="1"/>
      <c r="N732" s="1"/>
      <c r="O732" s="1"/>
      <c r="P732" s="1"/>
      <c r="Q732" s="1"/>
      <c r="R732" s="8"/>
      <c r="S732" s="1"/>
      <c r="T732" s="1"/>
      <c r="V732" s="2"/>
    </row>
    <row r="733" spans="9:22" ht="13.2" x14ac:dyDescent="0.25">
      <c r="I733" s="1"/>
      <c r="K733" s="1"/>
      <c r="L733" s="1"/>
      <c r="M733" s="1"/>
      <c r="N733" s="1"/>
      <c r="O733" s="1"/>
      <c r="P733" s="1"/>
      <c r="Q733" s="1"/>
      <c r="R733" s="8"/>
      <c r="S733" s="1"/>
      <c r="T733" s="1"/>
      <c r="V733" s="2"/>
    </row>
    <row r="734" spans="9:22" ht="13.2" x14ac:dyDescent="0.25">
      <c r="I734" s="1"/>
      <c r="K734" s="1"/>
      <c r="L734" s="1"/>
      <c r="M734" s="1"/>
      <c r="N734" s="1"/>
      <c r="O734" s="1"/>
      <c r="P734" s="1"/>
      <c r="Q734" s="1"/>
      <c r="R734" s="8"/>
      <c r="S734" s="1"/>
      <c r="T734" s="1"/>
      <c r="V734" s="2"/>
    </row>
    <row r="735" spans="9:22" ht="13.2" x14ac:dyDescent="0.25">
      <c r="I735" s="1"/>
      <c r="K735" s="1"/>
      <c r="L735" s="1"/>
      <c r="M735" s="1"/>
      <c r="N735" s="1"/>
      <c r="O735" s="1"/>
      <c r="P735" s="1"/>
      <c r="Q735" s="1"/>
      <c r="R735" s="8"/>
      <c r="S735" s="1"/>
      <c r="T735" s="1"/>
      <c r="V735" s="2"/>
    </row>
    <row r="736" spans="9:22" ht="13.2" x14ac:dyDescent="0.25">
      <c r="I736" s="1"/>
      <c r="K736" s="1"/>
      <c r="L736" s="1"/>
      <c r="M736" s="1"/>
      <c r="N736" s="1"/>
      <c r="O736" s="1"/>
      <c r="P736" s="1"/>
      <c r="Q736" s="1"/>
      <c r="R736" s="8"/>
      <c r="S736" s="1"/>
      <c r="T736" s="1"/>
      <c r="V736" s="2"/>
    </row>
    <row r="737" spans="9:22" ht="13.2" x14ac:dyDescent="0.25">
      <c r="I737" s="1"/>
      <c r="K737" s="1"/>
      <c r="L737" s="1"/>
      <c r="M737" s="1"/>
      <c r="N737" s="1"/>
      <c r="O737" s="1"/>
      <c r="P737" s="1"/>
      <c r="Q737" s="1"/>
      <c r="R737" s="8"/>
      <c r="S737" s="1"/>
      <c r="T737" s="1"/>
      <c r="V737" s="2"/>
    </row>
    <row r="738" spans="9:22" ht="13.2" x14ac:dyDescent="0.25">
      <c r="I738" s="1"/>
      <c r="K738" s="1"/>
      <c r="L738" s="1"/>
      <c r="M738" s="1"/>
      <c r="N738" s="1"/>
      <c r="O738" s="1"/>
      <c r="P738" s="1"/>
      <c r="Q738" s="1"/>
      <c r="R738" s="8"/>
      <c r="S738" s="1"/>
      <c r="T738" s="1"/>
      <c r="V738" s="2"/>
    </row>
    <row r="739" spans="9:22" ht="13.2" x14ac:dyDescent="0.25">
      <c r="I739" s="1"/>
      <c r="K739" s="1"/>
      <c r="L739" s="1"/>
      <c r="M739" s="1"/>
      <c r="N739" s="1"/>
      <c r="O739" s="1"/>
      <c r="P739" s="1"/>
      <c r="Q739" s="1"/>
      <c r="R739" s="8"/>
      <c r="S739" s="1"/>
      <c r="T739" s="1"/>
      <c r="V739" s="2"/>
    </row>
    <row r="740" spans="9:22" ht="13.2" x14ac:dyDescent="0.25">
      <c r="I740" s="1"/>
      <c r="K740" s="1"/>
      <c r="L740" s="1"/>
      <c r="M740" s="1"/>
      <c r="N740" s="1"/>
      <c r="O740" s="1"/>
      <c r="P740" s="1"/>
      <c r="Q740" s="1"/>
      <c r="R740" s="8"/>
      <c r="S740" s="1"/>
      <c r="T740" s="1"/>
      <c r="V740" s="2"/>
    </row>
    <row r="741" spans="9:22" ht="13.2" x14ac:dyDescent="0.25">
      <c r="I741" s="1"/>
      <c r="K741" s="1"/>
      <c r="L741" s="1"/>
      <c r="M741" s="1"/>
      <c r="N741" s="1"/>
      <c r="O741" s="1"/>
      <c r="P741" s="1"/>
      <c r="Q741" s="1"/>
      <c r="R741" s="8"/>
      <c r="S741" s="1"/>
      <c r="T741" s="1"/>
      <c r="V741" s="2"/>
    </row>
    <row r="742" spans="9:22" ht="13.2" x14ac:dyDescent="0.25">
      <c r="I742" s="1"/>
      <c r="K742" s="1"/>
      <c r="L742" s="1"/>
      <c r="M742" s="1"/>
      <c r="N742" s="1"/>
      <c r="O742" s="1"/>
      <c r="P742" s="1"/>
      <c r="Q742" s="1"/>
      <c r="R742" s="8"/>
      <c r="S742" s="1"/>
      <c r="T742" s="1"/>
      <c r="V742" s="2"/>
    </row>
    <row r="743" spans="9:22" ht="13.2" x14ac:dyDescent="0.25">
      <c r="I743" s="1"/>
      <c r="K743" s="1"/>
      <c r="L743" s="1"/>
      <c r="M743" s="1"/>
      <c r="N743" s="1"/>
      <c r="O743" s="1"/>
      <c r="P743" s="1"/>
      <c r="Q743" s="1"/>
      <c r="R743" s="8"/>
      <c r="S743" s="1"/>
      <c r="T743" s="1"/>
      <c r="V743" s="2"/>
    </row>
    <row r="744" spans="9:22" ht="13.2" x14ac:dyDescent="0.25">
      <c r="I744" s="1"/>
      <c r="K744" s="1"/>
      <c r="L744" s="1"/>
      <c r="M744" s="1"/>
      <c r="N744" s="1"/>
      <c r="O744" s="1"/>
      <c r="P744" s="1"/>
      <c r="Q744" s="1"/>
      <c r="R744" s="8"/>
      <c r="S744" s="1"/>
      <c r="T744" s="1"/>
      <c r="V744" s="2"/>
    </row>
    <row r="745" spans="9:22" ht="13.2" x14ac:dyDescent="0.25">
      <c r="I745" s="1"/>
      <c r="K745" s="1"/>
      <c r="L745" s="1"/>
      <c r="M745" s="1"/>
      <c r="N745" s="1"/>
      <c r="O745" s="1"/>
      <c r="P745" s="1"/>
      <c r="Q745" s="1"/>
      <c r="R745" s="8"/>
      <c r="S745" s="1"/>
      <c r="T745" s="1"/>
      <c r="V745" s="2"/>
    </row>
    <row r="746" spans="9:22" ht="13.2" x14ac:dyDescent="0.25">
      <c r="I746" s="1"/>
      <c r="K746" s="1"/>
      <c r="L746" s="1"/>
      <c r="M746" s="1"/>
      <c r="N746" s="1"/>
      <c r="O746" s="1"/>
      <c r="P746" s="1"/>
      <c r="Q746" s="1"/>
      <c r="R746" s="8"/>
      <c r="S746" s="1"/>
      <c r="T746" s="1"/>
      <c r="V746" s="2"/>
    </row>
    <row r="747" spans="9:22" ht="13.2" x14ac:dyDescent="0.25">
      <c r="I747" s="1"/>
      <c r="K747" s="1"/>
      <c r="L747" s="1"/>
      <c r="M747" s="1"/>
      <c r="N747" s="1"/>
      <c r="O747" s="1"/>
      <c r="P747" s="1"/>
      <c r="Q747" s="1"/>
      <c r="R747" s="8"/>
      <c r="S747" s="1"/>
      <c r="T747" s="1"/>
      <c r="V747" s="2"/>
    </row>
    <row r="748" spans="9:22" ht="13.2" x14ac:dyDescent="0.25">
      <c r="I748" s="1"/>
      <c r="K748" s="1"/>
      <c r="L748" s="1"/>
      <c r="M748" s="1"/>
      <c r="N748" s="1"/>
      <c r="O748" s="1"/>
      <c r="P748" s="1"/>
      <c r="Q748" s="1"/>
      <c r="R748" s="8"/>
      <c r="S748" s="1"/>
      <c r="T748" s="1"/>
      <c r="V748" s="2"/>
    </row>
    <row r="749" spans="9:22" ht="13.2" x14ac:dyDescent="0.25">
      <c r="I749" s="1"/>
      <c r="K749" s="1"/>
      <c r="L749" s="1"/>
      <c r="M749" s="1"/>
      <c r="N749" s="1"/>
      <c r="O749" s="1"/>
      <c r="P749" s="1"/>
      <c r="Q749" s="1"/>
      <c r="R749" s="8"/>
      <c r="S749" s="1"/>
      <c r="T749" s="1"/>
      <c r="V749" s="2"/>
    </row>
    <row r="750" spans="9:22" ht="13.2" x14ac:dyDescent="0.25">
      <c r="I750" s="1"/>
      <c r="K750" s="1"/>
      <c r="L750" s="1"/>
      <c r="M750" s="1"/>
      <c r="N750" s="1"/>
      <c r="O750" s="1"/>
      <c r="P750" s="1"/>
      <c r="Q750" s="1"/>
      <c r="R750" s="8"/>
      <c r="S750" s="1"/>
      <c r="T750" s="1"/>
      <c r="V750" s="2"/>
    </row>
    <row r="751" spans="9:22" ht="13.2" x14ac:dyDescent="0.25">
      <c r="I751" s="1"/>
      <c r="K751" s="1"/>
      <c r="L751" s="1"/>
      <c r="M751" s="1"/>
      <c r="N751" s="1"/>
      <c r="O751" s="1"/>
      <c r="P751" s="1"/>
      <c r="Q751" s="1"/>
      <c r="R751" s="8"/>
      <c r="S751" s="1"/>
      <c r="T751" s="1"/>
      <c r="V751" s="2"/>
    </row>
    <row r="752" spans="9:22" ht="13.2" x14ac:dyDescent="0.25">
      <c r="I752" s="1"/>
      <c r="K752" s="1"/>
      <c r="L752" s="1"/>
      <c r="M752" s="1"/>
      <c r="N752" s="1"/>
      <c r="O752" s="1"/>
      <c r="P752" s="1"/>
      <c r="Q752" s="1"/>
      <c r="R752" s="8"/>
      <c r="S752" s="1"/>
      <c r="T752" s="1"/>
      <c r="V752" s="2"/>
    </row>
    <row r="753" spans="9:22" ht="13.2" x14ac:dyDescent="0.25">
      <c r="I753" s="1"/>
      <c r="K753" s="1"/>
      <c r="L753" s="1"/>
      <c r="M753" s="1"/>
      <c r="N753" s="1"/>
      <c r="O753" s="1"/>
      <c r="P753" s="1"/>
      <c r="Q753" s="1"/>
      <c r="R753" s="8"/>
      <c r="S753" s="1"/>
      <c r="T753" s="1"/>
      <c r="V753" s="2"/>
    </row>
    <row r="754" spans="9:22" ht="13.2" x14ac:dyDescent="0.25">
      <c r="I754" s="1"/>
      <c r="K754" s="1"/>
      <c r="L754" s="1"/>
      <c r="M754" s="1"/>
      <c r="N754" s="1"/>
      <c r="O754" s="1"/>
      <c r="P754" s="1"/>
      <c r="Q754" s="1"/>
      <c r="R754" s="8"/>
      <c r="S754" s="1"/>
      <c r="T754" s="1"/>
      <c r="V754" s="2"/>
    </row>
    <row r="755" spans="9:22" ht="13.2" x14ac:dyDescent="0.25">
      <c r="I755" s="1"/>
      <c r="K755" s="1"/>
      <c r="L755" s="1"/>
      <c r="M755" s="1"/>
      <c r="N755" s="1"/>
      <c r="O755" s="1"/>
      <c r="P755" s="1"/>
      <c r="Q755" s="1"/>
      <c r="R755" s="8"/>
      <c r="S755" s="1"/>
      <c r="T755" s="1"/>
      <c r="V755" s="2"/>
    </row>
    <row r="756" spans="9:22" ht="13.2" x14ac:dyDescent="0.25">
      <c r="I756" s="1"/>
      <c r="K756" s="1"/>
      <c r="L756" s="1"/>
      <c r="M756" s="1"/>
      <c r="N756" s="1"/>
      <c r="O756" s="1"/>
      <c r="P756" s="1"/>
      <c r="Q756" s="1"/>
      <c r="R756" s="8"/>
      <c r="S756" s="1"/>
      <c r="T756" s="1"/>
      <c r="V756" s="2"/>
    </row>
    <row r="757" spans="9:22" ht="13.2" x14ac:dyDescent="0.25">
      <c r="I757" s="1"/>
      <c r="K757" s="1"/>
      <c r="L757" s="1"/>
      <c r="M757" s="1"/>
      <c r="N757" s="1"/>
      <c r="O757" s="1"/>
      <c r="P757" s="1"/>
      <c r="Q757" s="1"/>
      <c r="R757" s="8"/>
      <c r="S757" s="1"/>
      <c r="T757" s="1"/>
      <c r="V757" s="2"/>
    </row>
    <row r="758" spans="9:22" ht="13.2" x14ac:dyDescent="0.25">
      <c r="I758" s="1"/>
      <c r="K758" s="1"/>
      <c r="L758" s="1"/>
      <c r="M758" s="1"/>
      <c r="N758" s="1"/>
      <c r="O758" s="1"/>
      <c r="P758" s="1"/>
      <c r="Q758" s="1"/>
      <c r="R758" s="8"/>
      <c r="S758" s="1"/>
      <c r="T758" s="1"/>
      <c r="V758" s="2"/>
    </row>
    <row r="759" spans="9:22" ht="13.2" x14ac:dyDescent="0.25">
      <c r="I759" s="1"/>
      <c r="K759" s="1"/>
      <c r="L759" s="1"/>
      <c r="M759" s="1"/>
      <c r="N759" s="1"/>
      <c r="O759" s="1"/>
      <c r="P759" s="1"/>
      <c r="Q759" s="1"/>
      <c r="R759" s="8"/>
      <c r="S759" s="1"/>
      <c r="T759" s="1"/>
      <c r="V759" s="2"/>
    </row>
    <row r="760" spans="9:22" ht="13.2" x14ac:dyDescent="0.25">
      <c r="I760" s="1"/>
      <c r="K760" s="1"/>
      <c r="L760" s="1"/>
      <c r="M760" s="1"/>
      <c r="N760" s="1"/>
      <c r="O760" s="1"/>
      <c r="P760" s="1"/>
      <c r="Q760" s="1"/>
      <c r="R760" s="8"/>
      <c r="S760" s="1"/>
      <c r="T760" s="1"/>
      <c r="V760" s="2"/>
    </row>
    <row r="761" spans="9:22" ht="13.2" x14ac:dyDescent="0.25">
      <c r="I761" s="1"/>
      <c r="K761" s="1"/>
      <c r="L761" s="1"/>
      <c r="M761" s="1"/>
      <c r="N761" s="1"/>
      <c r="O761" s="1"/>
      <c r="P761" s="1"/>
      <c r="Q761" s="1"/>
      <c r="R761" s="8"/>
      <c r="S761" s="1"/>
      <c r="T761" s="1"/>
      <c r="V761" s="2"/>
    </row>
    <row r="762" spans="9:22" ht="13.2" x14ac:dyDescent="0.25">
      <c r="I762" s="1"/>
      <c r="K762" s="1"/>
      <c r="L762" s="1"/>
      <c r="M762" s="1"/>
      <c r="N762" s="1"/>
      <c r="O762" s="1"/>
      <c r="P762" s="1"/>
      <c r="Q762" s="1"/>
      <c r="R762" s="8"/>
      <c r="S762" s="1"/>
      <c r="T762" s="1"/>
      <c r="V762" s="2"/>
    </row>
    <row r="763" spans="9:22" ht="13.2" x14ac:dyDescent="0.25">
      <c r="I763" s="1"/>
      <c r="K763" s="1"/>
      <c r="L763" s="1"/>
      <c r="M763" s="1"/>
      <c r="N763" s="1"/>
      <c r="O763" s="1"/>
      <c r="P763" s="1"/>
      <c r="Q763" s="1"/>
      <c r="R763" s="8"/>
      <c r="S763" s="1"/>
      <c r="T763" s="1"/>
      <c r="V763" s="2"/>
    </row>
    <row r="764" spans="9:22" ht="13.2" x14ac:dyDescent="0.25">
      <c r="I764" s="1"/>
      <c r="K764" s="1"/>
      <c r="L764" s="1"/>
      <c r="M764" s="1"/>
      <c r="N764" s="1"/>
      <c r="O764" s="1"/>
      <c r="P764" s="1"/>
      <c r="Q764" s="1"/>
      <c r="R764" s="8"/>
      <c r="S764" s="1"/>
      <c r="T764" s="1"/>
      <c r="V764" s="2"/>
    </row>
    <row r="765" spans="9:22" ht="13.2" x14ac:dyDescent="0.25">
      <c r="I765" s="1"/>
      <c r="K765" s="1"/>
      <c r="L765" s="1"/>
      <c r="M765" s="1"/>
      <c r="N765" s="1"/>
      <c r="O765" s="1"/>
      <c r="P765" s="1"/>
      <c r="Q765" s="1"/>
      <c r="R765" s="8"/>
      <c r="S765" s="1"/>
      <c r="T765" s="1"/>
      <c r="V765" s="2"/>
    </row>
    <row r="766" spans="9:22" ht="13.2" x14ac:dyDescent="0.25">
      <c r="I766" s="1"/>
      <c r="K766" s="1"/>
      <c r="L766" s="1"/>
      <c r="M766" s="1"/>
      <c r="N766" s="1"/>
      <c r="O766" s="1"/>
      <c r="P766" s="1"/>
      <c r="Q766" s="1"/>
      <c r="R766" s="8"/>
      <c r="S766" s="1"/>
      <c r="T766" s="1"/>
      <c r="V766" s="2"/>
    </row>
    <row r="767" spans="9:22" ht="13.2" x14ac:dyDescent="0.25">
      <c r="I767" s="1"/>
      <c r="K767" s="1"/>
      <c r="L767" s="1"/>
      <c r="M767" s="1"/>
      <c r="N767" s="1"/>
      <c r="O767" s="1"/>
      <c r="P767" s="1"/>
      <c r="Q767" s="1"/>
      <c r="R767" s="8"/>
      <c r="S767" s="1"/>
      <c r="T767" s="1"/>
      <c r="V767" s="2"/>
    </row>
    <row r="768" spans="9:22" ht="13.2" x14ac:dyDescent="0.25">
      <c r="I768" s="1"/>
      <c r="K768" s="1"/>
      <c r="L768" s="1"/>
      <c r="M768" s="1"/>
      <c r="N768" s="1"/>
      <c r="O768" s="1"/>
      <c r="P768" s="1"/>
      <c r="Q768" s="1"/>
      <c r="R768" s="8"/>
      <c r="S768" s="1"/>
      <c r="T768" s="1"/>
      <c r="V768" s="2"/>
    </row>
    <row r="769" spans="9:22" ht="13.2" x14ac:dyDescent="0.25">
      <c r="I769" s="1"/>
      <c r="K769" s="1"/>
      <c r="L769" s="1"/>
      <c r="M769" s="1"/>
      <c r="N769" s="1"/>
      <c r="O769" s="1"/>
      <c r="P769" s="1"/>
      <c r="Q769" s="1"/>
      <c r="R769" s="8"/>
      <c r="S769" s="1"/>
      <c r="T769" s="1"/>
      <c r="V769" s="2"/>
    </row>
    <row r="770" spans="9:22" ht="13.2" x14ac:dyDescent="0.25">
      <c r="I770" s="1"/>
      <c r="K770" s="1"/>
      <c r="L770" s="1"/>
      <c r="M770" s="1"/>
      <c r="N770" s="1"/>
      <c r="O770" s="1"/>
      <c r="P770" s="1"/>
      <c r="Q770" s="1"/>
      <c r="R770" s="8"/>
      <c r="S770" s="1"/>
      <c r="T770" s="1"/>
      <c r="V770" s="2"/>
    </row>
    <row r="771" spans="9:22" ht="13.2" x14ac:dyDescent="0.25">
      <c r="I771" s="1"/>
      <c r="K771" s="1"/>
      <c r="L771" s="1"/>
      <c r="M771" s="1"/>
      <c r="N771" s="1"/>
      <c r="O771" s="1"/>
      <c r="P771" s="1"/>
      <c r="Q771" s="1"/>
      <c r="R771" s="8"/>
      <c r="S771" s="1"/>
      <c r="T771" s="1"/>
      <c r="V771" s="2"/>
    </row>
    <row r="772" spans="9:22" ht="13.2" x14ac:dyDescent="0.25">
      <c r="I772" s="1"/>
      <c r="K772" s="1"/>
      <c r="L772" s="1"/>
      <c r="M772" s="1"/>
      <c r="N772" s="1"/>
      <c r="O772" s="1"/>
      <c r="P772" s="1"/>
      <c r="Q772" s="1"/>
      <c r="R772" s="8"/>
      <c r="S772" s="1"/>
      <c r="T772" s="1"/>
      <c r="V772" s="2"/>
    </row>
    <row r="773" spans="9:22" ht="13.2" x14ac:dyDescent="0.25">
      <c r="I773" s="1"/>
      <c r="K773" s="1"/>
      <c r="L773" s="1"/>
      <c r="M773" s="1"/>
      <c r="N773" s="1"/>
      <c r="O773" s="1"/>
      <c r="P773" s="1"/>
      <c r="Q773" s="1"/>
      <c r="R773" s="8"/>
      <c r="S773" s="1"/>
      <c r="T773" s="1"/>
      <c r="V773" s="2"/>
    </row>
    <row r="774" spans="9:22" ht="13.2" x14ac:dyDescent="0.25">
      <c r="I774" s="1"/>
      <c r="K774" s="1"/>
      <c r="L774" s="1"/>
      <c r="M774" s="1"/>
      <c r="N774" s="1"/>
      <c r="O774" s="1"/>
      <c r="P774" s="1"/>
      <c r="Q774" s="1"/>
      <c r="R774" s="8"/>
      <c r="S774" s="1"/>
      <c r="T774" s="1"/>
      <c r="V774" s="2"/>
    </row>
    <row r="775" spans="9:22" ht="13.2" x14ac:dyDescent="0.25">
      <c r="I775" s="1"/>
      <c r="K775" s="1"/>
      <c r="L775" s="1"/>
      <c r="M775" s="1"/>
      <c r="N775" s="1"/>
      <c r="O775" s="1"/>
      <c r="P775" s="1"/>
      <c r="Q775" s="1"/>
      <c r="R775" s="8"/>
      <c r="S775" s="1"/>
      <c r="T775" s="1"/>
      <c r="V775" s="2"/>
    </row>
    <row r="776" spans="9:22" ht="13.2" x14ac:dyDescent="0.25">
      <c r="I776" s="1"/>
      <c r="K776" s="1"/>
      <c r="L776" s="1"/>
      <c r="M776" s="1"/>
      <c r="N776" s="1"/>
      <c r="O776" s="1"/>
      <c r="P776" s="1"/>
      <c r="Q776" s="1"/>
      <c r="R776" s="8"/>
      <c r="S776" s="1"/>
      <c r="T776" s="1"/>
      <c r="V776" s="2"/>
    </row>
    <row r="777" spans="9:22" ht="13.2" x14ac:dyDescent="0.25">
      <c r="I777" s="1"/>
      <c r="K777" s="1"/>
      <c r="L777" s="1"/>
      <c r="M777" s="1"/>
      <c r="N777" s="1"/>
      <c r="O777" s="1"/>
      <c r="P777" s="1"/>
      <c r="Q777" s="1"/>
      <c r="R777" s="8"/>
      <c r="S777" s="1"/>
      <c r="T777" s="1"/>
      <c r="V777" s="2"/>
    </row>
    <row r="778" spans="9:22" ht="13.2" x14ac:dyDescent="0.25">
      <c r="I778" s="1"/>
      <c r="K778" s="1"/>
      <c r="L778" s="1"/>
      <c r="M778" s="1"/>
      <c r="N778" s="1"/>
      <c r="O778" s="1"/>
      <c r="P778" s="1"/>
      <c r="Q778" s="1"/>
      <c r="R778" s="8"/>
      <c r="S778" s="1"/>
      <c r="T778" s="1"/>
      <c r="V778" s="2"/>
    </row>
    <row r="779" spans="9:22" ht="13.2" x14ac:dyDescent="0.25">
      <c r="I779" s="1"/>
      <c r="K779" s="1"/>
      <c r="L779" s="1"/>
      <c r="M779" s="1"/>
      <c r="N779" s="1"/>
      <c r="O779" s="1"/>
      <c r="P779" s="1"/>
      <c r="Q779" s="1"/>
      <c r="R779" s="8"/>
      <c r="S779" s="1"/>
      <c r="T779" s="1"/>
      <c r="V779" s="2"/>
    </row>
    <row r="780" spans="9:22" ht="13.2" x14ac:dyDescent="0.25">
      <c r="I780" s="1"/>
      <c r="K780" s="1"/>
      <c r="L780" s="1"/>
      <c r="M780" s="1"/>
      <c r="N780" s="1"/>
      <c r="O780" s="1"/>
      <c r="P780" s="1"/>
      <c r="Q780" s="1"/>
      <c r="R780" s="8"/>
      <c r="S780" s="1"/>
      <c r="T780" s="1"/>
      <c r="V780" s="2"/>
    </row>
    <row r="781" spans="9:22" ht="13.2" x14ac:dyDescent="0.25">
      <c r="I781" s="1"/>
      <c r="K781" s="1"/>
      <c r="L781" s="1"/>
      <c r="M781" s="1"/>
      <c r="N781" s="1"/>
      <c r="O781" s="1"/>
      <c r="P781" s="1"/>
      <c r="Q781" s="1"/>
      <c r="R781" s="8"/>
      <c r="S781" s="1"/>
      <c r="T781" s="1"/>
      <c r="V781" s="2"/>
    </row>
    <row r="782" spans="9:22" ht="13.2" x14ac:dyDescent="0.25">
      <c r="I782" s="1"/>
      <c r="K782" s="1"/>
      <c r="L782" s="1"/>
      <c r="M782" s="1"/>
      <c r="N782" s="1"/>
      <c r="O782" s="1"/>
      <c r="P782" s="1"/>
      <c r="Q782" s="1"/>
      <c r="R782" s="8"/>
      <c r="S782" s="1"/>
      <c r="T782" s="1"/>
      <c r="V782" s="2"/>
    </row>
    <row r="783" spans="9:22" ht="13.2" x14ac:dyDescent="0.25">
      <c r="I783" s="1"/>
      <c r="K783" s="1"/>
      <c r="L783" s="1"/>
      <c r="M783" s="1"/>
      <c r="N783" s="1"/>
      <c r="O783" s="1"/>
      <c r="P783" s="1"/>
      <c r="Q783" s="1"/>
      <c r="R783" s="8"/>
      <c r="S783" s="1"/>
      <c r="T783" s="1"/>
      <c r="V783" s="2"/>
    </row>
    <row r="784" spans="9:22" ht="13.2" x14ac:dyDescent="0.25">
      <c r="I784" s="1"/>
      <c r="K784" s="1"/>
      <c r="L784" s="1"/>
      <c r="M784" s="1"/>
      <c r="N784" s="1"/>
      <c r="O784" s="1"/>
      <c r="P784" s="1"/>
      <c r="Q784" s="1"/>
      <c r="R784" s="8"/>
      <c r="S784" s="1"/>
      <c r="T784" s="1"/>
      <c r="V784" s="2"/>
    </row>
    <row r="785" spans="9:22" ht="13.2" x14ac:dyDescent="0.25">
      <c r="I785" s="1"/>
      <c r="K785" s="1"/>
      <c r="L785" s="1"/>
      <c r="M785" s="1"/>
      <c r="N785" s="1"/>
      <c r="O785" s="1"/>
      <c r="P785" s="1"/>
      <c r="Q785" s="1"/>
      <c r="R785" s="8"/>
      <c r="S785" s="1"/>
      <c r="T785" s="1"/>
      <c r="V785" s="2"/>
    </row>
    <row r="786" spans="9:22" ht="13.2" x14ac:dyDescent="0.25">
      <c r="I786" s="1"/>
      <c r="K786" s="1"/>
      <c r="L786" s="1"/>
      <c r="M786" s="1"/>
      <c r="N786" s="1"/>
      <c r="O786" s="1"/>
      <c r="P786" s="1"/>
      <c r="Q786" s="1"/>
      <c r="R786" s="8"/>
      <c r="S786" s="1"/>
      <c r="T786" s="1"/>
      <c r="V786" s="2"/>
    </row>
    <row r="787" spans="9:22" ht="13.2" x14ac:dyDescent="0.25">
      <c r="I787" s="1"/>
      <c r="K787" s="1"/>
      <c r="L787" s="1"/>
      <c r="M787" s="1"/>
      <c r="N787" s="1"/>
      <c r="O787" s="1"/>
      <c r="P787" s="1"/>
      <c r="Q787" s="1"/>
      <c r="R787" s="8"/>
      <c r="S787" s="1"/>
      <c r="T787" s="1"/>
      <c r="V787" s="2"/>
    </row>
    <row r="788" spans="9:22" ht="13.2" x14ac:dyDescent="0.25">
      <c r="I788" s="1"/>
      <c r="K788" s="1"/>
      <c r="L788" s="1"/>
      <c r="M788" s="1"/>
      <c r="N788" s="1"/>
      <c r="O788" s="1"/>
      <c r="P788" s="1"/>
      <c r="Q788" s="1"/>
      <c r="R788" s="8"/>
      <c r="S788" s="1"/>
      <c r="T788" s="1"/>
      <c r="V788" s="2"/>
    </row>
    <row r="789" spans="9:22" ht="13.2" x14ac:dyDescent="0.25">
      <c r="I789" s="1"/>
      <c r="K789" s="1"/>
      <c r="L789" s="1"/>
      <c r="M789" s="1"/>
      <c r="N789" s="1"/>
      <c r="O789" s="1"/>
      <c r="P789" s="1"/>
      <c r="Q789" s="1"/>
      <c r="R789" s="8"/>
      <c r="S789" s="1"/>
      <c r="T789" s="1"/>
      <c r="V789" s="2"/>
    </row>
    <row r="790" spans="9:22" ht="13.2" x14ac:dyDescent="0.25">
      <c r="I790" s="1"/>
      <c r="K790" s="1"/>
      <c r="L790" s="1"/>
      <c r="M790" s="1"/>
      <c r="N790" s="1"/>
      <c r="O790" s="1"/>
      <c r="P790" s="1"/>
      <c r="Q790" s="1"/>
      <c r="R790" s="8"/>
      <c r="S790" s="1"/>
      <c r="T790" s="1"/>
      <c r="V790" s="2"/>
    </row>
    <row r="791" spans="9:22" ht="13.2" x14ac:dyDescent="0.25">
      <c r="I791" s="1"/>
      <c r="K791" s="1"/>
      <c r="L791" s="1"/>
      <c r="M791" s="1"/>
      <c r="N791" s="1"/>
      <c r="O791" s="1"/>
      <c r="P791" s="1"/>
      <c r="Q791" s="1"/>
      <c r="R791" s="8"/>
      <c r="S791" s="1"/>
      <c r="T791" s="1"/>
      <c r="V791" s="2"/>
    </row>
    <row r="792" spans="9:22" ht="13.2" x14ac:dyDescent="0.25">
      <c r="I792" s="1"/>
      <c r="K792" s="1"/>
      <c r="L792" s="1"/>
      <c r="M792" s="1"/>
      <c r="N792" s="1"/>
      <c r="O792" s="1"/>
      <c r="P792" s="1"/>
      <c r="Q792" s="1"/>
      <c r="R792" s="8"/>
      <c r="S792" s="1"/>
      <c r="T792" s="1"/>
      <c r="V792" s="2"/>
    </row>
    <row r="793" spans="9:22" ht="13.2" x14ac:dyDescent="0.25">
      <c r="I793" s="1"/>
      <c r="K793" s="1"/>
      <c r="L793" s="1"/>
      <c r="M793" s="1"/>
      <c r="N793" s="1"/>
      <c r="O793" s="1"/>
      <c r="P793" s="1"/>
      <c r="Q793" s="1"/>
      <c r="R793" s="8"/>
      <c r="S793" s="1"/>
      <c r="T793" s="1"/>
      <c r="V793" s="2"/>
    </row>
    <row r="794" spans="9:22" ht="13.2" x14ac:dyDescent="0.25">
      <c r="I794" s="1"/>
      <c r="K794" s="1"/>
      <c r="L794" s="1"/>
      <c r="M794" s="1"/>
      <c r="N794" s="1"/>
      <c r="O794" s="1"/>
      <c r="P794" s="1"/>
      <c r="Q794" s="1"/>
      <c r="R794" s="8"/>
      <c r="S794" s="1"/>
      <c r="T794" s="1"/>
      <c r="V794" s="2"/>
    </row>
    <row r="795" spans="9:22" ht="13.2" x14ac:dyDescent="0.25">
      <c r="I795" s="1"/>
      <c r="K795" s="1"/>
      <c r="L795" s="1"/>
      <c r="M795" s="1"/>
      <c r="N795" s="1"/>
      <c r="O795" s="1"/>
      <c r="P795" s="1"/>
      <c r="Q795" s="1"/>
      <c r="R795" s="8"/>
      <c r="S795" s="1"/>
      <c r="T795" s="1"/>
      <c r="V795" s="2"/>
    </row>
    <row r="796" spans="9:22" ht="13.2" x14ac:dyDescent="0.25">
      <c r="I796" s="1"/>
      <c r="K796" s="1"/>
      <c r="L796" s="1"/>
      <c r="M796" s="1"/>
      <c r="N796" s="1"/>
      <c r="O796" s="1"/>
      <c r="P796" s="1"/>
      <c r="Q796" s="1"/>
      <c r="R796" s="8"/>
      <c r="S796" s="1"/>
      <c r="T796" s="1"/>
      <c r="V796" s="2"/>
    </row>
    <row r="797" spans="9:22" ht="13.2" x14ac:dyDescent="0.25">
      <c r="I797" s="1"/>
      <c r="K797" s="1"/>
      <c r="L797" s="1"/>
      <c r="M797" s="1"/>
      <c r="N797" s="1"/>
      <c r="O797" s="1"/>
      <c r="P797" s="1"/>
      <c r="Q797" s="1"/>
      <c r="R797" s="8"/>
      <c r="S797" s="1"/>
      <c r="T797" s="1"/>
      <c r="V797" s="2"/>
    </row>
    <row r="798" spans="9:22" ht="13.2" x14ac:dyDescent="0.25">
      <c r="I798" s="1"/>
      <c r="K798" s="1"/>
      <c r="L798" s="1"/>
      <c r="M798" s="1"/>
      <c r="N798" s="1"/>
      <c r="O798" s="1"/>
      <c r="P798" s="1"/>
      <c r="Q798" s="1"/>
      <c r="R798" s="8"/>
      <c r="S798" s="1"/>
      <c r="T798" s="1"/>
      <c r="V798" s="2"/>
    </row>
    <row r="799" spans="9:22" ht="13.2" x14ac:dyDescent="0.25">
      <c r="I799" s="1"/>
      <c r="K799" s="1"/>
      <c r="L799" s="1"/>
      <c r="M799" s="1"/>
      <c r="N799" s="1"/>
      <c r="O799" s="1"/>
      <c r="P799" s="1"/>
      <c r="Q799" s="1"/>
      <c r="R799" s="8"/>
      <c r="S799" s="1"/>
      <c r="T799" s="1"/>
      <c r="V799" s="2"/>
    </row>
    <row r="800" spans="9:22" ht="13.2" x14ac:dyDescent="0.25">
      <c r="I800" s="1"/>
      <c r="K800" s="1"/>
      <c r="L800" s="1"/>
      <c r="M800" s="1"/>
      <c r="N800" s="1"/>
      <c r="O800" s="1"/>
      <c r="P800" s="1"/>
      <c r="Q800" s="1"/>
      <c r="R800" s="8"/>
      <c r="S800" s="1"/>
      <c r="T800" s="1"/>
      <c r="V800" s="2"/>
    </row>
    <row r="801" spans="9:22" ht="13.2" x14ac:dyDescent="0.25">
      <c r="I801" s="1"/>
      <c r="K801" s="1"/>
      <c r="L801" s="1"/>
      <c r="M801" s="1"/>
      <c r="N801" s="1"/>
      <c r="O801" s="1"/>
      <c r="P801" s="1"/>
      <c r="Q801" s="1"/>
      <c r="R801" s="8"/>
      <c r="S801" s="1"/>
      <c r="T801" s="1"/>
      <c r="V801" s="2"/>
    </row>
    <row r="802" spans="9:22" ht="13.2" x14ac:dyDescent="0.25">
      <c r="I802" s="1"/>
      <c r="K802" s="1"/>
      <c r="L802" s="1"/>
      <c r="M802" s="1"/>
      <c r="N802" s="1"/>
      <c r="O802" s="1"/>
      <c r="P802" s="1"/>
      <c r="Q802" s="1"/>
      <c r="R802" s="8"/>
      <c r="S802" s="1"/>
      <c r="T802" s="1"/>
      <c r="V802" s="2"/>
    </row>
    <row r="803" spans="9:22" ht="13.2" x14ac:dyDescent="0.25">
      <c r="I803" s="1"/>
      <c r="K803" s="1"/>
      <c r="L803" s="1"/>
      <c r="M803" s="1"/>
      <c r="N803" s="1"/>
      <c r="O803" s="1"/>
      <c r="P803" s="1"/>
      <c r="Q803" s="1"/>
      <c r="R803" s="8"/>
      <c r="S803" s="1"/>
      <c r="T803" s="1"/>
      <c r="V803" s="2"/>
    </row>
    <row r="804" spans="9:22" ht="13.2" x14ac:dyDescent="0.25">
      <c r="I804" s="1"/>
      <c r="K804" s="1"/>
      <c r="L804" s="1"/>
      <c r="M804" s="1"/>
      <c r="N804" s="1"/>
      <c r="O804" s="1"/>
      <c r="P804" s="1"/>
      <c r="Q804" s="1"/>
      <c r="R804" s="8"/>
      <c r="S804" s="1"/>
      <c r="T804" s="1"/>
      <c r="V804" s="2"/>
    </row>
    <row r="805" spans="9:22" ht="13.2" x14ac:dyDescent="0.25">
      <c r="I805" s="1"/>
      <c r="K805" s="1"/>
      <c r="L805" s="1"/>
      <c r="M805" s="1"/>
      <c r="N805" s="1"/>
      <c r="O805" s="1"/>
      <c r="P805" s="1"/>
      <c r="Q805" s="1"/>
      <c r="R805" s="8"/>
      <c r="S805" s="1"/>
      <c r="T805" s="1"/>
      <c r="V805" s="2"/>
    </row>
    <row r="806" spans="9:22" ht="13.2" x14ac:dyDescent="0.25">
      <c r="I806" s="1"/>
      <c r="K806" s="1"/>
      <c r="L806" s="1"/>
      <c r="M806" s="1"/>
      <c r="N806" s="1"/>
      <c r="O806" s="1"/>
      <c r="P806" s="1"/>
      <c r="Q806" s="1"/>
      <c r="R806" s="8"/>
      <c r="S806" s="1"/>
      <c r="T806" s="1"/>
      <c r="V806" s="2"/>
    </row>
    <row r="807" spans="9:22" ht="13.2" x14ac:dyDescent="0.25">
      <c r="I807" s="1"/>
      <c r="K807" s="1"/>
      <c r="L807" s="1"/>
      <c r="M807" s="1"/>
      <c r="N807" s="1"/>
      <c r="O807" s="1"/>
      <c r="P807" s="1"/>
      <c r="Q807" s="1"/>
      <c r="R807" s="8"/>
      <c r="S807" s="1"/>
      <c r="T807" s="1"/>
      <c r="V807" s="2"/>
    </row>
    <row r="808" spans="9:22" ht="13.2" x14ac:dyDescent="0.25">
      <c r="I808" s="1"/>
      <c r="K808" s="1"/>
      <c r="L808" s="1"/>
      <c r="M808" s="1"/>
      <c r="N808" s="1"/>
      <c r="O808" s="1"/>
      <c r="P808" s="1"/>
      <c r="Q808" s="1"/>
      <c r="R808" s="8"/>
      <c r="S808" s="1"/>
      <c r="T808" s="1"/>
      <c r="V808" s="2"/>
    </row>
    <row r="809" spans="9:22" ht="13.2" x14ac:dyDescent="0.25">
      <c r="I809" s="1"/>
      <c r="K809" s="1"/>
      <c r="L809" s="1"/>
      <c r="M809" s="1"/>
      <c r="N809" s="1"/>
      <c r="O809" s="1"/>
      <c r="P809" s="1"/>
      <c r="Q809" s="1"/>
      <c r="R809" s="8"/>
      <c r="S809" s="1"/>
      <c r="T809" s="1"/>
      <c r="V809" s="2"/>
    </row>
    <row r="810" spans="9:22" ht="13.2" x14ac:dyDescent="0.25">
      <c r="I810" s="1"/>
      <c r="K810" s="1"/>
      <c r="L810" s="1"/>
      <c r="M810" s="1"/>
      <c r="N810" s="1"/>
      <c r="O810" s="1"/>
      <c r="P810" s="1"/>
      <c r="Q810" s="1"/>
      <c r="R810" s="8"/>
      <c r="S810" s="1"/>
      <c r="T810" s="1"/>
      <c r="V810" s="2"/>
    </row>
    <row r="811" spans="9:22" ht="13.2" x14ac:dyDescent="0.25">
      <c r="I811" s="1"/>
      <c r="K811" s="1"/>
      <c r="L811" s="1"/>
      <c r="M811" s="1"/>
      <c r="N811" s="1"/>
      <c r="O811" s="1"/>
      <c r="P811" s="1"/>
      <c r="Q811" s="1"/>
      <c r="R811" s="8"/>
      <c r="S811" s="1"/>
      <c r="T811" s="1"/>
      <c r="V811" s="2"/>
    </row>
    <row r="812" spans="9:22" ht="13.2" x14ac:dyDescent="0.25">
      <c r="I812" s="1"/>
      <c r="K812" s="1"/>
      <c r="L812" s="1"/>
      <c r="M812" s="1"/>
      <c r="N812" s="1"/>
      <c r="O812" s="1"/>
      <c r="P812" s="1"/>
      <c r="Q812" s="1"/>
      <c r="R812" s="8"/>
      <c r="S812" s="1"/>
      <c r="T812" s="1"/>
      <c r="V812" s="2"/>
    </row>
    <row r="813" spans="9:22" ht="13.2" x14ac:dyDescent="0.25">
      <c r="I813" s="1"/>
      <c r="K813" s="1"/>
      <c r="L813" s="1"/>
      <c r="M813" s="1"/>
      <c r="N813" s="1"/>
      <c r="O813" s="1"/>
      <c r="P813" s="1"/>
      <c r="Q813" s="1"/>
      <c r="R813" s="8"/>
      <c r="S813" s="1"/>
      <c r="T813" s="1"/>
      <c r="V813" s="2"/>
    </row>
    <row r="814" spans="9:22" ht="13.2" x14ac:dyDescent="0.25">
      <c r="I814" s="1"/>
      <c r="K814" s="1"/>
      <c r="L814" s="1"/>
      <c r="M814" s="1"/>
      <c r="N814" s="1"/>
      <c r="O814" s="1"/>
      <c r="P814" s="1"/>
      <c r="Q814" s="1"/>
      <c r="R814" s="8"/>
      <c r="S814" s="1"/>
      <c r="T814" s="1"/>
      <c r="V814" s="2"/>
    </row>
    <row r="815" spans="9:22" ht="13.2" x14ac:dyDescent="0.25">
      <c r="I815" s="1"/>
      <c r="K815" s="1"/>
      <c r="L815" s="1"/>
      <c r="M815" s="1"/>
      <c r="N815" s="1"/>
      <c r="O815" s="1"/>
      <c r="P815" s="1"/>
      <c r="Q815" s="1"/>
      <c r="R815" s="8"/>
      <c r="S815" s="1"/>
      <c r="T815" s="1"/>
      <c r="V815" s="2"/>
    </row>
    <row r="816" spans="9:22" ht="13.2" x14ac:dyDescent="0.25">
      <c r="I816" s="1"/>
      <c r="K816" s="1"/>
      <c r="L816" s="1"/>
      <c r="M816" s="1"/>
      <c r="N816" s="1"/>
      <c r="O816" s="1"/>
      <c r="P816" s="1"/>
      <c r="Q816" s="1"/>
      <c r="R816" s="8"/>
      <c r="S816" s="1"/>
      <c r="T816" s="1"/>
      <c r="V816" s="2"/>
    </row>
    <row r="817" spans="9:22" ht="13.2" x14ac:dyDescent="0.25">
      <c r="I817" s="1"/>
      <c r="K817" s="1"/>
      <c r="L817" s="1"/>
      <c r="M817" s="1"/>
      <c r="N817" s="1"/>
      <c r="O817" s="1"/>
      <c r="P817" s="1"/>
      <c r="Q817" s="1"/>
      <c r="R817" s="8"/>
      <c r="S817" s="1"/>
      <c r="T817" s="1"/>
      <c r="V817" s="2"/>
    </row>
    <row r="818" spans="9:22" ht="13.2" x14ac:dyDescent="0.25">
      <c r="I818" s="1"/>
      <c r="K818" s="1"/>
      <c r="L818" s="1"/>
      <c r="M818" s="1"/>
      <c r="N818" s="1"/>
      <c r="O818" s="1"/>
      <c r="P818" s="1"/>
      <c r="Q818" s="1"/>
      <c r="R818" s="8"/>
      <c r="S818" s="1"/>
      <c r="T818" s="1"/>
      <c r="V818" s="2"/>
    </row>
    <row r="819" spans="9:22" ht="13.2" x14ac:dyDescent="0.25">
      <c r="I819" s="1"/>
      <c r="K819" s="1"/>
      <c r="L819" s="1"/>
      <c r="M819" s="1"/>
      <c r="N819" s="1"/>
      <c r="O819" s="1"/>
      <c r="P819" s="1"/>
      <c r="Q819" s="1"/>
      <c r="R819" s="8"/>
      <c r="S819" s="1"/>
      <c r="T819" s="1"/>
      <c r="V819" s="2"/>
    </row>
    <row r="820" spans="9:22" ht="13.2" x14ac:dyDescent="0.25">
      <c r="I820" s="1"/>
      <c r="K820" s="1"/>
      <c r="L820" s="1"/>
      <c r="M820" s="1"/>
      <c r="N820" s="1"/>
      <c r="O820" s="1"/>
      <c r="P820" s="1"/>
      <c r="Q820" s="1"/>
      <c r="R820" s="8"/>
      <c r="S820" s="1"/>
      <c r="T820" s="1"/>
      <c r="V820" s="2"/>
    </row>
    <row r="821" spans="9:22" ht="13.2" x14ac:dyDescent="0.25">
      <c r="I821" s="1"/>
      <c r="K821" s="1"/>
      <c r="L821" s="1"/>
      <c r="M821" s="1"/>
      <c r="N821" s="1"/>
      <c r="O821" s="1"/>
      <c r="P821" s="1"/>
      <c r="Q821" s="1"/>
      <c r="R821" s="8"/>
      <c r="S821" s="1"/>
      <c r="T821" s="1"/>
      <c r="V821" s="2"/>
    </row>
    <row r="822" spans="9:22" ht="13.2" x14ac:dyDescent="0.25">
      <c r="I822" s="1"/>
      <c r="K822" s="1"/>
      <c r="L822" s="1"/>
      <c r="M822" s="1"/>
      <c r="N822" s="1"/>
      <c r="O822" s="1"/>
      <c r="P822" s="1"/>
      <c r="Q822" s="1"/>
      <c r="R822" s="8"/>
      <c r="S822" s="1"/>
      <c r="T822" s="1"/>
      <c r="V822" s="2"/>
    </row>
    <row r="823" spans="9:22" ht="13.2" x14ac:dyDescent="0.25">
      <c r="I823" s="1"/>
      <c r="K823" s="1"/>
      <c r="L823" s="1"/>
      <c r="M823" s="1"/>
      <c r="N823" s="1"/>
      <c r="O823" s="1"/>
      <c r="P823" s="1"/>
      <c r="Q823" s="1"/>
      <c r="R823" s="8"/>
      <c r="S823" s="1"/>
      <c r="T823" s="1"/>
      <c r="V823" s="2"/>
    </row>
    <row r="824" spans="9:22" ht="13.2" x14ac:dyDescent="0.25">
      <c r="I824" s="1"/>
      <c r="K824" s="1"/>
      <c r="L824" s="1"/>
      <c r="M824" s="1"/>
      <c r="N824" s="1"/>
      <c r="O824" s="1"/>
      <c r="P824" s="1"/>
      <c r="Q824" s="1"/>
      <c r="R824" s="8"/>
      <c r="S824" s="1"/>
      <c r="T824" s="1"/>
      <c r="V824" s="2"/>
    </row>
    <row r="825" spans="9:22" ht="13.2" x14ac:dyDescent="0.25">
      <c r="I825" s="1"/>
      <c r="K825" s="1"/>
      <c r="L825" s="1"/>
      <c r="M825" s="1"/>
      <c r="N825" s="1"/>
      <c r="O825" s="1"/>
      <c r="P825" s="1"/>
      <c r="Q825" s="1"/>
      <c r="R825" s="8"/>
      <c r="S825" s="1"/>
      <c r="T825" s="1"/>
      <c r="V825" s="2"/>
    </row>
    <row r="826" spans="9:22" ht="13.2" x14ac:dyDescent="0.25">
      <c r="I826" s="1"/>
      <c r="K826" s="1"/>
      <c r="L826" s="1"/>
      <c r="M826" s="1"/>
      <c r="N826" s="1"/>
      <c r="O826" s="1"/>
      <c r="P826" s="1"/>
      <c r="Q826" s="1"/>
      <c r="R826" s="8"/>
      <c r="S826" s="1"/>
      <c r="T826" s="1"/>
      <c r="V826" s="2"/>
    </row>
    <row r="827" spans="9:22" ht="13.2" x14ac:dyDescent="0.25">
      <c r="I827" s="1"/>
      <c r="K827" s="1"/>
      <c r="L827" s="1"/>
      <c r="M827" s="1"/>
      <c r="N827" s="1"/>
      <c r="O827" s="1"/>
      <c r="P827" s="1"/>
      <c r="Q827" s="1"/>
      <c r="R827" s="8"/>
      <c r="S827" s="1"/>
      <c r="T827" s="1"/>
      <c r="V827" s="2"/>
    </row>
    <row r="828" spans="9:22" ht="13.2" x14ac:dyDescent="0.25">
      <c r="I828" s="1"/>
      <c r="K828" s="1"/>
      <c r="L828" s="1"/>
      <c r="M828" s="1"/>
      <c r="N828" s="1"/>
      <c r="O828" s="1"/>
      <c r="P828" s="1"/>
      <c r="Q828" s="1"/>
      <c r="R828" s="8"/>
      <c r="S828" s="1"/>
      <c r="T828" s="1"/>
      <c r="V828" s="2"/>
    </row>
    <row r="829" spans="9:22" ht="13.2" x14ac:dyDescent="0.25">
      <c r="I829" s="1"/>
      <c r="K829" s="1"/>
      <c r="L829" s="1"/>
      <c r="M829" s="1"/>
      <c r="N829" s="1"/>
      <c r="O829" s="1"/>
      <c r="P829" s="1"/>
      <c r="Q829" s="1"/>
      <c r="R829" s="8"/>
      <c r="S829" s="1"/>
      <c r="T829" s="1"/>
      <c r="V829" s="2"/>
    </row>
    <row r="830" spans="9:22" ht="13.2" x14ac:dyDescent="0.25">
      <c r="I830" s="1"/>
      <c r="K830" s="1"/>
      <c r="L830" s="1"/>
      <c r="M830" s="1"/>
      <c r="N830" s="1"/>
      <c r="O830" s="1"/>
      <c r="P830" s="1"/>
      <c r="Q830" s="1"/>
      <c r="R830" s="8"/>
      <c r="S830" s="1"/>
      <c r="T830" s="1"/>
      <c r="V830" s="2"/>
    </row>
    <row r="831" spans="9:22" ht="13.2" x14ac:dyDescent="0.25">
      <c r="I831" s="1"/>
      <c r="K831" s="1"/>
      <c r="L831" s="1"/>
      <c r="M831" s="1"/>
      <c r="N831" s="1"/>
      <c r="O831" s="1"/>
      <c r="P831" s="1"/>
      <c r="Q831" s="1"/>
      <c r="R831" s="8"/>
      <c r="S831" s="1"/>
      <c r="T831" s="1"/>
      <c r="V831" s="2"/>
    </row>
    <row r="832" spans="9:22" ht="13.2" x14ac:dyDescent="0.25">
      <c r="I832" s="1"/>
      <c r="K832" s="1"/>
      <c r="L832" s="1"/>
      <c r="M832" s="1"/>
      <c r="N832" s="1"/>
      <c r="O832" s="1"/>
      <c r="P832" s="1"/>
      <c r="Q832" s="1"/>
      <c r="R832" s="8"/>
      <c r="S832" s="1"/>
      <c r="T832" s="1"/>
      <c r="V832" s="2"/>
    </row>
    <row r="833" spans="9:22" ht="13.2" x14ac:dyDescent="0.25">
      <c r="I833" s="1"/>
      <c r="K833" s="1"/>
      <c r="L833" s="1"/>
      <c r="M833" s="1"/>
      <c r="N833" s="1"/>
      <c r="O833" s="1"/>
      <c r="P833" s="1"/>
      <c r="Q833" s="1"/>
      <c r="R833" s="8"/>
      <c r="S833" s="1"/>
      <c r="T833" s="1"/>
      <c r="V833" s="2"/>
    </row>
    <row r="834" spans="9:22" ht="13.2" x14ac:dyDescent="0.25">
      <c r="I834" s="1"/>
      <c r="K834" s="1"/>
      <c r="L834" s="1"/>
      <c r="M834" s="1"/>
      <c r="N834" s="1"/>
      <c r="O834" s="1"/>
      <c r="P834" s="1"/>
      <c r="Q834" s="1"/>
      <c r="R834" s="8"/>
      <c r="S834" s="1"/>
      <c r="T834" s="1"/>
      <c r="V834" s="2"/>
    </row>
    <row r="835" spans="9:22" ht="13.2" x14ac:dyDescent="0.25">
      <c r="I835" s="1"/>
      <c r="K835" s="1"/>
      <c r="L835" s="1"/>
      <c r="M835" s="1"/>
      <c r="N835" s="1"/>
      <c r="O835" s="1"/>
      <c r="P835" s="1"/>
      <c r="Q835" s="1"/>
      <c r="R835" s="8"/>
      <c r="S835" s="1"/>
      <c r="T835" s="1"/>
      <c r="V835" s="2"/>
    </row>
    <row r="836" spans="9:22" ht="13.2" x14ac:dyDescent="0.25">
      <c r="I836" s="1"/>
      <c r="K836" s="1"/>
      <c r="L836" s="1"/>
      <c r="M836" s="1"/>
      <c r="N836" s="1"/>
      <c r="O836" s="1"/>
      <c r="P836" s="1"/>
      <c r="Q836" s="1"/>
      <c r="R836" s="8"/>
      <c r="S836" s="1"/>
      <c r="T836" s="1"/>
      <c r="V836" s="2"/>
    </row>
    <row r="837" spans="9:22" ht="13.2" x14ac:dyDescent="0.25">
      <c r="I837" s="1"/>
      <c r="K837" s="1"/>
      <c r="L837" s="1"/>
      <c r="M837" s="1"/>
      <c r="N837" s="1"/>
      <c r="O837" s="1"/>
      <c r="P837" s="1"/>
      <c r="Q837" s="1"/>
      <c r="R837" s="8"/>
      <c r="S837" s="1"/>
      <c r="T837" s="1"/>
      <c r="V837" s="2"/>
    </row>
    <row r="838" spans="9:22" ht="13.2" x14ac:dyDescent="0.25">
      <c r="I838" s="1"/>
      <c r="K838" s="1"/>
      <c r="L838" s="1"/>
      <c r="M838" s="1"/>
      <c r="N838" s="1"/>
      <c r="O838" s="1"/>
      <c r="P838" s="1"/>
      <c r="Q838" s="1"/>
      <c r="R838" s="8"/>
      <c r="S838" s="1"/>
      <c r="T838" s="1"/>
      <c r="V838" s="2"/>
    </row>
    <row r="839" spans="9:22" ht="13.2" x14ac:dyDescent="0.25">
      <c r="I839" s="1"/>
      <c r="K839" s="1"/>
      <c r="L839" s="1"/>
      <c r="M839" s="1"/>
      <c r="N839" s="1"/>
      <c r="O839" s="1"/>
      <c r="P839" s="1"/>
      <c r="Q839" s="1"/>
      <c r="R839" s="8"/>
      <c r="S839" s="1"/>
      <c r="T839" s="1"/>
      <c r="V839" s="2"/>
    </row>
    <row r="840" spans="9:22" ht="13.2" x14ac:dyDescent="0.25">
      <c r="I840" s="1"/>
      <c r="K840" s="1"/>
      <c r="L840" s="1"/>
      <c r="M840" s="1"/>
      <c r="N840" s="1"/>
      <c r="O840" s="1"/>
      <c r="P840" s="1"/>
      <c r="Q840" s="1"/>
      <c r="R840" s="8"/>
      <c r="S840" s="1"/>
      <c r="T840" s="1"/>
      <c r="V840" s="2"/>
    </row>
    <row r="841" spans="9:22" ht="13.2" x14ac:dyDescent="0.25">
      <c r="I841" s="1"/>
      <c r="K841" s="1"/>
      <c r="L841" s="1"/>
      <c r="M841" s="1"/>
      <c r="N841" s="1"/>
      <c r="O841" s="1"/>
      <c r="P841" s="1"/>
      <c r="Q841" s="1"/>
      <c r="R841" s="8"/>
      <c r="S841" s="1"/>
      <c r="T841" s="1"/>
      <c r="V841" s="2"/>
    </row>
    <row r="842" spans="9:22" ht="13.2" x14ac:dyDescent="0.25">
      <c r="I842" s="1"/>
      <c r="K842" s="1"/>
      <c r="L842" s="1"/>
      <c r="M842" s="1"/>
      <c r="N842" s="1"/>
      <c r="O842" s="1"/>
      <c r="P842" s="1"/>
      <c r="Q842" s="1"/>
      <c r="R842" s="8"/>
      <c r="S842" s="1"/>
      <c r="T842" s="1"/>
      <c r="V842" s="2"/>
    </row>
    <row r="843" spans="9:22" ht="13.2" x14ac:dyDescent="0.25">
      <c r="I843" s="1"/>
      <c r="K843" s="1"/>
      <c r="L843" s="1"/>
      <c r="M843" s="1"/>
      <c r="N843" s="1"/>
      <c r="O843" s="1"/>
      <c r="P843" s="1"/>
      <c r="Q843" s="1"/>
      <c r="R843" s="8"/>
      <c r="S843" s="1"/>
      <c r="T843" s="1"/>
      <c r="V843" s="2"/>
    </row>
    <row r="844" spans="9:22" ht="13.2" x14ac:dyDescent="0.25">
      <c r="I844" s="1"/>
      <c r="K844" s="1"/>
      <c r="L844" s="1"/>
      <c r="M844" s="1"/>
      <c r="N844" s="1"/>
      <c r="O844" s="1"/>
      <c r="P844" s="1"/>
      <c r="Q844" s="1"/>
      <c r="R844" s="8"/>
      <c r="S844" s="1"/>
      <c r="T844" s="1"/>
      <c r="V844" s="2"/>
    </row>
    <row r="845" spans="9:22" ht="13.2" x14ac:dyDescent="0.25">
      <c r="I845" s="1"/>
      <c r="K845" s="1"/>
      <c r="L845" s="1"/>
      <c r="M845" s="1"/>
      <c r="N845" s="1"/>
      <c r="O845" s="1"/>
      <c r="P845" s="1"/>
      <c r="Q845" s="1"/>
      <c r="R845" s="8"/>
      <c r="S845" s="1"/>
      <c r="T845" s="1"/>
      <c r="V845" s="2"/>
    </row>
    <row r="846" spans="9:22" ht="13.2" x14ac:dyDescent="0.25">
      <c r="I846" s="1"/>
      <c r="K846" s="1"/>
      <c r="L846" s="1"/>
      <c r="M846" s="1"/>
      <c r="N846" s="1"/>
      <c r="O846" s="1"/>
      <c r="P846" s="1"/>
      <c r="Q846" s="1"/>
      <c r="R846" s="8"/>
      <c r="S846" s="1"/>
      <c r="T846" s="1"/>
      <c r="V846" s="2"/>
    </row>
    <row r="847" spans="9:22" ht="13.2" x14ac:dyDescent="0.25">
      <c r="I847" s="1"/>
      <c r="K847" s="1"/>
      <c r="L847" s="1"/>
      <c r="M847" s="1"/>
      <c r="N847" s="1"/>
      <c r="O847" s="1"/>
      <c r="P847" s="1"/>
      <c r="Q847" s="1"/>
      <c r="R847" s="8"/>
      <c r="S847" s="1"/>
      <c r="T847" s="1"/>
      <c r="V847" s="2"/>
    </row>
    <row r="848" spans="9:22" ht="13.2" x14ac:dyDescent="0.25">
      <c r="I848" s="1"/>
      <c r="K848" s="1"/>
      <c r="L848" s="1"/>
      <c r="M848" s="1"/>
      <c r="N848" s="1"/>
      <c r="O848" s="1"/>
      <c r="P848" s="1"/>
      <c r="Q848" s="1"/>
      <c r="R848" s="8"/>
      <c r="S848" s="1"/>
      <c r="T848" s="1"/>
      <c r="V848" s="2"/>
    </row>
    <row r="849" spans="9:22" ht="13.2" x14ac:dyDescent="0.25">
      <c r="I849" s="1"/>
      <c r="K849" s="1"/>
      <c r="L849" s="1"/>
      <c r="M849" s="1"/>
      <c r="N849" s="1"/>
      <c r="O849" s="1"/>
      <c r="P849" s="1"/>
      <c r="Q849" s="1"/>
      <c r="R849" s="8"/>
      <c r="S849" s="1"/>
      <c r="T849" s="1"/>
      <c r="V849" s="2"/>
    </row>
    <row r="850" spans="9:22" ht="13.2" x14ac:dyDescent="0.25">
      <c r="I850" s="1"/>
      <c r="K850" s="1"/>
      <c r="L850" s="1"/>
      <c r="M850" s="1"/>
      <c r="N850" s="1"/>
      <c r="O850" s="1"/>
      <c r="P850" s="1"/>
      <c r="Q850" s="1"/>
      <c r="R850" s="8"/>
      <c r="S850" s="1"/>
      <c r="T850" s="1"/>
      <c r="V850" s="2"/>
    </row>
    <row r="851" spans="9:22" ht="13.2" x14ac:dyDescent="0.25">
      <c r="I851" s="1"/>
      <c r="K851" s="1"/>
      <c r="L851" s="1"/>
      <c r="M851" s="1"/>
      <c r="N851" s="1"/>
      <c r="O851" s="1"/>
      <c r="P851" s="1"/>
      <c r="Q851" s="1"/>
      <c r="R851" s="8"/>
      <c r="S851" s="1"/>
      <c r="T851" s="1"/>
      <c r="V851" s="2"/>
    </row>
    <row r="852" spans="9:22" ht="13.2" x14ac:dyDescent="0.25">
      <c r="I852" s="1"/>
      <c r="K852" s="1"/>
      <c r="L852" s="1"/>
      <c r="M852" s="1"/>
      <c r="N852" s="1"/>
      <c r="O852" s="1"/>
      <c r="P852" s="1"/>
      <c r="Q852" s="1"/>
      <c r="R852" s="8"/>
      <c r="S852" s="1"/>
      <c r="T852" s="1"/>
      <c r="V852" s="2"/>
    </row>
    <row r="853" spans="9:22" ht="13.2" x14ac:dyDescent="0.25">
      <c r="I853" s="1"/>
      <c r="K853" s="1"/>
      <c r="L853" s="1"/>
      <c r="M853" s="1"/>
      <c r="N853" s="1"/>
      <c r="O853" s="1"/>
      <c r="P853" s="1"/>
      <c r="Q853" s="1"/>
      <c r="R853" s="8"/>
      <c r="S853" s="1"/>
      <c r="T853" s="1"/>
      <c r="V853" s="2"/>
    </row>
    <row r="854" spans="9:22" ht="13.2" x14ac:dyDescent="0.25">
      <c r="I854" s="1"/>
      <c r="K854" s="1"/>
      <c r="L854" s="1"/>
      <c r="M854" s="1"/>
      <c r="N854" s="1"/>
      <c r="O854" s="1"/>
      <c r="P854" s="1"/>
      <c r="Q854" s="1"/>
      <c r="R854" s="8"/>
      <c r="S854" s="1"/>
      <c r="T854" s="1"/>
      <c r="V854" s="2"/>
    </row>
    <row r="855" spans="9:22" ht="13.2" x14ac:dyDescent="0.25">
      <c r="I855" s="1"/>
      <c r="K855" s="1"/>
      <c r="L855" s="1"/>
      <c r="M855" s="1"/>
      <c r="N855" s="1"/>
      <c r="O855" s="1"/>
      <c r="P855" s="1"/>
      <c r="Q855" s="1"/>
      <c r="R855" s="8"/>
      <c r="S855" s="1"/>
      <c r="T855" s="1"/>
      <c r="V855" s="2"/>
    </row>
    <row r="856" spans="9:22" ht="13.2" x14ac:dyDescent="0.25">
      <c r="I856" s="1"/>
      <c r="K856" s="1"/>
      <c r="L856" s="1"/>
      <c r="M856" s="1"/>
      <c r="N856" s="1"/>
      <c r="O856" s="1"/>
      <c r="P856" s="1"/>
      <c r="Q856" s="1"/>
      <c r="R856" s="8"/>
      <c r="S856" s="1"/>
      <c r="T856" s="1"/>
      <c r="V856" s="2"/>
    </row>
    <row r="857" spans="9:22" ht="13.2" x14ac:dyDescent="0.25">
      <c r="I857" s="1"/>
      <c r="K857" s="1"/>
      <c r="L857" s="1"/>
      <c r="M857" s="1"/>
      <c r="N857" s="1"/>
      <c r="O857" s="1"/>
      <c r="P857" s="1"/>
      <c r="Q857" s="1"/>
      <c r="R857" s="8"/>
      <c r="S857" s="1"/>
      <c r="T857" s="1"/>
      <c r="V857" s="2"/>
    </row>
    <row r="858" spans="9:22" ht="13.2" x14ac:dyDescent="0.25">
      <c r="I858" s="1"/>
      <c r="K858" s="1"/>
      <c r="L858" s="1"/>
      <c r="M858" s="1"/>
      <c r="N858" s="1"/>
      <c r="O858" s="1"/>
      <c r="P858" s="1"/>
      <c r="Q858" s="1"/>
      <c r="R858" s="8"/>
      <c r="S858" s="1"/>
      <c r="T858" s="1"/>
      <c r="V858" s="2"/>
    </row>
    <row r="859" spans="9:22" ht="13.2" x14ac:dyDescent="0.25">
      <c r="I859" s="1"/>
      <c r="K859" s="1"/>
      <c r="L859" s="1"/>
      <c r="M859" s="1"/>
      <c r="N859" s="1"/>
      <c r="O859" s="1"/>
      <c r="P859" s="1"/>
      <c r="Q859" s="1"/>
      <c r="R859" s="8"/>
      <c r="S859" s="1"/>
      <c r="T859" s="1"/>
      <c r="V859" s="2"/>
    </row>
    <row r="860" spans="9:22" ht="13.2" x14ac:dyDescent="0.25">
      <c r="I860" s="1"/>
      <c r="K860" s="1"/>
      <c r="L860" s="1"/>
      <c r="M860" s="1"/>
      <c r="N860" s="1"/>
      <c r="O860" s="1"/>
      <c r="P860" s="1"/>
      <c r="Q860" s="1"/>
      <c r="R860" s="8"/>
      <c r="S860" s="1"/>
      <c r="T860" s="1"/>
      <c r="V860" s="2"/>
    </row>
    <row r="861" spans="9:22" ht="13.2" x14ac:dyDescent="0.25">
      <c r="I861" s="1"/>
      <c r="K861" s="1"/>
      <c r="L861" s="1"/>
      <c r="M861" s="1"/>
      <c r="N861" s="1"/>
      <c r="O861" s="1"/>
      <c r="P861" s="1"/>
      <c r="Q861" s="1"/>
      <c r="R861" s="8"/>
      <c r="S861" s="1"/>
      <c r="T861" s="1"/>
      <c r="V861" s="2"/>
    </row>
    <row r="862" spans="9:22" ht="13.2" x14ac:dyDescent="0.25">
      <c r="I862" s="1"/>
      <c r="K862" s="1"/>
      <c r="L862" s="1"/>
      <c r="M862" s="1"/>
      <c r="N862" s="1"/>
      <c r="O862" s="1"/>
      <c r="P862" s="1"/>
      <c r="Q862" s="1"/>
      <c r="R862" s="8"/>
      <c r="S862" s="1"/>
      <c r="T862" s="1"/>
      <c r="V862" s="2"/>
    </row>
    <row r="863" spans="9:22" ht="13.2" x14ac:dyDescent="0.25">
      <c r="I863" s="1"/>
      <c r="K863" s="1"/>
      <c r="L863" s="1"/>
      <c r="M863" s="1"/>
      <c r="N863" s="1"/>
      <c r="O863" s="1"/>
      <c r="P863" s="1"/>
      <c r="Q863" s="1"/>
      <c r="R863" s="8"/>
      <c r="S863" s="1"/>
      <c r="T863" s="1"/>
      <c r="V863" s="2"/>
    </row>
    <row r="864" spans="9:22" ht="13.2" x14ac:dyDescent="0.25">
      <c r="I864" s="1"/>
      <c r="K864" s="1"/>
      <c r="L864" s="1"/>
      <c r="M864" s="1"/>
      <c r="N864" s="1"/>
      <c r="O864" s="1"/>
      <c r="P864" s="1"/>
      <c r="Q864" s="1"/>
      <c r="R864" s="8"/>
      <c r="S864" s="1"/>
      <c r="T864" s="1"/>
      <c r="V864" s="2"/>
    </row>
    <row r="865" spans="9:22" ht="13.2" x14ac:dyDescent="0.25">
      <c r="I865" s="1"/>
      <c r="K865" s="1"/>
      <c r="L865" s="1"/>
      <c r="M865" s="1"/>
      <c r="N865" s="1"/>
      <c r="O865" s="1"/>
      <c r="P865" s="1"/>
      <c r="Q865" s="1"/>
      <c r="R865" s="8"/>
      <c r="S865" s="1"/>
      <c r="T865" s="1"/>
      <c r="V865" s="2"/>
    </row>
    <row r="866" spans="9:22" ht="13.2" x14ac:dyDescent="0.25">
      <c r="I866" s="1"/>
      <c r="K866" s="1"/>
      <c r="L866" s="1"/>
      <c r="M866" s="1"/>
      <c r="N866" s="1"/>
      <c r="O866" s="1"/>
      <c r="P866" s="1"/>
      <c r="Q866" s="1"/>
      <c r="R866" s="8"/>
      <c r="S866" s="1"/>
      <c r="T866" s="1"/>
      <c r="V866" s="2"/>
    </row>
    <row r="867" spans="9:22" ht="13.2" x14ac:dyDescent="0.25">
      <c r="I867" s="1"/>
      <c r="K867" s="1"/>
      <c r="L867" s="1"/>
      <c r="M867" s="1"/>
      <c r="N867" s="1"/>
      <c r="O867" s="1"/>
      <c r="P867" s="1"/>
      <c r="Q867" s="1"/>
      <c r="R867" s="8"/>
      <c r="S867" s="1"/>
      <c r="T867" s="1"/>
      <c r="V867" s="2"/>
    </row>
    <row r="868" spans="9:22" ht="13.2" x14ac:dyDescent="0.25">
      <c r="I868" s="1"/>
      <c r="K868" s="1"/>
      <c r="L868" s="1"/>
      <c r="M868" s="1"/>
      <c r="N868" s="1"/>
      <c r="O868" s="1"/>
      <c r="P868" s="1"/>
      <c r="Q868" s="1"/>
      <c r="R868" s="8"/>
      <c r="S868" s="1"/>
      <c r="T868" s="1"/>
      <c r="V868" s="2"/>
    </row>
    <row r="869" spans="9:22" ht="13.2" x14ac:dyDescent="0.25">
      <c r="I869" s="1"/>
      <c r="K869" s="1"/>
      <c r="L869" s="1"/>
      <c r="M869" s="1"/>
      <c r="N869" s="1"/>
      <c r="O869" s="1"/>
      <c r="P869" s="1"/>
      <c r="Q869" s="1"/>
      <c r="R869" s="8"/>
      <c r="S869" s="1"/>
      <c r="T869" s="1"/>
      <c r="V869" s="2"/>
    </row>
    <row r="870" spans="9:22" ht="13.2" x14ac:dyDescent="0.25">
      <c r="I870" s="1"/>
      <c r="K870" s="1"/>
      <c r="L870" s="1"/>
      <c r="M870" s="1"/>
      <c r="N870" s="1"/>
      <c r="O870" s="1"/>
      <c r="P870" s="1"/>
      <c r="Q870" s="1"/>
      <c r="R870" s="8"/>
      <c r="S870" s="1"/>
      <c r="T870" s="1"/>
      <c r="V870" s="2"/>
    </row>
    <row r="871" spans="9:22" ht="13.2" x14ac:dyDescent="0.25">
      <c r="I871" s="1"/>
      <c r="K871" s="1"/>
      <c r="L871" s="1"/>
      <c r="M871" s="1"/>
      <c r="N871" s="1"/>
      <c r="O871" s="1"/>
      <c r="P871" s="1"/>
      <c r="Q871" s="1"/>
      <c r="R871" s="8"/>
      <c r="S871" s="1"/>
      <c r="T871" s="1"/>
      <c r="V871" s="2"/>
    </row>
    <row r="872" spans="9:22" ht="13.2" x14ac:dyDescent="0.25">
      <c r="I872" s="1"/>
      <c r="K872" s="1"/>
      <c r="L872" s="1"/>
      <c r="M872" s="1"/>
      <c r="N872" s="1"/>
      <c r="O872" s="1"/>
      <c r="P872" s="1"/>
      <c r="Q872" s="1"/>
      <c r="R872" s="8"/>
      <c r="S872" s="1"/>
      <c r="T872" s="1"/>
      <c r="V872" s="2"/>
    </row>
    <row r="873" spans="9:22" ht="13.2" x14ac:dyDescent="0.25">
      <c r="I873" s="1"/>
      <c r="K873" s="1"/>
      <c r="L873" s="1"/>
      <c r="M873" s="1"/>
      <c r="N873" s="1"/>
      <c r="O873" s="1"/>
      <c r="P873" s="1"/>
      <c r="Q873" s="1"/>
      <c r="R873" s="8"/>
      <c r="S873" s="1"/>
      <c r="T873" s="1"/>
      <c r="V873" s="2"/>
    </row>
    <row r="874" spans="9:22" ht="13.2" x14ac:dyDescent="0.25">
      <c r="I874" s="1"/>
      <c r="K874" s="1"/>
      <c r="L874" s="1"/>
      <c r="M874" s="1"/>
      <c r="N874" s="1"/>
      <c r="O874" s="1"/>
      <c r="P874" s="1"/>
      <c r="Q874" s="1"/>
      <c r="R874" s="8"/>
      <c r="S874" s="1"/>
      <c r="T874" s="1"/>
      <c r="V874" s="2"/>
    </row>
    <row r="875" spans="9:22" ht="13.2" x14ac:dyDescent="0.25">
      <c r="I875" s="1"/>
      <c r="K875" s="1"/>
      <c r="L875" s="1"/>
      <c r="M875" s="1"/>
      <c r="N875" s="1"/>
      <c r="O875" s="1"/>
      <c r="P875" s="1"/>
      <c r="Q875" s="1"/>
      <c r="R875" s="8"/>
      <c r="S875" s="1"/>
      <c r="T875" s="1"/>
      <c r="V875" s="2"/>
    </row>
    <row r="876" spans="9:22" ht="13.2" x14ac:dyDescent="0.25">
      <c r="I876" s="1"/>
      <c r="K876" s="1"/>
      <c r="L876" s="1"/>
      <c r="M876" s="1"/>
      <c r="N876" s="1"/>
      <c r="O876" s="1"/>
      <c r="P876" s="1"/>
      <c r="Q876" s="1"/>
      <c r="R876" s="8"/>
      <c r="S876" s="1"/>
      <c r="T876" s="1"/>
      <c r="V876" s="2"/>
    </row>
    <row r="877" spans="9:22" ht="13.2" x14ac:dyDescent="0.25">
      <c r="I877" s="1"/>
      <c r="K877" s="1"/>
      <c r="L877" s="1"/>
      <c r="M877" s="1"/>
      <c r="N877" s="1"/>
      <c r="O877" s="1"/>
      <c r="P877" s="1"/>
      <c r="Q877" s="1"/>
      <c r="R877" s="8"/>
      <c r="S877" s="1"/>
      <c r="T877" s="1"/>
      <c r="V877" s="2"/>
    </row>
    <row r="878" spans="9:22" ht="13.2" x14ac:dyDescent="0.25">
      <c r="I878" s="1"/>
      <c r="K878" s="1"/>
      <c r="L878" s="1"/>
      <c r="M878" s="1"/>
      <c r="N878" s="1"/>
      <c r="O878" s="1"/>
      <c r="P878" s="1"/>
      <c r="Q878" s="1"/>
      <c r="R878" s="8"/>
      <c r="S878" s="1"/>
      <c r="T878" s="1"/>
      <c r="V878" s="2"/>
    </row>
    <row r="879" spans="9:22" ht="13.2" x14ac:dyDescent="0.25">
      <c r="I879" s="1"/>
      <c r="K879" s="1"/>
      <c r="L879" s="1"/>
      <c r="M879" s="1"/>
      <c r="N879" s="1"/>
      <c r="O879" s="1"/>
      <c r="P879" s="1"/>
      <c r="Q879" s="1"/>
      <c r="R879" s="8"/>
      <c r="S879" s="1"/>
      <c r="T879" s="1"/>
      <c r="V879" s="2"/>
    </row>
    <row r="880" spans="9:22" ht="13.2" x14ac:dyDescent="0.25">
      <c r="I880" s="1"/>
      <c r="K880" s="1"/>
      <c r="L880" s="1"/>
      <c r="M880" s="1"/>
      <c r="N880" s="1"/>
      <c r="O880" s="1"/>
      <c r="P880" s="1"/>
      <c r="Q880" s="1"/>
      <c r="R880" s="8"/>
      <c r="S880" s="1"/>
      <c r="T880" s="1"/>
      <c r="V880" s="2"/>
    </row>
    <row r="881" spans="9:22" ht="13.2" x14ac:dyDescent="0.25">
      <c r="I881" s="1"/>
      <c r="K881" s="1"/>
      <c r="L881" s="1"/>
      <c r="M881" s="1"/>
      <c r="N881" s="1"/>
      <c r="O881" s="1"/>
      <c r="P881" s="1"/>
      <c r="Q881" s="1"/>
      <c r="R881" s="8"/>
      <c r="S881" s="1"/>
      <c r="T881" s="1"/>
      <c r="V881" s="2"/>
    </row>
    <row r="882" spans="9:22" ht="13.2" x14ac:dyDescent="0.25">
      <c r="I882" s="1"/>
      <c r="K882" s="1"/>
      <c r="L882" s="1"/>
      <c r="M882" s="1"/>
      <c r="N882" s="1"/>
      <c r="O882" s="1"/>
      <c r="P882" s="1"/>
      <c r="Q882" s="1"/>
      <c r="R882" s="8"/>
      <c r="S882" s="1"/>
      <c r="T882" s="1"/>
      <c r="V882" s="2"/>
    </row>
    <row r="883" spans="9:22" ht="13.2" x14ac:dyDescent="0.25">
      <c r="I883" s="1"/>
      <c r="K883" s="1"/>
      <c r="L883" s="1"/>
      <c r="M883" s="1"/>
      <c r="N883" s="1"/>
      <c r="O883" s="1"/>
      <c r="P883" s="1"/>
      <c r="Q883" s="1"/>
      <c r="R883" s="8"/>
      <c r="S883" s="1"/>
      <c r="T883" s="1"/>
      <c r="V883" s="2"/>
    </row>
    <row r="884" spans="9:22" ht="13.2" x14ac:dyDescent="0.25">
      <c r="I884" s="1"/>
      <c r="K884" s="1"/>
      <c r="L884" s="1"/>
      <c r="M884" s="1"/>
      <c r="N884" s="1"/>
      <c r="O884" s="1"/>
      <c r="P884" s="1"/>
      <c r="Q884" s="1"/>
      <c r="R884" s="8"/>
      <c r="S884" s="1"/>
      <c r="T884" s="1"/>
      <c r="V884" s="2"/>
    </row>
    <row r="885" spans="9:22" ht="13.2" x14ac:dyDescent="0.25">
      <c r="I885" s="1"/>
      <c r="K885" s="1"/>
      <c r="L885" s="1"/>
      <c r="M885" s="1"/>
      <c r="N885" s="1"/>
      <c r="O885" s="1"/>
      <c r="P885" s="1"/>
      <c r="Q885" s="1"/>
      <c r="R885" s="8"/>
      <c r="S885" s="1"/>
      <c r="T885" s="1"/>
      <c r="V885" s="2"/>
    </row>
    <row r="886" spans="9:22" ht="13.2" x14ac:dyDescent="0.25">
      <c r="I886" s="1"/>
      <c r="K886" s="1"/>
      <c r="L886" s="1"/>
      <c r="M886" s="1"/>
      <c r="N886" s="1"/>
      <c r="O886" s="1"/>
      <c r="P886" s="1"/>
      <c r="Q886" s="1"/>
      <c r="R886" s="8"/>
      <c r="S886" s="1"/>
      <c r="T886" s="1"/>
      <c r="V886" s="2"/>
    </row>
    <row r="887" spans="9:22" ht="13.2" x14ac:dyDescent="0.25">
      <c r="I887" s="1"/>
      <c r="K887" s="1"/>
      <c r="L887" s="1"/>
      <c r="M887" s="1"/>
      <c r="N887" s="1"/>
      <c r="O887" s="1"/>
      <c r="P887" s="1"/>
      <c r="Q887" s="1"/>
      <c r="R887" s="8"/>
      <c r="S887" s="1"/>
      <c r="T887" s="1"/>
      <c r="V887" s="2"/>
    </row>
    <row r="888" spans="9:22" ht="13.2" x14ac:dyDescent="0.25">
      <c r="I888" s="1"/>
      <c r="K888" s="1"/>
      <c r="L888" s="1"/>
      <c r="M888" s="1"/>
      <c r="N888" s="1"/>
      <c r="O888" s="1"/>
      <c r="P888" s="1"/>
      <c r="Q888" s="1"/>
      <c r="R888" s="8"/>
      <c r="S888" s="1"/>
      <c r="T888" s="1"/>
      <c r="V888" s="2"/>
    </row>
    <row r="889" spans="9:22" ht="13.2" x14ac:dyDescent="0.25">
      <c r="I889" s="1"/>
      <c r="K889" s="1"/>
      <c r="L889" s="1"/>
      <c r="M889" s="1"/>
      <c r="N889" s="1"/>
      <c r="O889" s="1"/>
      <c r="P889" s="1"/>
      <c r="Q889" s="1"/>
      <c r="R889" s="8"/>
      <c r="S889" s="1"/>
      <c r="T889" s="1"/>
      <c r="V889" s="2"/>
    </row>
    <row r="890" spans="9:22" ht="13.2" x14ac:dyDescent="0.25">
      <c r="I890" s="1"/>
      <c r="K890" s="1"/>
      <c r="L890" s="1"/>
      <c r="M890" s="1"/>
      <c r="N890" s="1"/>
      <c r="O890" s="1"/>
      <c r="P890" s="1"/>
      <c r="Q890" s="1"/>
      <c r="R890" s="8"/>
      <c r="S890" s="1"/>
      <c r="T890" s="1"/>
      <c r="V890" s="2"/>
    </row>
    <row r="891" spans="9:22" ht="13.2" x14ac:dyDescent="0.25">
      <c r="I891" s="1"/>
      <c r="K891" s="1"/>
      <c r="L891" s="1"/>
      <c r="M891" s="1"/>
      <c r="N891" s="1"/>
      <c r="O891" s="1"/>
      <c r="P891" s="1"/>
      <c r="Q891" s="1"/>
      <c r="R891" s="8"/>
      <c r="S891" s="1"/>
      <c r="T891" s="1"/>
      <c r="V891" s="2"/>
    </row>
    <row r="892" spans="9:22" ht="13.2" x14ac:dyDescent="0.25">
      <c r="I892" s="1"/>
      <c r="K892" s="1"/>
      <c r="L892" s="1"/>
      <c r="M892" s="1"/>
      <c r="N892" s="1"/>
      <c r="O892" s="1"/>
      <c r="P892" s="1"/>
      <c r="Q892" s="1"/>
      <c r="R892" s="8"/>
      <c r="S892" s="1"/>
      <c r="T892" s="1"/>
      <c r="V892" s="2"/>
    </row>
    <row r="893" spans="9:22" ht="13.2" x14ac:dyDescent="0.25">
      <c r="I893" s="1"/>
      <c r="K893" s="1"/>
      <c r="L893" s="1"/>
      <c r="M893" s="1"/>
      <c r="N893" s="1"/>
      <c r="O893" s="1"/>
      <c r="P893" s="1"/>
      <c r="Q893" s="1"/>
      <c r="R893" s="8"/>
      <c r="S893" s="1"/>
      <c r="T893" s="1"/>
      <c r="V893" s="2"/>
    </row>
    <row r="894" spans="9:22" ht="13.2" x14ac:dyDescent="0.25">
      <c r="I894" s="1"/>
      <c r="K894" s="1"/>
      <c r="L894" s="1"/>
      <c r="M894" s="1"/>
      <c r="N894" s="1"/>
      <c r="O894" s="1"/>
      <c r="P894" s="1"/>
      <c r="Q894" s="1"/>
      <c r="R894" s="8"/>
      <c r="S894" s="1"/>
      <c r="T894" s="1"/>
      <c r="V894" s="2"/>
    </row>
    <row r="895" spans="9:22" ht="13.2" x14ac:dyDescent="0.25">
      <c r="I895" s="1"/>
      <c r="K895" s="1"/>
      <c r="L895" s="1"/>
      <c r="M895" s="1"/>
      <c r="N895" s="1"/>
      <c r="O895" s="1"/>
      <c r="P895" s="1"/>
      <c r="Q895" s="1"/>
      <c r="R895" s="8"/>
      <c r="S895" s="1"/>
      <c r="T895" s="1"/>
      <c r="V895" s="2"/>
    </row>
    <row r="896" spans="9:22" ht="13.2" x14ac:dyDescent="0.25">
      <c r="I896" s="1"/>
      <c r="K896" s="1"/>
      <c r="L896" s="1"/>
      <c r="M896" s="1"/>
      <c r="N896" s="1"/>
      <c r="O896" s="1"/>
      <c r="P896" s="1"/>
      <c r="Q896" s="1"/>
      <c r="R896" s="8"/>
      <c r="S896" s="1"/>
      <c r="T896" s="1"/>
      <c r="V896" s="2"/>
    </row>
    <row r="897" spans="9:22" ht="13.2" x14ac:dyDescent="0.25">
      <c r="I897" s="1"/>
      <c r="K897" s="1"/>
      <c r="L897" s="1"/>
      <c r="M897" s="1"/>
      <c r="N897" s="1"/>
      <c r="O897" s="1"/>
      <c r="P897" s="1"/>
      <c r="Q897" s="1"/>
      <c r="R897" s="8"/>
      <c r="S897" s="1"/>
      <c r="T897" s="1"/>
      <c r="V897" s="2"/>
    </row>
    <row r="898" spans="9:22" ht="13.2" x14ac:dyDescent="0.25">
      <c r="I898" s="1"/>
      <c r="K898" s="1"/>
      <c r="L898" s="1"/>
      <c r="M898" s="1"/>
      <c r="N898" s="1"/>
      <c r="O898" s="1"/>
      <c r="P898" s="1"/>
      <c r="Q898" s="1"/>
      <c r="R898" s="8"/>
      <c r="S898" s="1"/>
      <c r="T898" s="1"/>
      <c r="V898" s="2"/>
    </row>
    <row r="899" spans="9:22" ht="13.2" x14ac:dyDescent="0.25">
      <c r="I899" s="1"/>
      <c r="K899" s="1"/>
      <c r="L899" s="1"/>
      <c r="M899" s="1"/>
      <c r="N899" s="1"/>
      <c r="O899" s="1"/>
      <c r="P899" s="1"/>
      <c r="Q899" s="1"/>
      <c r="R899" s="8"/>
      <c r="S899" s="1"/>
      <c r="T899" s="1"/>
      <c r="V899" s="2"/>
    </row>
    <row r="900" spans="9:22" ht="13.2" x14ac:dyDescent="0.25">
      <c r="I900" s="1"/>
      <c r="K900" s="1"/>
      <c r="L900" s="1"/>
      <c r="M900" s="1"/>
      <c r="N900" s="1"/>
      <c r="O900" s="1"/>
      <c r="P900" s="1"/>
      <c r="Q900" s="1"/>
      <c r="R900" s="8"/>
      <c r="S900" s="1"/>
      <c r="T900" s="1"/>
      <c r="V900" s="2"/>
    </row>
    <row r="901" spans="9:22" ht="13.2" x14ac:dyDescent="0.25">
      <c r="I901" s="1"/>
      <c r="K901" s="1"/>
      <c r="L901" s="1"/>
      <c r="M901" s="1"/>
      <c r="N901" s="1"/>
      <c r="O901" s="1"/>
      <c r="P901" s="1"/>
      <c r="Q901" s="1"/>
      <c r="R901" s="8"/>
      <c r="S901" s="1"/>
      <c r="T901" s="1"/>
      <c r="V901" s="2"/>
    </row>
    <row r="902" spans="9:22" ht="13.2" x14ac:dyDescent="0.25">
      <c r="I902" s="1"/>
      <c r="K902" s="1"/>
      <c r="L902" s="1"/>
      <c r="M902" s="1"/>
      <c r="N902" s="1"/>
      <c r="O902" s="1"/>
      <c r="P902" s="1"/>
      <c r="Q902" s="1"/>
      <c r="R902" s="8"/>
      <c r="S902" s="1"/>
      <c r="T902" s="1"/>
      <c r="V902" s="2"/>
    </row>
    <row r="903" spans="9:22" ht="13.2" x14ac:dyDescent="0.25">
      <c r="I903" s="1"/>
      <c r="K903" s="1"/>
      <c r="L903" s="1"/>
      <c r="M903" s="1"/>
      <c r="N903" s="1"/>
      <c r="O903" s="1"/>
      <c r="P903" s="1"/>
      <c r="Q903" s="1"/>
      <c r="R903" s="8"/>
      <c r="S903" s="1"/>
      <c r="T903" s="1"/>
      <c r="V903" s="2"/>
    </row>
    <row r="904" spans="9:22" ht="13.2" x14ac:dyDescent="0.25">
      <c r="I904" s="1"/>
      <c r="K904" s="1"/>
      <c r="L904" s="1"/>
      <c r="M904" s="1"/>
      <c r="N904" s="1"/>
      <c r="O904" s="1"/>
      <c r="P904" s="1"/>
      <c r="Q904" s="1"/>
      <c r="R904" s="8"/>
      <c r="S904" s="1"/>
      <c r="T904" s="1"/>
      <c r="V904" s="2"/>
    </row>
    <row r="905" spans="9:22" ht="13.2" x14ac:dyDescent="0.25">
      <c r="I905" s="1"/>
      <c r="K905" s="1"/>
      <c r="L905" s="1"/>
      <c r="M905" s="1"/>
      <c r="N905" s="1"/>
      <c r="O905" s="1"/>
      <c r="P905" s="1"/>
      <c r="Q905" s="1"/>
      <c r="R905" s="8"/>
      <c r="S905" s="1"/>
      <c r="T905" s="1"/>
      <c r="V905" s="2"/>
    </row>
    <row r="906" spans="9:22" ht="13.2" x14ac:dyDescent="0.25">
      <c r="I906" s="1"/>
      <c r="K906" s="1"/>
      <c r="L906" s="1"/>
      <c r="M906" s="1"/>
      <c r="N906" s="1"/>
      <c r="O906" s="1"/>
      <c r="P906" s="1"/>
      <c r="Q906" s="1"/>
      <c r="R906" s="8"/>
      <c r="S906" s="1"/>
      <c r="T906" s="1"/>
      <c r="V906" s="2"/>
    </row>
    <row r="907" spans="9:22" ht="13.2" x14ac:dyDescent="0.25">
      <c r="I907" s="1"/>
      <c r="K907" s="1"/>
      <c r="L907" s="1"/>
      <c r="M907" s="1"/>
      <c r="N907" s="1"/>
      <c r="O907" s="1"/>
      <c r="P907" s="1"/>
      <c r="Q907" s="1"/>
      <c r="R907" s="8"/>
      <c r="S907" s="1"/>
      <c r="T907" s="1"/>
      <c r="V907" s="2"/>
    </row>
    <row r="908" spans="9:22" ht="13.2" x14ac:dyDescent="0.25">
      <c r="I908" s="1"/>
      <c r="K908" s="1"/>
      <c r="L908" s="1"/>
      <c r="M908" s="1"/>
      <c r="N908" s="1"/>
      <c r="O908" s="1"/>
      <c r="P908" s="1"/>
      <c r="Q908" s="1"/>
      <c r="R908" s="8"/>
      <c r="S908" s="1"/>
      <c r="T908" s="1"/>
      <c r="V908" s="2"/>
    </row>
    <row r="909" spans="9:22" ht="13.2" x14ac:dyDescent="0.25">
      <c r="I909" s="1"/>
      <c r="K909" s="1"/>
      <c r="L909" s="1"/>
      <c r="M909" s="1"/>
      <c r="N909" s="1"/>
      <c r="O909" s="1"/>
      <c r="P909" s="1"/>
      <c r="Q909" s="1"/>
      <c r="R909" s="8"/>
      <c r="S909" s="1"/>
      <c r="T909" s="1"/>
      <c r="V909" s="2"/>
    </row>
    <row r="910" spans="9:22" ht="13.2" x14ac:dyDescent="0.25">
      <c r="I910" s="1"/>
      <c r="K910" s="1"/>
      <c r="L910" s="1"/>
      <c r="M910" s="1"/>
      <c r="N910" s="1"/>
      <c r="O910" s="1"/>
      <c r="P910" s="1"/>
      <c r="Q910" s="1"/>
      <c r="R910" s="8"/>
      <c r="S910" s="1"/>
      <c r="T910" s="1"/>
      <c r="V910" s="2"/>
    </row>
    <row r="911" spans="9:22" ht="13.2" x14ac:dyDescent="0.25">
      <c r="I911" s="1"/>
      <c r="K911" s="1"/>
      <c r="L911" s="1"/>
      <c r="M911" s="1"/>
      <c r="N911" s="1"/>
      <c r="O911" s="1"/>
      <c r="P911" s="1"/>
      <c r="Q911" s="1"/>
      <c r="R911" s="8"/>
      <c r="S911" s="1"/>
      <c r="T911" s="1"/>
      <c r="V911" s="2"/>
    </row>
    <row r="912" spans="9:22" ht="13.2" x14ac:dyDescent="0.25">
      <c r="I912" s="1"/>
      <c r="K912" s="1"/>
      <c r="L912" s="1"/>
      <c r="M912" s="1"/>
      <c r="N912" s="1"/>
      <c r="O912" s="1"/>
      <c r="P912" s="1"/>
      <c r="Q912" s="1"/>
      <c r="R912" s="8"/>
      <c r="S912" s="1"/>
      <c r="T912" s="1"/>
      <c r="V912" s="2"/>
    </row>
    <row r="913" spans="9:22" ht="13.2" x14ac:dyDescent="0.25">
      <c r="I913" s="1"/>
      <c r="K913" s="1"/>
      <c r="L913" s="1"/>
      <c r="M913" s="1"/>
      <c r="N913" s="1"/>
      <c r="O913" s="1"/>
      <c r="P913" s="1"/>
      <c r="Q913" s="1"/>
      <c r="R913" s="8"/>
      <c r="S913" s="1"/>
      <c r="T913" s="1"/>
      <c r="V913" s="2"/>
    </row>
    <row r="914" spans="9:22" ht="13.2" x14ac:dyDescent="0.25">
      <c r="I914" s="1"/>
      <c r="K914" s="1"/>
      <c r="L914" s="1"/>
      <c r="M914" s="1"/>
      <c r="N914" s="1"/>
      <c r="O914" s="1"/>
      <c r="P914" s="1"/>
      <c r="Q914" s="1"/>
      <c r="R914" s="8"/>
      <c r="S914" s="1"/>
      <c r="T914" s="1"/>
      <c r="V914" s="2"/>
    </row>
    <row r="915" spans="9:22" ht="13.2" x14ac:dyDescent="0.25">
      <c r="I915" s="1"/>
      <c r="K915" s="1"/>
      <c r="L915" s="1"/>
      <c r="M915" s="1"/>
      <c r="N915" s="1"/>
      <c r="O915" s="1"/>
      <c r="P915" s="1"/>
      <c r="Q915" s="1"/>
      <c r="R915" s="8"/>
      <c r="S915" s="1"/>
      <c r="T915" s="1"/>
      <c r="V915" s="2"/>
    </row>
    <row r="916" spans="9:22" ht="13.2" x14ac:dyDescent="0.25">
      <c r="I916" s="1"/>
      <c r="K916" s="1"/>
      <c r="L916" s="1"/>
      <c r="M916" s="1"/>
      <c r="N916" s="1"/>
      <c r="O916" s="1"/>
      <c r="P916" s="1"/>
      <c r="Q916" s="1"/>
      <c r="R916" s="8"/>
      <c r="S916" s="1"/>
      <c r="T916" s="1"/>
      <c r="V916" s="2"/>
    </row>
    <row r="917" spans="9:22" ht="13.2" x14ac:dyDescent="0.25">
      <c r="I917" s="1"/>
      <c r="K917" s="1"/>
      <c r="L917" s="1"/>
      <c r="M917" s="1"/>
      <c r="N917" s="1"/>
      <c r="O917" s="1"/>
      <c r="P917" s="1"/>
      <c r="Q917" s="1"/>
      <c r="R917" s="8"/>
      <c r="S917" s="1"/>
      <c r="T917" s="1"/>
      <c r="V917" s="2"/>
    </row>
    <row r="918" spans="9:22" ht="13.2" x14ac:dyDescent="0.25">
      <c r="I918" s="1"/>
      <c r="K918" s="1"/>
      <c r="L918" s="1"/>
      <c r="M918" s="1"/>
      <c r="N918" s="1"/>
      <c r="O918" s="1"/>
      <c r="P918" s="1"/>
      <c r="Q918" s="1"/>
      <c r="R918" s="8"/>
      <c r="S918" s="1"/>
      <c r="T918" s="1"/>
      <c r="V918" s="2"/>
    </row>
    <row r="919" spans="9:22" ht="13.2" x14ac:dyDescent="0.25">
      <c r="I919" s="1"/>
      <c r="K919" s="1"/>
      <c r="L919" s="1"/>
      <c r="M919" s="1"/>
      <c r="N919" s="1"/>
      <c r="O919" s="1"/>
      <c r="P919" s="1"/>
      <c r="Q919" s="1"/>
      <c r="R919" s="8"/>
      <c r="S919" s="1"/>
      <c r="T919" s="1"/>
      <c r="V919" s="2"/>
    </row>
    <row r="920" spans="9:22" ht="13.2" x14ac:dyDescent="0.25">
      <c r="I920" s="1"/>
      <c r="K920" s="1"/>
      <c r="L920" s="1"/>
      <c r="M920" s="1"/>
      <c r="N920" s="1"/>
      <c r="O920" s="1"/>
      <c r="P920" s="1"/>
      <c r="Q920" s="1"/>
      <c r="R920" s="8"/>
      <c r="S920" s="1"/>
      <c r="T920" s="1"/>
      <c r="V920" s="2"/>
    </row>
    <row r="921" spans="9:22" ht="13.2" x14ac:dyDescent="0.25">
      <c r="I921" s="1"/>
      <c r="K921" s="1"/>
      <c r="L921" s="1"/>
      <c r="M921" s="1"/>
      <c r="N921" s="1"/>
      <c r="O921" s="1"/>
      <c r="P921" s="1"/>
      <c r="Q921" s="1"/>
      <c r="R921" s="8"/>
      <c r="S921" s="1"/>
      <c r="T921" s="1"/>
      <c r="V921" s="2"/>
    </row>
    <row r="922" spans="9:22" ht="13.2" x14ac:dyDescent="0.25">
      <c r="I922" s="1"/>
      <c r="K922" s="1"/>
      <c r="L922" s="1"/>
      <c r="M922" s="1"/>
      <c r="N922" s="1"/>
      <c r="O922" s="1"/>
      <c r="P922" s="1"/>
      <c r="Q922" s="1"/>
      <c r="R922" s="8"/>
      <c r="S922" s="1"/>
      <c r="T922" s="1"/>
      <c r="V922" s="2"/>
    </row>
    <row r="923" spans="9:22" ht="13.2" x14ac:dyDescent="0.25">
      <c r="I923" s="1"/>
      <c r="K923" s="1"/>
      <c r="L923" s="1"/>
      <c r="M923" s="1"/>
      <c r="N923" s="1"/>
      <c r="O923" s="1"/>
      <c r="P923" s="1"/>
      <c r="Q923" s="1"/>
      <c r="R923" s="8"/>
      <c r="S923" s="1"/>
      <c r="T923" s="1"/>
      <c r="V923" s="2"/>
    </row>
    <row r="924" spans="9:22" ht="13.2" x14ac:dyDescent="0.25">
      <c r="I924" s="1"/>
      <c r="K924" s="1"/>
      <c r="L924" s="1"/>
      <c r="M924" s="1"/>
      <c r="N924" s="1"/>
      <c r="O924" s="1"/>
      <c r="P924" s="1"/>
      <c r="Q924" s="1"/>
      <c r="R924" s="8"/>
      <c r="S924" s="1"/>
      <c r="T924" s="1"/>
      <c r="V924" s="2"/>
    </row>
    <row r="925" spans="9:22" ht="13.2" x14ac:dyDescent="0.25">
      <c r="I925" s="1"/>
      <c r="K925" s="1"/>
      <c r="L925" s="1"/>
      <c r="M925" s="1"/>
      <c r="N925" s="1"/>
      <c r="O925" s="1"/>
      <c r="P925" s="1"/>
      <c r="Q925" s="1"/>
      <c r="R925" s="8"/>
      <c r="S925" s="1"/>
      <c r="T925" s="1"/>
      <c r="V925" s="2"/>
    </row>
    <row r="926" spans="9:22" ht="13.2" x14ac:dyDescent="0.25">
      <c r="I926" s="1"/>
      <c r="K926" s="1"/>
      <c r="L926" s="1"/>
      <c r="M926" s="1"/>
      <c r="N926" s="1"/>
      <c r="O926" s="1"/>
      <c r="P926" s="1"/>
      <c r="Q926" s="1"/>
      <c r="R926" s="8"/>
      <c r="S926" s="1"/>
      <c r="T926" s="1"/>
      <c r="V926" s="2"/>
    </row>
    <row r="927" spans="9:22" ht="13.2" x14ac:dyDescent="0.25">
      <c r="I927" s="1"/>
      <c r="K927" s="1"/>
      <c r="L927" s="1"/>
      <c r="M927" s="1"/>
      <c r="N927" s="1"/>
      <c r="O927" s="1"/>
      <c r="P927" s="1"/>
      <c r="Q927" s="1"/>
      <c r="R927" s="8"/>
      <c r="S927" s="1"/>
      <c r="T927" s="1"/>
      <c r="V927" s="2"/>
    </row>
    <row r="928" spans="9:22" ht="13.2" x14ac:dyDescent="0.25">
      <c r="I928" s="1"/>
      <c r="K928" s="1"/>
      <c r="L928" s="1"/>
      <c r="M928" s="1"/>
      <c r="N928" s="1"/>
      <c r="O928" s="1"/>
      <c r="P928" s="1"/>
      <c r="Q928" s="1"/>
      <c r="R928" s="8"/>
      <c r="S928" s="1"/>
      <c r="T928" s="1"/>
      <c r="V928" s="2"/>
    </row>
    <row r="929" spans="9:22" ht="13.2" x14ac:dyDescent="0.25">
      <c r="I929" s="1"/>
      <c r="K929" s="1"/>
      <c r="L929" s="1"/>
      <c r="M929" s="1"/>
      <c r="N929" s="1"/>
      <c r="O929" s="1"/>
      <c r="P929" s="1"/>
      <c r="Q929" s="1"/>
      <c r="R929" s="8"/>
      <c r="S929" s="1"/>
      <c r="T929" s="1"/>
      <c r="V929" s="2"/>
    </row>
    <row r="930" spans="9:22" ht="13.2" x14ac:dyDescent="0.25">
      <c r="I930" s="1"/>
      <c r="K930" s="1"/>
      <c r="L930" s="1"/>
      <c r="M930" s="1"/>
      <c r="N930" s="1"/>
      <c r="O930" s="1"/>
      <c r="P930" s="1"/>
      <c r="Q930" s="1"/>
      <c r="R930" s="8"/>
      <c r="S930" s="1"/>
      <c r="T930" s="1"/>
      <c r="V930" s="2"/>
    </row>
    <row r="931" spans="9:22" ht="13.2" x14ac:dyDescent="0.25">
      <c r="I931" s="1"/>
      <c r="K931" s="1"/>
      <c r="L931" s="1"/>
      <c r="M931" s="1"/>
      <c r="N931" s="1"/>
      <c r="O931" s="1"/>
      <c r="P931" s="1"/>
      <c r="Q931" s="1"/>
      <c r="R931" s="8"/>
      <c r="S931" s="1"/>
      <c r="T931" s="1"/>
      <c r="V931" s="2"/>
    </row>
    <row r="932" spans="9:22" ht="13.2" x14ac:dyDescent="0.25">
      <c r="I932" s="1"/>
      <c r="K932" s="1"/>
      <c r="L932" s="1"/>
      <c r="M932" s="1"/>
      <c r="N932" s="1"/>
      <c r="O932" s="1"/>
      <c r="P932" s="1"/>
      <c r="Q932" s="1"/>
      <c r="R932" s="8"/>
      <c r="S932" s="1"/>
      <c r="T932" s="1"/>
      <c r="V932" s="2"/>
    </row>
    <row r="933" spans="9:22" ht="13.2" x14ac:dyDescent="0.25">
      <c r="I933" s="1"/>
      <c r="K933" s="1"/>
      <c r="L933" s="1"/>
      <c r="M933" s="1"/>
      <c r="N933" s="1"/>
      <c r="O933" s="1"/>
      <c r="P933" s="1"/>
      <c r="Q933" s="1"/>
      <c r="R933" s="8"/>
      <c r="S933" s="1"/>
      <c r="T933" s="1"/>
      <c r="V933" s="2"/>
    </row>
    <row r="934" spans="9:22" ht="13.2" x14ac:dyDescent="0.25">
      <c r="I934" s="1"/>
      <c r="K934" s="1"/>
      <c r="L934" s="1"/>
      <c r="M934" s="1"/>
      <c r="N934" s="1"/>
      <c r="O934" s="1"/>
      <c r="P934" s="1"/>
      <c r="Q934" s="1"/>
      <c r="R934" s="8"/>
      <c r="S934" s="1"/>
      <c r="T934" s="1"/>
      <c r="V934" s="2"/>
    </row>
    <row r="935" spans="9:22" ht="13.2" x14ac:dyDescent="0.25">
      <c r="I935" s="1"/>
      <c r="K935" s="1"/>
      <c r="L935" s="1"/>
      <c r="M935" s="1"/>
      <c r="N935" s="1"/>
      <c r="O935" s="1"/>
      <c r="P935" s="1"/>
      <c r="Q935" s="1"/>
      <c r="R935" s="8"/>
      <c r="S935" s="1"/>
      <c r="T935" s="1"/>
      <c r="V935" s="2"/>
    </row>
    <row r="936" spans="9:22" ht="13.2" x14ac:dyDescent="0.25">
      <c r="I936" s="1"/>
      <c r="K936" s="1"/>
      <c r="L936" s="1"/>
      <c r="M936" s="1"/>
      <c r="N936" s="1"/>
      <c r="O936" s="1"/>
      <c r="P936" s="1"/>
      <c r="Q936" s="1"/>
      <c r="R936" s="8"/>
      <c r="S936" s="1"/>
      <c r="T936" s="1"/>
      <c r="V936" s="2"/>
    </row>
    <row r="937" spans="9:22" ht="13.2" x14ac:dyDescent="0.25">
      <c r="I937" s="1"/>
      <c r="K937" s="1"/>
      <c r="L937" s="1"/>
      <c r="M937" s="1"/>
      <c r="N937" s="1"/>
      <c r="O937" s="1"/>
      <c r="P937" s="1"/>
      <c r="Q937" s="1"/>
      <c r="R937" s="8"/>
      <c r="S937" s="1"/>
      <c r="T937" s="1"/>
      <c r="V937" s="2"/>
    </row>
    <row r="938" spans="9:22" ht="13.2" x14ac:dyDescent="0.25">
      <c r="I938" s="1"/>
      <c r="K938" s="1"/>
      <c r="L938" s="1"/>
      <c r="M938" s="1"/>
      <c r="N938" s="1"/>
      <c r="O938" s="1"/>
      <c r="P938" s="1"/>
      <c r="Q938" s="1"/>
      <c r="R938" s="8"/>
      <c r="S938" s="1"/>
      <c r="T938" s="1"/>
      <c r="V938" s="2"/>
    </row>
    <row r="939" spans="9:22" ht="13.2" x14ac:dyDescent="0.25">
      <c r="I939" s="1"/>
      <c r="K939" s="1"/>
      <c r="L939" s="1"/>
      <c r="M939" s="1"/>
      <c r="N939" s="1"/>
      <c r="O939" s="1"/>
      <c r="P939" s="1"/>
      <c r="Q939" s="1"/>
      <c r="R939" s="8"/>
      <c r="S939" s="1"/>
      <c r="T939" s="1"/>
      <c r="V939" s="2"/>
    </row>
    <row r="940" spans="9:22" ht="13.2" x14ac:dyDescent="0.25">
      <c r="I940" s="1"/>
      <c r="K940" s="1"/>
      <c r="L940" s="1"/>
      <c r="M940" s="1"/>
      <c r="N940" s="1"/>
      <c r="O940" s="1"/>
      <c r="P940" s="1"/>
      <c r="Q940" s="1"/>
      <c r="R940" s="8"/>
      <c r="S940" s="1"/>
      <c r="T940" s="1"/>
      <c r="V940" s="2"/>
    </row>
    <row r="941" spans="9:22" ht="13.2" x14ac:dyDescent="0.25">
      <c r="I941" s="1"/>
      <c r="K941" s="1"/>
      <c r="L941" s="1"/>
      <c r="M941" s="1"/>
      <c r="N941" s="1"/>
      <c r="O941" s="1"/>
      <c r="P941" s="1"/>
      <c r="Q941" s="1"/>
      <c r="R941" s="8"/>
      <c r="S941" s="1"/>
      <c r="T941" s="1"/>
      <c r="V941" s="2"/>
    </row>
    <row r="942" spans="9:22" ht="13.2" x14ac:dyDescent="0.25">
      <c r="I942" s="1"/>
      <c r="K942" s="1"/>
      <c r="L942" s="1"/>
      <c r="M942" s="1"/>
      <c r="N942" s="1"/>
      <c r="O942" s="1"/>
      <c r="P942" s="1"/>
      <c r="Q942" s="1"/>
      <c r="R942" s="8"/>
      <c r="S942" s="1"/>
      <c r="T942" s="1"/>
      <c r="V942" s="2"/>
    </row>
    <row r="943" spans="9:22" ht="13.2" x14ac:dyDescent="0.25">
      <c r="I943" s="1"/>
      <c r="K943" s="1"/>
      <c r="L943" s="1"/>
      <c r="M943" s="1"/>
      <c r="N943" s="1"/>
      <c r="O943" s="1"/>
      <c r="P943" s="1"/>
      <c r="Q943" s="1"/>
      <c r="R943" s="8"/>
      <c r="S943" s="1"/>
      <c r="T943" s="1"/>
      <c r="V943" s="2"/>
    </row>
    <row r="944" spans="9:22" ht="13.2" x14ac:dyDescent="0.25">
      <c r="I944" s="1"/>
      <c r="K944" s="1"/>
      <c r="L944" s="1"/>
      <c r="M944" s="1"/>
      <c r="N944" s="1"/>
      <c r="O944" s="1"/>
      <c r="P944" s="1"/>
      <c r="Q944" s="1"/>
      <c r="R944" s="8"/>
      <c r="S944" s="1"/>
      <c r="T944" s="1"/>
      <c r="V944" s="2"/>
    </row>
    <row r="945" spans="9:22" ht="13.2" x14ac:dyDescent="0.25">
      <c r="I945" s="1"/>
      <c r="K945" s="1"/>
      <c r="L945" s="1"/>
      <c r="M945" s="1"/>
      <c r="N945" s="1"/>
      <c r="O945" s="1"/>
      <c r="P945" s="1"/>
      <c r="Q945" s="1"/>
      <c r="R945" s="8"/>
      <c r="S945" s="1"/>
      <c r="T945" s="1"/>
      <c r="V945" s="2"/>
    </row>
    <row r="946" spans="9:22" ht="13.2" x14ac:dyDescent="0.25">
      <c r="I946" s="1"/>
      <c r="K946" s="1"/>
      <c r="L946" s="1"/>
      <c r="M946" s="1"/>
      <c r="N946" s="1"/>
      <c r="O946" s="1"/>
      <c r="P946" s="1"/>
      <c r="Q946" s="1"/>
      <c r="R946" s="8"/>
      <c r="S946" s="1"/>
      <c r="T946" s="1"/>
      <c r="V946" s="2"/>
    </row>
    <row r="947" spans="9:22" ht="13.2" x14ac:dyDescent="0.25">
      <c r="I947" s="1"/>
      <c r="K947" s="1"/>
      <c r="L947" s="1"/>
      <c r="M947" s="1"/>
      <c r="N947" s="1"/>
      <c r="O947" s="1"/>
      <c r="P947" s="1"/>
      <c r="Q947" s="1"/>
      <c r="R947" s="8"/>
      <c r="S947" s="1"/>
      <c r="T947" s="1"/>
      <c r="V947" s="2"/>
    </row>
    <row r="948" spans="9:22" ht="13.2" x14ac:dyDescent="0.25">
      <c r="I948" s="1"/>
      <c r="K948" s="1"/>
      <c r="L948" s="1"/>
      <c r="M948" s="1"/>
      <c r="N948" s="1"/>
      <c r="O948" s="1"/>
      <c r="P948" s="1"/>
      <c r="Q948" s="1"/>
      <c r="R948" s="8"/>
      <c r="S948" s="1"/>
      <c r="T948" s="1"/>
      <c r="V948" s="2"/>
    </row>
    <row r="949" spans="9:22" ht="13.2" x14ac:dyDescent="0.25">
      <c r="I949" s="1"/>
      <c r="K949" s="1"/>
      <c r="L949" s="1"/>
      <c r="M949" s="1"/>
      <c r="N949" s="1"/>
      <c r="O949" s="1"/>
      <c r="P949" s="1"/>
      <c r="Q949" s="1"/>
      <c r="R949" s="8"/>
      <c r="S949" s="1"/>
      <c r="T949" s="1"/>
      <c r="V949" s="2"/>
    </row>
    <row r="950" spans="9:22" ht="13.2" x14ac:dyDescent="0.25">
      <c r="I950" s="1"/>
      <c r="K950" s="1"/>
      <c r="L950" s="1"/>
      <c r="M950" s="1"/>
      <c r="N950" s="1"/>
      <c r="O950" s="1"/>
      <c r="P950" s="1"/>
      <c r="Q950" s="1"/>
      <c r="R950" s="8"/>
      <c r="S950" s="1"/>
      <c r="T950" s="1"/>
      <c r="V950" s="2"/>
    </row>
    <row r="951" spans="9:22" ht="13.2" x14ac:dyDescent="0.25">
      <c r="I951" s="1"/>
      <c r="K951" s="1"/>
      <c r="L951" s="1"/>
      <c r="M951" s="1"/>
      <c r="N951" s="1"/>
      <c r="O951" s="1"/>
      <c r="P951" s="1"/>
      <c r="Q951" s="1"/>
      <c r="R951" s="8"/>
      <c r="S951" s="1"/>
      <c r="T951" s="1"/>
      <c r="V951" s="2"/>
    </row>
    <row r="952" spans="9:22" ht="13.2" x14ac:dyDescent="0.25">
      <c r="I952" s="1"/>
      <c r="K952" s="1"/>
      <c r="L952" s="1"/>
      <c r="M952" s="1"/>
      <c r="N952" s="1"/>
      <c r="O952" s="1"/>
      <c r="P952" s="1"/>
      <c r="Q952" s="1"/>
      <c r="R952" s="8"/>
      <c r="S952" s="1"/>
      <c r="T952" s="1"/>
      <c r="V952" s="2"/>
    </row>
    <row r="953" spans="9:22" ht="13.2" x14ac:dyDescent="0.25">
      <c r="I953" s="1"/>
      <c r="K953" s="1"/>
      <c r="L953" s="1"/>
      <c r="M953" s="1"/>
      <c r="N953" s="1"/>
      <c r="O953" s="1"/>
      <c r="P953" s="1"/>
      <c r="Q953" s="1"/>
      <c r="R953" s="8"/>
      <c r="S953" s="1"/>
      <c r="T953" s="1"/>
      <c r="V953" s="2"/>
    </row>
    <row r="954" spans="9:22" ht="13.2" x14ac:dyDescent="0.25">
      <c r="I954" s="1"/>
      <c r="K954" s="1"/>
      <c r="L954" s="1"/>
      <c r="M954" s="1"/>
      <c r="N954" s="1"/>
      <c r="O954" s="1"/>
      <c r="P954" s="1"/>
      <c r="Q954" s="1"/>
      <c r="R954" s="8"/>
      <c r="S954" s="1"/>
      <c r="T954" s="1"/>
      <c r="V954" s="2"/>
    </row>
    <row r="955" spans="9:22" ht="13.2" x14ac:dyDescent="0.25">
      <c r="I955" s="1"/>
      <c r="K955" s="1"/>
      <c r="L955" s="1"/>
      <c r="M955" s="1"/>
      <c r="N955" s="1"/>
      <c r="O955" s="1"/>
      <c r="P955" s="1"/>
      <c r="Q955" s="1"/>
      <c r="R955" s="8"/>
      <c r="S955" s="1"/>
      <c r="T955" s="1"/>
      <c r="V955" s="2"/>
    </row>
    <row r="956" spans="9:22" ht="13.2" x14ac:dyDescent="0.25">
      <c r="I956" s="1"/>
      <c r="K956" s="1"/>
      <c r="L956" s="1"/>
      <c r="M956" s="1"/>
      <c r="N956" s="1"/>
      <c r="O956" s="1"/>
      <c r="P956" s="1"/>
      <c r="Q956" s="1"/>
      <c r="R956" s="8"/>
      <c r="S956" s="1"/>
      <c r="T956" s="1"/>
      <c r="V956" s="2"/>
    </row>
    <row r="957" spans="9:22" ht="13.2" x14ac:dyDescent="0.25">
      <c r="I957" s="1"/>
      <c r="K957" s="1"/>
      <c r="L957" s="1"/>
      <c r="M957" s="1"/>
      <c r="N957" s="1"/>
      <c r="O957" s="1"/>
      <c r="P957" s="1"/>
      <c r="Q957" s="1"/>
      <c r="R957" s="8"/>
      <c r="S957" s="1"/>
      <c r="T957" s="1"/>
      <c r="V957" s="2"/>
    </row>
    <row r="958" spans="9:22" ht="13.2" x14ac:dyDescent="0.25">
      <c r="I958" s="1"/>
      <c r="K958" s="1"/>
      <c r="L958" s="1"/>
      <c r="M958" s="1"/>
      <c r="N958" s="1"/>
      <c r="O958" s="1"/>
      <c r="P958" s="1"/>
      <c r="Q958" s="1"/>
      <c r="R958" s="8"/>
      <c r="S958" s="1"/>
      <c r="T958" s="1"/>
      <c r="V958" s="2"/>
    </row>
    <row r="959" spans="9:22" ht="13.2" x14ac:dyDescent="0.25">
      <c r="I959" s="1"/>
      <c r="K959" s="1"/>
      <c r="L959" s="1"/>
      <c r="M959" s="1"/>
      <c r="N959" s="1"/>
      <c r="O959" s="1"/>
      <c r="P959" s="1"/>
      <c r="Q959" s="1"/>
      <c r="R959" s="8"/>
      <c r="S959" s="1"/>
      <c r="T959" s="1"/>
      <c r="V959" s="2"/>
    </row>
    <row r="960" spans="9:22" ht="13.2" x14ac:dyDescent="0.25">
      <c r="I960" s="1"/>
      <c r="K960" s="1"/>
      <c r="L960" s="1"/>
      <c r="M960" s="1"/>
      <c r="N960" s="1"/>
      <c r="O960" s="1"/>
      <c r="P960" s="1"/>
      <c r="Q960" s="1"/>
      <c r="R960" s="8"/>
      <c r="S960" s="1"/>
      <c r="T960" s="1"/>
      <c r="V960" s="2"/>
    </row>
    <row r="961" spans="9:22" ht="13.2" x14ac:dyDescent="0.25">
      <c r="I961" s="1"/>
      <c r="K961" s="1"/>
      <c r="L961" s="1"/>
      <c r="M961" s="1"/>
      <c r="N961" s="1"/>
      <c r="O961" s="1"/>
      <c r="P961" s="1"/>
      <c r="Q961" s="1"/>
      <c r="R961" s="8"/>
      <c r="S961" s="1"/>
      <c r="T961" s="1"/>
      <c r="V961" s="2"/>
    </row>
    <row r="962" spans="9:22" ht="13.2" x14ac:dyDescent="0.25">
      <c r="I962" s="1"/>
      <c r="K962" s="1"/>
      <c r="L962" s="1"/>
      <c r="M962" s="1"/>
      <c r="N962" s="1"/>
      <c r="O962" s="1"/>
      <c r="P962" s="1"/>
      <c r="Q962" s="1"/>
      <c r="R962" s="8"/>
      <c r="S962" s="1"/>
      <c r="T962" s="1"/>
      <c r="V962" s="2"/>
    </row>
    <row r="963" spans="9:22" ht="13.2" x14ac:dyDescent="0.25">
      <c r="I963" s="1"/>
      <c r="K963" s="1"/>
      <c r="L963" s="1"/>
      <c r="M963" s="1"/>
      <c r="N963" s="1"/>
      <c r="O963" s="1"/>
      <c r="P963" s="1"/>
      <c r="Q963" s="1"/>
      <c r="R963" s="8"/>
      <c r="S963" s="1"/>
      <c r="T963" s="1"/>
      <c r="V963" s="2"/>
    </row>
    <row r="964" spans="9:22" ht="13.2" x14ac:dyDescent="0.25">
      <c r="I964" s="1"/>
      <c r="K964" s="1"/>
      <c r="L964" s="1"/>
      <c r="M964" s="1"/>
      <c r="N964" s="1"/>
      <c r="O964" s="1"/>
      <c r="P964" s="1"/>
      <c r="Q964" s="1"/>
      <c r="R964" s="8"/>
      <c r="S964" s="1"/>
      <c r="T964" s="1"/>
      <c r="V964" s="2"/>
    </row>
    <row r="965" spans="9:22" ht="13.2" x14ac:dyDescent="0.25">
      <c r="I965" s="1"/>
      <c r="K965" s="1"/>
      <c r="L965" s="1"/>
      <c r="M965" s="1"/>
      <c r="N965" s="1"/>
      <c r="O965" s="1"/>
      <c r="P965" s="1"/>
      <c r="Q965" s="1"/>
      <c r="R965" s="8"/>
      <c r="S965" s="1"/>
      <c r="T965" s="1"/>
      <c r="V965" s="2"/>
    </row>
    <row r="966" spans="9:22" ht="13.2" x14ac:dyDescent="0.25">
      <c r="I966" s="1"/>
      <c r="K966" s="1"/>
      <c r="L966" s="1"/>
      <c r="M966" s="1"/>
      <c r="N966" s="1"/>
      <c r="O966" s="1"/>
      <c r="P966" s="1"/>
      <c r="Q966" s="1"/>
      <c r="R966" s="8"/>
      <c r="S966" s="1"/>
      <c r="T966" s="1"/>
      <c r="V966" s="2"/>
    </row>
    <row r="967" spans="9:22" ht="13.2" x14ac:dyDescent="0.25">
      <c r="I967" s="1"/>
      <c r="K967" s="1"/>
      <c r="L967" s="1"/>
      <c r="M967" s="1"/>
      <c r="N967" s="1"/>
      <c r="O967" s="1"/>
      <c r="P967" s="1"/>
      <c r="Q967" s="1"/>
      <c r="R967" s="8"/>
      <c r="S967" s="1"/>
      <c r="T967" s="1"/>
      <c r="V967" s="2"/>
    </row>
    <row r="968" spans="9:22" ht="13.2" x14ac:dyDescent="0.25">
      <c r="I968" s="1"/>
      <c r="K968" s="1"/>
      <c r="L968" s="1"/>
      <c r="M968" s="1"/>
      <c r="N968" s="1"/>
      <c r="O968" s="1"/>
      <c r="P968" s="1"/>
      <c r="Q968" s="1"/>
      <c r="R968" s="8"/>
      <c r="S968" s="1"/>
      <c r="T968" s="1"/>
      <c r="V968" s="2"/>
    </row>
    <row r="969" spans="9:22" ht="13.2" x14ac:dyDescent="0.25">
      <c r="I969" s="1"/>
      <c r="K969" s="1"/>
      <c r="L969" s="1"/>
      <c r="M969" s="1"/>
      <c r="N969" s="1"/>
      <c r="O969" s="1"/>
      <c r="P969" s="1"/>
      <c r="Q969" s="1"/>
      <c r="R969" s="8"/>
      <c r="S969" s="1"/>
      <c r="T969" s="1"/>
      <c r="V969" s="2"/>
    </row>
    <row r="970" spans="9:22" ht="13.2" x14ac:dyDescent="0.25">
      <c r="I970" s="1"/>
      <c r="K970" s="1"/>
      <c r="L970" s="1"/>
      <c r="M970" s="1"/>
      <c r="N970" s="1"/>
      <c r="O970" s="1"/>
      <c r="P970" s="1"/>
      <c r="Q970" s="1"/>
      <c r="R970" s="8"/>
      <c r="S970" s="1"/>
      <c r="T970" s="1"/>
      <c r="V970" s="2"/>
    </row>
    <row r="971" spans="9:22" ht="13.2" x14ac:dyDescent="0.25">
      <c r="I971" s="1"/>
      <c r="K971" s="1"/>
      <c r="L971" s="1"/>
      <c r="M971" s="1"/>
      <c r="N971" s="1"/>
      <c r="O971" s="1"/>
      <c r="P971" s="1"/>
      <c r="Q971" s="1"/>
      <c r="R971" s="8"/>
      <c r="S971" s="1"/>
      <c r="T971" s="1"/>
      <c r="V971" s="2"/>
    </row>
    <row r="972" spans="9:22" ht="13.2" x14ac:dyDescent="0.25">
      <c r="I972" s="1"/>
      <c r="K972" s="1"/>
      <c r="L972" s="1"/>
      <c r="M972" s="1"/>
      <c r="N972" s="1"/>
      <c r="O972" s="1"/>
      <c r="P972" s="1"/>
      <c r="Q972" s="1"/>
      <c r="R972" s="8"/>
      <c r="S972" s="1"/>
      <c r="T972" s="1"/>
      <c r="V972" s="2"/>
    </row>
    <row r="973" spans="9:22" ht="13.2" x14ac:dyDescent="0.25">
      <c r="I973" s="1"/>
      <c r="K973" s="1"/>
      <c r="L973" s="1"/>
      <c r="M973" s="1"/>
      <c r="N973" s="1"/>
      <c r="O973" s="1"/>
      <c r="P973" s="1"/>
      <c r="Q973" s="1"/>
      <c r="R973" s="8"/>
      <c r="S973" s="1"/>
      <c r="T973" s="1"/>
      <c r="V973" s="2"/>
    </row>
    <row r="974" spans="9:22" ht="13.2" x14ac:dyDescent="0.25">
      <c r="I974" s="1"/>
      <c r="K974" s="1"/>
      <c r="L974" s="1"/>
      <c r="M974" s="1"/>
      <c r="N974" s="1"/>
      <c r="O974" s="1"/>
      <c r="P974" s="1"/>
      <c r="Q974" s="1"/>
      <c r="R974" s="8"/>
      <c r="S974" s="1"/>
      <c r="T974" s="1"/>
      <c r="V974" s="2"/>
    </row>
    <row r="975" spans="9:22" ht="13.2" x14ac:dyDescent="0.25">
      <c r="I975" s="1"/>
      <c r="K975" s="1"/>
      <c r="L975" s="1"/>
      <c r="M975" s="1"/>
      <c r="N975" s="1"/>
      <c r="O975" s="1"/>
      <c r="P975" s="1"/>
      <c r="Q975" s="1"/>
      <c r="R975" s="8"/>
      <c r="S975" s="1"/>
      <c r="T975" s="1"/>
      <c r="V975" s="2"/>
    </row>
    <row r="976" spans="9:22" ht="13.2" x14ac:dyDescent="0.25">
      <c r="I976" s="1"/>
      <c r="K976" s="1"/>
      <c r="L976" s="1"/>
      <c r="M976" s="1"/>
      <c r="N976" s="1"/>
      <c r="O976" s="1"/>
      <c r="P976" s="1"/>
      <c r="Q976" s="1"/>
      <c r="R976" s="8"/>
      <c r="S976" s="1"/>
      <c r="T976" s="1"/>
      <c r="V976" s="2"/>
    </row>
    <row r="977" spans="9:22" ht="13.2" x14ac:dyDescent="0.25">
      <c r="I977" s="1"/>
      <c r="K977" s="1"/>
      <c r="L977" s="1"/>
      <c r="M977" s="1"/>
      <c r="N977" s="1"/>
      <c r="O977" s="1"/>
      <c r="P977" s="1"/>
      <c r="Q977" s="1"/>
      <c r="R977" s="8"/>
      <c r="S977" s="1"/>
      <c r="T977" s="1"/>
      <c r="V977" s="2"/>
    </row>
    <row r="978" spans="9:22" ht="13.2" x14ac:dyDescent="0.25">
      <c r="I978" s="1"/>
      <c r="K978" s="1"/>
      <c r="L978" s="1"/>
      <c r="M978" s="1"/>
      <c r="N978" s="1"/>
      <c r="O978" s="1"/>
      <c r="P978" s="1"/>
      <c r="Q978" s="1"/>
      <c r="R978" s="8"/>
      <c r="S978" s="1"/>
      <c r="T978" s="1"/>
      <c r="V978" s="2"/>
    </row>
    <row r="979" spans="9:22" ht="13.2" x14ac:dyDescent="0.25">
      <c r="I979" s="1"/>
      <c r="K979" s="1"/>
      <c r="L979" s="1"/>
      <c r="M979" s="1"/>
      <c r="N979" s="1"/>
      <c r="O979" s="1"/>
      <c r="P979" s="1"/>
      <c r="Q979" s="1"/>
      <c r="R979" s="8"/>
      <c r="S979" s="1"/>
      <c r="T979" s="1"/>
      <c r="V979" s="2"/>
    </row>
    <row r="980" spans="9:22" ht="13.2" x14ac:dyDescent="0.25">
      <c r="I980" s="1"/>
      <c r="K980" s="1"/>
      <c r="L980" s="1"/>
      <c r="M980" s="1"/>
      <c r="N980" s="1"/>
      <c r="O980" s="1"/>
      <c r="P980" s="1"/>
      <c r="Q980" s="1"/>
      <c r="R980" s="8"/>
      <c r="S980" s="1"/>
      <c r="T980" s="1"/>
      <c r="V980" s="2"/>
    </row>
    <row r="981" spans="9:22" ht="13.2" x14ac:dyDescent="0.25">
      <c r="I981" s="1"/>
      <c r="K981" s="1"/>
      <c r="L981" s="1"/>
      <c r="M981" s="1"/>
      <c r="N981" s="1"/>
      <c r="O981" s="1"/>
      <c r="P981" s="1"/>
      <c r="Q981" s="1"/>
      <c r="R981" s="8"/>
      <c r="S981" s="1"/>
      <c r="T981" s="1"/>
      <c r="V981" s="2"/>
    </row>
    <row r="982" spans="9:22" ht="13.2" x14ac:dyDescent="0.25">
      <c r="I982" s="1"/>
      <c r="K982" s="1"/>
      <c r="L982" s="1"/>
      <c r="M982" s="1"/>
      <c r="N982" s="1"/>
      <c r="O982" s="1"/>
      <c r="P982" s="1"/>
      <c r="Q982" s="1"/>
      <c r="R982" s="8"/>
      <c r="S982" s="1"/>
      <c r="T982" s="1"/>
      <c r="V982" s="2"/>
    </row>
    <row r="983" spans="9:22" ht="13.2" x14ac:dyDescent="0.25">
      <c r="I983" s="1"/>
      <c r="K983" s="1"/>
      <c r="L983" s="1"/>
      <c r="M983" s="1"/>
      <c r="N983" s="1"/>
      <c r="O983" s="1"/>
      <c r="P983" s="1"/>
      <c r="Q983" s="1"/>
      <c r="R983" s="8"/>
      <c r="S983" s="1"/>
      <c r="T983" s="1"/>
      <c r="V983" s="2"/>
    </row>
    <row r="984" spans="9:22" ht="13.2" x14ac:dyDescent="0.25">
      <c r="I984" s="1"/>
      <c r="K984" s="1"/>
      <c r="L984" s="1"/>
      <c r="M984" s="1"/>
      <c r="N984" s="1"/>
      <c r="O984" s="1"/>
      <c r="P984" s="1"/>
      <c r="Q984" s="1"/>
      <c r="R984" s="8"/>
      <c r="S984" s="1"/>
      <c r="T984" s="1"/>
      <c r="V984" s="2"/>
    </row>
    <row r="985" spans="9:22" ht="13.2" x14ac:dyDescent="0.25">
      <c r="I985" s="1"/>
      <c r="K985" s="1"/>
      <c r="L985" s="1"/>
      <c r="M985" s="1"/>
      <c r="N985" s="1"/>
      <c r="O985" s="1"/>
      <c r="P985" s="1"/>
      <c r="Q985" s="1"/>
      <c r="R985" s="8"/>
      <c r="S985" s="1"/>
      <c r="T985" s="1"/>
      <c r="V985" s="2"/>
    </row>
    <row r="986" spans="9:22" ht="13.2" x14ac:dyDescent="0.25">
      <c r="I986" s="1"/>
      <c r="K986" s="1"/>
      <c r="L986" s="1"/>
      <c r="M986" s="1"/>
      <c r="N986" s="1"/>
      <c r="O986" s="1"/>
      <c r="P986" s="1"/>
      <c r="Q986" s="1"/>
      <c r="R986" s="8"/>
      <c r="S986" s="1"/>
      <c r="T986" s="1"/>
      <c r="V986" s="2"/>
    </row>
    <row r="987" spans="9:22" ht="13.2" x14ac:dyDescent="0.25">
      <c r="I987" s="1"/>
      <c r="K987" s="1"/>
      <c r="L987" s="1"/>
      <c r="M987" s="1"/>
      <c r="N987" s="1"/>
      <c r="O987" s="1"/>
      <c r="P987" s="1"/>
      <c r="Q987" s="1"/>
      <c r="R987" s="8"/>
      <c r="S987" s="1"/>
      <c r="T987" s="1"/>
      <c r="V987" s="2"/>
    </row>
    <row r="988" spans="9:22" ht="13.2" x14ac:dyDescent="0.25">
      <c r="I988" s="1"/>
      <c r="K988" s="1"/>
      <c r="L988" s="1"/>
      <c r="M988" s="1"/>
      <c r="N988" s="1"/>
      <c r="O988" s="1"/>
      <c r="P988" s="1"/>
      <c r="Q988" s="1"/>
      <c r="R988" s="8"/>
      <c r="S988" s="1"/>
      <c r="T988" s="1"/>
      <c r="V988" s="2"/>
    </row>
    <row r="989" spans="9:22" ht="13.2" x14ac:dyDescent="0.25">
      <c r="I989" s="1"/>
      <c r="K989" s="1"/>
      <c r="L989" s="1"/>
      <c r="M989" s="1"/>
      <c r="N989" s="1"/>
      <c r="O989" s="1"/>
      <c r="P989" s="1"/>
      <c r="Q989" s="1"/>
      <c r="R989" s="8"/>
      <c r="S989" s="1"/>
      <c r="T989" s="1"/>
      <c r="V989" s="2"/>
    </row>
    <row r="990" spans="9:22" ht="13.2" x14ac:dyDescent="0.25">
      <c r="I990" s="1"/>
      <c r="K990" s="1"/>
      <c r="L990" s="1"/>
      <c r="M990" s="1"/>
      <c r="N990" s="1"/>
      <c r="O990" s="1"/>
      <c r="P990" s="1"/>
      <c r="Q990" s="1"/>
      <c r="R990" s="8"/>
      <c r="S990" s="1"/>
      <c r="T990" s="1"/>
      <c r="V990" s="2"/>
    </row>
    <row r="991" spans="9:22" ht="13.2" x14ac:dyDescent="0.25">
      <c r="I991" s="1"/>
      <c r="K991" s="1"/>
      <c r="L991" s="1"/>
      <c r="M991" s="1"/>
      <c r="N991" s="1"/>
      <c r="O991" s="1"/>
      <c r="P991" s="1"/>
      <c r="Q991" s="1"/>
      <c r="R991" s="8"/>
      <c r="S991" s="1"/>
      <c r="T991" s="1"/>
      <c r="V991" s="2"/>
    </row>
    <row r="992" spans="9:22" ht="13.2" x14ac:dyDescent="0.25">
      <c r="I992" s="1"/>
      <c r="K992" s="1"/>
      <c r="L992" s="1"/>
      <c r="M992" s="1"/>
      <c r="N992" s="1"/>
      <c r="O992" s="1"/>
      <c r="P992" s="1"/>
      <c r="Q992" s="1"/>
      <c r="R992" s="8"/>
      <c r="S992" s="1"/>
      <c r="T992" s="1"/>
      <c r="V992" s="2"/>
    </row>
    <row r="993" spans="9:22" ht="13.2" x14ac:dyDescent="0.25">
      <c r="I993" s="1"/>
      <c r="K993" s="1"/>
      <c r="L993" s="1"/>
      <c r="M993" s="1"/>
      <c r="N993" s="1"/>
      <c r="O993" s="1"/>
      <c r="P993" s="1"/>
      <c r="Q993" s="1"/>
      <c r="R993" s="8"/>
      <c r="S993" s="1"/>
      <c r="T993" s="1"/>
      <c r="V993" s="2"/>
    </row>
    <row r="994" spans="9:22" ht="13.2" x14ac:dyDescent="0.25">
      <c r="I994" s="1"/>
      <c r="K994" s="1"/>
      <c r="L994" s="1"/>
      <c r="M994" s="1"/>
      <c r="N994" s="1"/>
      <c r="O994" s="1"/>
      <c r="P994" s="1"/>
      <c r="Q994" s="1"/>
      <c r="R994" s="8"/>
      <c r="S994" s="1"/>
      <c r="T994" s="1"/>
      <c r="V994" s="2"/>
    </row>
    <row r="995" spans="9:22" ht="13.2" x14ac:dyDescent="0.25">
      <c r="I995" s="1"/>
      <c r="K995" s="1"/>
      <c r="L995" s="1"/>
      <c r="M995" s="1"/>
      <c r="N995" s="1"/>
      <c r="O995" s="1"/>
      <c r="P995" s="1"/>
      <c r="Q995" s="1"/>
      <c r="R995" s="8"/>
      <c r="S995" s="1"/>
      <c r="T995" s="1"/>
      <c r="V995" s="2"/>
    </row>
    <row r="996" spans="9:22" ht="13.2" x14ac:dyDescent="0.25">
      <c r="I996" s="1"/>
      <c r="K996" s="1"/>
      <c r="L996" s="1"/>
      <c r="M996" s="1"/>
      <c r="N996" s="1"/>
      <c r="O996" s="1"/>
      <c r="P996" s="1"/>
      <c r="Q996" s="1"/>
      <c r="R996" s="8"/>
      <c r="S996" s="1"/>
      <c r="T996" s="1"/>
      <c r="V996" s="2"/>
    </row>
    <row r="997" spans="9:22" ht="13.2" x14ac:dyDescent="0.25">
      <c r="I997" s="1"/>
      <c r="K997" s="1"/>
      <c r="L997" s="1"/>
      <c r="M997" s="1"/>
      <c r="N997" s="1"/>
      <c r="O997" s="1"/>
      <c r="P997" s="1"/>
      <c r="Q997" s="1"/>
      <c r="R997" s="8"/>
      <c r="S997" s="1"/>
      <c r="T997" s="1"/>
      <c r="V997" s="2"/>
    </row>
    <row r="998" spans="9:22" ht="13.2" x14ac:dyDescent="0.25">
      <c r="I998" s="1"/>
      <c r="K998" s="1"/>
      <c r="L998" s="1"/>
      <c r="M998" s="1"/>
      <c r="N998" s="1"/>
      <c r="O998" s="1"/>
      <c r="P998" s="1"/>
      <c r="Q998" s="1"/>
      <c r="R998" s="8"/>
      <c r="S998" s="1"/>
      <c r="T998" s="1"/>
      <c r="V998" s="2"/>
    </row>
    <row r="999" spans="9:22" ht="13.2" x14ac:dyDescent="0.25">
      <c r="I999" s="1"/>
      <c r="K999" s="1"/>
      <c r="L999" s="1"/>
      <c r="M999" s="1"/>
      <c r="N999" s="1"/>
      <c r="O999" s="1"/>
      <c r="P999" s="1"/>
      <c r="Q999" s="1"/>
      <c r="R999" s="8"/>
      <c r="S999" s="1"/>
      <c r="T999" s="1"/>
      <c r="V999" s="2"/>
    </row>
    <row r="1000" spans="9:22" ht="13.2" x14ac:dyDescent="0.25">
      <c r="I1000" s="1"/>
      <c r="K1000" s="1"/>
      <c r="L1000" s="1"/>
      <c r="M1000" s="1"/>
      <c r="N1000" s="1"/>
      <c r="O1000" s="1"/>
      <c r="P1000" s="1"/>
      <c r="Q1000" s="1"/>
      <c r="R1000" s="8"/>
      <c r="S1000" s="1"/>
      <c r="T1000" s="1"/>
      <c r="V1000" s="2"/>
    </row>
    <row r="1001" spans="9:22" ht="13.2" x14ac:dyDescent="0.25">
      <c r="I1001" s="1"/>
      <c r="K1001" s="1"/>
      <c r="L1001" s="1"/>
      <c r="M1001" s="1"/>
      <c r="N1001" s="1"/>
      <c r="O1001" s="1"/>
      <c r="P1001" s="1"/>
      <c r="Q1001" s="1"/>
      <c r="R1001" s="8"/>
      <c r="S1001" s="1"/>
      <c r="T1001" s="1"/>
      <c r="V1001" s="2"/>
    </row>
    <row r="1002" spans="9:22" ht="13.2" x14ac:dyDescent="0.25">
      <c r="I1002" s="1"/>
      <c r="K1002" s="1"/>
      <c r="L1002" s="1"/>
      <c r="M1002" s="1"/>
      <c r="N1002" s="1"/>
      <c r="O1002" s="1"/>
      <c r="P1002" s="1"/>
      <c r="Q1002" s="1"/>
      <c r="R1002" s="8"/>
      <c r="S1002" s="1"/>
      <c r="T1002" s="1"/>
      <c r="V1002" s="2"/>
    </row>
    <row r="1003" spans="9:22" ht="13.2" x14ac:dyDescent="0.25">
      <c r="I1003" s="1"/>
      <c r="K1003" s="1"/>
      <c r="L1003" s="1"/>
      <c r="M1003" s="1"/>
      <c r="N1003" s="1"/>
      <c r="O1003" s="1"/>
      <c r="P1003" s="1"/>
      <c r="Q1003" s="1"/>
      <c r="R1003" s="8"/>
      <c r="S1003" s="1"/>
      <c r="T1003" s="1"/>
      <c r="V1003" s="2"/>
    </row>
    <row r="1004" spans="9:22" ht="13.2" x14ac:dyDescent="0.25">
      <c r="I1004" s="1"/>
      <c r="K1004" s="1"/>
      <c r="L1004" s="1"/>
      <c r="M1004" s="1"/>
      <c r="N1004" s="1"/>
      <c r="O1004" s="1"/>
      <c r="P1004" s="1"/>
      <c r="Q1004" s="1"/>
      <c r="R1004" s="8"/>
      <c r="S1004" s="1"/>
      <c r="T1004" s="1"/>
      <c r="V1004" s="2"/>
    </row>
    <row r="1005" spans="9:22" ht="13.2" x14ac:dyDescent="0.25">
      <c r="I1005" s="1"/>
      <c r="K1005" s="1"/>
      <c r="L1005" s="1"/>
      <c r="M1005" s="1"/>
      <c r="N1005" s="1"/>
      <c r="O1005" s="1"/>
      <c r="P1005" s="1"/>
      <c r="Q1005" s="1"/>
      <c r="R1005" s="8"/>
      <c r="S1005" s="1"/>
      <c r="T1005" s="1"/>
      <c r="V1005" s="2"/>
    </row>
    <row r="1006" spans="9:22" ht="13.2" x14ac:dyDescent="0.25">
      <c r="I1006" s="1"/>
      <c r="K1006" s="1"/>
      <c r="L1006" s="1"/>
      <c r="M1006" s="1"/>
      <c r="N1006" s="1"/>
      <c r="O1006" s="1"/>
      <c r="P1006" s="1"/>
      <c r="Q1006" s="1"/>
      <c r="R1006" s="8"/>
      <c r="S1006" s="1"/>
      <c r="T1006" s="1"/>
      <c r="V1006" s="2"/>
    </row>
    <row r="1007" spans="9:22" ht="13.2" x14ac:dyDescent="0.25">
      <c r="I1007" s="1"/>
      <c r="K1007" s="1"/>
      <c r="L1007" s="1"/>
      <c r="M1007" s="1"/>
      <c r="N1007" s="1"/>
      <c r="O1007" s="1"/>
      <c r="P1007" s="1"/>
      <c r="Q1007" s="1"/>
      <c r="R1007" s="8"/>
      <c r="S1007" s="1"/>
      <c r="T1007" s="1"/>
      <c r="V1007" s="2"/>
    </row>
    <row r="1008" spans="9:22" ht="13.2" x14ac:dyDescent="0.25">
      <c r="I1008" s="1"/>
      <c r="K1008" s="1"/>
      <c r="L1008" s="1"/>
      <c r="M1008" s="1"/>
      <c r="N1008" s="1"/>
      <c r="O1008" s="1"/>
      <c r="P1008" s="1"/>
      <c r="Q1008" s="1"/>
      <c r="R1008" s="8"/>
      <c r="S1008" s="1"/>
      <c r="T1008" s="1"/>
      <c r="V1008" s="2"/>
    </row>
    <row r="1009" spans="9:22" ht="13.2" x14ac:dyDescent="0.25">
      <c r="I1009" s="1"/>
      <c r="K1009" s="1"/>
      <c r="L1009" s="1"/>
      <c r="M1009" s="1"/>
      <c r="N1009" s="1"/>
      <c r="O1009" s="1"/>
      <c r="P1009" s="1"/>
      <c r="Q1009" s="1"/>
      <c r="R1009" s="8"/>
      <c r="S1009" s="1"/>
      <c r="T1009" s="1"/>
      <c r="V1009" s="2"/>
    </row>
    <row r="1010" spans="9:22" ht="13.2" x14ac:dyDescent="0.25">
      <c r="I1010" s="1"/>
      <c r="K1010" s="1"/>
      <c r="L1010" s="1"/>
      <c r="M1010" s="1"/>
      <c r="N1010" s="1"/>
      <c r="O1010" s="1"/>
      <c r="P1010" s="1"/>
      <c r="Q1010" s="1"/>
      <c r="R1010" s="8"/>
      <c r="S1010" s="1"/>
      <c r="T1010" s="1"/>
      <c r="V1010" s="2"/>
    </row>
    <row r="1011" spans="9:22" ht="13.2" x14ac:dyDescent="0.25">
      <c r="I1011" s="1"/>
      <c r="K1011" s="1"/>
      <c r="L1011" s="1"/>
      <c r="M1011" s="1"/>
      <c r="N1011" s="1"/>
      <c r="O1011" s="1"/>
      <c r="P1011" s="1"/>
      <c r="Q1011" s="1"/>
      <c r="R1011" s="8"/>
      <c r="S1011" s="1"/>
      <c r="T1011" s="1"/>
      <c r="V1011" s="2"/>
    </row>
    <row r="1012" spans="9:22" ht="13.2" x14ac:dyDescent="0.25">
      <c r="I1012" s="1"/>
      <c r="K1012" s="1"/>
      <c r="L1012" s="1"/>
      <c r="M1012" s="1"/>
      <c r="N1012" s="1"/>
      <c r="O1012" s="1"/>
      <c r="P1012" s="1"/>
      <c r="Q1012" s="1"/>
      <c r="R1012" s="8"/>
      <c r="S1012" s="1"/>
      <c r="T1012" s="1"/>
      <c r="V1012" s="2"/>
    </row>
    <row r="1013" spans="9:22" ht="13.2" x14ac:dyDescent="0.25">
      <c r="I1013" s="1"/>
      <c r="K1013" s="1"/>
      <c r="L1013" s="1"/>
      <c r="M1013" s="1"/>
      <c r="N1013" s="1"/>
      <c r="O1013" s="1"/>
      <c r="P1013" s="1"/>
      <c r="Q1013" s="1"/>
      <c r="R1013" s="8"/>
      <c r="S1013" s="1"/>
      <c r="T1013" s="1"/>
      <c r="V1013" s="2"/>
    </row>
    <row r="1014" spans="9:22" ht="13.2" x14ac:dyDescent="0.25">
      <c r="I1014" s="1"/>
      <c r="K1014" s="1"/>
      <c r="L1014" s="1"/>
      <c r="M1014" s="1"/>
      <c r="N1014" s="1"/>
      <c r="O1014" s="1"/>
      <c r="P1014" s="1"/>
      <c r="Q1014" s="1"/>
      <c r="R1014" s="8"/>
      <c r="S1014" s="1"/>
      <c r="T1014" s="1"/>
      <c r="V1014" s="2"/>
    </row>
    <row r="1015" spans="9:22" ht="13.2" x14ac:dyDescent="0.25">
      <c r="I1015" s="1"/>
      <c r="K1015" s="1"/>
      <c r="L1015" s="1"/>
      <c r="M1015" s="1"/>
      <c r="N1015" s="1"/>
      <c r="O1015" s="1"/>
      <c r="P1015" s="1"/>
      <c r="Q1015" s="1"/>
      <c r="R1015" s="8"/>
      <c r="S1015" s="1"/>
      <c r="T1015" s="1"/>
      <c r="V1015" s="2"/>
    </row>
    <row r="1016" spans="9:22" ht="13.2" x14ac:dyDescent="0.25">
      <c r="I1016" s="1"/>
      <c r="K1016" s="1"/>
      <c r="L1016" s="1"/>
      <c r="M1016" s="1"/>
      <c r="N1016" s="1"/>
      <c r="O1016" s="1"/>
      <c r="P1016" s="1"/>
      <c r="Q1016" s="1"/>
      <c r="R1016" s="8"/>
      <c r="S1016" s="1"/>
      <c r="T1016" s="1"/>
      <c r="V1016" s="2"/>
    </row>
    <row r="1017" spans="9:22" ht="13.2" x14ac:dyDescent="0.25">
      <c r="I1017" s="1"/>
      <c r="K1017" s="1"/>
      <c r="L1017" s="1"/>
      <c r="M1017" s="1"/>
      <c r="N1017" s="1"/>
      <c r="O1017" s="1"/>
      <c r="P1017" s="1"/>
      <c r="Q1017" s="1"/>
      <c r="R1017" s="8"/>
      <c r="S1017" s="1"/>
      <c r="T1017" s="1"/>
      <c r="V1017" s="2"/>
    </row>
    <row r="1018" spans="9:22" ht="13.2" x14ac:dyDescent="0.25">
      <c r="I1018" s="1"/>
      <c r="K1018" s="1"/>
      <c r="L1018" s="1"/>
      <c r="M1018" s="1"/>
      <c r="N1018" s="1"/>
      <c r="O1018" s="1"/>
      <c r="P1018" s="1"/>
      <c r="Q1018" s="1"/>
      <c r="R1018" s="8"/>
      <c r="S1018" s="1"/>
      <c r="T1018" s="1"/>
      <c r="V1018" s="2"/>
    </row>
    <row r="1019" spans="9:22" ht="13.2" x14ac:dyDescent="0.25">
      <c r="I1019" s="1"/>
      <c r="K1019" s="1"/>
      <c r="L1019" s="1"/>
      <c r="M1019" s="1"/>
      <c r="N1019" s="1"/>
      <c r="O1019" s="1"/>
      <c r="P1019" s="1"/>
      <c r="Q1019" s="1"/>
      <c r="R1019" s="8"/>
      <c r="S1019" s="1"/>
      <c r="T1019" s="1"/>
      <c r="V1019" s="2"/>
    </row>
    <row r="1020" spans="9:22" ht="13.2" x14ac:dyDescent="0.25">
      <c r="I1020" s="1"/>
      <c r="K1020" s="1"/>
      <c r="L1020" s="1"/>
      <c r="M1020" s="1"/>
      <c r="N1020" s="1"/>
      <c r="O1020" s="1"/>
      <c r="P1020" s="1"/>
      <c r="Q1020" s="1"/>
      <c r="R1020" s="8"/>
      <c r="S1020" s="1"/>
      <c r="T1020" s="1"/>
      <c r="V1020" s="2"/>
    </row>
    <row r="1021" spans="9:22" ht="13.2" x14ac:dyDescent="0.25">
      <c r="I1021" s="1"/>
      <c r="K1021" s="1"/>
      <c r="L1021" s="1"/>
      <c r="M1021" s="1"/>
      <c r="N1021" s="1"/>
      <c r="O1021" s="1"/>
      <c r="P1021" s="1"/>
      <c r="Q1021" s="1"/>
      <c r="R1021" s="8"/>
      <c r="S1021" s="1"/>
      <c r="T1021" s="1"/>
      <c r="V1021" s="2"/>
    </row>
    <row r="1022" spans="9:22" ht="13.2" x14ac:dyDescent="0.25">
      <c r="I1022" s="1"/>
      <c r="K1022" s="1"/>
      <c r="L1022" s="1"/>
      <c r="M1022" s="1"/>
      <c r="N1022" s="1"/>
      <c r="O1022" s="1"/>
      <c r="P1022" s="1"/>
      <c r="Q1022" s="1"/>
      <c r="R1022" s="8"/>
      <c r="S1022" s="1"/>
      <c r="T1022" s="1"/>
      <c r="V1022" s="2"/>
    </row>
    <row r="1023" spans="9:22" ht="13.2" x14ac:dyDescent="0.25">
      <c r="I1023" s="1"/>
      <c r="K1023" s="1"/>
      <c r="L1023" s="1"/>
      <c r="M1023" s="1"/>
      <c r="N1023" s="1"/>
      <c r="O1023" s="1"/>
      <c r="P1023" s="1"/>
      <c r="Q1023" s="1"/>
      <c r="R1023" s="8"/>
      <c r="S1023" s="1"/>
      <c r="T1023" s="1"/>
      <c r="V1023" s="2"/>
    </row>
    <row r="1024" spans="9:22" ht="13.2" x14ac:dyDescent="0.25">
      <c r="I1024" s="1"/>
      <c r="K1024" s="1"/>
      <c r="L1024" s="1"/>
      <c r="M1024" s="1"/>
      <c r="N1024" s="1"/>
      <c r="O1024" s="1"/>
      <c r="P1024" s="1"/>
      <c r="Q1024" s="1"/>
      <c r="R1024" s="8"/>
      <c r="S1024" s="1"/>
      <c r="T1024" s="1"/>
      <c r="V1024" s="2"/>
    </row>
    <row r="1025" spans="9:22" ht="13.2" x14ac:dyDescent="0.25">
      <c r="I1025" s="1"/>
      <c r="K1025" s="1"/>
      <c r="L1025" s="1"/>
      <c r="M1025" s="1"/>
      <c r="N1025" s="1"/>
      <c r="O1025" s="1"/>
      <c r="P1025" s="1"/>
      <c r="Q1025" s="1"/>
      <c r="R1025" s="8"/>
      <c r="S1025" s="1"/>
      <c r="T1025" s="1"/>
      <c r="V1025" s="2"/>
    </row>
    <row r="1026" spans="9:22" ht="13.2" x14ac:dyDescent="0.25">
      <c r="I1026" s="1"/>
      <c r="K1026" s="1"/>
      <c r="L1026" s="1"/>
      <c r="M1026" s="1"/>
      <c r="N1026" s="1"/>
      <c r="O1026" s="1"/>
      <c r="P1026" s="1"/>
      <c r="Q1026" s="1"/>
      <c r="R1026" s="8"/>
      <c r="S1026" s="1"/>
      <c r="T1026" s="1"/>
      <c r="V1026" s="2"/>
    </row>
    <row r="1027" spans="9:22" ht="13.2" x14ac:dyDescent="0.25">
      <c r="I1027" s="1"/>
      <c r="K1027" s="1"/>
      <c r="L1027" s="1"/>
      <c r="M1027" s="1"/>
      <c r="N1027" s="1"/>
      <c r="O1027" s="1"/>
      <c r="P1027" s="1"/>
      <c r="Q1027" s="1"/>
      <c r="R1027" s="8"/>
      <c r="S1027" s="1"/>
      <c r="T1027" s="1"/>
      <c r="V1027" s="2"/>
    </row>
    <row r="1028" spans="9:22" ht="13.2" x14ac:dyDescent="0.25">
      <c r="I1028" s="1"/>
      <c r="K1028" s="1"/>
      <c r="L1028" s="1"/>
      <c r="M1028" s="1"/>
      <c r="N1028" s="1"/>
      <c r="O1028" s="1"/>
      <c r="P1028" s="1"/>
      <c r="Q1028" s="1"/>
      <c r="R1028" s="8"/>
      <c r="S1028" s="1"/>
      <c r="T1028" s="1"/>
      <c r="V1028" s="2"/>
    </row>
    <row r="1029" spans="9:22" ht="13.2" x14ac:dyDescent="0.25">
      <c r="I1029" s="1"/>
      <c r="K1029" s="1"/>
      <c r="L1029" s="1"/>
      <c r="M1029" s="1"/>
      <c r="N1029" s="1"/>
      <c r="O1029" s="1"/>
      <c r="P1029" s="1"/>
      <c r="Q1029" s="1"/>
      <c r="R1029" s="8"/>
      <c r="S1029" s="1"/>
      <c r="T1029" s="1"/>
      <c r="V1029" s="2"/>
    </row>
    <row r="1030" spans="9:22" ht="13.2" x14ac:dyDescent="0.25">
      <c r="I1030" s="1"/>
      <c r="K1030" s="1"/>
      <c r="L1030" s="1"/>
      <c r="M1030" s="1"/>
      <c r="N1030" s="1"/>
      <c r="O1030" s="1"/>
      <c r="P1030" s="1"/>
      <c r="Q1030" s="1"/>
      <c r="R1030" s="8"/>
      <c r="S1030" s="1"/>
      <c r="T1030" s="1"/>
      <c r="V1030" s="2"/>
    </row>
    <row r="1031" spans="9:22" ht="13.2" x14ac:dyDescent="0.25">
      <c r="I1031" s="1"/>
      <c r="K1031" s="1"/>
      <c r="L1031" s="1"/>
      <c r="M1031" s="1"/>
      <c r="N1031" s="1"/>
      <c r="O1031" s="1"/>
      <c r="P1031" s="1"/>
      <c r="Q1031" s="1"/>
      <c r="R1031" s="8"/>
      <c r="S1031" s="1"/>
      <c r="T1031" s="1"/>
      <c r="V1031" s="2"/>
    </row>
    <row r="1032" spans="9:22" ht="13.2" x14ac:dyDescent="0.25">
      <c r="I1032" s="1"/>
      <c r="K1032" s="1"/>
      <c r="L1032" s="1"/>
      <c r="M1032" s="1"/>
      <c r="N1032" s="1"/>
      <c r="O1032" s="1"/>
      <c r="P1032" s="1"/>
      <c r="Q1032" s="1"/>
      <c r="R1032" s="8"/>
      <c r="S1032" s="1"/>
      <c r="T1032" s="1"/>
      <c r="V1032" s="2"/>
    </row>
    <row r="1033" spans="9:22" ht="13.2" x14ac:dyDescent="0.25">
      <c r="I1033" s="1"/>
      <c r="K1033" s="1"/>
      <c r="L1033" s="1"/>
      <c r="M1033" s="1"/>
      <c r="N1033" s="1"/>
      <c r="O1033" s="1"/>
      <c r="P1033" s="1"/>
      <c r="Q1033" s="1"/>
      <c r="R1033" s="8"/>
      <c r="S1033" s="1"/>
      <c r="T1033" s="1"/>
      <c r="V1033" s="2"/>
    </row>
    <row r="1034" spans="9:22" ht="13.2" x14ac:dyDescent="0.25">
      <c r="I1034" s="1"/>
      <c r="K1034" s="1"/>
      <c r="L1034" s="1"/>
      <c r="M1034" s="1"/>
      <c r="N1034" s="1"/>
      <c r="O1034" s="1"/>
      <c r="P1034" s="1"/>
      <c r="Q1034" s="1"/>
      <c r="R1034" s="8"/>
      <c r="S1034" s="1"/>
      <c r="T1034" s="1"/>
      <c r="V1034" s="2"/>
    </row>
    <row r="1035" spans="9:22" ht="13.2" x14ac:dyDescent="0.25">
      <c r="I1035" s="1"/>
      <c r="K1035" s="1"/>
      <c r="L1035" s="1"/>
      <c r="M1035" s="1"/>
      <c r="N1035" s="1"/>
      <c r="O1035" s="1"/>
      <c r="P1035" s="1"/>
      <c r="Q1035" s="1"/>
      <c r="R1035" s="8"/>
      <c r="S1035" s="1"/>
      <c r="T1035" s="1"/>
      <c r="V1035" s="2"/>
    </row>
    <row r="1036" spans="9:22" ht="13.2" x14ac:dyDescent="0.25">
      <c r="I1036" s="1"/>
      <c r="K1036" s="1"/>
      <c r="L1036" s="1"/>
      <c r="M1036" s="1"/>
      <c r="N1036" s="1"/>
      <c r="O1036" s="1"/>
      <c r="P1036" s="1"/>
      <c r="Q1036" s="1"/>
      <c r="R1036" s="8"/>
      <c r="S1036" s="1"/>
      <c r="T1036" s="1"/>
      <c r="V1036" s="2"/>
    </row>
    <row r="1037" spans="9:22" ht="13.2" x14ac:dyDescent="0.25">
      <c r="I1037" s="1"/>
      <c r="K1037" s="1"/>
      <c r="L1037" s="1"/>
      <c r="M1037" s="1"/>
      <c r="N1037" s="1"/>
      <c r="O1037" s="1"/>
      <c r="P1037" s="1"/>
      <c r="Q1037" s="1"/>
      <c r="R1037" s="8"/>
      <c r="S1037" s="1"/>
      <c r="T1037" s="1"/>
      <c r="V1037" s="2"/>
    </row>
    <row r="1038" spans="9:22" ht="13.2" x14ac:dyDescent="0.25">
      <c r="I1038" s="1"/>
      <c r="K1038" s="1"/>
      <c r="L1038" s="1"/>
      <c r="M1038" s="1"/>
      <c r="N1038" s="1"/>
      <c r="O1038" s="1"/>
      <c r="P1038" s="1"/>
      <c r="Q1038" s="1"/>
      <c r="R1038" s="8"/>
      <c r="S1038" s="1"/>
      <c r="T1038" s="1"/>
      <c r="V1038" s="2"/>
    </row>
    <row r="1039" spans="9:22" ht="13.2" x14ac:dyDescent="0.25">
      <c r="I1039" s="1"/>
      <c r="K1039" s="1"/>
      <c r="L1039" s="1"/>
      <c r="M1039" s="1"/>
      <c r="N1039" s="1"/>
      <c r="O1039" s="1"/>
      <c r="P1039" s="1"/>
      <c r="Q1039" s="1"/>
      <c r="R1039" s="8"/>
      <c r="S1039" s="1"/>
      <c r="T1039" s="1"/>
      <c r="V1039" s="2"/>
    </row>
    <row r="1040" spans="9:22" ht="13.2" x14ac:dyDescent="0.25">
      <c r="I1040" s="1"/>
      <c r="K1040" s="1"/>
      <c r="L1040" s="1"/>
      <c r="M1040" s="1"/>
      <c r="N1040" s="1"/>
      <c r="O1040" s="1"/>
      <c r="P1040" s="1"/>
      <c r="Q1040" s="1"/>
      <c r="R1040" s="8"/>
      <c r="S1040" s="1"/>
      <c r="T1040" s="1"/>
      <c r="V1040" s="2"/>
    </row>
    <row r="1041" spans="9:22" ht="13.2" x14ac:dyDescent="0.25">
      <c r="I1041" s="1"/>
      <c r="K1041" s="1"/>
      <c r="L1041" s="1"/>
      <c r="M1041" s="1"/>
      <c r="N1041" s="1"/>
      <c r="O1041" s="1"/>
      <c r="P1041" s="1"/>
      <c r="Q1041" s="1"/>
      <c r="R1041" s="8"/>
      <c r="S1041" s="1"/>
      <c r="T1041" s="1"/>
      <c r="V1041" s="2"/>
    </row>
    <row r="1042" spans="9:22" ht="13.2" x14ac:dyDescent="0.25">
      <c r="I1042" s="1"/>
      <c r="K1042" s="1"/>
      <c r="L1042" s="1"/>
      <c r="M1042" s="1"/>
      <c r="N1042" s="1"/>
      <c r="O1042" s="1"/>
      <c r="P1042" s="1"/>
      <c r="Q1042" s="1"/>
      <c r="R1042" s="8"/>
      <c r="S1042" s="1"/>
      <c r="T1042" s="1"/>
      <c r="V1042" s="2"/>
    </row>
    <row r="1043" spans="9:22" ht="13.2" x14ac:dyDescent="0.25">
      <c r="I1043" s="1"/>
      <c r="K1043" s="1"/>
      <c r="L1043" s="1"/>
      <c r="M1043" s="1"/>
      <c r="N1043" s="1"/>
      <c r="O1043" s="1"/>
      <c r="P1043" s="1"/>
      <c r="Q1043" s="1"/>
      <c r="R1043" s="8"/>
      <c r="S1043" s="1"/>
      <c r="T1043" s="1"/>
      <c r="V1043" s="2"/>
    </row>
    <row r="1044" spans="9:22" ht="13.2" x14ac:dyDescent="0.25">
      <c r="I1044" s="1"/>
      <c r="K1044" s="1"/>
      <c r="L1044" s="1"/>
      <c r="M1044" s="1"/>
      <c r="N1044" s="1"/>
      <c r="O1044" s="1"/>
      <c r="P1044" s="1"/>
      <c r="Q1044" s="1"/>
      <c r="R1044" s="8"/>
      <c r="S1044" s="1"/>
      <c r="T1044" s="1"/>
      <c r="V1044" s="2"/>
    </row>
    <row r="1045" spans="9:22" ht="13.2" x14ac:dyDescent="0.25">
      <c r="I1045" s="1"/>
      <c r="K1045" s="1"/>
      <c r="L1045" s="1"/>
      <c r="M1045" s="1"/>
      <c r="N1045" s="1"/>
      <c r="O1045" s="1"/>
      <c r="P1045" s="1"/>
      <c r="Q1045" s="1"/>
      <c r="R1045" s="8"/>
      <c r="S1045" s="1"/>
      <c r="T1045" s="1"/>
      <c r="V1045" s="2"/>
    </row>
    <row r="1046" spans="9:22" ht="13.2" x14ac:dyDescent="0.25">
      <c r="I1046" s="1"/>
      <c r="K1046" s="1"/>
      <c r="L1046" s="1"/>
      <c r="M1046" s="1"/>
      <c r="N1046" s="1"/>
      <c r="O1046" s="1"/>
      <c r="P1046" s="1"/>
      <c r="Q1046" s="1"/>
      <c r="R1046" s="8"/>
      <c r="S1046" s="1"/>
      <c r="T1046" s="1"/>
      <c r="V1046" s="2"/>
    </row>
    <row r="1047" spans="9:22" ht="13.2" x14ac:dyDescent="0.25">
      <c r="I1047" s="1"/>
      <c r="K1047" s="1"/>
      <c r="L1047" s="1"/>
      <c r="M1047" s="1"/>
      <c r="N1047" s="1"/>
      <c r="O1047" s="1"/>
      <c r="P1047" s="1"/>
      <c r="Q1047" s="1"/>
      <c r="R1047" s="8"/>
      <c r="S1047" s="1"/>
      <c r="T1047" s="1"/>
      <c r="V1047" s="2"/>
    </row>
    <row r="1048" spans="9:22" ht="13.2" x14ac:dyDescent="0.25">
      <c r="I1048" s="1"/>
      <c r="K1048" s="1"/>
      <c r="L1048" s="1"/>
      <c r="M1048" s="1"/>
      <c r="N1048" s="1"/>
      <c r="O1048" s="1"/>
      <c r="P1048" s="1"/>
      <c r="Q1048" s="1"/>
      <c r="R1048" s="8"/>
      <c r="S1048" s="1"/>
      <c r="T1048" s="1"/>
      <c r="V1048" s="2"/>
    </row>
    <row r="1049" spans="9:22" ht="13.2" x14ac:dyDescent="0.25">
      <c r="I1049" s="1"/>
      <c r="K1049" s="1"/>
      <c r="L1049" s="1"/>
      <c r="M1049" s="1"/>
      <c r="N1049" s="1"/>
      <c r="O1049" s="1"/>
      <c r="P1049" s="1"/>
      <c r="Q1049" s="1"/>
      <c r="R1049" s="8"/>
      <c r="S1049" s="1"/>
      <c r="T1049" s="1"/>
      <c r="V1049" s="2"/>
    </row>
    <row r="1050" spans="9:22" ht="13.2" x14ac:dyDescent="0.25">
      <c r="I1050" s="1"/>
      <c r="K1050" s="1"/>
      <c r="L1050" s="1"/>
      <c r="M1050" s="1"/>
      <c r="N1050" s="1"/>
      <c r="O1050" s="1"/>
      <c r="P1050" s="1"/>
      <c r="Q1050" s="1"/>
      <c r="R1050" s="8"/>
      <c r="S1050" s="1"/>
      <c r="T1050" s="1"/>
      <c r="V1050" s="2"/>
    </row>
    <row r="1051" spans="9:22" ht="13.2" x14ac:dyDescent="0.25">
      <c r="I1051" s="1"/>
      <c r="K1051" s="1"/>
      <c r="L1051" s="1"/>
      <c r="M1051" s="1"/>
      <c r="N1051" s="1"/>
      <c r="O1051" s="1"/>
      <c r="P1051" s="1"/>
      <c r="Q1051" s="1"/>
      <c r="R1051" s="8"/>
      <c r="S1051" s="1"/>
      <c r="T1051" s="1"/>
      <c r="V1051" s="2"/>
    </row>
    <row r="1052" spans="9:22" ht="13.2" x14ac:dyDescent="0.25">
      <c r="I1052" s="1"/>
      <c r="K1052" s="1"/>
      <c r="L1052" s="1"/>
      <c r="M1052" s="1"/>
      <c r="N1052" s="1"/>
      <c r="O1052" s="1"/>
      <c r="P1052" s="1"/>
      <c r="Q1052" s="1"/>
      <c r="R1052" s="8"/>
      <c r="S1052" s="1"/>
      <c r="T1052" s="1"/>
      <c r="V1052" s="2"/>
    </row>
    <row r="1053" spans="9:22" ht="13.2" x14ac:dyDescent="0.25">
      <c r="I1053" s="1"/>
      <c r="K1053" s="1"/>
      <c r="L1053" s="1"/>
      <c r="M1053" s="1"/>
      <c r="N1053" s="1"/>
      <c r="O1053" s="1"/>
      <c r="P1053" s="1"/>
      <c r="Q1053" s="1"/>
      <c r="R1053" s="8"/>
      <c r="S1053" s="1"/>
      <c r="T1053" s="1"/>
      <c r="V1053" s="2"/>
    </row>
    <row r="1054" spans="9:22" ht="13.2" x14ac:dyDescent="0.25">
      <c r="I1054" s="1"/>
      <c r="K1054" s="1"/>
      <c r="L1054" s="1"/>
      <c r="M1054" s="1"/>
      <c r="N1054" s="1"/>
      <c r="O1054" s="1"/>
      <c r="P1054" s="1"/>
      <c r="Q1054" s="1"/>
      <c r="R1054" s="8"/>
      <c r="S1054" s="1"/>
      <c r="T1054" s="1"/>
      <c r="V1054" s="2"/>
    </row>
    <row r="1055" spans="9:22" ht="13.2" x14ac:dyDescent="0.25">
      <c r="I1055" s="1"/>
      <c r="K1055" s="1"/>
      <c r="L1055" s="1"/>
      <c r="M1055" s="1"/>
      <c r="N1055" s="1"/>
      <c r="O1055" s="1"/>
      <c r="P1055" s="1"/>
      <c r="Q1055" s="1"/>
      <c r="R1055" s="8"/>
      <c r="S1055" s="1"/>
      <c r="T1055" s="1"/>
      <c r="V1055" s="2"/>
    </row>
    <row r="1056" spans="9:22" ht="13.2" x14ac:dyDescent="0.25">
      <c r="I1056" s="1"/>
      <c r="K1056" s="1"/>
      <c r="L1056" s="1"/>
      <c r="M1056" s="1"/>
      <c r="N1056" s="1"/>
      <c r="O1056" s="1"/>
      <c r="P1056" s="1"/>
      <c r="Q1056" s="1"/>
      <c r="R1056" s="8"/>
      <c r="S1056" s="1"/>
      <c r="T1056" s="1"/>
      <c r="V1056" s="2"/>
    </row>
    <row r="1057" spans="9:22" ht="13.2" x14ac:dyDescent="0.25">
      <c r="I1057" s="1"/>
      <c r="K1057" s="1"/>
      <c r="L1057" s="1"/>
      <c r="M1057" s="1"/>
      <c r="N1057" s="1"/>
      <c r="O1057" s="1"/>
      <c r="P1057" s="1"/>
      <c r="Q1057" s="1"/>
      <c r="R1057" s="8"/>
      <c r="S1057" s="1"/>
      <c r="T1057" s="1"/>
      <c r="V1057" s="2"/>
    </row>
    <row r="1058" spans="9:22" ht="13.2" x14ac:dyDescent="0.25">
      <c r="I1058" s="1"/>
      <c r="K1058" s="1"/>
      <c r="L1058" s="1"/>
      <c r="M1058" s="1"/>
      <c r="N1058" s="1"/>
      <c r="O1058" s="1"/>
      <c r="P1058" s="1"/>
      <c r="Q1058" s="1"/>
      <c r="R1058" s="8"/>
      <c r="S1058" s="1"/>
      <c r="T1058" s="1"/>
      <c r="V1058" s="2"/>
    </row>
    <row r="1059" spans="9:22" ht="13.2" x14ac:dyDescent="0.25">
      <c r="I1059" s="1"/>
      <c r="K1059" s="1"/>
      <c r="L1059" s="1"/>
      <c r="M1059" s="1"/>
      <c r="N1059" s="1"/>
      <c r="O1059" s="1"/>
      <c r="P1059" s="1"/>
      <c r="Q1059" s="1"/>
      <c r="R1059" s="8"/>
      <c r="S1059" s="1"/>
      <c r="T1059" s="1"/>
      <c r="V1059" s="2"/>
    </row>
    <row r="1060" spans="9:22" ht="13.2" x14ac:dyDescent="0.25">
      <c r="I1060" s="1"/>
      <c r="K1060" s="1"/>
      <c r="L1060" s="1"/>
      <c r="M1060" s="1"/>
      <c r="N1060" s="1"/>
      <c r="O1060" s="1"/>
      <c r="P1060" s="1"/>
      <c r="Q1060" s="1"/>
      <c r="R1060" s="8"/>
      <c r="S1060" s="1"/>
      <c r="T1060" s="1"/>
      <c r="V1060" s="2"/>
    </row>
    <row r="1061" spans="9:22" ht="13.2" x14ac:dyDescent="0.25">
      <c r="I1061" s="1"/>
      <c r="K1061" s="1"/>
      <c r="L1061" s="1"/>
      <c r="M1061" s="1"/>
      <c r="N1061" s="1"/>
      <c r="O1061" s="1"/>
      <c r="P1061" s="1"/>
      <c r="Q1061" s="1"/>
      <c r="R1061" s="8"/>
      <c r="S1061" s="1"/>
      <c r="T1061" s="1"/>
      <c r="V1061" s="2"/>
    </row>
    <row r="1062" spans="9:22" ht="13.2" x14ac:dyDescent="0.25">
      <c r="I1062" s="1"/>
      <c r="K1062" s="1"/>
      <c r="L1062" s="1"/>
      <c r="M1062" s="1"/>
      <c r="N1062" s="1"/>
      <c r="O1062" s="1"/>
      <c r="P1062" s="1"/>
      <c r="Q1062" s="1"/>
      <c r="R1062" s="8"/>
      <c r="S1062" s="1"/>
      <c r="T1062" s="1"/>
      <c r="V1062" s="2"/>
    </row>
    <row r="1063" spans="9:22" ht="13.2" x14ac:dyDescent="0.25">
      <c r="I1063" s="1"/>
      <c r="K1063" s="1"/>
      <c r="L1063" s="1"/>
      <c r="M1063" s="1"/>
      <c r="N1063" s="1"/>
      <c r="O1063" s="1"/>
      <c r="P1063" s="1"/>
      <c r="Q1063" s="1"/>
      <c r="R1063" s="8"/>
      <c r="S1063" s="1"/>
      <c r="T1063" s="1"/>
      <c r="V1063" s="2"/>
    </row>
    <row r="1064" spans="9:22" ht="13.2" x14ac:dyDescent="0.25">
      <c r="I1064" s="1"/>
      <c r="K1064" s="1"/>
      <c r="L1064" s="1"/>
      <c r="M1064" s="1"/>
      <c r="N1064" s="1"/>
      <c r="O1064" s="1"/>
      <c r="P1064" s="1"/>
      <c r="Q1064" s="1"/>
      <c r="R1064" s="8"/>
      <c r="S1064" s="1"/>
      <c r="T1064" s="1"/>
      <c r="V1064" s="2"/>
    </row>
    <row r="1065" spans="9:22" ht="13.2" x14ac:dyDescent="0.25">
      <c r="I1065" s="1"/>
      <c r="K1065" s="1"/>
      <c r="L1065" s="1"/>
      <c r="M1065" s="1"/>
      <c r="N1065" s="1"/>
      <c r="O1065" s="1"/>
      <c r="P1065" s="1"/>
      <c r="Q1065" s="1"/>
      <c r="R1065" s="8"/>
      <c r="S1065" s="1"/>
      <c r="T1065" s="1"/>
      <c r="V1065" s="2"/>
    </row>
    <row r="1066" spans="9:22" ht="13.2" x14ac:dyDescent="0.25">
      <c r="I1066" s="1"/>
      <c r="P1066" s="70"/>
      <c r="Q1066" s="70"/>
      <c r="S1066" s="1"/>
      <c r="T1066" s="1"/>
      <c r="V1066" s="2"/>
    </row>
    <row r="1067" spans="9:22" ht="13.2" x14ac:dyDescent="0.25">
      <c r="I1067" s="1"/>
      <c r="P1067" s="70"/>
      <c r="Q1067" s="70"/>
      <c r="S1067" s="1"/>
      <c r="T1067" s="1"/>
      <c r="V1067" s="2"/>
    </row>
    <row r="1068" spans="9:22" ht="13.2" x14ac:dyDescent="0.25">
      <c r="I1068" s="1"/>
      <c r="P1068" s="70"/>
      <c r="Q1068" s="70"/>
      <c r="S1068" s="1"/>
      <c r="T1068" s="1"/>
      <c r="V1068" s="2"/>
    </row>
    <row r="1069" spans="9:22" ht="13.2" x14ac:dyDescent="0.25">
      <c r="I1069" s="1"/>
      <c r="P1069" s="70"/>
      <c r="Q1069" s="70"/>
      <c r="S1069" s="1"/>
      <c r="T1069" s="1"/>
      <c r="V1069" s="2"/>
    </row>
    <row r="1070" spans="9:22" ht="13.2" x14ac:dyDescent="0.25">
      <c r="I1070" s="1"/>
      <c r="P1070" s="70"/>
      <c r="Q1070" s="70"/>
      <c r="S1070" s="1"/>
      <c r="T1070" s="1"/>
      <c r="V1070" s="2"/>
    </row>
    <row r="1071" spans="9:22" ht="13.2" x14ac:dyDescent="0.25">
      <c r="I1071" s="1"/>
      <c r="P1071" s="70"/>
      <c r="Q1071" s="70"/>
      <c r="S1071" s="1"/>
      <c r="T1071" s="1"/>
      <c r="V1071" s="2"/>
    </row>
  </sheetData>
  <autoFilter ref="B1:U97" xr:uid="{21354B29-A6D2-4E18-ADC3-9E5C0E9D9F8F}">
    <filterColumn colId="16">
      <filters>
        <filter val="Approved"/>
        <filter val="Backlog"/>
        <filter val="Done"/>
        <filter val="In Development"/>
      </filters>
    </filterColumn>
  </autoFilter>
  <conditionalFormatting sqref="I2:I1071">
    <cfRule type="cellIs" dxfId="11" priority="10" operator="equal">
      <formula>"Backlog"</formula>
    </cfRule>
  </conditionalFormatting>
  <conditionalFormatting sqref="I2:I1071">
    <cfRule type="cellIs" dxfId="10" priority="11" operator="equal">
      <formula>"Done"</formula>
    </cfRule>
  </conditionalFormatting>
  <conditionalFormatting sqref="I2:I1071">
    <cfRule type="cellIs" dxfId="9" priority="12" operator="equal">
      <formula>"Obsolete"</formula>
    </cfRule>
  </conditionalFormatting>
  <conditionalFormatting sqref="I2:I1071">
    <cfRule type="cellIs" dxfId="8" priority="13" operator="equal">
      <formula>"Need to Update"</formula>
    </cfRule>
  </conditionalFormatting>
  <conditionalFormatting sqref="I2:I1071">
    <cfRule type="cellIs" dxfId="7" priority="14" operator="equal">
      <formula>"Closed"</formula>
    </cfRule>
  </conditionalFormatting>
  <conditionalFormatting sqref="R2:R3076">
    <cfRule type="cellIs" dxfId="6" priority="1" operator="equal">
      <formula>"Ready for Approval"</formula>
    </cfRule>
    <cfRule type="cellIs" dxfId="5" priority="5" operator="equal">
      <formula>"Backlog"</formula>
    </cfRule>
    <cfRule type="cellIs" dxfId="4" priority="6" operator="equal">
      <formula>"Approved"</formula>
    </cfRule>
    <cfRule type="cellIs" dxfId="3" priority="7" operator="equal">
      <formula>"Obsolete"</formula>
    </cfRule>
    <cfRule type="cellIs" dxfId="2" priority="8" stopIfTrue="1" operator="equal">
      <formula>"In Development"</formula>
    </cfRule>
  </conditionalFormatting>
  <conditionalFormatting sqref="R1:R1048576">
    <cfRule type="cellIs" dxfId="1" priority="3" operator="equal">
      <formula>"Done"</formula>
    </cfRule>
    <cfRule type="cellIs" priority="4" operator="equal">
      <formula>" -"</formula>
    </cfRule>
  </conditionalFormatting>
  <conditionalFormatting sqref="K2:K1048576">
    <cfRule type="cellIs" dxfId="0" priority="2" operator="equal">
      <formula>"smoke"</formula>
    </cfRule>
  </conditionalFormatting>
  <dataValidations disablePrompts="1" count="9">
    <dataValidation type="list" allowBlank="1" sqref="I1066:I1071" xr:uid="{505200D9-C728-48AE-97C9-DDF674E5B3AB}">
      <formula1>"Done,Backlog,Obsolete,Need to Update,Closed"</formula1>
    </dataValidation>
    <dataValidation type="list" allowBlank="1" showInputMessage="1" showErrorMessage="1" sqref="F104:F1065" xr:uid="{B1BBC0CF-F8E0-4B6A-A62B-5A8E58C23758}">
      <formula1>"High,Medium,Low"</formula1>
    </dataValidation>
    <dataValidation type="list" allowBlank="1" sqref="P98:P1065" xr:uid="{A99A052F-321B-4944-91EA-70EF1DC262B8}">
      <formula1>"AIT,JST,SBT,TCT,Unit Test"</formula1>
    </dataValidation>
    <dataValidation type="list" allowBlank="1" showInputMessage="1" showErrorMessage="1" sqref="I2:I1065" xr:uid="{9C31C250-4C8A-4013-80FE-670A27956421}">
      <formula1>"Done,Backlog,Obsolete,Need to Update,Skipped"</formula1>
    </dataValidation>
    <dataValidation type="list" allowBlank="1" sqref="O2:O1071" xr:uid="{0AA083CB-5EBC-4052-93F5-FB1BAAF21814}">
      <formula1>"Yes,No"</formula1>
    </dataValidation>
    <dataValidation type="list" allowBlank="1" showInputMessage="1" showErrorMessage="1" sqref="F2:F103" xr:uid="{EA272503-F125-495F-AD46-78ABDF191971}">
      <formula1>"1,2,3"</formula1>
    </dataValidation>
    <dataValidation type="list" allowBlank="1" showInputMessage="1" showErrorMessage="1" sqref="M1:M1048576" xr:uid="{2B12C90A-D13F-4F04-AD10-0A10FB8870F7}">
      <formula1>"0,1"</formula1>
    </dataValidation>
    <dataValidation type="list" allowBlank="1" showInputMessage="1" showErrorMessage="1" sqref="R1:R1048576" xr:uid="{F4651166-90FB-4979-8B08-996D055C823B}">
      <formula1>"Backlog,In Development,Ready for Approval,Approved, Obsolete,-"</formula1>
    </dataValidation>
    <dataValidation type="list" allowBlank="1" showInputMessage="1" showErrorMessage="1" sqref="K2:K1048576" xr:uid="{AA354C35-C5CE-4C43-AB15-33E66BB41DC8}">
      <formula1>"smoke,regress,-"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4B9371B-305D-48F7-B3F9-3DC7844D1E97}">
          <x14:formula1>
            <xm:f>Legends!$A$60:$A$62</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66A1E-C899-4FEE-8030-3ED51059CDCA}">
  <dimension ref="A1:E5"/>
  <sheetViews>
    <sheetView workbookViewId="0">
      <selection activeCell="D7" sqref="D7"/>
    </sheetView>
  </sheetViews>
  <sheetFormatPr defaultRowHeight="13.2" x14ac:dyDescent="0.25"/>
  <cols>
    <col min="2" max="2" width="11.88671875" customWidth="1"/>
    <col min="3" max="3" width="19.5546875" bestFit="1" customWidth="1"/>
    <col min="4" max="4" width="128.33203125" customWidth="1"/>
  </cols>
  <sheetData>
    <row r="1" spans="1:5" x14ac:dyDescent="0.25">
      <c r="A1" s="109" t="s">
        <v>167</v>
      </c>
      <c r="B1" s="109" t="s">
        <v>168</v>
      </c>
      <c r="C1" s="109" t="s">
        <v>169</v>
      </c>
      <c r="D1" s="109" t="s">
        <v>170</v>
      </c>
      <c r="E1" s="2"/>
    </row>
    <row r="2" spans="1:5" x14ac:dyDescent="0.25">
      <c r="A2" s="2">
        <v>2.2000000000000002</v>
      </c>
      <c r="B2" s="101">
        <v>44089</v>
      </c>
      <c r="C2" s="2" t="s">
        <v>171</v>
      </c>
      <c r="D2" s="69" t="s">
        <v>172</v>
      </c>
      <c r="E2" s="2"/>
    </row>
    <row r="3" spans="1:5" ht="39.6" x14ac:dyDescent="0.25">
      <c r="A3" s="2">
        <v>2.2999999999999998</v>
      </c>
      <c r="B3" s="101">
        <v>44123</v>
      </c>
      <c r="C3" s="2" t="s">
        <v>175</v>
      </c>
      <c r="D3" s="110" t="s">
        <v>176</v>
      </c>
      <c r="E3" s="2"/>
    </row>
    <row r="4" spans="1:5" ht="62.4" x14ac:dyDescent="0.3">
      <c r="A4" s="2">
        <v>2.4</v>
      </c>
      <c r="B4" s="101">
        <v>44125</v>
      </c>
      <c r="C4" s="2" t="s">
        <v>175</v>
      </c>
      <c r="D4" s="111" t="s">
        <v>179</v>
      </c>
    </row>
    <row r="5" spans="1:5" ht="52.8" x14ac:dyDescent="0.25">
      <c r="A5" s="2">
        <v>2.5</v>
      </c>
      <c r="B5" s="101">
        <v>44160</v>
      </c>
      <c r="C5" s="2" t="s">
        <v>199</v>
      </c>
      <c r="D5" s="13" t="s">
        <v>198</v>
      </c>
    </row>
  </sheetData>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A713AAC5BB049B7D33F3C52BDFA33" ma:contentTypeVersion="13" ma:contentTypeDescription="Create a new document." ma:contentTypeScope="" ma:versionID="e39ed822f9e338a4c000e336919dcad6">
  <xsd:schema xmlns:xsd="http://www.w3.org/2001/XMLSchema" xmlns:xs="http://www.w3.org/2001/XMLSchema" xmlns:p="http://schemas.microsoft.com/office/2006/metadata/properties" xmlns:ns3="40788311-ddfb-4f7b-9c34-3da3da7faca5" xmlns:ns4="049c243a-b1f5-4b44-8db0-d1a2fff31978" targetNamespace="http://schemas.microsoft.com/office/2006/metadata/properties" ma:root="true" ma:fieldsID="f9fe8c27a0325822fba92f0d9e4f2229" ns3:_="" ns4:_="">
    <xsd:import namespace="40788311-ddfb-4f7b-9c34-3da3da7faca5"/>
    <xsd:import namespace="049c243a-b1f5-4b44-8db0-d1a2fff3197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EventHashCode" minOccurs="0"/>
                <xsd:element ref="ns4:MediaServiceGenerationTime" minOccurs="0"/>
                <xsd:element ref="ns4:MediaServiceAutoTags" minOccurs="0"/>
                <xsd:element ref="ns4:MediaServiceOCR"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788311-ddfb-4f7b-9c34-3da3da7faca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9c243a-b1f5-4b44-8db0-d1a2fff3197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0788311-ddfb-4f7b-9c34-3da3da7faca5">
      <UserInfo>
        <DisplayName>Julio Silva</DisplayName>
        <AccountId>67</AccountId>
        <AccountType/>
      </UserInfo>
      <UserInfo>
        <DisplayName>Alena Naradzetskaya</DisplayName>
        <AccountId>77</AccountId>
        <AccountType/>
      </UserInfo>
      <UserInfo>
        <DisplayName>Antonina Smirnova</DisplayName>
        <AccountId>176</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ECAF4A0-1477-470D-B365-5442796977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788311-ddfb-4f7b-9c34-3da3da7faca5"/>
    <ds:schemaRef ds:uri="049c243a-b1f5-4b44-8db0-d1a2fff319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6B1DAF-7BCB-4104-AD94-FD109315BC6A}">
  <ds:schemaRefs>
    <ds:schemaRef ds:uri="049c243a-b1f5-4b44-8db0-d1a2fff31978"/>
    <ds:schemaRef ds:uri="http://purl.org/dc/elements/1.1/"/>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40788311-ddfb-4f7b-9c34-3da3da7faca5"/>
    <ds:schemaRef ds:uri="http://www.w3.org/XML/1998/namespace"/>
    <ds:schemaRef ds:uri="http://purl.org/dc/terms/"/>
  </ds:schemaRefs>
</ds:datastoreItem>
</file>

<file path=customXml/itemProps3.xml><?xml version="1.0" encoding="utf-8"?>
<ds:datastoreItem xmlns:ds="http://schemas.openxmlformats.org/officeDocument/2006/customXml" ds:itemID="{D54BEF55-501C-4D76-9D26-674F2BEFF8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Legends</vt:lpstr>
      <vt:lpstr>Metrics</vt:lpstr>
      <vt:lpstr>Metrics Team 1</vt:lpstr>
      <vt:lpstr>Metrics Team 2</vt:lpstr>
      <vt:lpstr>Metrics Team n</vt:lpstr>
      <vt:lpstr>TM</vt:lpstr>
      <vt:lpstr>Change History</vt:lpstr>
      <vt:lpstr>TM!_Toc27155311</vt:lpstr>
      <vt:lpstr>TM!_Toc27155312</vt:lpstr>
      <vt:lpstr>TM!_Toc61348278</vt:lpstr>
      <vt:lpstr>TM!_Toc61348279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Alena Kachanovskaya</dc:creator>
  <cp:keywords/>
  <dc:description/>
  <cp:lastModifiedBy>Elena Zaporozhets</cp:lastModifiedBy>
  <cp:revision/>
  <dcterms:created xsi:type="dcterms:W3CDTF">2019-10-22T11:39:00Z</dcterms:created>
  <dcterms:modified xsi:type="dcterms:W3CDTF">2021-02-15T15:12:54Z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0x010100F52A713AAC5BB049B7D33F3C52BDFA33</vt:lpwstr>
  </property>
  <property fmtid="{D5CDD505-2E9C-101B-9397-08002B2CF9AE}" pid="3" name="xd_Signature">
    <vt:bool>false</vt:bool>
  </property>
  <property fmtid="{D5CDD505-2E9C-101B-9397-08002B2CF9AE}" pid="4" name="xd_ProgID">
    <vt:lpwstr/>
  </property>
  <property fmtid="{D5CDD505-2E9C-101B-9397-08002B2CF9AE}" pid="5" name="TemplateUrl">
    <vt:lpwstr/>
  </property>
  <property fmtid="{D5CDD505-2E9C-101B-9397-08002B2CF9AE}" pid="6" name="ComplianceAssetId">
    <vt:lpwstr/>
  </property>
</Properties>
</file>