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2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3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G:\"/>
    </mc:Choice>
  </mc:AlternateContent>
  <xr:revisionPtr revIDLastSave="0" documentId="13_ncr:1_{52E164D8-0FD2-4344-A7B4-6E22E1D3D111}" xr6:coauthVersionLast="47" xr6:coauthVersionMax="47" xr10:uidLastSave="{00000000-0000-0000-0000-000000000000}"/>
  <bookViews>
    <workbookView xWindow="-108" yWindow="-108" windowWidth="23256" windowHeight="12456" firstSheet="10" activeTab="16" xr2:uid="{00000000-000D-0000-FFFF-FFFF00000000}"/>
  </bookViews>
  <sheets>
    <sheet name="QUESTION 1" sheetId="1" r:id="rId1"/>
    <sheet name="QUESTION 2" sheetId="10" r:id="rId2"/>
    <sheet name="QUESTION 3" sheetId="2" r:id="rId3"/>
    <sheet name="QUESTION 4" sheetId="5" r:id="rId4"/>
    <sheet name="QUESTION 5" sheetId="6" r:id="rId5"/>
    <sheet name="QUESTION 6" sheetId="7" r:id="rId6"/>
    <sheet name="QUESTION 7" sheetId="8" r:id="rId7"/>
    <sheet name="QUESTION 8" sheetId="9" r:id="rId8"/>
    <sheet name="Question 9" sheetId="12" r:id="rId9"/>
    <sheet name="Question 10" sheetId="11" r:id="rId10"/>
    <sheet name="Question 11" sheetId="13" r:id="rId11"/>
    <sheet name="Question 12" sheetId="14" r:id="rId12"/>
    <sheet name="Question 13" sheetId="15" r:id="rId13"/>
    <sheet name="Question 14" sheetId="16" r:id="rId14"/>
    <sheet name="Question 15" sheetId="17" r:id="rId15"/>
    <sheet name="Question 16,17" sheetId="18" r:id="rId16"/>
    <sheet name="Question 18" sheetId="31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12" l="1"/>
  <c r="D2" i="12"/>
  <c r="C3" i="12"/>
  <c r="C4" i="12"/>
  <c r="C5" i="12"/>
  <c r="C2" i="12"/>
  <c r="C3" i="31"/>
  <c r="C4" i="31"/>
  <c r="C5" i="31"/>
  <c r="C6" i="31"/>
  <c r="C7" i="31"/>
  <c r="C8" i="31"/>
  <c r="C9" i="31"/>
  <c r="C2" i="31"/>
  <c r="B3" i="31"/>
  <c r="B4" i="31"/>
  <c r="B5" i="31"/>
  <c r="B6" i="31"/>
  <c r="B7" i="31"/>
  <c r="B8" i="31"/>
  <c r="B9" i="31"/>
  <c r="B2" i="31"/>
  <c r="G6" i="31" l="1"/>
  <c r="Q7" i="15" l="1"/>
  <c r="E11" i="17"/>
  <c r="E13" i="17" s="1"/>
  <c r="E9" i="17"/>
  <c r="J12" i="16" l="1"/>
  <c r="D17" i="16"/>
  <c r="E17" i="16"/>
  <c r="F17" i="16"/>
  <c r="G17" i="16"/>
  <c r="C17" i="16"/>
  <c r="B17" i="16"/>
  <c r="D7" i="16" s="1"/>
  <c r="F7" i="16" s="1"/>
  <c r="D3" i="16"/>
  <c r="F3" i="16" s="1"/>
  <c r="D4" i="16"/>
  <c r="F4" i="16" s="1"/>
  <c r="D5" i="16"/>
  <c r="D6" i="16"/>
  <c r="F6" i="16" s="1"/>
  <c r="D10" i="16"/>
  <c r="F10" i="16" s="1"/>
  <c r="D11" i="16"/>
  <c r="F11" i="16" s="1"/>
  <c r="D12" i="16"/>
  <c r="F12" i="16" s="1"/>
  <c r="D13" i="16"/>
  <c r="D14" i="16"/>
  <c r="F14" i="16" s="1"/>
  <c r="D16" i="16"/>
  <c r="E3" i="16"/>
  <c r="E4" i="16"/>
  <c r="E5" i="16"/>
  <c r="E6" i="16"/>
  <c r="E7" i="16"/>
  <c r="E8" i="16"/>
  <c r="E9" i="16"/>
  <c r="E10" i="16"/>
  <c r="E11" i="16"/>
  <c r="E12" i="16"/>
  <c r="E13" i="16"/>
  <c r="E14" i="16"/>
  <c r="E15" i="16"/>
  <c r="E16" i="16"/>
  <c r="E2" i="16"/>
  <c r="C3" i="16"/>
  <c r="C4" i="16"/>
  <c r="C5" i="16"/>
  <c r="C6" i="16"/>
  <c r="C7" i="16"/>
  <c r="C8" i="16"/>
  <c r="C9" i="16"/>
  <c r="C10" i="16"/>
  <c r="C11" i="16"/>
  <c r="C12" i="16"/>
  <c r="C13" i="16"/>
  <c r="C14" i="16"/>
  <c r="C15" i="16"/>
  <c r="C16" i="16"/>
  <c r="F16" i="16"/>
  <c r="C2" i="16"/>
  <c r="A17" i="16"/>
  <c r="F5" i="16"/>
  <c r="F13" i="16"/>
  <c r="J10" i="14"/>
  <c r="J8" i="14"/>
  <c r="N9" i="13"/>
  <c r="I6" i="11"/>
  <c r="H7" i="10"/>
  <c r="H6" i="10"/>
  <c r="H5" i="10"/>
  <c r="H4" i="10"/>
  <c r="H3" i="10"/>
  <c r="I3" i="10" s="1"/>
  <c r="I2" i="10"/>
  <c r="H2" i="10"/>
  <c r="I7" i="10" s="1"/>
  <c r="C3" i="10"/>
  <c r="C4" i="10"/>
  <c r="C5" i="10"/>
  <c r="C6" i="10"/>
  <c r="C7" i="10"/>
  <c r="C2" i="10"/>
  <c r="B3" i="10"/>
  <c r="B4" i="10"/>
  <c r="B5" i="10"/>
  <c r="B6" i="10"/>
  <c r="B7" i="10"/>
  <c r="B2" i="10"/>
  <c r="J16" i="8"/>
  <c r="K16" i="8" s="1"/>
  <c r="I8" i="8"/>
  <c r="H8" i="8"/>
  <c r="J15" i="8" s="1"/>
  <c r="K15" i="8" s="1"/>
  <c r="M9" i="7"/>
  <c r="N9" i="7" s="1"/>
  <c r="M10" i="7"/>
  <c r="N10" i="7" s="1"/>
  <c r="M11" i="7"/>
  <c r="N11" i="7" s="1"/>
  <c r="M12" i="7"/>
  <c r="N12" i="7" s="1"/>
  <c r="M13" i="7"/>
  <c r="N13" i="7" s="1"/>
  <c r="M8" i="7"/>
  <c r="N8" i="7" s="1"/>
  <c r="J14" i="7"/>
  <c r="L9" i="7"/>
  <c r="L10" i="7"/>
  <c r="L11" i="7"/>
  <c r="L12" i="7"/>
  <c r="K9" i="7"/>
  <c r="K10" i="7"/>
  <c r="K11" i="7"/>
  <c r="K12" i="7"/>
  <c r="K13" i="7"/>
  <c r="L13" i="7" s="1"/>
  <c r="K8" i="7"/>
  <c r="L8" i="7" s="1"/>
  <c r="L14" i="7" s="1"/>
  <c r="I15" i="7" s="1"/>
  <c r="I16" i="7" s="1"/>
  <c r="H28" i="6"/>
  <c r="I28" i="6" s="1"/>
  <c r="K28" i="6" s="1"/>
  <c r="H29" i="6"/>
  <c r="I29" i="6" s="1"/>
  <c r="K29" i="6" s="1"/>
  <c r="H30" i="6"/>
  <c r="I30" i="6" s="1"/>
  <c r="K30" i="6" s="1"/>
  <c r="H31" i="6"/>
  <c r="I31" i="6" s="1"/>
  <c r="K31" i="6" s="1"/>
  <c r="H32" i="6"/>
  <c r="I32" i="6" s="1"/>
  <c r="K32" i="6" s="1"/>
  <c r="H33" i="6"/>
  <c r="I33" i="6" s="1"/>
  <c r="K33" i="6" s="1"/>
  <c r="H34" i="6"/>
  <c r="I34" i="6" s="1"/>
  <c r="K34" i="6" s="1"/>
  <c r="H27" i="6"/>
  <c r="I27" i="6" s="1"/>
  <c r="K27" i="6" s="1"/>
  <c r="H24" i="6"/>
  <c r="H16" i="6"/>
  <c r="H13" i="5"/>
  <c r="H14" i="5"/>
  <c r="H15" i="5"/>
  <c r="H16" i="5"/>
  <c r="H17" i="5"/>
  <c r="H12" i="5"/>
  <c r="D2" i="16" l="1"/>
  <c r="D9" i="16"/>
  <c r="F9" i="16" s="1"/>
  <c r="D8" i="16"/>
  <c r="F8" i="16" s="1"/>
  <c r="D15" i="16"/>
  <c r="F15" i="16" s="1"/>
  <c r="G3" i="16"/>
  <c r="G11" i="16"/>
  <c r="G4" i="16"/>
  <c r="G16" i="16"/>
  <c r="G8" i="16"/>
  <c r="I4" i="10"/>
  <c r="I5" i="10"/>
  <c r="I6" i="10"/>
  <c r="K35" i="6"/>
  <c r="J14" i="8"/>
  <c r="K14" i="8" s="1"/>
  <c r="J13" i="8"/>
  <c r="K13" i="8" s="1"/>
  <c r="J12" i="8"/>
  <c r="K12" i="8" s="1"/>
  <c r="J11" i="8"/>
  <c r="K11" i="8" s="1"/>
  <c r="H35" i="6"/>
  <c r="I35" i="6" s="1"/>
  <c r="J8" i="8"/>
  <c r="K8" i="8" s="1"/>
  <c r="J10" i="8"/>
  <c r="K10" i="8" s="1"/>
  <c r="J17" i="8"/>
  <c r="K17" i="8" s="1"/>
  <c r="J9" i="8"/>
  <c r="K9" i="8" s="1"/>
  <c r="J9" i="2"/>
  <c r="I10" i="2"/>
  <c r="J10" i="2" s="1"/>
  <c r="I11" i="2"/>
  <c r="J11" i="2" s="1"/>
  <c r="I12" i="2"/>
  <c r="J12" i="2" s="1"/>
  <c r="I13" i="2"/>
  <c r="J13" i="2" s="1"/>
  <c r="I14" i="2"/>
  <c r="J14" i="2" s="1"/>
  <c r="I9" i="2"/>
  <c r="G15" i="2"/>
  <c r="H10" i="2"/>
  <c r="H15" i="2" s="1"/>
  <c r="G17" i="2" s="1"/>
  <c r="H11" i="2"/>
  <c r="H12" i="2"/>
  <c r="H13" i="2"/>
  <c r="H14" i="2"/>
  <c r="H9" i="2"/>
  <c r="O9" i="1"/>
  <c r="O10" i="1"/>
  <c r="O11" i="1"/>
  <c r="O12" i="1"/>
  <c r="O8" i="1"/>
  <c r="H8" i="1"/>
  <c r="I8" i="1" s="1"/>
  <c r="H9" i="1"/>
  <c r="I9" i="1" s="1"/>
  <c r="H10" i="1"/>
  <c r="I10" i="1" s="1"/>
  <c r="H11" i="1"/>
  <c r="I11" i="1" s="1"/>
  <c r="H12" i="1"/>
  <c r="I12" i="1" s="1"/>
  <c r="F13" i="1"/>
  <c r="G9" i="1"/>
  <c r="G10" i="1"/>
  <c r="G11" i="1"/>
  <c r="G12" i="1"/>
  <c r="G8" i="1"/>
  <c r="F2" i="16" l="1"/>
  <c r="G2" i="16"/>
  <c r="G6" i="16"/>
  <c r="G7" i="16"/>
  <c r="G15" i="16"/>
  <c r="G14" i="16"/>
  <c r="G5" i="16"/>
  <c r="G9" i="16"/>
  <c r="G13" i="16"/>
  <c r="G10" i="16"/>
  <c r="G12" i="16"/>
  <c r="G13" i="1"/>
  <c r="F15" i="1" s="1"/>
  <c r="F17" i="1" s="1"/>
</calcChain>
</file>

<file path=xl/sharedStrings.xml><?xml version="1.0" encoding="utf-8"?>
<sst xmlns="http://schemas.openxmlformats.org/spreadsheetml/2006/main" count="191" uniqueCount="121">
  <si>
    <t>x</t>
  </si>
  <si>
    <t>f</t>
  </si>
  <si>
    <t>f*x</t>
  </si>
  <si>
    <t>mean</t>
  </si>
  <si>
    <t>n</t>
  </si>
  <si>
    <t>p(estimate)</t>
  </si>
  <si>
    <t>probaility</t>
  </si>
  <si>
    <t>X</t>
  </si>
  <si>
    <t>F</t>
  </si>
  <si>
    <t>X*F</t>
  </si>
  <si>
    <t>PROBABILITY</t>
  </si>
  <si>
    <t>E.F</t>
  </si>
  <si>
    <t>P(X=x)</t>
  </si>
  <si>
    <t>POISSON DISTRIBUTION</t>
  </si>
  <si>
    <t>P(X)</t>
  </si>
  <si>
    <t>PROBAILITY OF SUCCESS,P</t>
  </si>
  <si>
    <t>Column1</t>
  </si>
  <si>
    <t>Column2</t>
  </si>
  <si>
    <t>n=8</t>
  </si>
  <si>
    <t>given</t>
  </si>
  <si>
    <t>N=150</t>
  </si>
  <si>
    <t>variance</t>
  </si>
  <si>
    <t>oi</t>
  </si>
  <si>
    <t>(oi-ei)^2/ei</t>
  </si>
  <si>
    <t>Ei=N.p(X)</t>
  </si>
  <si>
    <t>NO. OF YEARS</t>
  </si>
  <si>
    <t>NO. OF PERSONS</t>
  </si>
  <si>
    <t>0 TO 3</t>
  </si>
  <si>
    <t>3 TO 6</t>
  </si>
  <si>
    <t>6 TO 9</t>
  </si>
  <si>
    <t>9 TO 12</t>
  </si>
  <si>
    <t>12 TO 15</t>
  </si>
  <si>
    <t>15 AND ABOVE</t>
  </si>
  <si>
    <t>LL</t>
  </si>
  <si>
    <t>UP</t>
  </si>
  <si>
    <t>MID VALUE</t>
  </si>
  <si>
    <t>FM</t>
  </si>
  <si>
    <t>MEAN</t>
  </si>
  <si>
    <t>LAMBDA</t>
  </si>
  <si>
    <t>NORMAL DISTRIBUTION</t>
  </si>
  <si>
    <t>S.NO</t>
  </si>
  <si>
    <t>NAME</t>
  </si>
  <si>
    <t>MARKS</t>
  </si>
  <si>
    <t>STD</t>
  </si>
  <si>
    <t>NORMAL DIS</t>
  </si>
  <si>
    <t>ROHAN</t>
  </si>
  <si>
    <t>SOHAN</t>
  </si>
  <si>
    <t>MOHAN</t>
  </si>
  <si>
    <t>ARPIT</t>
  </si>
  <si>
    <t>RAM</t>
  </si>
  <si>
    <t>SHYAM</t>
  </si>
  <si>
    <t>SAHIL</t>
  </si>
  <si>
    <t>ARNAV</t>
  </si>
  <si>
    <t>AYUSH</t>
  </si>
  <si>
    <t>ARUSH</t>
  </si>
  <si>
    <t>EX=N.P(X)</t>
  </si>
  <si>
    <t xml:space="preserve"> </t>
  </si>
  <si>
    <t>probability</t>
  </si>
  <si>
    <t>n=6</t>
  </si>
  <si>
    <t>commulative probability</t>
  </si>
  <si>
    <t>A BOY ROLLING A DIE. CALACULATE PROBABILITY OF GETTING 3 ON THE 6TH ROLL.</t>
  </si>
  <si>
    <t>Estimated Frequency</t>
  </si>
  <si>
    <t xml:space="preserve">Number of success  </t>
  </si>
  <si>
    <t>Number of trials</t>
  </si>
  <si>
    <t>Probability</t>
  </si>
  <si>
    <t>Estimated Probability of success</t>
  </si>
  <si>
    <t>Nathan makes 60% of his free-throw attempts. If he shoots 12 free throws, what is the probability that he makes exactly 10?</t>
  </si>
  <si>
    <t xml:space="preserve">Formula </t>
  </si>
  <si>
    <t>POISSON.DIST(x, mean, cumulative)</t>
  </si>
  <si>
    <t>A certain sporting goods store sells seven basketballs per day on average.What is the probability</t>
  </si>
  <si>
    <t>that this store sells four or less basketballs in a given day?</t>
  </si>
  <si>
    <t>x(no. of occurrence)</t>
  </si>
  <si>
    <t>Cumulative(use true because cumulative is not exact probability)</t>
  </si>
  <si>
    <t>Distribution A</t>
  </si>
  <si>
    <t>Distribution B</t>
  </si>
  <si>
    <t>Distance betwwen two distribution by Euclidean distance Method</t>
  </si>
  <si>
    <t>Suppose the scores for an exam are normally distributed with a mean of 90 and a standard deviation of 10.</t>
  </si>
  <si>
    <t>Find the probability that a randomly selected student recieves a score less than 80 and recieves a score greater than 80.</t>
  </si>
  <si>
    <t xml:space="preserve">Mean </t>
  </si>
  <si>
    <t>Standard deviation</t>
  </si>
  <si>
    <t>Probability (x&lt;80)</t>
  </si>
  <si>
    <t>Probability (x&gt;80)</t>
  </si>
  <si>
    <t>Formula: =NORMDIST(x, mean, standard_dev, cumulative)</t>
  </si>
  <si>
    <t xml:space="preserve">         (1) Hours spent studying and (2) Exam score received by 20 different students:</t>
  </si>
  <si>
    <t>Hours</t>
  </si>
  <si>
    <t>Score</t>
  </si>
  <si>
    <t>Y</t>
  </si>
  <si>
    <t>average(X)</t>
  </si>
  <si>
    <t>average(Y)</t>
  </si>
  <si>
    <r>
      <t>x=X-X</t>
    </r>
    <r>
      <rPr>
        <sz val="11"/>
        <color theme="1"/>
        <rFont val="Calibri"/>
        <family val="2"/>
      </rPr>
      <t>̅</t>
    </r>
  </si>
  <si>
    <r>
      <t>y=Y-Y</t>
    </r>
    <r>
      <rPr>
        <sz val="11"/>
        <color theme="1"/>
        <rFont val="Calibri"/>
        <family val="2"/>
      </rPr>
      <t>̅</t>
    </r>
  </si>
  <si>
    <t>x²</t>
  </si>
  <si>
    <t>y²</t>
  </si>
  <si>
    <t>xy</t>
  </si>
  <si>
    <t>Σx²</t>
  </si>
  <si>
    <t>Σy²</t>
  </si>
  <si>
    <t>Σxy</t>
  </si>
  <si>
    <t>r</t>
  </si>
  <si>
    <t>Salary (lakhs P.A.)</t>
  </si>
  <si>
    <t>Marks(%)</t>
  </si>
  <si>
    <t>N</t>
  </si>
  <si>
    <t>df(n-2)</t>
  </si>
  <si>
    <t>t</t>
  </si>
  <si>
    <t>correlation</t>
  </si>
  <si>
    <t>p</t>
  </si>
  <si>
    <t>Type of Distribution</t>
  </si>
  <si>
    <t>Normal random number</t>
  </si>
  <si>
    <t>Random Value</t>
  </si>
  <si>
    <t>Poisson random number</t>
  </si>
  <si>
    <t>Binomial random number</t>
  </si>
  <si>
    <t>covariance</t>
  </si>
  <si>
    <t>Bernoulli random number</t>
  </si>
  <si>
    <t>A</t>
  </si>
  <si>
    <t>B</t>
  </si>
  <si>
    <t>C</t>
  </si>
  <si>
    <t>s.d.</t>
  </si>
  <si>
    <t>sum s.d.</t>
  </si>
  <si>
    <t xml:space="preserve">entropy of </t>
  </si>
  <si>
    <t>each value</t>
  </si>
  <si>
    <t>probabilities</t>
  </si>
  <si>
    <t>Total entropy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</si>
</sst>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"/>
  </numFmts>
  <fonts count="21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Arial Narrow"/>
      <family val="2"/>
    </font>
    <font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10"/>
      <color rgb="FF374151"/>
      <name val="Segoe UI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1F1F1F"/>
      <name val="Arial"/>
      <family val="2"/>
    </font>
    <font>
      <b/>
      <sz val="10"/>
      <color rgb="FF1F1F1F"/>
      <name val="Arial"/>
      <family val="2"/>
    </font>
    <font>
      <sz val="1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444746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96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0" fontId="4" fillId="0" borderId="0" xfId="0" applyFont="1"/>
    <xf numFmtId="0" fontId="7" fillId="0" borderId="0" xfId="0" applyFont="1"/>
    <xf numFmtId="16" fontId="7" fillId="0" borderId="0" xfId="0" applyNumberFormat="1" applyFont="1"/>
    <xf numFmtId="0" fontId="8" fillId="0" borderId="0" xfId="0" applyFont="1"/>
    <xf numFmtId="0" fontId="1" fillId="0" borderId="0" xfId="0" applyFont="1"/>
    <xf numFmtId="16" fontId="0" fillId="0" borderId="0" xfId="0" applyNumberFormat="1"/>
    <xf numFmtId="0" fontId="0" fillId="0" borderId="1" xfId="0" applyBorder="1"/>
    <xf numFmtId="0" fontId="7" fillId="0" borderId="1" xfId="0" applyFont="1" applyBorder="1"/>
    <xf numFmtId="0" fontId="1" fillId="0" borderId="1" xfId="0" applyFont="1" applyBorder="1"/>
    <xf numFmtId="164" fontId="0" fillId="0" borderId="0" xfId="1" applyNumberFormat="1" applyFont="1"/>
    <xf numFmtId="0" fontId="0" fillId="0" borderId="0" xfId="1" applyNumberFormat="1" applyFont="1"/>
    <xf numFmtId="164" fontId="0" fillId="0" borderId="1" xfId="1" applyNumberFormat="1" applyFont="1" applyBorder="1"/>
    <xf numFmtId="0" fontId="4" fillId="0" borderId="1" xfId="0" applyFont="1" applyBorder="1"/>
    <xf numFmtId="0" fontId="8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0" fillId="0" borderId="0" xfId="0" applyFont="1"/>
    <xf numFmtId="0" fontId="13" fillId="0" borderId="0" xfId="0" applyFont="1"/>
    <xf numFmtId="0" fontId="14" fillId="0" borderId="0" xfId="0" applyFont="1"/>
    <xf numFmtId="0" fontId="0" fillId="2" borderId="1" xfId="0" applyFill="1" applyBorder="1"/>
    <xf numFmtId="0" fontId="12" fillId="0" borderId="0" xfId="0" applyFont="1"/>
    <xf numFmtId="0" fontId="0" fillId="0" borderId="10" xfId="0" applyBorder="1"/>
    <xf numFmtId="0" fontId="0" fillId="0" borderId="11" xfId="0" applyBorder="1"/>
    <xf numFmtId="0" fontId="0" fillId="0" borderId="9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16" fillId="0" borderId="1" xfId="0" applyFont="1" applyBorder="1" applyAlignment="1">
      <alignment wrapText="1"/>
    </xf>
    <xf numFmtId="0" fontId="16" fillId="0" borderId="1" xfId="0" applyFont="1" applyBorder="1" applyAlignment="1">
      <alignment horizontal="right" wrapText="1"/>
    </xf>
    <xf numFmtId="0" fontId="17" fillId="0" borderId="1" xfId="0" applyFont="1" applyBorder="1"/>
    <xf numFmtId="0" fontId="0" fillId="0" borderId="8" xfId="0" applyBorder="1"/>
    <xf numFmtId="2" fontId="0" fillId="0" borderId="4" xfId="0" applyNumberFormat="1" applyBorder="1"/>
    <xf numFmtId="0" fontId="19" fillId="0" borderId="1" xfId="0" applyFont="1" applyBorder="1" applyAlignment="1">
      <alignment horizontal="center"/>
    </xf>
    <xf numFmtId="0" fontId="0" fillId="0" borderId="21" xfId="0" applyBorder="1"/>
    <xf numFmtId="0" fontId="0" fillId="0" borderId="30" xfId="0" applyBorder="1"/>
    <xf numFmtId="0" fontId="0" fillId="0" borderId="31" xfId="0" applyBorder="1"/>
    <xf numFmtId="165" fontId="0" fillId="0" borderId="25" xfId="0" applyNumberFormat="1" applyBorder="1"/>
    <xf numFmtId="0" fontId="0" fillId="0" borderId="28" xfId="0" applyBorder="1"/>
    <xf numFmtId="0" fontId="0" fillId="0" borderId="29" xfId="0" applyBorder="1"/>
    <xf numFmtId="0" fontId="12" fillId="0" borderId="1" xfId="0" applyFont="1" applyBorder="1"/>
    <xf numFmtId="0" fontId="0" fillId="0" borderId="23" xfId="0" applyBorder="1"/>
    <xf numFmtId="0" fontId="0" fillId="0" borderId="32" xfId="0" applyBorder="1"/>
    <xf numFmtId="0" fontId="0" fillId="0" borderId="16" xfId="0" applyBorder="1"/>
    <xf numFmtId="0" fontId="0" fillId="0" borderId="33" xfId="0" applyBorder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5" fillId="0" borderId="20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5" fillId="0" borderId="21" xfId="0" applyFont="1" applyBorder="1" applyAlignment="1">
      <alignment horizontal="center"/>
    </xf>
    <xf numFmtId="0" fontId="20" fillId="0" borderId="28" xfId="0" applyFont="1" applyBorder="1" applyAlignment="1">
      <alignment horizontal="center"/>
    </xf>
    <xf numFmtId="0" fontId="20" fillId="0" borderId="0" xfId="0" applyFont="1" applyAlignment="1">
      <alignment horizontal="center"/>
    </xf>
    <xf numFmtId="0" fontId="0" fillId="0" borderId="22" xfId="0" applyBorder="1" applyAlignment="1">
      <alignment horizontal="center"/>
    </xf>
    <xf numFmtId="0" fontId="0" fillId="0" borderId="1" xfId="0" applyBorder="1" applyAlignment="1">
      <alignment horizontal="center"/>
    </xf>
    <xf numFmtId="0" fontId="14" fillId="0" borderId="7" xfId="0" applyFont="1" applyBorder="1" applyAlignment="1">
      <alignment horizontal="center"/>
    </xf>
    <xf numFmtId="0" fontId="14" fillId="0" borderId="8" xfId="0" applyFont="1" applyBorder="1" applyAlignment="1">
      <alignment horizontal="center"/>
    </xf>
    <xf numFmtId="0" fontId="14" fillId="0" borderId="6" xfId="0" applyFont="1" applyBorder="1" applyAlignment="1">
      <alignment horizontal="center"/>
    </xf>
    <xf numFmtId="0" fontId="14" fillId="0" borderId="3" xfId="0" applyFont="1" applyBorder="1" applyAlignment="1">
      <alignment horizontal="center"/>
    </xf>
    <xf numFmtId="0" fontId="14" fillId="0" borderId="9" xfId="0" applyFont="1" applyBorder="1" applyAlignment="1">
      <alignment horizontal="center"/>
    </xf>
    <xf numFmtId="0" fontId="14" fillId="0" borderId="2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15" fillId="0" borderId="16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2" fillId="0" borderId="7" xfId="0" applyFont="1" applyBorder="1" applyAlignment="1">
      <alignment horizontal="center"/>
    </xf>
    <xf numFmtId="0" fontId="12" fillId="0" borderId="8" xfId="0" applyFont="1" applyBorder="1" applyAlignment="1">
      <alignment horizontal="center"/>
    </xf>
    <xf numFmtId="0" fontId="12" fillId="0" borderId="6" xfId="0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2" fillId="0" borderId="9" xfId="0" applyFont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12" fillId="0" borderId="23" xfId="0" applyFont="1" applyBorder="1" applyAlignment="1">
      <alignment horizontal="center"/>
    </xf>
    <xf numFmtId="0" fontId="12" fillId="0" borderId="24" xfId="0" applyFont="1" applyBorder="1" applyAlignment="1">
      <alignment horizontal="center"/>
    </xf>
    <xf numFmtId="0" fontId="12" fillId="0" borderId="25" xfId="0" applyFont="1" applyBorder="1" applyAlignment="1">
      <alignment horizontal="center"/>
    </xf>
    <xf numFmtId="0" fontId="12" fillId="0" borderId="26" xfId="0" applyFont="1" applyBorder="1" applyAlignment="1">
      <alignment horizontal="center"/>
    </xf>
    <xf numFmtId="0" fontId="12" fillId="0" borderId="27" xfId="0" applyFont="1" applyBorder="1" applyAlignment="1">
      <alignment horizontal="center"/>
    </xf>
    <xf numFmtId="0" fontId="12" fillId="0" borderId="19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0" fillId="0" borderId="0" xfId="0" applyBorder="1" applyAlignment="1"/>
    <xf numFmtId="0" fontId="0" fillId="0" borderId="0" xfId="0" applyBorder="1"/>
    <xf numFmtId="0" fontId="0" fillId="0" borderId="34" xfId="0" applyBorder="1"/>
  </cellXfs>
  <cellStyles count="2">
    <cellStyle name="Normal" xfId="0" builtinId="0"/>
    <cellStyle name="Percent" xfId="1" builtinId="5"/>
  </cellStyles>
  <dxfs count="6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BINOMIAL</a:t>
            </a:r>
            <a:r>
              <a:rPr lang="en-US" baseline="0"/>
              <a:t> DISTRIBUTION</a:t>
            </a:r>
            <a:endParaRPr lang="en-US"/>
          </a:p>
        </c:rich>
      </c:tx>
      <c:layout>
        <c:manualLayout>
          <c:xMode val="edge"/>
          <c:yMode val="edge"/>
          <c:x val="0.32255555555555554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'QUESTION 1'!$O$7</c:f>
              <c:strCache>
                <c:ptCount val="1"/>
                <c:pt idx="0">
                  <c:v>probaility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'QUESTION 1'!$N$8:$N$12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'QUESTION 1'!$O$8:$O$12</c:f>
              <c:numCache>
                <c:formatCode>General</c:formatCode>
                <c:ptCount val="5"/>
                <c:pt idx="0">
                  <c:v>2.4877842350294423E-2</c:v>
                </c:pt>
                <c:pt idx="1">
                  <c:v>0.12225694321582031</c:v>
                </c:pt>
                <c:pt idx="2">
                  <c:v>0.30040306458287819</c:v>
                </c:pt>
                <c:pt idx="3">
                  <c:v>0.36906697827165769</c:v>
                </c:pt>
                <c:pt idx="4">
                  <c:v>0.18137023287655993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94A-44FD-B457-D736197CD9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16675232"/>
        <c:axId val="-1916677408"/>
      </c:scatterChart>
      <c:valAx>
        <c:axId val="-1916675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16677408"/>
        <c:crosses val="autoZero"/>
        <c:crossBetween val="midCat"/>
      </c:valAx>
      <c:valAx>
        <c:axId val="-191667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16675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3128128678959611E-2"/>
          <c:y val="0.12619780869753144"/>
          <c:w val="0.89646078786956984"/>
          <c:h val="0.7446494378799855"/>
        </c:manualLayout>
      </c:layout>
      <c:scatterChart>
        <c:scatterStyle val="lineMarker"/>
        <c:varyColors val="0"/>
        <c:ser>
          <c:idx val="0"/>
          <c:order val="0"/>
          <c:tx>
            <c:strRef>
              <c:f>'Question 13'!$B$1</c:f>
              <c:strCache>
                <c:ptCount val="1"/>
                <c:pt idx="0">
                  <c:v>Score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'Question 13'!$A$2:$A$21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4</c:v>
                </c:pt>
                <c:pt idx="12">
                  <c:v>4</c:v>
                </c:pt>
                <c:pt idx="13">
                  <c:v>5</c:v>
                </c:pt>
                <c:pt idx="14">
                  <c:v>5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7</c:v>
                </c:pt>
                <c:pt idx="19">
                  <c:v>8</c:v>
                </c:pt>
              </c:numCache>
            </c:numRef>
          </c:xVal>
          <c:yVal>
            <c:numRef>
              <c:f>'Question 13'!$B$2:$B$21</c:f>
              <c:numCache>
                <c:formatCode>General</c:formatCode>
                <c:ptCount val="20"/>
                <c:pt idx="0">
                  <c:v>75</c:v>
                </c:pt>
                <c:pt idx="1">
                  <c:v>66</c:v>
                </c:pt>
                <c:pt idx="2">
                  <c:v>68</c:v>
                </c:pt>
                <c:pt idx="3">
                  <c:v>74</c:v>
                </c:pt>
                <c:pt idx="4">
                  <c:v>78</c:v>
                </c:pt>
                <c:pt idx="5">
                  <c:v>72</c:v>
                </c:pt>
                <c:pt idx="6">
                  <c:v>85</c:v>
                </c:pt>
                <c:pt idx="7">
                  <c:v>82</c:v>
                </c:pt>
                <c:pt idx="8">
                  <c:v>90</c:v>
                </c:pt>
                <c:pt idx="9">
                  <c:v>82</c:v>
                </c:pt>
                <c:pt idx="10">
                  <c:v>80</c:v>
                </c:pt>
                <c:pt idx="11">
                  <c:v>88</c:v>
                </c:pt>
                <c:pt idx="12">
                  <c:v>85</c:v>
                </c:pt>
                <c:pt idx="13">
                  <c:v>90</c:v>
                </c:pt>
                <c:pt idx="14">
                  <c:v>92</c:v>
                </c:pt>
                <c:pt idx="15">
                  <c:v>94</c:v>
                </c:pt>
                <c:pt idx="16">
                  <c:v>94</c:v>
                </c:pt>
                <c:pt idx="17">
                  <c:v>88</c:v>
                </c:pt>
                <c:pt idx="18">
                  <c:v>91</c:v>
                </c:pt>
                <c:pt idx="19">
                  <c:v>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40-46B9-97B6-DD9A9189C0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3618047"/>
        <c:axId val="1221863935"/>
      </c:scatterChart>
      <c:valAx>
        <c:axId val="1263618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1863935"/>
        <c:crosses val="autoZero"/>
        <c:crossBetween val="midCat"/>
      </c:valAx>
      <c:valAx>
        <c:axId val="1221863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6180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'QUESTION 2'!$H$1</c:f>
              <c:strCache>
                <c:ptCount val="1"/>
                <c:pt idx="0">
                  <c:v>probability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'QUESTION 2'!$H$2:$H$7</c:f>
              <c:numCache>
                <c:formatCode>General</c:formatCode>
                <c:ptCount val="6"/>
                <c:pt idx="0">
                  <c:v>0.16666666666666666</c:v>
                </c:pt>
                <c:pt idx="1">
                  <c:v>0.16666666666666666</c:v>
                </c:pt>
                <c:pt idx="2">
                  <c:v>0.16666666666666666</c:v>
                </c:pt>
                <c:pt idx="3">
                  <c:v>0.16666666666666666</c:v>
                </c:pt>
                <c:pt idx="4">
                  <c:v>0.16666666666666666</c:v>
                </c:pt>
                <c:pt idx="5">
                  <c:v>0.16666666666666666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70-4DFA-8A8D-6B2AAC1A3115}"/>
            </c:ext>
          </c:extLst>
        </c:ser>
        <c:ser>
          <c:idx val="1"/>
          <c:order val="1"/>
          <c:tx>
            <c:strRef>
              <c:f>'QUESTION 2'!$I$1</c:f>
              <c:strCache>
                <c:ptCount val="1"/>
                <c:pt idx="0">
                  <c:v>commulative probability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'QUESTION 2'!$I$2:$I$7</c:f>
              <c:numCache>
                <c:formatCode>General</c:formatCode>
                <c:ptCount val="6"/>
                <c:pt idx="0">
                  <c:v>0.5</c:v>
                </c:pt>
                <c:pt idx="1">
                  <c:v>1.1666666666666667</c:v>
                </c:pt>
                <c:pt idx="2">
                  <c:v>2</c:v>
                </c:pt>
                <c:pt idx="3">
                  <c:v>2.9999999999999996</c:v>
                </c:pt>
                <c:pt idx="4">
                  <c:v>4.1666666666666661</c:v>
                </c:pt>
                <c:pt idx="5">
                  <c:v>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70-4DFA-8A8D-6B2AAC1A31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78233552"/>
        <c:axId val="78234032"/>
        <c:axId val="0"/>
      </c:bar3DChart>
      <c:catAx>
        <c:axId val="78233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34032"/>
        <c:crosses val="autoZero"/>
        <c:auto val="1"/>
        <c:lblAlgn val="ctr"/>
        <c:lblOffset val="100"/>
        <c:noMultiLvlLbl val="0"/>
      </c:catAx>
      <c:valAx>
        <c:axId val="7823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33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3147016490111414E-2"/>
          <c:y val="0.12117266719395217"/>
          <c:w val="0.88649250819207681"/>
          <c:h val="0.658665227016795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'QUESTION 3'!$O$8</c:f>
              <c:strCache>
                <c:ptCount val="1"/>
                <c:pt idx="0">
                  <c:v>P(X=x)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'QUESTION 3'!$N$9:$N$14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'QUESTION 3'!$O$9:$O$14</c:f>
              <c:numCache>
                <c:formatCode>General</c:formatCode>
                <c:ptCount val="6"/>
                <c:pt idx="0">
                  <c:v>0.33236450689376212</c:v>
                </c:pt>
                <c:pt idx="1">
                  <c:v>0.36610714872713757</c:v>
                </c:pt>
                <c:pt idx="2">
                  <c:v>0.20163772239368144</c:v>
                </c:pt>
                <c:pt idx="3">
                  <c:v>7.4036196294751694E-2</c:v>
                </c:pt>
                <c:pt idx="4">
                  <c:v>2.0388143262795956E-2</c:v>
                </c:pt>
                <c:pt idx="5">
                  <c:v>4.49160174625296E-3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71-4445-986B-D3ABB0C88B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642129280"/>
        <c:axId val="-1642128736"/>
      </c:barChart>
      <c:catAx>
        <c:axId val="-1642129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42128736"/>
        <c:crosses val="autoZero"/>
        <c:auto val="1"/>
        <c:lblAlgn val="ctr"/>
        <c:lblOffset val="100"/>
        <c:noMultiLvlLbl val="0"/>
      </c:catAx>
      <c:valAx>
        <c:axId val="-164212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42129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GEOMETRIC</a:t>
            </a:r>
            <a:r>
              <a:rPr lang="en-US" baseline="0"/>
              <a:t> DISTRIBUTION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'QUESTION 4'!$G$12:$G$17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'QUESTION 4'!$H$12:$H$17</c:f>
              <c:numCache>
                <c:formatCode>General</c:formatCode>
                <c:ptCount val="6"/>
                <c:pt idx="0">
                  <c:v>0.3</c:v>
                </c:pt>
                <c:pt idx="1">
                  <c:v>0.21</c:v>
                </c:pt>
                <c:pt idx="2">
                  <c:v>0.14699999999999996</c:v>
                </c:pt>
                <c:pt idx="3">
                  <c:v>0.10289999999999998</c:v>
                </c:pt>
                <c:pt idx="4">
                  <c:v>7.2029999999999969E-2</c:v>
                </c:pt>
                <c:pt idx="5">
                  <c:v>5.042099999999998E-2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BB-40D7-884B-E3B68E765E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642120576"/>
        <c:axId val="-1642122208"/>
      </c:barChart>
      <c:catAx>
        <c:axId val="-1642120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42122208"/>
        <c:crosses val="autoZero"/>
        <c:auto val="1"/>
        <c:lblAlgn val="ctr"/>
        <c:lblOffset val="100"/>
        <c:noMultiLvlLbl val="0"/>
      </c:catAx>
      <c:valAx>
        <c:axId val="-164212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42120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DISCRETE</a:t>
            </a:r>
            <a:r>
              <a:rPr lang="en-US" sz="1800" baseline="0"/>
              <a:t> UNIFORM DISTRIBUTION</a:t>
            </a:r>
            <a:endParaRPr lang="en-US" sz="1800"/>
          </a:p>
        </c:rich>
      </c:tx>
      <c:layout>
        <c:manualLayout>
          <c:xMode val="edge"/>
          <c:yMode val="edge"/>
          <c:x val="0.18379855643044618"/>
          <c:y val="3.836145481814773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604111986001749E-2"/>
          <c:y val="0.1804399970836979"/>
          <c:w val="0.9223958880139983"/>
          <c:h val="0.75474518810148727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'QUESTION 5'!$N$7:$N$14</c:f>
              <c:numCache>
                <c:formatCode>General</c:formatCode>
                <c:ptCount val="8"/>
                <c:pt idx="0">
                  <c:v>-4</c:v>
                </c:pt>
                <c:pt idx="1">
                  <c:v>-3</c:v>
                </c:pt>
                <c:pt idx="2">
                  <c:v>-2</c:v>
                </c:pt>
                <c:pt idx="3">
                  <c:v>-1</c:v>
                </c:pt>
                <c:pt idx="4">
                  <c:v>0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</c:numCache>
            </c:numRef>
          </c:xVal>
          <c:yVal>
            <c:numRef>
              <c:f>'QUESTION 5'!$O$7:$O$14</c:f>
              <c:numCache>
                <c:formatCode>General</c:formatCode>
                <c:ptCount val="8"/>
                <c:pt idx="0">
                  <c:v>5.07</c:v>
                </c:pt>
                <c:pt idx="1">
                  <c:v>0.75</c:v>
                </c:pt>
                <c:pt idx="2">
                  <c:v>0.27</c:v>
                </c:pt>
                <c:pt idx="3">
                  <c:v>3.63</c:v>
                </c:pt>
                <c:pt idx="4">
                  <c:v>21.87</c:v>
                </c:pt>
                <c:pt idx="5">
                  <c:v>3.3333333333333335E-3</c:v>
                </c:pt>
                <c:pt idx="6">
                  <c:v>1.2033333333333334</c:v>
                </c:pt>
                <c:pt idx="7">
                  <c:v>8.67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9F3-4172-BFA0-F23D01A353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42127104"/>
        <c:axId val="-1642124384"/>
      </c:scatterChart>
      <c:valAx>
        <c:axId val="-1642127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42124384"/>
        <c:crosses val="autoZero"/>
        <c:crossBetween val="midCat"/>
      </c:valAx>
      <c:valAx>
        <c:axId val="-164212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42127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EXPONENTIAL</a:t>
            </a:r>
            <a:r>
              <a:rPr lang="en-US" sz="1800" baseline="0"/>
              <a:t> DISTRIBUTION</a:t>
            </a:r>
            <a:endParaRPr lang="en-US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'QUESTION 6'!$F$19:$F$24</c:f>
              <c:numCache>
                <c:formatCode>General</c:formatCode>
                <c:ptCount val="6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</c:numCache>
            </c:numRef>
          </c:xVal>
          <c:yVal>
            <c:numRef>
              <c:f>'QUESTION 6'!$G$19:$G$24</c:f>
              <c:numCache>
                <c:formatCode>General</c:formatCode>
                <c:ptCount val="6"/>
                <c:pt idx="0">
                  <c:v>182.17452848150373</c:v>
                </c:pt>
                <c:pt idx="1">
                  <c:v>71.549332389976314</c:v>
                </c:pt>
                <c:pt idx="2">
                  <c:v>28.101112752275291</c:v>
                </c:pt>
                <c:pt idx="3">
                  <c:v>11.036756200770858</c:v>
                </c:pt>
                <c:pt idx="4">
                  <c:v>4.3347033446350824</c:v>
                </c:pt>
                <c:pt idx="5">
                  <c:v>1.7024615515814134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31-4BF0-B707-FD621CD09F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42130912"/>
        <c:axId val="-1642126560"/>
      </c:scatterChart>
      <c:valAx>
        <c:axId val="-1642130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42126560"/>
        <c:crosses val="autoZero"/>
        <c:crossBetween val="midCat"/>
      </c:valAx>
      <c:valAx>
        <c:axId val="-164212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42130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</a:t>
            </a:r>
            <a:r>
              <a:rPr lang="en-US" baseline="0"/>
              <a:t> DISTRIBUTION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4033570213037586E-2"/>
          <c:y val="9.4694444444444456E-2"/>
          <c:w val="0.90671434797105566"/>
          <c:h val="0.8325325896762905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'QUESTION 7'!$G$22:$G$31</c:f>
              <c:numCache>
                <c:formatCode>General</c:formatCode>
                <c:ptCount val="10"/>
                <c:pt idx="0">
                  <c:v>51</c:v>
                </c:pt>
                <c:pt idx="1">
                  <c:v>51</c:v>
                </c:pt>
                <c:pt idx="2">
                  <c:v>55</c:v>
                </c:pt>
                <c:pt idx="3">
                  <c:v>57</c:v>
                </c:pt>
                <c:pt idx="4">
                  <c:v>64</c:v>
                </c:pt>
                <c:pt idx="5">
                  <c:v>67</c:v>
                </c:pt>
                <c:pt idx="6">
                  <c:v>70</c:v>
                </c:pt>
                <c:pt idx="7">
                  <c:v>70</c:v>
                </c:pt>
                <c:pt idx="8">
                  <c:v>71</c:v>
                </c:pt>
                <c:pt idx="9">
                  <c:v>75</c:v>
                </c:pt>
              </c:numCache>
            </c:numRef>
          </c:xVal>
          <c:yVal>
            <c:numRef>
              <c:f>'QUESTION 7'!$H$22:$H$31</c:f>
              <c:numCache>
                <c:formatCode>0.0%</c:formatCode>
                <c:ptCount val="10"/>
                <c:pt idx="0">
                  <c:v>1.7767789335580843E-2</c:v>
                </c:pt>
                <c:pt idx="1">
                  <c:v>1.7767789335580843E-2</c:v>
                </c:pt>
                <c:pt idx="2">
                  <c:v>2.9631902589099746E-2</c:v>
                </c:pt>
                <c:pt idx="3">
                  <c:v>3.5467744965914566E-2</c:v>
                </c:pt>
                <c:pt idx="4">
                  <c:v>4.4658106373420541E-2</c:v>
                </c:pt>
                <c:pt idx="5">
                  <c:v>4.0767442454199686E-2</c:v>
                </c:pt>
                <c:pt idx="6">
                  <c:v>3.3208027772286527E-2</c:v>
                </c:pt>
                <c:pt idx="7">
                  <c:v>3.3208027772286527E-2</c:v>
                </c:pt>
                <c:pt idx="8">
                  <c:v>3.0238247137679815E-2</c:v>
                </c:pt>
                <c:pt idx="9">
                  <c:v>1.8315931417485699E-2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A66-4C61-AD73-0DC37CCA9F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42124928"/>
        <c:axId val="-1642123840"/>
      </c:scatterChart>
      <c:valAx>
        <c:axId val="-1642124928"/>
        <c:scaling>
          <c:orientation val="minMax"/>
          <c:max val="100"/>
          <c:min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42123840"/>
        <c:crosses val="autoZero"/>
        <c:crossBetween val="midCat"/>
        <c:majorUnit val="5"/>
      </c:valAx>
      <c:valAx>
        <c:axId val="-164212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42124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</a:t>
            </a:r>
            <a:r>
              <a:rPr lang="en-US" baseline="0"/>
              <a:t> DISTRIBUTION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'QUESTION 8'!$O$5:$O$14</c:f>
              <c:numCache>
                <c:formatCode>General</c:formatCode>
                <c:ptCount val="10"/>
                <c:pt idx="0">
                  <c:v>51</c:v>
                </c:pt>
                <c:pt idx="1">
                  <c:v>51</c:v>
                </c:pt>
                <c:pt idx="2">
                  <c:v>55</c:v>
                </c:pt>
                <c:pt idx="3">
                  <c:v>57</c:v>
                </c:pt>
                <c:pt idx="4">
                  <c:v>64</c:v>
                </c:pt>
                <c:pt idx="5">
                  <c:v>67</c:v>
                </c:pt>
                <c:pt idx="6">
                  <c:v>70</c:v>
                </c:pt>
                <c:pt idx="7">
                  <c:v>70</c:v>
                </c:pt>
                <c:pt idx="8">
                  <c:v>71</c:v>
                </c:pt>
                <c:pt idx="9">
                  <c:v>75</c:v>
                </c:pt>
              </c:numCache>
            </c:numRef>
          </c:xVal>
          <c:yVal>
            <c:numRef>
              <c:f>'QUESTION 8'!$P$5:$P$14</c:f>
              <c:numCache>
                <c:formatCode>0.0%</c:formatCode>
                <c:ptCount val="10"/>
                <c:pt idx="0">
                  <c:v>0.17767789335580844</c:v>
                </c:pt>
                <c:pt idx="1">
                  <c:v>0.17767789335580844</c:v>
                </c:pt>
                <c:pt idx="2">
                  <c:v>0.29631902589099746</c:v>
                </c:pt>
                <c:pt idx="3">
                  <c:v>0.35467744965914566</c:v>
                </c:pt>
                <c:pt idx="4">
                  <c:v>0.44658106373420542</c:v>
                </c:pt>
                <c:pt idx="5">
                  <c:v>0.40767442454199687</c:v>
                </c:pt>
                <c:pt idx="6">
                  <c:v>0.3320802777228653</c:v>
                </c:pt>
                <c:pt idx="7">
                  <c:v>0.3320802777228653</c:v>
                </c:pt>
                <c:pt idx="8">
                  <c:v>0.30238247137679813</c:v>
                </c:pt>
                <c:pt idx="9">
                  <c:v>0.18315931417485698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656-484A-BF3A-707ACD6FEA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42115680"/>
        <c:axId val="-1642121664"/>
      </c:scatterChart>
      <c:valAx>
        <c:axId val="-1642115680"/>
        <c:scaling>
          <c:orientation val="minMax"/>
          <c:max val="100"/>
          <c:min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42121664"/>
        <c:crosses val="autoZero"/>
        <c:crossBetween val="midCat"/>
        <c:majorUnit val="5"/>
      </c:valAx>
      <c:valAx>
        <c:axId val="-164212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42115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EXPONENTIAL</a:t>
            </a:r>
            <a:r>
              <a:rPr lang="en-US" baseline="0"/>
              <a:t> DISTRIBUTION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'QUESTION 8'!$J$56:$J$61</c:f>
              <c:numCache>
                <c:formatCode>General</c:formatCode>
                <c:ptCount val="6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</c:numCache>
            </c:numRef>
          </c:xVal>
          <c:yVal>
            <c:numRef>
              <c:f>'QUESTION 8'!$K$56:$K$61</c:f>
              <c:numCache>
                <c:formatCode>General</c:formatCode>
                <c:ptCount val="6"/>
                <c:pt idx="0">
                  <c:v>182.17452848150373</c:v>
                </c:pt>
                <c:pt idx="1">
                  <c:v>71.549332389976314</c:v>
                </c:pt>
                <c:pt idx="2">
                  <c:v>28.101112752275291</c:v>
                </c:pt>
                <c:pt idx="3">
                  <c:v>11.036756200770858</c:v>
                </c:pt>
                <c:pt idx="4">
                  <c:v>4.3347033446350824</c:v>
                </c:pt>
                <c:pt idx="5">
                  <c:v>1.7024615515814134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B54-4065-B32F-BBDCCD9046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42130368"/>
        <c:axId val="-1642129824"/>
      </c:scatterChart>
      <c:valAx>
        <c:axId val="-1642130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42129824"/>
        <c:crosses val="autoZero"/>
        <c:crossBetween val="midCat"/>
      </c:valAx>
      <c:valAx>
        <c:axId val="-164212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42130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762000</xdr:colOff>
      <xdr:row>13</xdr:row>
      <xdr:rowOff>119062</xdr:rowOff>
    </xdr:from>
    <xdr:to>
      <xdr:col>14</xdr:col>
      <xdr:colOff>1158240</xdr:colOff>
      <xdr:row>28</xdr:row>
      <xdr:rowOff>12382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350520</xdr:colOff>
      <xdr:row>3</xdr:row>
      <xdr:rowOff>80010</xdr:rowOff>
    </xdr:from>
    <xdr:to>
      <xdr:col>13</xdr:col>
      <xdr:colOff>251460</xdr:colOff>
      <xdr:row>22</xdr:row>
      <xdr:rowOff>121920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F471E09-FF7D-0002-9B2E-9C7D7316A1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601980</xdr:colOff>
      <xdr:row>2</xdr:row>
      <xdr:rowOff>152400</xdr:rowOff>
    </xdr:from>
    <xdr:to>
      <xdr:col>10</xdr:col>
      <xdr:colOff>579238</xdr:colOff>
      <xdr:row>7</xdr:row>
      <xdr:rowOff>106680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3642760-24B4-0C6A-3BBA-94EB17B09D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69180" y="518160"/>
          <a:ext cx="1806058" cy="86868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411480</xdr:colOff>
      <xdr:row>13</xdr:row>
      <xdr:rowOff>167640</xdr:rowOff>
    </xdr:from>
    <xdr:to>
      <xdr:col>5</xdr:col>
      <xdr:colOff>236359</xdr:colOff>
      <xdr:row>15</xdr:row>
      <xdr:rowOff>7638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F7A3753-F248-8FF8-E0AF-5945B1D38A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33600" y="2560320"/>
          <a:ext cx="1600339" cy="20575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85898</xdr:colOff>
      <xdr:row>1</xdr:row>
      <xdr:rowOff>95250</xdr:rowOff>
    </xdr:from>
    <xdr:to>
      <xdr:col>17</xdr:col>
      <xdr:colOff>584662</xdr:colOff>
      <xdr:row>16</xdr:row>
      <xdr:rowOff>49530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36A443-6BDD-98AE-9B79-7EB0DC10E4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411480</xdr:colOff>
      <xdr:row>19</xdr:row>
      <xdr:rowOff>23813</xdr:rowOff>
    </xdr:from>
    <xdr:to>
      <xdr:col>13</xdr:col>
      <xdr:colOff>280035</xdr:colOff>
      <xdr:row>31</xdr:row>
      <xdr:rowOff>26671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161925</xdr:colOff>
      <xdr:row>10</xdr:row>
      <xdr:rowOff>233362</xdr:rowOff>
    </xdr:from>
    <xdr:to>
      <xdr:col>16</xdr:col>
      <xdr:colOff>466725</xdr:colOff>
      <xdr:row>24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131445</xdr:colOff>
      <xdr:row>4</xdr:row>
      <xdr:rowOff>2857</xdr:rowOff>
    </xdr:from>
    <xdr:to>
      <xdr:col>5</xdr:col>
      <xdr:colOff>381000</xdr:colOff>
      <xdr:row>15</xdr:row>
      <xdr:rowOff>63817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133350</xdr:colOff>
      <xdr:row>15</xdr:row>
      <xdr:rowOff>157161</xdr:rowOff>
    </xdr:from>
    <xdr:to>
      <xdr:col>17</xdr:col>
      <xdr:colOff>19050</xdr:colOff>
      <xdr:row>38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390525</xdr:colOff>
      <xdr:row>18</xdr:row>
      <xdr:rowOff>38100</xdr:rowOff>
    </xdr:from>
    <xdr:to>
      <xdr:col>18</xdr:col>
      <xdr:colOff>523874</xdr:colOff>
      <xdr:row>42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0.2867</cdr:x>
      <cdr:y>0.09792</cdr:y>
    </cdr:from>
    <cdr:to>
      <cdr:x>0.28947</cdr:x>
      <cdr:y>0.93542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2F5D4C6C-A25E-08BD-8083-FBDEE4CA87D1}"/>
            </a:ext>
          </a:extLst>
        </cdr:cNvPr>
        <cdr:cNvCxnSpPr/>
      </cdr:nvCxnSpPr>
      <cdr:spPr>
        <a:xfrm xmlns:a="http://schemas.openxmlformats.org/drawingml/2006/main">
          <a:off x="1971675" y="447675"/>
          <a:ext cx="19050" cy="382905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ysClr val="windowText" lastClr="0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38099</xdr:colOff>
      <xdr:row>14</xdr:row>
      <xdr:rowOff>100012</xdr:rowOff>
    </xdr:from>
    <xdr:to>
      <xdr:col>19</xdr:col>
      <xdr:colOff>28574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438149</xdr:colOff>
      <xdr:row>62</xdr:row>
      <xdr:rowOff>4762</xdr:rowOff>
    </xdr:from>
    <xdr:to>
      <xdr:col>14</xdr:col>
      <xdr:colOff>409574</xdr:colOff>
      <xdr:row>76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N8:O14" totalsRowShown="0" headerRowDxfId="5" headerRowBorderDxfId="4" tableBorderDxfId="3" totalsRowBorderDxfId="2">
  <autoFilter ref="N8:O14" xr:uid="{00000000-0009-0000-0100-000001000000}"/>
  <tableColumns count="2">
    <tableColumn id="1" xr3:uid="{00000000-0010-0000-0000-000001000000}" name="X" dataDxfId="1"/>
    <tableColumn id="2" xr3:uid="{00000000-0010-0000-0000-000002000000}" name="P(X=x)" dataDxfId="0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F11:H17" totalsRowShown="0">
  <autoFilter ref="F11:H17" xr:uid="{00000000-0009-0000-0100-000003000000}"/>
  <tableColumns count="3">
    <tableColumn id="1" xr3:uid="{00000000-0010-0000-0100-000001000000}" name="X"/>
    <tableColumn id="2" xr3:uid="{00000000-0010-0000-0100-000002000000}" name="Column1"/>
    <tableColumn id="3" xr3:uid="{00000000-0010-0000-0100-000003000000}" name="P(X)">
      <calculatedColumnFormula>(1-$O$10)^(G12-1)*$O$10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able4" displayName="Table4" ref="G6:H16" totalsRowShown="0">
  <autoFilter ref="G6:H16" xr:uid="{00000000-0009-0000-0100-000004000000}"/>
  <tableColumns count="2">
    <tableColumn id="1" xr3:uid="{00000000-0010-0000-0200-000001000000}" name="Column1"/>
    <tableColumn id="2" xr3:uid="{00000000-0010-0000-0200-000002000000}" name="Column2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7:O18"/>
  <sheetViews>
    <sheetView topLeftCell="B1" workbookViewId="0">
      <selection activeCell="H8" sqref="H8"/>
    </sheetView>
  </sheetViews>
  <sheetFormatPr defaultRowHeight="14.4" x14ac:dyDescent="0.3"/>
  <cols>
    <col min="5" max="5" width="17.44140625" customWidth="1"/>
    <col min="6" max="6" width="19" customWidth="1"/>
    <col min="8" max="8" width="20.21875" customWidth="1"/>
    <col min="9" max="9" width="26.5546875" customWidth="1"/>
    <col min="15" max="15" width="21.5546875" customWidth="1"/>
  </cols>
  <sheetData>
    <row r="7" spans="5:15" ht="23.4" x14ac:dyDescent="0.45">
      <c r="E7" s="10" t="s">
        <v>0</v>
      </c>
      <c r="F7" s="10" t="s">
        <v>1</v>
      </c>
      <c r="G7" s="10" t="s">
        <v>2</v>
      </c>
      <c r="H7" s="10" t="s">
        <v>6</v>
      </c>
      <c r="I7" s="10" t="s">
        <v>61</v>
      </c>
      <c r="N7" s="11" t="s">
        <v>0</v>
      </c>
      <c r="O7" s="11" t="s">
        <v>6</v>
      </c>
    </row>
    <row r="8" spans="5:15" ht="23.4" x14ac:dyDescent="0.45">
      <c r="E8" s="10">
        <v>1</v>
      </c>
      <c r="F8" s="10">
        <v>4</v>
      </c>
      <c r="G8" s="10">
        <f>E8*F8</f>
        <v>4</v>
      </c>
      <c r="H8" s="10">
        <f>_xlfn.BINOM.DIST(E8,5,0.710744,FALSE)</f>
        <v>2.4877842350294423E-2</v>
      </c>
      <c r="I8" s="10">
        <f>H8*121</f>
        <v>3.010218924385625</v>
      </c>
      <c r="N8" s="11">
        <v>1</v>
      </c>
      <c r="O8" s="11">
        <f>_xlfn.BINOM.DIST(N8,5,0.710744,FALSE)</f>
        <v>2.4877842350294423E-2</v>
      </c>
    </row>
    <row r="9" spans="5:15" ht="23.4" x14ac:dyDescent="0.45">
      <c r="E9" s="10">
        <v>2</v>
      </c>
      <c r="F9" s="10">
        <v>25</v>
      </c>
      <c r="G9" s="10">
        <f t="shared" ref="G9:G12" si="0">E9*F9</f>
        <v>50</v>
      </c>
      <c r="H9" s="10">
        <f t="shared" ref="H9:H12" si="1">_xlfn.BINOM.DIST(E9,5,0.710744,FALSE)</f>
        <v>0.12225694321582031</v>
      </c>
      <c r="I9" s="10">
        <f t="shared" ref="I9:I12" si="2">H9*121</f>
        <v>14.793090129114258</v>
      </c>
      <c r="N9" s="11">
        <v>2</v>
      </c>
      <c r="O9" s="11">
        <f t="shared" ref="O9:O12" si="3">_xlfn.BINOM.DIST(N9,5,0.710744,FALSE)</f>
        <v>0.12225694321582031</v>
      </c>
    </row>
    <row r="10" spans="5:15" ht="23.4" x14ac:dyDescent="0.45">
      <c r="E10" s="10">
        <v>3</v>
      </c>
      <c r="F10" s="10">
        <v>14</v>
      </c>
      <c r="G10" s="10">
        <f t="shared" si="0"/>
        <v>42</v>
      </c>
      <c r="H10" s="10">
        <f t="shared" si="1"/>
        <v>0.30040306458287819</v>
      </c>
      <c r="I10" s="10">
        <f t="shared" si="2"/>
        <v>36.348770814528258</v>
      </c>
      <c r="N10" s="11">
        <v>3</v>
      </c>
      <c r="O10" s="11">
        <f t="shared" si="3"/>
        <v>0.30040306458287819</v>
      </c>
    </row>
    <row r="11" spans="5:15" ht="23.4" x14ac:dyDescent="0.45">
      <c r="E11" s="10">
        <v>4</v>
      </c>
      <c r="F11" s="10">
        <v>56</v>
      </c>
      <c r="G11" s="10">
        <f t="shared" si="0"/>
        <v>224</v>
      </c>
      <c r="H11" s="10">
        <f t="shared" si="1"/>
        <v>0.36906697827165769</v>
      </c>
      <c r="I11" s="10">
        <f t="shared" si="2"/>
        <v>44.657104370870577</v>
      </c>
      <c r="N11" s="11">
        <v>4</v>
      </c>
      <c r="O11" s="11">
        <f t="shared" si="3"/>
        <v>0.36906697827165769</v>
      </c>
    </row>
    <row r="12" spans="5:15" ht="23.4" x14ac:dyDescent="0.45">
      <c r="E12" s="10">
        <v>5</v>
      </c>
      <c r="F12" s="10">
        <v>22</v>
      </c>
      <c r="G12" s="10">
        <f t="shared" si="0"/>
        <v>110</v>
      </c>
      <c r="H12" s="10">
        <f t="shared" si="1"/>
        <v>0.18137023287655993</v>
      </c>
      <c r="I12" s="10">
        <f t="shared" si="2"/>
        <v>21.94579817806375</v>
      </c>
      <c r="N12" s="11">
        <v>5</v>
      </c>
      <c r="O12" s="11">
        <f t="shared" si="3"/>
        <v>0.18137023287655993</v>
      </c>
    </row>
    <row r="13" spans="5:15" ht="21" x14ac:dyDescent="0.4">
      <c r="E13" s="10"/>
      <c r="F13" s="10">
        <f>SUM(F8:F12)</f>
        <v>121</v>
      </c>
      <c r="G13" s="10">
        <f>SUM(G8:G12)</f>
        <v>430</v>
      </c>
      <c r="H13" s="10"/>
      <c r="I13" s="10"/>
    </row>
    <row r="15" spans="5:15" ht="21" x14ac:dyDescent="0.4">
      <c r="E15" s="10" t="s">
        <v>3</v>
      </c>
      <c r="F15" s="10">
        <f>G13/F13</f>
        <v>3.553719008264463</v>
      </c>
    </row>
    <row r="16" spans="5:15" ht="21" x14ac:dyDescent="0.4">
      <c r="E16" s="10" t="s">
        <v>4</v>
      </c>
      <c r="F16" s="10">
        <v>5</v>
      </c>
    </row>
    <row r="17" spans="5:6" ht="21" x14ac:dyDescent="0.4">
      <c r="E17" s="10" t="s">
        <v>5</v>
      </c>
      <c r="F17" s="10">
        <f>F15/F16</f>
        <v>0.71074380165289264</v>
      </c>
    </row>
    <row r="18" spans="5:6" ht="21" x14ac:dyDescent="0.4">
      <c r="E18" s="4"/>
      <c r="F18" s="4"/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06438-D1C2-4461-9AEF-CD38FBAC38CE}">
  <dimension ref="C1:Y7"/>
  <sheetViews>
    <sheetView workbookViewId="0">
      <selection activeCell="I6" sqref="I6"/>
    </sheetView>
  </sheetViews>
  <sheetFormatPr defaultRowHeight="14.4" x14ac:dyDescent="0.3"/>
  <cols>
    <col min="5" max="5" width="9.5546875" customWidth="1"/>
    <col min="8" max="8" width="10.77734375" customWidth="1"/>
    <col min="15" max="15" width="20.88671875" customWidth="1"/>
  </cols>
  <sheetData>
    <row r="1" spans="3:25" x14ac:dyDescent="0.3">
      <c r="E1" s="66" t="s">
        <v>66</v>
      </c>
      <c r="F1" s="67"/>
      <c r="G1" s="67"/>
      <c r="H1" s="67"/>
      <c r="I1" s="67"/>
      <c r="J1" s="67"/>
      <c r="K1" s="67"/>
      <c r="L1" s="67"/>
      <c r="M1" s="67"/>
      <c r="N1" s="67"/>
      <c r="O1" s="68"/>
    </row>
    <row r="2" spans="3:25" x14ac:dyDescent="0.3">
      <c r="E2" s="69"/>
      <c r="F2" s="70"/>
      <c r="G2" s="70"/>
      <c r="H2" s="70"/>
      <c r="I2" s="70"/>
      <c r="J2" s="70"/>
      <c r="K2" s="70"/>
      <c r="L2" s="70"/>
      <c r="M2" s="70"/>
      <c r="N2" s="70"/>
      <c r="O2" s="71"/>
      <c r="P2" s="24"/>
      <c r="Q2" s="24"/>
      <c r="R2" s="24"/>
      <c r="S2" s="24"/>
      <c r="T2" s="24"/>
      <c r="U2" s="24"/>
      <c r="V2" s="24"/>
      <c r="W2" s="24"/>
      <c r="X2" s="24"/>
      <c r="Y2" s="24"/>
    </row>
    <row r="3" spans="3:25" x14ac:dyDescent="0.3"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4"/>
      <c r="Q3" s="24"/>
      <c r="R3" s="24"/>
      <c r="S3" s="24"/>
      <c r="T3" s="24"/>
      <c r="U3" s="24"/>
      <c r="V3" s="24"/>
      <c r="W3" s="24"/>
      <c r="X3" s="24"/>
      <c r="Y3" s="24"/>
    </row>
    <row r="4" spans="3:25" x14ac:dyDescent="0.3"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</row>
    <row r="5" spans="3:25" x14ac:dyDescent="0.3">
      <c r="D5" s="65" t="s">
        <v>62</v>
      </c>
      <c r="E5" s="65"/>
      <c r="F5" s="9">
        <v>10</v>
      </c>
      <c r="G5" s="25"/>
      <c r="H5" s="25"/>
      <c r="I5" s="25"/>
      <c r="J5" s="25"/>
      <c r="K5" s="25"/>
      <c r="L5" s="25"/>
      <c r="M5" s="25"/>
      <c r="N5" s="25"/>
      <c r="O5" s="25"/>
    </row>
    <row r="6" spans="3:25" x14ac:dyDescent="0.3">
      <c r="D6" s="64" t="s">
        <v>63</v>
      </c>
      <c r="E6" s="64"/>
      <c r="F6" s="9">
        <v>12</v>
      </c>
      <c r="H6" s="9" t="s">
        <v>64</v>
      </c>
      <c r="I6" s="9">
        <f>_xlfn.BINOM.DIST(F5,F6,F7,FALSE)</f>
        <v>6.3852281855999962E-2</v>
      </c>
    </row>
    <row r="7" spans="3:25" x14ac:dyDescent="0.3">
      <c r="C7" s="65" t="s">
        <v>65</v>
      </c>
      <c r="D7" s="65"/>
      <c r="E7" s="65"/>
      <c r="F7" s="9">
        <v>0.6</v>
      </c>
    </row>
  </sheetData>
  <mergeCells count="4">
    <mergeCell ref="D6:E6"/>
    <mergeCell ref="C7:E7"/>
    <mergeCell ref="E1:O2"/>
    <mergeCell ref="D5:E5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D7725-0586-4238-BCDE-B18574FB30AA}">
  <dimension ref="C1:O11"/>
  <sheetViews>
    <sheetView workbookViewId="0">
      <selection activeCell="N9" sqref="N9"/>
    </sheetView>
  </sheetViews>
  <sheetFormatPr defaultRowHeight="14.4" x14ac:dyDescent="0.3"/>
  <cols>
    <col min="5" max="5" width="8.88671875" customWidth="1"/>
    <col min="13" max="13" width="11.5546875" customWidth="1"/>
  </cols>
  <sheetData>
    <row r="1" spans="3:15" x14ac:dyDescent="0.3">
      <c r="D1" s="27"/>
      <c r="E1" s="77" t="s">
        <v>69</v>
      </c>
      <c r="F1" s="78"/>
      <c r="G1" s="78"/>
      <c r="H1" s="78"/>
      <c r="I1" s="78"/>
      <c r="J1" s="78"/>
      <c r="K1" s="78"/>
      <c r="L1" s="78"/>
      <c r="M1" s="78"/>
      <c r="N1" s="78"/>
      <c r="O1" s="79"/>
    </row>
    <row r="2" spans="3:15" x14ac:dyDescent="0.3">
      <c r="E2" s="80" t="s">
        <v>70</v>
      </c>
      <c r="F2" s="81"/>
      <c r="G2" s="81"/>
      <c r="H2" s="81"/>
      <c r="I2" s="81"/>
      <c r="J2" s="81"/>
      <c r="K2" s="81"/>
      <c r="L2" s="81"/>
      <c r="M2" s="81"/>
      <c r="N2" s="81"/>
      <c r="O2" s="82"/>
    </row>
    <row r="6" spans="3:15" x14ac:dyDescent="0.3">
      <c r="C6" s="26" t="s">
        <v>67</v>
      </c>
      <c r="D6" s="76" t="s">
        <v>68</v>
      </c>
      <c r="E6" s="76"/>
      <c r="F6" s="76"/>
      <c r="G6" s="76"/>
    </row>
    <row r="8" spans="3:15" ht="15" thickBot="1" x14ac:dyDescent="0.35"/>
    <row r="9" spans="3:15" x14ac:dyDescent="0.3">
      <c r="D9" s="83" t="s">
        <v>71</v>
      </c>
      <c r="E9" s="84"/>
      <c r="F9" s="31">
        <v>4</v>
      </c>
      <c r="G9" s="28"/>
      <c r="H9" s="28"/>
      <c r="I9" s="28"/>
      <c r="J9" s="29"/>
      <c r="M9" s="9" t="s">
        <v>64</v>
      </c>
      <c r="N9" s="9">
        <f>_xlfn.POISSON.DIST(4,7,TRUE)</f>
        <v>0.17299160788207132</v>
      </c>
    </row>
    <row r="10" spans="3:15" x14ac:dyDescent="0.3">
      <c r="D10" s="74" t="s">
        <v>3</v>
      </c>
      <c r="E10" s="75"/>
      <c r="F10" s="9">
        <v>7</v>
      </c>
      <c r="G10" s="18"/>
      <c r="H10" s="30"/>
      <c r="I10" s="30"/>
      <c r="J10" s="32"/>
    </row>
    <row r="11" spans="3:15" ht="15" thickBot="1" x14ac:dyDescent="0.35">
      <c r="D11" s="72" t="s">
        <v>72</v>
      </c>
      <c r="E11" s="73"/>
      <c r="F11" s="73"/>
      <c r="G11" s="73"/>
      <c r="H11" s="73"/>
      <c r="I11" s="73"/>
      <c r="J11" s="33" t="b">
        <v>1</v>
      </c>
    </row>
  </sheetData>
  <mergeCells count="6">
    <mergeCell ref="D11:I11"/>
    <mergeCell ref="D10:E10"/>
    <mergeCell ref="D6:G6"/>
    <mergeCell ref="E1:O1"/>
    <mergeCell ref="E2:O2"/>
    <mergeCell ref="D9:E9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09C66-F17E-46CA-B4E0-AB5B05098FBE}">
  <dimension ref="C1:P10"/>
  <sheetViews>
    <sheetView workbookViewId="0">
      <selection activeCell="J8" sqref="J8"/>
    </sheetView>
  </sheetViews>
  <sheetFormatPr defaultRowHeight="14.4" x14ac:dyDescent="0.3"/>
  <cols>
    <col min="1" max="1" width="6.88671875" customWidth="1"/>
    <col min="2" max="2" width="4.6640625" customWidth="1"/>
    <col min="3" max="3" width="16.6640625" customWidth="1"/>
    <col min="4" max="4" width="8.33203125" customWidth="1"/>
    <col min="5" max="5" width="6.33203125" hidden="1" customWidth="1"/>
    <col min="10" max="10" width="7.109375" customWidth="1"/>
    <col min="16" max="16" width="14.109375" customWidth="1"/>
  </cols>
  <sheetData>
    <row r="1" spans="3:16" x14ac:dyDescent="0.3">
      <c r="F1" s="85" t="s">
        <v>76</v>
      </c>
      <c r="G1" s="86"/>
      <c r="H1" s="86"/>
      <c r="I1" s="86"/>
      <c r="J1" s="86"/>
      <c r="K1" s="86"/>
      <c r="L1" s="86"/>
      <c r="M1" s="86"/>
      <c r="N1" s="86"/>
      <c r="O1" s="86"/>
      <c r="P1" s="87"/>
    </row>
    <row r="2" spans="3:16" ht="15" thickBot="1" x14ac:dyDescent="0.35">
      <c r="F2" s="88" t="s">
        <v>77</v>
      </c>
      <c r="G2" s="89"/>
      <c r="H2" s="89"/>
      <c r="I2" s="89"/>
      <c r="J2" s="89"/>
      <c r="K2" s="89"/>
      <c r="L2" s="89"/>
      <c r="M2" s="89"/>
      <c r="N2" s="89"/>
      <c r="O2" s="89"/>
      <c r="P2" s="90"/>
    </row>
    <row r="4" spans="3:16" x14ac:dyDescent="0.3">
      <c r="L4" s="91" t="s">
        <v>82</v>
      </c>
      <c r="M4" s="65"/>
      <c r="N4" s="65"/>
      <c r="O4" s="65"/>
      <c r="P4" s="65"/>
    </row>
    <row r="5" spans="3:16" x14ac:dyDescent="0.3">
      <c r="L5" s="65"/>
      <c r="M5" s="65"/>
      <c r="N5" s="65"/>
      <c r="O5" s="65"/>
      <c r="P5" s="65"/>
    </row>
    <row r="8" spans="3:16" x14ac:dyDescent="0.3">
      <c r="C8" s="9" t="s">
        <v>78</v>
      </c>
      <c r="D8" s="9">
        <v>90</v>
      </c>
      <c r="H8" s="65" t="s">
        <v>80</v>
      </c>
      <c r="I8" s="65"/>
      <c r="J8" s="9">
        <f>_xlfn.NORM.DIST(80,D8,D9,TRUE)</f>
        <v>0.15865525393145699</v>
      </c>
    </row>
    <row r="9" spans="3:16" x14ac:dyDescent="0.3">
      <c r="C9" s="9" t="s">
        <v>79</v>
      </c>
      <c r="D9" s="9">
        <v>10</v>
      </c>
    </row>
    <row r="10" spans="3:16" x14ac:dyDescent="0.3">
      <c r="H10" s="65" t="s">
        <v>81</v>
      </c>
      <c r="I10" s="65"/>
      <c r="J10" s="9">
        <f>1-_xlfn.NORM.DIST(80,D8,D9,TRUE)</f>
        <v>0.84134474606854304</v>
      </c>
    </row>
  </sheetData>
  <mergeCells count="5">
    <mergeCell ref="F1:P1"/>
    <mergeCell ref="F2:P2"/>
    <mergeCell ref="H8:I8"/>
    <mergeCell ref="H10:I10"/>
    <mergeCell ref="L4:P5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95241B-C9D9-497B-A8E6-77EEE3F4ED2E}">
  <dimension ref="A1:Q21"/>
  <sheetViews>
    <sheetView workbookViewId="0">
      <selection activeCell="Q8" sqref="Q8"/>
    </sheetView>
  </sheetViews>
  <sheetFormatPr defaultRowHeight="14.4" x14ac:dyDescent="0.3"/>
  <sheetData>
    <row r="1" spans="1:17" x14ac:dyDescent="0.3">
      <c r="A1" s="27" t="s">
        <v>84</v>
      </c>
      <c r="B1" s="27" t="s">
        <v>85</v>
      </c>
      <c r="G1" s="92" t="s">
        <v>83</v>
      </c>
      <c r="H1" s="52"/>
      <c r="I1" s="52"/>
      <c r="J1" s="52"/>
      <c r="K1" s="52"/>
      <c r="L1" s="52"/>
      <c r="M1" s="52"/>
      <c r="N1" s="52"/>
      <c r="O1" s="52"/>
    </row>
    <row r="2" spans="1:17" x14ac:dyDescent="0.3">
      <c r="A2">
        <v>1</v>
      </c>
      <c r="B2">
        <v>75</v>
      </c>
      <c r="G2" s="52"/>
      <c r="H2" s="52"/>
      <c r="I2" s="52"/>
      <c r="J2" s="52"/>
      <c r="K2" s="52"/>
      <c r="L2" s="52"/>
      <c r="M2" s="52"/>
      <c r="N2" s="52"/>
      <c r="O2" s="52"/>
    </row>
    <row r="3" spans="1:17" x14ac:dyDescent="0.3">
      <c r="A3">
        <v>1</v>
      </c>
      <c r="B3">
        <v>66</v>
      </c>
    </row>
    <row r="4" spans="1:17" x14ac:dyDescent="0.3">
      <c r="A4">
        <v>1</v>
      </c>
      <c r="B4">
        <v>68</v>
      </c>
    </row>
    <row r="5" spans="1:17" x14ac:dyDescent="0.3">
      <c r="A5">
        <v>2</v>
      </c>
      <c r="B5">
        <v>74</v>
      </c>
      <c r="G5" s="27"/>
    </row>
    <row r="6" spans="1:17" x14ac:dyDescent="0.3">
      <c r="A6">
        <v>2</v>
      </c>
      <c r="B6">
        <v>78</v>
      </c>
    </row>
    <row r="7" spans="1:17" x14ac:dyDescent="0.3">
      <c r="A7">
        <v>2</v>
      </c>
      <c r="B7">
        <v>72</v>
      </c>
      <c r="O7" s="52" t="s">
        <v>110</v>
      </c>
      <c r="P7" s="52"/>
      <c r="Q7">
        <f>_xlfn.COVARIANCE.S(A2:A21,B2:B21)</f>
        <v>16.55263157894737</v>
      </c>
    </row>
    <row r="8" spans="1:17" x14ac:dyDescent="0.3">
      <c r="A8">
        <v>3</v>
      </c>
      <c r="B8">
        <v>85</v>
      </c>
    </row>
    <row r="9" spans="1:17" x14ac:dyDescent="0.3">
      <c r="A9">
        <v>3</v>
      </c>
      <c r="B9">
        <v>82</v>
      </c>
    </row>
    <row r="10" spans="1:17" x14ac:dyDescent="0.3">
      <c r="A10">
        <v>3</v>
      </c>
      <c r="B10">
        <v>90</v>
      </c>
    </row>
    <row r="11" spans="1:17" x14ac:dyDescent="0.3">
      <c r="A11">
        <v>3</v>
      </c>
      <c r="B11">
        <v>82</v>
      </c>
    </row>
    <row r="12" spans="1:17" x14ac:dyDescent="0.3">
      <c r="A12">
        <v>3</v>
      </c>
      <c r="B12">
        <v>80</v>
      </c>
    </row>
    <row r="13" spans="1:17" x14ac:dyDescent="0.3">
      <c r="A13">
        <v>4</v>
      </c>
      <c r="B13">
        <v>88</v>
      </c>
    </row>
    <row r="14" spans="1:17" x14ac:dyDescent="0.3">
      <c r="A14">
        <v>4</v>
      </c>
      <c r="B14">
        <v>85</v>
      </c>
    </row>
    <row r="15" spans="1:17" x14ac:dyDescent="0.3">
      <c r="A15">
        <v>5</v>
      </c>
      <c r="B15">
        <v>90</v>
      </c>
    </row>
    <row r="16" spans="1:17" x14ac:dyDescent="0.3">
      <c r="A16">
        <v>5</v>
      </c>
      <c r="B16">
        <v>92</v>
      </c>
    </row>
    <row r="17" spans="1:2" x14ac:dyDescent="0.3">
      <c r="A17">
        <v>6</v>
      </c>
      <c r="B17">
        <v>94</v>
      </c>
    </row>
    <row r="18" spans="1:2" x14ac:dyDescent="0.3">
      <c r="A18">
        <v>6</v>
      </c>
      <c r="B18">
        <v>94</v>
      </c>
    </row>
    <row r="19" spans="1:2" x14ac:dyDescent="0.3">
      <c r="A19">
        <v>6</v>
      </c>
      <c r="B19">
        <v>88</v>
      </c>
    </row>
    <row r="20" spans="1:2" x14ac:dyDescent="0.3">
      <c r="A20">
        <v>7</v>
      </c>
      <c r="B20">
        <v>91</v>
      </c>
    </row>
    <row r="21" spans="1:2" x14ac:dyDescent="0.3">
      <c r="A21">
        <v>8</v>
      </c>
      <c r="B21">
        <v>96</v>
      </c>
    </row>
  </sheetData>
  <mergeCells count="2">
    <mergeCell ref="G1:O2"/>
    <mergeCell ref="O7:P7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7F839-CDF2-4F20-8EB2-1B6FD8613C90}">
  <dimension ref="A1:J18"/>
  <sheetViews>
    <sheetView workbookViewId="0">
      <selection activeCell="D23" sqref="D23"/>
    </sheetView>
  </sheetViews>
  <sheetFormatPr defaultRowHeight="14.4" x14ac:dyDescent="0.3"/>
  <sheetData>
    <row r="1" spans="1:10" x14ac:dyDescent="0.3">
      <c r="A1" s="9" t="s">
        <v>7</v>
      </c>
      <c r="B1" s="9" t="s">
        <v>86</v>
      </c>
      <c r="C1" s="9" t="s">
        <v>89</v>
      </c>
      <c r="D1" s="9" t="s">
        <v>90</v>
      </c>
      <c r="E1" s="9" t="s">
        <v>91</v>
      </c>
      <c r="F1" s="9" t="s">
        <v>92</v>
      </c>
      <c r="G1" s="9" t="s">
        <v>93</v>
      </c>
      <c r="H1" s="22"/>
    </row>
    <row r="2" spans="1:10" x14ac:dyDescent="0.3">
      <c r="A2" s="9">
        <v>92</v>
      </c>
      <c r="B2" s="9">
        <v>7</v>
      </c>
      <c r="C2" s="9">
        <f>A2-$A$17</f>
        <v>56</v>
      </c>
      <c r="D2" s="9">
        <f>B2-$B$17</f>
        <v>1.7999999999999998</v>
      </c>
      <c r="E2" s="9">
        <f>C2^2</f>
        <v>3136</v>
      </c>
      <c r="F2" s="9">
        <f>D2^2</f>
        <v>3.2399999999999993</v>
      </c>
      <c r="G2" s="9">
        <f>C2*D2</f>
        <v>100.79999999999998</v>
      </c>
    </row>
    <row r="3" spans="1:10" x14ac:dyDescent="0.3">
      <c r="A3" s="9">
        <v>16</v>
      </c>
      <c r="B3" s="9">
        <v>2</v>
      </c>
      <c r="C3" s="9">
        <f t="shared" ref="C3:C16" si="0">A3-$A$17</f>
        <v>-20</v>
      </c>
      <c r="D3" s="9">
        <f t="shared" ref="D3:D16" si="1">B3-$B$17</f>
        <v>-3.2</v>
      </c>
      <c r="E3" s="9">
        <f t="shared" ref="E3:E16" si="2">C3^2</f>
        <v>400</v>
      </c>
      <c r="F3" s="9">
        <f t="shared" ref="F3:F16" si="3">D3^2</f>
        <v>10.240000000000002</v>
      </c>
      <c r="G3" s="9">
        <f t="shared" ref="G3:G16" si="4">C3*D3</f>
        <v>64</v>
      </c>
    </row>
    <row r="4" spans="1:10" x14ac:dyDescent="0.3">
      <c r="A4" s="9">
        <v>19</v>
      </c>
      <c r="B4" s="9">
        <v>1</v>
      </c>
      <c r="C4" s="9">
        <f t="shared" si="0"/>
        <v>-17</v>
      </c>
      <c r="D4" s="9">
        <f t="shared" si="1"/>
        <v>-4.2</v>
      </c>
      <c r="E4" s="9">
        <f t="shared" si="2"/>
        <v>289</v>
      </c>
      <c r="F4" s="9">
        <f t="shared" si="3"/>
        <v>17.64</v>
      </c>
      <c r="G4" s="9">
        <f t="shared" si="4"/>
        <v>71.400000000000006</v>
      </c>
    </row>
    <row r="5" spans="1:10" x14ac:dyDescent="0.3">
      <c r="A5" s="9">
        <v>62</v>
      </c>
      <c r="B5" s="9">
        <v>8</v>
      </c>
      <c r="C5" s="9">
        <f t="shared" si="0"/>
        <v>26</v>
      </c>
      <c r="D5" s="9">
        <f t="shared" si="1"/>
        <v>2.8</v>
      </c>
      <c r="E5" s="9">
        <f t="shared" si="2"/>
        <v>676</v>
      </c>
      <c r="F5" s="9">
        <f t="shared" si="3"/>
        <v>7.839999999999999</v>
      </c>
      <c r="G5" s="9">
        <f t="shared" si="4"/>
        <v>72.8</v>
      </c>
    </row>
    <row r="6" spans="1:10" x14ac:dyDescent="0.3">
      <c r="A6" s="9">
        <v>83</v>
      </c>
      <c r="B6" s="9">
        <v>4</v>
      </c>
      <c r="C6" s="9">
        <f t="shared" si="0"/>
        <v>47</v>
      </c>
      <c r="D6" s="9">
        <f t="shared" si="1"/>
        <v>-1.2000000000000002</v>
      </c>
      <c r="E6" s="9">
        <f t="shared" si="2"/>
        <v>2209</v>
      </c>
      <c r="F6" s="9">
        <f t="shared" si="3"/>
        <v>1.4400000000000004</v>
      </c>
      <c r="G6" s="9">
        <f t="shared" si="4"/>
        <v>-56.400000000000006</v>
      </c>
    </row>
    <row r="7" spans="1:10" x14ac:dyDescent="0.3">
      <c r="A7" s="9">
        <v>47</v>
      </c>
      <c r="B7" s="9">
        <v>2</v>
      </c>
      <c r="C7" s="9">
        <f t="shared" si="0"/>
        <v>11</v>
      </c>
      <c r="D7" s="9">
        <f t="shared" si="1"/>
        <v>-3.2</v>
      </c>
      <c r="E7" s="9">
        <f t="shared" si="2"/>
        <v>121</v>
      </c>
      <c r="F7" s="9">
        <f t="shared" si="3"/>
        <v>10.240000000000002</v>
      </c>
      <c r="G7" s="9">
        <f t="shared" si="4"/>
        <v>-35.200000000000003</v>
      </c>
    </row>
    <row r="8" spans="1:10" x14ac:dyDescent="0.3">
      <c r="A8" s="9">
        <v>15</v>
      </c>
      <c r="B8" s="9">
        <v>7</v>
      </c>
      <c r="C8" s="9">
        <f t="shared" si="0"/>
        <v>-21</v>
      </c>
      <c r="D8" s="9">
        <f t="shared" si="1"/>
        <v>1.7999999999999998</v>
      </c>
      <c r="E8" s="9">
        <f t="shared" si="2"/>
        <v>441</v>
      </c>
      <c r="F8" s="9">
        <f t="shared" si="3"/>
        <v>3.2399999999999993</v>
      </c>
      <c r="G8" s="9">
        <f t="shared" si="4"/>
        <v>-37.799999999999997</v>
      </c>
    </row>
    <row r="9" spans="1:10" x14ac:dyDescent="0.3">
      <c r="A9" s="9">
        <v>36</v>
      </c>
      <c r="B9" s="9">
        <v>8</v>
      </c>
      <c r="C9" s="9">
        <f t="shared" si="0"/>
        <v>0</v>
      </c>
      <c r="D9" s="9">
        <f t="shared" si="1"/>
        <v>2.8</v>
      </c>
      <c r="E9" s="9">
        <f t="shared" si="2"/>
        <v>0</v>
      </c>
      <c r="F9" s="9">
        <f t="shared" si="3"/>
        <v>7.839999999999999</v>
      </c>
      <c r="G9" s="9">
        <f t="shared" si="4"/>
        <v>0</v>
      </c>
    </row>
    <row r="10" spans="1:10" x14ac:dyDescent="0.3">
      <c r="A10" s="9">
        <v>26</v>
      </c>
      <c r="B10" s="9">
        <v>4</v>
      </c>
      <c r="C10" s="9">
        <f t="shared" si="0"/>
        <v>-10</v>
      </c>
      <c r="D10" s="9">
        <f t="shared" si="1"/>
        <v>-1.2000000000000002</v>
      </c>
      <c r="E10" s="9">
        <f t="shared" si="2"/>
        <v>100</v>
      </c>
      <c r="F10" s="9">
        <f t="shared" si="3"/>
        <v>1.4400000000000004</v>
      </c>
      <c r="G10" s="9">
        <f t="shared" si="4"/>
        <v>12.000000000000002</v>
      </c>
    </row>
    <row r="11" spans="1:10" x14ac:dyDescent="0.3">
      <c r="A11" s="9">
        <v>40</v>
      </c>
      <c r="B11" s="9">
        <v>7</v>
      </c>
      <c r="C11" s="9">
        <f t="shared" si="0"/>
        <v>4</v>
      </c>
      <c r="D11" s="9">
        <f t="shared" si="1"/>
        <v>1.7999999999999998</v>
      </c>
      <c r="E11" s="9">
        <f t="shared" si="2"/>
        <v>16</v>
      </c>
      <c r="F11" s="9">
        <f t="shared" si="3"/>
        <v>3.2399999999999993</v>
      </c>
      <c r="G11" s="9">
        <f t="shared" si="4"/>
        <v>7.1999999999999993</v>
      </c>
    </row>
    <row r="12" spans="1:10" x14ac:dyDescent="0.3">
      <c r="A12" s="9">
        <v>0</v>
      </c>
      <c r="B12" s="9">
        <v>10</v>
      </c>
      <c r="C12" s="9">
        <f t="shared" si="0"/>
        <v>-36</v>
      </c>
      <c r="D12" s="9">
        <f t="shared" si="1"/>
        <v>4.8</v>
      </c>
      <c r="E12" s="9">
        <f t="shared" si="2"/>
        <v>1296</v>
      </c>
      <c r="F12" s="9">
        <f t="shared" si="3"/>
        <v>23.04</v>
      </c>
      <c r="G12" s="9">
        <f t="shared" si="4"/>
        <v>-172.79999999999998</v>
      </c>
      <c r="I12" s="9" t="s">
        <v>97</v>
      </c>
      <c r="J12" s="38">
        <f>(G17/(SQRT(E17*F17)))</f>
        <v>0.12970928031437839</v>
      </c>
    </row>
    <row r="13" spans="1:10" x14ac:dyDescent="0.3">
      <c r="A13" s="9">
        <v>36</v>
      </c>
      <c r="B13" s="9">
        <v>1</v>
      </c>
      <c r="C13" s="9">
        <f t="shared" si="0"/>
        <v>0</v>
      </c>
      <c r="D13" s="9">
        <f t="shared" si="1"/>
        <v>-4.2</v>
      </c>
      <c r="E13" s="9">
        <f t="shared" si="2"/>
        <v>0</v>
      </c>
      <c r="F13" s="9">
        <f t="shared" si="3"/>
        <v>17.64</v>
      </c>
      <c r="G13" s="9">
        <f t="shared" si="4"/>
        <v>0</v>
      </c>
    </row>
    <row r="14" spans="1:10" x14ac:dyDescent="0.3">
      <c r="A14" s="9">
        <v>25</v>
      </c>
      <c r="B14" s="9">
        <v>5</v>
      </c>
      <c r="C14" s="9">
        <f t="shared" si="0"/>
        <v>-11</v>
      </c>
      <c r="D14" s="9">
        <f t="shared" si="1"/>
        <v>-0.20000000000000018</v>
      </c>
      <c r="E14" s="9">
        <f t="shared" si="2"/>
        <v>121</v>
      </c>
      <c r="F14" s="9">
        <f t="shared" si="3"/>
        <v>4.000000000000007E-2</v>
      </c>
      <c r="G14" s="9">
        <f t="shared" si="4"/>
        <v>2.200000000000002</v>
      </c>
    </row>
    <row r="15" spans="1:10" x14ac:dyDescent="0.3">
      <c r="A15" s="9">
        <v>40</v>
      </c>
      <c r="B15" s="9">
        <v>10</v>
      </c>
      <c r="C15" s="9">
        <f t="shared" si="0"/>
        <v>4</v>
      </c>
      <c r="D15" s="9">
        <f t="shared" si="1"/>
        <v>4.8</v>
      </c>
      <c r="E15" s="9">
        <f t="shared" si="2"/>
        <v>16</v>
      </c>
      <c r="F15" s="9">
        <f t="shared" si="3"/>
        <v>23.04</v>
      </c>
      <c r="G15" s="9">
        <f t="shared" si="4"/>
        <v>19.2</v>
      </c>
    </row>
    <row r="16" spans="1:10" x14ac:dyDescent="0.3">
      <c r="A16" s="9">
        <v>3</v>
      </c>
      <c r="B16" s="9">
        <v>2</v>
      </c>
      <c r="C16" s="9">
        <f t="shared" si="0"/>
        <v>-33</v>
      </c>
      <c r="D16" s="9">
        <f t="shared" si="1"/>
        <v>-3.2</v>
      </c>
      <c r="E16" s="9">
        <f t="shared" si="2"/>
        <v>1089</v>
      </c>
      <c r="F16" s="9">
        <f t="shared" si="3"/>
        <v>10.240000000000002</v>
      </c>
      <c r="G16" s="9">
        <f t="shared" si="4"/>
        <v>105.60000000000001</v>
      </c>
    </row>
    <row r="17" spans="1:7" x14ac:dyDescent="0.3">
      <c r="A17" s="9">
        <f>AVERAGE(A2:A16)</f>
        <v>36</v>
      </c>
      <c r="B17" s="9">
        <f t="shared" ref="B17" si="5">AVERAGE(B2:B16)</f>
        <v>5.2</v>
      </c>
      <c r="C17" s="9">
        <f>SUM(C2:C16)</f>
        <v>0</v>
      </c>
      <c r="D17" s="9">
        <f t="shared" ref="D17:G17" si="6">SUM(D2:D16)</f>
        <v>0</v>
      </c>
      <c r="E17" s="9">
        <f t="shared" si="6"/>
        <v>9910</v>
      </c>
      <c r="F17" s="9">
        <f t="shared" si="6"/>
        <v>140.4</v>
      </c>
      <c r="G17" s="9">
        <f t="shared" si="6"/>
        <v>153</v>
      </c>
    </row>
    <row r="18" spans="1:7" x14ac:dyDescent="0.3">
      <c r="A18" s="9" t="s">
        <v>87</v>
      </c>
      <c r="B18" s="9" t="s">
        <v>88</v>
      </c>
      <c r="C18" s="37"/>
      <c r="D18" s="21"/>
      <c r="E18" s="36" t="s">
        <v>94</v>
      </c>
      <c r="F18" s="9" t="s">
        <v>95</v>
      </c>
      <c r="G18" s="9" t="s">
        <v>96</v>
      </c>
    </row>
  </sheetData>
  <phoneticPr fontId="18" type="noConversion"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499165-8791-4FDF-95D9-F6A18C75825B}">
  <dimension ref="A1:J26"/>
  <sheetViews>
    <sheetView workbookViewId="0">
      <selection activeCell="D16" sqref="D16"/>
    </sheetView>
  </sheetViews>
  <sheetFormatPr defaultRowHeight="14.4" x14ac:dyDescent="0.3"/>
  <cols>
    <col min="1" max="1" width="16.21875" bestFit="1" customWidth="1"/>
    <col min="3" max="3" width="6" customWidth="1"/>
    <col min="4" max="4" width="11" customWidth="1"/>
    <col min="6" max="6" width="10.6640625" customWidth="1"/>
    <col min="7" max="7" width="14.109375" customWidth="1"/>
    <col min="8" max="8" width="14.88671875" customWidth="1"/>
    <col min="9" max="9" width="14.6640625" customWidth="1"/>
    <col min="10" max="10" width="11" customWidth="1"/>
    <col min="13" max="13" width="17.109375" customWidth="1"/>
    <col min="14" max="14" width="14.88671875" customWidth="1"/>
    <col min="15" max="15" width="14" customWidth="1"/>
  </cols>
  <sheetData>
    <row r="1" spans="1:10" x14ac:dyDescent="0.3">
      <c r="A1" s="46" t="s">
        <v>98</v>
      </c>
      <c r="B1" s="46" t="s">
        <v>99</v>
      </c>
    </row>
    <row r="2" spans="1:10" x14ac:dyDescent="0.3">
      <c r="A2" s="9">
        <v>5.5</v>
      </c>
      <c r="B2" s="9">
        <v>65</v>
      </c>
    </row>
    <row r="3" spans="1:10" x14ac:dyDescent="0.3">
      <c r="A3" s="9">
        <v>16.5</v>
      </c>
      <c r="B3" s="9">
        <v>90</v>
      </c>
    </row>
    <row r="4" spans="1:10" x14ac:dyDescent="0.3">
      <c r="A4" s="9">
        <v>4.5</v>
      </c>
      <c r="B4" s="9">
        <v>65</v>
      </c>
    </row>
    <row r="5" spans="1:10" ht="15" thickBot="1" x14ac:dyDescent="0.35">
      <c r="A5" s="9">
        <v>7</v>
      </c>
      <c r="B5" s="9">
        <v>68</v>
      </c>
    </row>
    <row r="6" spans="1:10" x14ac:dyDescent="0.3">
      <c r="A6" s="9">
        <v>3.5</v>
      </c>
      <c r="B6" s="9">
        <v>67</v>
      </c>
      <c r="D6" s="47" t="s">
        <v>103</v>
      </c>
      <c r="E6" s="43">
        <v>0.70215964737858527</v>
      </c>
    </row>
    <row r="7" spans="1:10" x14ac:dyDescent="0.3">
      <c r="A7" s="9">
        <v>6</v>
      </c>
      <c r="B7" s="9">
        <v>62</v>
      </c>
      <c r="D7" s="44"/>
      <c r="E7" s="45"/>
    </row>
    <row r="8" spans="1:10" x14ac:dyDescent="0.3">
      <c r="A8" s="9">
        <v>4</v>
      </c>
      <c r="B8" s="9">
        <v>84</v>
      </c>
      <c r="D8" s="9" t="s">
        <v>100</v>
      </c>
      <c r="E8" s="19">
        <v>25</v>
      </c>
      <c r="H8" s="39"/>
      <c r="I8" s="39" t="s">
        <v>98</v>
      </c>
      <c r="J8" s="39" t="s">
        <v>99</v>
      </c>
    </row>
    <row r="9" spans="1:10" x14ac:dyDescent="0.3">
      <c r="A9" s="9">
        <v>7.5</v>
      </c>
      <c r="B9" s="9">
        <v>82</v>
      </c>
      <c r="D9" s="41" t="s">
        <v>101</v>
      </c>
      <c r="E9" s="17">
        <f>E8-2</f>
        <v>23</v>
      </c>
      <c r="H9" s="9" t="s">
        <v>98</v>
      </c>
      <c r="I9" s="9">
        <v>1</v>
      </c>
      <c r="J9" s="9">
        <v>0.70215964737858527</v>
      </c>
    </row>
    <row r="10" spans="1:10" x14ac:dyDescent="0.3">
      <c r="A10" s="9">
        <v>2.75</v>
      </c>
      <c r="B10" s="9">
        <v>75</v>
      </c>
      <c r="D10" s="44"/>
      <c r="E10" s="45"/>
      <c r="H10" s="9" t="s">
        <v>99</v>
      </c>
      <c r="I10" s="9">
        <v>0.70215964737858527</v>
      </c>
      <c r="J10" s="9">
        <v>1</v>
      </c>
    </row>
    <row r="11" spans="1:10" x14ac:dyDescent="0.3">
      <c r="A11" s="9">
        <v>10.75</v>
      </c>
      <c r="B11" s="9">
        <v>81</v>
      </c>
      <c r="D11" s="9" t="s">
        <v>102</v>
      </c>
      <c r="E11" s="19">
        <f>(E6*(SQRT(E8-1)))/(SQRT(1-E6^2))</f>
        <v>4.8311394567586818</v>
      </c>
    </row>
    <row r="12" spans="1:10" x14ac:dyDescent="0.3">
      <c r="A12" s="9">
        <v>5</v>
      </c>
      <c r="B12" s="9">
        <v>74</v>
      </c>
      <c r="D12" s="49"/>
      <c r="E12" s="50"/>
    </row>
    <row r="13" spans="1:10" ht="15" thickBot="1" x14ac:dyDescent="0.35">
      <c r="A13" s="9">
        <v>9</v>
      </c>
      <c r="B13" s="9">
        <v>88</v>
      </c>
      <c r="D13" s="48" t="s">
        <v>104</v>
      </c>
      <c r="E13" s="40">
        <f>TDIST( E11,E9,2)</f>
        <v>7.0938246059344237E-5</v>
      </c>
    </row>
    <row r="14" spans="1:10" x14ac:dyDescent="0.3">
      <c r="A14" s="9">
        <v>4</v>
      </c>
      <c r="B14" s="9">
        <v>65</v>
      </c>
    </row>
    <row r="15" spans="1:10" x14ac:dyDescent="0.3">
      <c r="A15" s="9">
        <v>4.5</v>
      </c>
      <c r="B15" s="9">
        <v>84</v>
      </c>
    </row>
    <row r="16" spans="1:10" x14ac:dyDescent="0.3">
      <c r="A16" s="9">
        <v>2.5</v>
      </c>
      <c r="B16" s="9">
        <v>68</v>
      </c>
    </row>
    <row r="17" spans="1:7" x14ac:dyDescent="0.3">
      <c r="A17" s="9">
        <v>8.5</v>
      </c>
      <c r="B17" s="9">
        <v>71</v>
      </c>
    </row>
    <row r="18" spans="1:7" x14ac:dyDescent="0.3">
      <c r="A18" s="9">
        <v>12.5</v>
      </c>
      <c r="B18" s="9">
        <v>92</v>
      </c>
    </row>
    <row r="19" spans="1:7" x14ac:dyDescent="0.3">
      <c r="A19" s="9">
        <v>3</v>
      </c>
      <c r="B19" s="9">
        <v>53</v>
      </c>
      <c r="G19" t="s">
        <v>56</v>
      </c>
    </row>
    <row r="20" spans="1:7" x14ac:dyDescent="0.3">
      <c r="A20" s="9">
        <v>8.75</v>
      </c>
      <c r="B20" s="9">
        <v>77</v>
      </c>
    </row>
    <row r="21" spans="1:7" x14ac:dyDescent="0.3">
      <c r="A21" s="9">
        <v>6.5</v>
      </c>
      <c r="B21" s="9">
        <v>68</v>
      </c>
    </row>
    <row r="22" spans="1:7" x14ac:dyDescent="0.3">
      <c r="A22" s="9">
        <v>13.5</v>
      </c>
      <c r="B22" s="9">
        <v>89</v>
      </c>
    </row>
    <row r="23" spans="1:7" x14ac:dyDescent="0.3">
      <c r="A23" s="9">
        <v>5.5</v>
      </c>
      <c r="B23" s="9">
        <v>68</v>
      </c>
    </row>
    <row r="24" spans="1:7" x14ac:dyDescent="0.3">
      <c r="A24" s="9">
        <v>4</v>
      </c>
      <c r="B24" s="9">
        <v>63</v>
      </c>
    </row>
    <row r="25" spans="1:7" x14ac:dyDescent="0.3">
      <c r="A25" s="9">
        <v>5</v>
      </c>
      <c r="B25" s="9">
        <v>65</v>
      </c>
    </row>
    <row r="26" spans="1:7" x14ac:dyDescent="0.3">
      <c r="A26" s="9">
        <v>7</v>
      </c>
      <c r="B26" s="9">
        <v>74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CA058-8837-47CF-B533-DA3175FFDAB9}">
  <dimension ref="B2:E7"/>
  <sheetViews>
    <sheetView workbookViewId="0">
      <selection activeCell="C9" sqref="C9"/>
    </sheetView>
  </sheetViews>
  <sheetFormatPr defaultRowHeight="14.4" x14ac:dyDescent="0.3"/>
  <cols>
    <col min="3" max="3" width="15" customWidth="1"/>
  </cols>
  <sheetData>
    <row r="2" spans="2:5" x14ac:dyDescent="0.3">
      <c r="B2" s="91" t="s">
        <v>105</v>
      </c>
      <c r="C2" s="91"/>
      <c r="D2" s="91" t="s">
        <v>107</v>
      </c>
      <c r="E2" s="91"/>
    </row>
    <row r="3" spans="2:5" x14ac:dyDescent="0.3">
      <c r="B3" s="91"/>
      <c r="C3" s="91"/>
      <c r="D3" s="91"/>
      <c r="E3" s="91"/>
    </row>
    <row r="4" spans="2:5" x14ac:dyDescent="0.3">
      <c r="B4" s="91" t="s">
        <v>106</v>
      </c>
      <c r="C4" s="91"/>
      <c r="D4" s="91">
        <v>8.1565338202926796</v>
      </c>
      <c r="E4" s="91"/>
    </row>
    <row r="5" spans="2:5" x14ac:dyDescent="0.3">
      <c r="B5" s="91" t="s">
        <v>108</v>
      </c>
      <c r="C5" s="91"/>
      <c r="D5" s="91">
        <v>4</v>
      </c>
      <c r="E5" s="91"/>
    </row>
    <row r="6" spans="2:5" x14ac:dyDescent="0.3">
      <c r="B6" s="91" t="s">
        <v>109</v>
      </c>
      <c r="C6" s="91"/>
      <c r="D6" s="91">
        <v>15</v>
      </c>
      <c r="E6" s="91"/>
    </row>
    <row r="7" spans="2:5" x14ac:dyDescent="0.3">
      <c r="B7" s="65" t="s">
        <v>111</v>
      </c>
      <c r="C7" s="65"/>
      <c r="D7" s="65">
        <v>1</v>
      </c>
      <c r="E7" s="65"/>
    </row>
  </sheetData>
  <mergeCells count="10">
    <mergeCell ref="B6:C6"/>
    <mergeCell ref="D6:E6"/>
    <mergeCell ref="B7:C7"/>
    <mergeCell ref="D7:E7"/>
    <mergeCell ref="B2:C3"/>
    <mergeCell ref="B4:C4"/>
    <mergeCell ref="D2:E3"/>
    <mergeCell ref="D4:E4"/>
    <mergeCell ref="B5:C5"/>
    <mergeCell ref="D5:E5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AE112-8696-443C-B6E9-874CCA84219F}">
  <dimension ref="A1:G11"/>
  <sheetViews>
    <sheetView tabSelected="1" workbookViewId="0">
      <selection activeCell="G12" sqref="G12"/>
    </sheetView>
  </sheetViews>
  <sheetFormatPr defaultRowHeight="14.4" x14ac:dyDescent="0.3"/>
  <cols>
    <col min="2" max="2" width="14.5546875" customWidth="1"/>
    <col min="3" max="3" width="12" customWidth="1"/>
  </cols>
  <sheetData>
    <row r="1" spans="1:7" x14ac:dyDescent="0.3">
      <c r="A1" s="9" t="s">
        <v>112</v>
      </c>
      <c r="B1" s="9" t="s">
        <v>113</v>
      </c>
      <c r="C1" s="9" t="s">
        <v>114</v>
      </c>
      <c r="D1" s="94"/>
    </row>
    <row r="2" spans="1:7" x14ac:dyDescent="0.3">
      <c r="A2" s="9">
        <v>2</v>
      </c>
      <c r="B2" s="9">
        <f>COUNTIF($A$2:$A$8,A2)/COUNT($A$2:$A$8)</f>
        <v>0.2857142857142857</v>
      </c>
      <c r="C2" s="9">
        <f>-B2*LOG(B2,2)</f>
        <v>0.51638712058788683</v>
      </c>
      <c r="D2" s="94"/>
    </row>
    <row r="3" spans="1:7" x14ac:dyDescent="0.3">
      <c r="A3" s="9">
        <v>3</v>
      </c>
      <c r="B3" s="9">
        <f t="shared" ref="B3:B9" si="0">COUNTIF($A$2:$A$8,A3)/COUNT($A$2:$A$8)</f>
        <v>0.42857142857142855</v>
      </c>
      <c r="C3" s="9">
        <f t="shared" ref="C3:C9" si="1">-B3*LOG(B3,2)</f>
        <v>0.52388246628704915</v>
      </c>
      <c r="D3" s="94"/>
    </row>
    <row r="4" spans="1:7" x14ac:dyDescent="0.3">
      <c r="A4" s="9">
        <v>4</v>
      </c>
      <c r="B4" s="9">
        <f t="shared" si="0"/>
        <v>0.2857142857142857</v>
      </c>
      <c r="C4" s="9">
        <f t="shared" si="1"/>
        <v>0.51638712058788683</v>
      </c>
      <c r="D4" s="94"/>
      <c r="F4" s="27"/>
    </row>
    <row r="5" spans="1:7" x14ac:dyDescent="0.3">
      <c r="A5" s="9">
        <v>2</v>
      </c>
      <c r="B5" s="9">
        <f t="shared" si="0"/>
        <v>0.2857142857142857</v>
      </c>
      <c r="C5" s="9">
        <f t="shared" si="1"/>
        <v>0.51638712058788683</v>
      </c>
      <c r="D5" s="94"/>
    </row>
    <row r="6" spans="1:7" x14ac:dyDescent="0.3">
      <c r="A6" s="9">
        <v>3</v>
      </c>
      <c r="B6" s="9">
        <f t="shared" si="0"/>
        <v>0.42857142857142855</v>
      </c>
      <c r="C6" s="9">
        <f t="shared" si="1"/>
        <v>0.52388246628704915</v>
      </c>
      <c r="D6" s="94"/>
      <c r="E6" s="65" t="s">
        <v>120</v>
      </c>
      <c r="F6" s="65"/>
      <c r="G6" s="9">
        <f>SUM(C2:C8)</f>
        <v>3.6371958812126945</v>
      </c>
    </row>
    <row r="7" spans="1:7" x14ac:dyDescent="0.3">
      <c r="A7" s="9">
        <v>3</v>
      </c>
      <c r="B7" s="9">
        <f t="shared" si="0"/>
        <v>0.42857142857142855</v>
      </c>
      <c r="C7" s="9">
        <f t="shared" si="1"/>
        <v>0.52388246628704915</v>
      </c>
      <c r="D7" s="94"/>
    </row>
    <row r="8" spans="1:7" x14ac:dyDescent="0.3">
      <c r="A8" s="9">
        <v>4</v>
      </c>
      <c r="B8" s="9">
        <f t="shared" si="0"/>
        <v>0.2857142857142857</v>
      </c>
      <c r="C8" s="9">
        <f t="shared" si="1"/>
        <v>0.51638712058788683</v>
      </c>
      <c r="D8" s="94"/>
    </row>
    <row r="9" spans="1:7" x14ac:dyDescent="0.3">
      <c r="A9" s="9">
        <v>4</v>
      </c>
      <c r="B9" s="9">
        <f t="shared" si="0"/>
        <v>0.2857142857142857</v>
      </c>
      <c r="C9" s="9">
        <f t="shared" si="1"/>
        <v>0.51638712058788683</v>
      </c>
      <c r="D9" s="94"/>
    </row>
    <row r="10" spans="1:7" ht="15" thickBot="1" x14ac:dyDescent="0.35">
      <c r="B10" s="42" t="s">
        <v>119</v>
      </c>
      <c r="C10" s="95" t="s">
        <v>117</v>
      </c>
      <c r="D10" s="93"/>
    </row>
    <row r="11" spans="1:7" ht="15" thickBot="1" x14ac:dyDescent="0.35">
      <c r="C11" s="48" t="s">
        <v>118</v>
      </c>
      <c r="D11" s="94"/>
    </row>
  </sheetData>
  <mergeCells count="1">
    <mergeCell ref="E6:F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59666-8C54-43FE-A3E6-857086EE5232}">
  <dimension ref="A1:I8"/>
  <sheetViews>
    <sheetView workbookViewId="0">
      <selection activeCell="I7" sqref="I7"/>
    </sheetView>
  </sheetViews>
  <sheetFormatPr defaultRowHeight="14.4" x14ac:dyDescent="0.3"/>
  <cols>
    <col min="2" max="2" width="13.77734375" customWidth="1"/>
    <col min="3" max="3" width="22.44140625" customWidth="1"/>
    <col min="8" max="8" width="17.21875" customWidth="1"/>
    <col min="9" max="9" width="21.44140625" customWidth="1"/>
  </cols>
  <sheetData>
    <row r="1" spans="1:9" x14ac:dyDescent="0.3">
      <c r="A1" t="s">
        <v>0</v>
      </c>
      <c r="B1" t="s">
        <v>57</v>
      </c>
      <c r="C1" t="s">
        <v>59</v>
      </c>
      <c r="H1" t="s">
        <v>57</v>
      </c>
      <c r="I1" t="s">
        <v>59</v>
      </c>
    </row>
    <row r="2" spans="1:9" ht="15" x14ac:dyDescent="0.35">
      <c r="A2">
        <v>1</v>
      </c>
      <c r="B2">
        <f>1/6</f>
        <v>0.16666666666666666</v>
      </c>
      <c r="C2" s="23">
        <f>SUM($B$2:B2)</f>
        <v>0.16666666666666666</v>
      </c>
      <c r="H2">
        <f>1/6</f>
        <v>0.16666666666666666</v>
      </c>
      <c r="I2" s="23">
        <f>SUM($B$2:H2)</f>
        <v>0.5</v>
      </c>
    </row>
    <row r="3" spans="1:9" ht="15" x14ac:dyDescent="0.35">
      <c r="A3">
        <v>2</v>
      </c>
      <c r="B3">
        <f t="shared" ref="B3:B7" si="0">1/6</f>
        <v>0.16666666666666666</v>
      </c>
      <c r="C3" s="23">
        <f>SUM($B$2:B3)</f>
        <v>0.33333333333333331</v>
      </c>
      <c r="H3">
        <f t="shared" ref="H3:H7" si="1">1/6</f>
        <v>0.16666666666666666</v>
      </c>
      <c r="I3" s="23">
        <f>SUM($B$2:H3)</f>
        <v>1.1666666666666667</v>
      </c>
    </row>
    <row r="4" spans="1:9" ht="15" x14ac:dyDescent="0.35">
      <c r="A4">
        <v>3</v>
      </c>
      <c r="B4">
        <f t="shared" si="0"/>
        <v>0.16666666666666666</v>
      </c>
      <c r="C4" s="23">
        <f>SUM($B$2:B4)</f>
        <v>0.5</v>
      </c>
      <c r="H4">
        <f t="shared" si="1"/>
        <v>0.16666666666666666</v>
      </c>
      <c r="I4" s="23">
        <f>SUM($B$2:H4)</f>
        <v>2</v>
      </c>
    </row>
    <row r="5" spans="1:9" ht="15" x14ac:dyDescent="0.35">
      <c r="A5">
        <v>4</v>
      </c>
      <c r="B5">
        <f t="shared" si="0"/>
        <v>0.16666666666666666</v>
      </c>
      <c r="C5" s="23">
        <f>SUM($B$2:B5)</f>
        <v>0.66666666666666663</v>
      </c>
      <c r="H5">
        <f t="shared" si="1"/>
        <v>0.16666666666666666</v>
      </c>
      <c r="I5" s="23">
        <f>SUM($B$2:H5)</f>
        <v>2.9999999999999996</v>
      </c>
    </row>
    <row r="6" spans="1:9" ht="15" x14ac:dyDescent="0.35">
      <c r="A6">
        <v>5</v>
      </c>
      <c r="B6">
        <f t="shared" si="0"/>
        <v>0.16666666666666666</v>
      </c>
      <c r="C6" s="23">
        <f>SUM($B$2:B6)</f>
        <v>0.83333333333333326</v>
      </c>
      <c r="H6">
        <f t="shared" si="1"/>
        <v>0.16666666666666666</v>
      </c>
      <c r="I6" s="23">
        <f>SUM($B$2:H6)</f>
        <v>4.1666666666666661</v>
      </c>
    </row>
    <row r="7" spans="1:9" ht="15" x14ac:dyDescent="0.35">
      <c r="A7">
        <v>6</v>
      </c>
      <c r="B7">
        <f t="shared" si="0"/>
        <v>0.16666666666666666</v>
      </c>
      <c r="C7" s="23">
        <f>SUM($B$2:B7)</f>
        <v>0.99999999999999989</v>
      </c>
      <c r="H7">
        <f t="shared" si="1"/>
        <v>0.16666666666666666</v>
      </c>
      <c r="I7" s="23">
        <f>SUM($B$2:H7)</f>
        <v>5.5</v>
      </c>
    </row>
    <row r="8" spans="1:9" x14ac:dyDescent="0.3">
      <c r="A8" t="s">
        <v>58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F2:O17"/>
  <sheetViews>
    <sheetView topLeftCell="A4" workbookViewId="0">
      <selection activeCell="I16" sqref="I16"/>
    </sheetView>
  </sheetViews>
  <sheetFormatPr defaultRowHeight="14.4" x14ac:dyDescent="0.3"/>
  <cols>
    <col min="6" max="6" width="13" customWidth="1"/>
    <col min="7" max="7" width="13.33203125" customWidth="1"/>
    <col min="9" max="9" width="22.6640625" customWidth="1"/>
    <col min="15" max="15" width="16.77734375" customWidth="1"/>
  </cols>
  <sheetData>
    <row r="2" spans="6:15" x14ac:dyDescent="0.3">
      <c r="H2" s="51" t="s">
        <v>13</v>
      </c>
      <c r="I2" s="52"/>
      <c r="J2" s="52"/>
      <c r="K2" s="52"/>
      <c r="L2" s="52"/>
    </row>
    <row r="3" spans="6:15" x14ac:dyDescent="0.3">
      <c r="H3" s="52"/>
      <c r="I3" s="52"/>
      <c r="J3" s="52"/>
      <c r="K3" s="52"/>
      <c r="L3" s="52"/>
    </row>
    <row r="8" spans="6:15" ht="23.4" x14ac:dyDescent="0.45">
      <c r="F8" s="11" t="s">
        <v>7</v>
      </c>
      <c r="G8" s="11" t="s">
        <v>8</v>
      </c>
      <c r="H8" s="11" t="s">
        <v>9</v>
      </c>
      <c r="I8" s="16" t="s">
        <v>10</v>
      </c>
      <c r="J8" s="11" t="s">
        <v>11</v>
      </c>
      <c r="N8" s="17" t="s">
        <v>7</v>
      </c>
      <c r="O8" s="18" t="s">
        <v>12</v>
      </c>
    </row>
    <row r="9" spans="6:15" ht="23.4" x14ac:dyDescent="0.45">
      <c r="F9" s="11">
        <v>0</v>
      </c>
      <c r="G9" s="11">
        <v>153</v>
      </c>
      <c r="H9" s="11">
        <f>F9*G9</f>
        <v>0</v>
      </c>
      <c r="I9" s="11">
        <f>_xlfn.POISSON.DIST(F9,1.101523,FALSE)</f>
        <v>0.33236450689376212</v>
      </c>
      <c r="J9" s="11">
        <f>I9*394</f>
        <v>130.95161571614227</v>
      </c>
      <c r="N9" s="19">
        <v>0</v>
      </c>
      <c r="O9" s="20">
        <v>0.33236450689376212</v>
      </c>
    </row>
    <row r="10" spans="6:15" ht="23.4" x14ac:dyDescent="0.45">
      <c r="F10" s="11">
        <v>1</v>
      </c>
      <c r="G10" s="11">
        <v>123</v>
      </c>
      <c r="H10" s="11">
        <f t="shared" ref="H10:H14" si="0">F10*G10</f>
        <v>123</v>
      </c>
      <c r="I10" s="11">
        <f t="shared" ref="I10:I14" si="1">_xlfn.POISSON.DIST(F10,1.101523,FALSE)</f>
        <v>0.36610714872713757</v>
      </c>
      <c r="J10" s="11">
        <f t="shared" ref="J10:J14" si="2">I10*394</f>
        <v>144.2462165984922</v>
      </c>
      <c r="N10" s="19">
        <v>1</v>
      </c>
      <c r="O10" s="20">
        <v>0.36610714872713757</v>
      </c>
    </row>
    <row r="11" spans="6:15" ht="23.4" x14ac:dyDescent="0.45">
      <c r="F11" s="11">
        <v>2</v>
      </c>
      <c r="G11" s="11">
        <v>67</v>
      </c>
      <c r="H11" s="11">
        <f t="shared" si="0"/>
        <v>134</v>
      </c>
      <c r="I11" s="11">
        <f t="shared" si="1"/>
        <v>0.20163772239368144</v>
      </c>
      <c r="J11" s="11">
        <f t="shared" si="2"/>
        <v>79.445262623110494</v>
      </c>
      <c r="N11" s="19">
        <v>2</v>
      </c>
      <c r="O11" s="20">
        <v>0.20163772239368144</v>
      </c>
    </row>
    <row r="12" spans="6:15" ht="23.4" x14ac:dyDescent="0.45">
      <c r="F12" s="11">
        <v>3</v>
      </c>
      <c r="G12" s="11">
        <v>32</v>
      </c>
      <c r="H12" s="11">
        <f t="shared" si="0"/>
        <v>96</v>
      </c>
      <c r="I12" s="11">
        <f t="shared" si="1"/>
        <v>7.4036196294751694E-2</v>
      </c>
      <c r="J12" s="11">
        <f t="shared" si="2"/>
        <v>29.170261340132168</v>
      </c>
      <c r="N12" s="19">
        <v>3</v>
      </c>
      <c r="O12" s="20">
        <v>7.4036196294751694E-2</v>
      </c>
    </row>
    <row r="13" spans="6:15" ht="23.4" x14ac:dyDescent="0.45">
      <c r="F13" s="11">
        <v>4</v>
      </c>
      <c r="G13" s="11">
        <v>14</v>
      </c>
      <c r="H13" s="11">
        <f t="shared" si="0"/>
        <v>56</v>
      </c>
      <c r="I13" s="11">
        <f t="shared" si="1"/>
        <v>2.0388143262795956E-2</v>
      </c>
      <c r="J13" s="11">
        <f t="shared" si="2"/>
        <v>8.0329284455416072</v>
      </c>
      <c r="N13" s="19">
        <v>4</v>
      </c>
      <c r="O13" s="20">
        <v>2.0388143262795956E-2</v>
      </c>
    </row>
    <row r="14" spans="6:15" ht="23.4" x14ac:dyDescent="0.45">
      <c r="F14" s="11">
        <v>5</v>
      </c>
      <c r="G14" s="11">
        <v>5</v>
      </c>
      <c r="H14" s="11">
        <f t="shared" si="0"/>
        <v>25</v>
      </c>
      <c r="I14" s="11">
        <f t="shared" si="1"/>
        <v>4.49160174625296E-3</v>
      </c>
      <c r="J14" s="11">
        <f t="shared" si="2"/>
        <v>1.7696910880236663</v>
      </c>
      <c r="N14" s="21">
        <v>5</v>
      </c>
      <c r="O14" s="22">
        <v>4.49160174625296E-3</v>
      </c>
    </row>
    <row r="15" spans="6:15" x14ac:dyDescent="0.3">
      <c r="G15">
        <f>SUM(G9,G10,G11,G12,G13,G14)</f>
        <v>394</v>
      </c>
      <c r="H15">
        <f>SUM(H9,H10,H11,H12,H13,H14)</f>
        <v>434</v>
      </c>
    </row>
    <row r="17" spans="6:7" ht="18" x14ac:dyDescent="0.35">
      <c r="F17" s="15" t="s">
        <v>37</v>
      </c>
      <c r="G17" s="15">
        <f>H15/G15</f>
        <v>1.101522842639594</v>
      </c>
    </row>
  </sheetData>
  <mergeCells count="1">
    <mergeCell ref="H2:L3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F4:O17"/>
  <sheetViews>
    <sheetView workbookViewId="0">
      <selection activeCell="O7" sqref="O7"/>
    </sheetView>
  </sheetViews>
  <sheetFormatPr defaultRowHeight="14.4" x14ac:dyDescent="0.3"/>
  <cols>
    <col min="6" max="6" width="14.6640625" hidden="1" customWidth="1"/>
    <col min="7" max="7" width="23.5546875" customWidth="1"/>
    <col min="8" max="8" width="12.33203125" customWidth="1"/>
    <col min="9" max="9" width="9.44140625" bestFit="1" customWidth="1"/>
  </cols>
  <sheetData>
    <row r="4" spans="6:15" x14ac:dyDescent="0.3">
      <c r="F4" s="53" t="s">
        <v>60</v>
      </c>
      <c r="G4" s="53"/>
      <c r="H4" s="53"/>
      <c r="I4" s="53"/>
      <c r="J4" s="53"/>
      <c r="K4" s="53"/>
      <c r="L4" s="53"/>
      <c r="M4" s="53"/>
      <c r="N4" s="53"/>
    </row>
    <row r="5" spans="6:15" x14ac:dyDescent="0.3">
      <c r="F5" s="53"/>
      <c r="G5" s="53"/>
      <c r="H5" s="53"/>
      <c r="I5" s="53"/>
      <c r="J5" s="53"/>
      <c r="K5" s="53"/>
      <c r="L5" s="53"/>
      <c r="M5" s="53"/>
      <c r="N5" s="53"/>
    </row>
    <row r="6" spans="6:15" x14ac:dyDescent="0.3">
      <c r="F6" s="53"/>
      <c r="G6" s="53"/>
      <c r="H6" s="53"/>
      <c r="I6" s="53"/>
      <c r="J6" s="53"/>
      <c r="K6" s="53"/>
      <c r="L6" s="53"/>
      <c r="M6" s="53"/>
      <c r="N6" s="53"/>
    </row>
    <row r="7" spans="6:15" x14ac:dyDescent="0.3">
      <c r="F7" s="53"/>
      <c r="G7" s="53"/>
      <c r="H7" s="53"/>
      <c r="I7" s="53"/>
      <c r="J7" s="53"/>
      <c r="K7" s="53"/>
      <c r="L7" s="53"/>
      <c r="M7" s="53"/>
      <c r="N7" s="53"/>
    </row>
    <row r="10" spans="6:15" ht="21" x14ac:dyDescent="0.4">
      <c r="I10" s="5"/>
      <c r="J10" s="2"/>
      <c r="K10" s="54" t="s">
        <v>15</v>
      </c>
      <c r="L10" s="54"/>
      <c r="M10" s="54"/>
      <c r="N10" s="54"/>
      <c r="O10">
        <v>0.3</v>
      </c>
    </row>
    <row r="11" spans="6:15" ht="21" x14ac:dyDescent="0.4">
      <c r="F11" s="1" t="s">
        <v>7</v>
      </c>
      <c r="G11" s="1" t="s">
        <v>16</v>
      </c>
      <c r="H11" t="s">
        <v>14</v>
      </c>
      <c r="I11" s="4"/>
      <c r="J11" s="2"/>
    </row>
    <row r="12" spans="6:15" ht="21" x14ac:dyDescent="0.4">
      <c r="G12">
        <v>1</v>
      </c>
      <c r="H12">
        <f>(1-$O$10)^(G12-1)*$O$10</f>
        <v>0.3</v>
      </c>
      <c r="I12" s="4"/>
      <c r="J12" s="4"/>
    </row>
    <row r="13" spans="6:15" ht="21" x14ac:dyDescent="0.4">
      <c r="G13">
        <v>2</v>
      </c>
      <c r="H13">
        <f t="shared" ref="H13:H17" si="0">(1-$O$10)^(G13-1)*$O$10</f>
        <v>0.21</v>
      </c>
      <c r="I13" s="4"/>
      <c r="J13" s="2"/>
    </row>
    <row r="14" spans="6:15" x14ac:dyDescent="0.3">
      <c r="G14">
        <v>3</v>
      </c>
      <c r="H14">
        <f t="shared" si="0"/>
        <v>0.14699999999999996</v>
      </c>
    </row>
    <row r="15" spans="6:15" x14ac:dyDescent="0.3">
      <c r="G15">
        <v>4</v>
      </c>
      <c r="H15">
        <f t="shared" si="0"/>
        <v>0.10289999999999998</v>
      </c>
    </row>
    <row r="16" spans="6:15" x14ac:dyDescent="0.3">
      <c r="G16">
        <v>5</v>
      </c>
      <c r="H16">
        <f t="shared" si="0"/>
        <v>7.2029999999999969E-2</v>
      </c>
    </row>
    <row r="17" spans="7:8" x14ac:dyDescent="0.3">
      <c r="G17">
        <v>6</v>
      </c>
      <c r="H17">
        <f t="shared" si="0"/>
        <v>5.042099999999998E-2</v>
      </c>
    </row>
  </sheetData>
  <mergeCells count="2">
    <mergeCell ref="F4:N7"/>
    <mergeCell ref="K10:N10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G6:O35"/>
  <sheetViews>
    <sheetView workbookViewId="0">
      <selection activeCell="H2" sqref="H2"/>
    </sheetView>
  </sheetViews>
  <sheetFormatPr defaultRowHeight="14.4" x14ac:dyDescent="0.3"/>
  <cols>
    <col min="7" max="7" width="15.44140625" customWidth="1"/>
    <col min="8" max="8" width="16" customWidth="1"/>
    <col min="9" max="9" width="14.6640625" customWidth="1"/>
    <col min="11" max="11" width="19" customWidth="1"/>
  </cols>
  <sheetData>
    <row r="6" spans="7:15" ht="23.4" x14ac:dyDescent="0.45">
      <c r="G6" s="6" t="s">
        <v>16</v>
      </c>
      <c r="H6" s="7" t="s">
        <v>17</v>
      </c>
      <c r="N6" s="3" t="s">
        <v>7</v>
      </c>
      <c r="O6" s="3" t="s">
        <v>23</v>
      </c>
    </row>
    <row r="7" spans="7:15" ht="23.4" x14ac:dyDescent="0.45">
      <c r="G7" s="6" t="s">
        <v>7</v>
      </c>
      <c r="H7" s="7" t="s">
        <v>8</v>
      </c>
      <c r="N7" s="3">
        <v>-4</v>
      </c>
      <c r="O7" s="3">
        <v>5.07</v>
      </c>
    </row>
    <row r="8" spans="7:15" ht="18" x14ac:dyDescent="0.35">
      <c r="G8">
        <v>-4</v>
      </c>
      <c r="H8">
        <v>9</v>
      </c>
      <c r="N8" s="3">
        <v>-3</v>
      </c>
      <c r="O8" s="3">
        <v>0.75</v>
      </c>
    </row>
    <row r="9" spans="7:15" ht="18" x14ac:dyDescent="0.35">
      <c r="G9">
        <v>-3</v>
      </c>
      <c r="H9">
        <v>15</v>
      </c>
      <c r="N9" s="3">
        <v>-2</v>
      </c>
      <c r="O9" s="3">
        <v>0.27</v>
      </c>
    </row>
    <row r="10" spans="7:15" ht="18" x14ac:dyDescent="0.35">
      <c r="G10">
        <v>-2</v>
      </c>
      <c r="H10">
        <v>21</v>
      </c>
      <c r="N10" s="3">
        <v>-1</v>
      </c>
      <c r="O10" s="3">
        <v>3.63</v>
      </c>
    </row>
    <row r="11" spans="7:15" ht="18" x14ac:dyDescent="0.35">
      <c r="G11">
        <v>-1</v>
      </c>
      <c r="H11">
        <v>27</v>
      </c>
      <c r="N11" s="3">
        <v>0</v>
      </c>
      <c r="O11" s="3">
        <v>21.87</v>
      </c>
    </row>
    <row r="12" spans="7:15" ht="18" x14ac:dyDescent="0.35">
      <c r="G12">
        <v>0</v>
      </c>
      <c r="H12">
        <v>39</v>
      </c>
      <c r="N12" s="3">
        <v>2</v>
      </c>
      <c r="O12" s="3">
        <v>3.3333333333333335E-3</v>
      </c>
    </row>
    <row r="13" spans="7:15" ht="18" x14ac:dyDescent="0.35">
      <c r="G13">
        <v>2</v>
      </c>
      <c r="H13">
        <v>19</v>
      </c>
      <c r="K13">
        <v>9</v>
      </c>
      <c r="N13" s="3">
        <v>3</v>
      </c>
      <c r="O13" s="3">
        <v>1.2033333333333334</v>
      </c>
    </row>
    <row r="14" spans="7:15" ht="18" x14ac:dyDescent="0.35">
      <c r="G14">
        <v>3</v>
      </c>
      <c r="H14">
        <v>14</v>
      </c>
      <c r="K14">
        <v>2</v>
      </c>
      <c r="N14" s="3">
        <v>4</v>
      </c>
      <c r="O14" s="3">
        <v>8.67</v>
      </c>
    </row>
    <row r="15" spans="7:15" ht="18" x14ac:dyDescent="0.35">
      <c r="G15">
        <v>4</v>
      </c>
      <c r="H15">
        <v>6</v>
      </c>
      <c r="N15" s="3"/>
      <c r="O15" s="3"/>
    </row>
    <row r="16" spans="7:15" x14ac:dyDescent="0.3">
      <c r="H16">
        <f>SUM(H8:H15)</f>
        <v>150</v>
      </c>
    </row>
    <row r="19" spans="7:11" x14ac:dyDescent="0.3">
      <c r="G19" t="s">
        <v>19</v>
      </c>
    </row>
    <row r="20" spans="7:11" x14ac:dyDescent="0.3">
      <c r="G20" t="s">
        <v>18</v>
      </c>
      <c r="H20" t="s">
        <v>20</v>
      </c>
      <c r="I20" t="s">
        <v>3</v>
      </c>
      <c r="J20">
        <v>4.5</v>
      </c>
    </row>
    <row r="22" spans="7:11" x14ac:dyDescent="0.3">
      <c r="H22" s="8"/>
    </row>
    <row r="24" spans="7:11" x14ac:dyDescent="0.3">
      <c r="G24" t="s">
        <v>21</v>
      </c>
      <c r="H24">
        <f>((8^2)-1)/2</f>
        <v>31.5</v>
      </c>
    </row>
    <row r="26" spans="7:11" ht="21" x14ac:dyDescent="0.4">
      <c r="G26" s="10" t="s">
        <v>7</v>
      </c>
      <c r="H26" s="10" t="s">
        <v>14</v>
      </c>
      <c r="I26" s="10" t="s">
        <v>24</v>
      </c>
      <c r="J26" s="10" t="s">
        <v>22</v>
      </c>
      <c r="K26" s="10" t="s">
        <v>23</v>
      </c>
    </row>
    <row r="27" spans="7:11" ht="21" x14ac:dyDescent="0.4">
      <c r="G27" s="10">
        <v>-4</v>
      </c>
      <c r="H27" s="10">
        <f>1/8</f>
        <v>0.125</v>
      </c>
      <c r="I27" s="10">
        <f>150*H27</f>
        <v>18.75</v>
      </c>
      <c r="J27" s="10">
        <v>9</v>
      </c>
      <c r="K27" s="10">
        <f>(J27-I27)^2/I27</f>
        <v>5.07</v>
      </c>
    </row>
    <row r="28" spans="7:11" ht="21" x14ac:dyDescent="0.4">
      <c r="G28" s="10">
        <v>-3</v>
      </c>
      <c r="H28" s="10">
        <f t="shared" ref="H28:H34" si="0">1/8</f>
        <v>0.125</v>
      </c>
      <c r="I28" s="10">
        <f t="shared" ref="I28:I35" si="1">150*H28</f>
        <v>18.75</v>
      </c>
      <c r="J28" s="10">
        <v>15</v>
      </c>
      <c r="K28" s="10">
        <f t="shared" ref="K28:K34" si="2">(J28-I28)^2/I28</f>
        <v>0.75</v>
      </c>
    </row>
    <row r="29" spans="7:11" ht="21" x14ac:dyDescent="0.4">
      <c r="G29" s="10">
        <v>-2</v>
      </c>
      <c r="H29" s="10">
        <f t="shared" si="0"/>
        <v>0.125</v>
      </c>
      <c r="I29" s="10">
        <f t="shared" si="1"/>
        <v>18.75</v>
      </c>
      <c r="J29" s="10">
        <v>21</v>
      </c>
      <c r="K29" s="10">
        <f t="shared" si="2"/>
        <v>0.27</v>
      </c>
    </row>
    <row r="30" spans="7:11" ht="21" x14ac:dyDescent="0.4">
      <c r="G30" s="10">
        <v>-1</v>
      </c>
      <c r="H30" s="10">
        <f t="shared" si="0"/>
        <v>0.125</v>
      </c>
      <c r="I30" s="10">
        <f t="shared" si="1"/>
        <v>18.75</v>
      </c>
      <c r="J30" s="10">
        <v>27</v>
      </c>
      <c r="K30" s="10">
        <f t="shared" si="2"/>
        <v>3.63</v>
      </c>
    </row>
    <row r="31" spans="7:11" ht="21" x14ac:dyDescent="0.4">
      <c r="G31" s="10">
        <v>0</v>
      </c>
      <c r="H31" s="10">
        <f t="shared" si="0"/>
        <v>0.125</v>
      </c>
      <c r="I31" s="10">
        <f t="shared" si="1"/>
        <v>18.75</v>
      </c>
      <c r="J31" s="10">
        <v>39</v>
      </c>
      <c r="K31" s="10">
        <f t="shared" si="2"/>
        <v>21.87</v>
      </c>
    </row>
    <row r="32" spans="7:11" ht="21" x14ac:dyDescent="0.4">
      <c r="G32" s="10">
        <v>2</v>
      </c>
      <c r="H32" s="10">
        <f t="shared" si="0"/>
        <v>0.125</v>
      </c>
      <c r="I32" s="10">
        <f t="shared" si="1"/>
        <v>18.75</v>
      </c>
      <c r="J32" s="10">
        <v>19</v>
      </c>
      <c r="K32" s="10">
        <f t="shared" si="2"/>
        <v>3.3333333333333335E-3</v>
      </c>
    </row>
    <row r="33" spans="7:11" ht="21" x14ac:dyDescent="0.4">
      <c r="G33" s="10">
        <v>3</v>
      </c>
      <c r="H33" s="10">
        <f t="shared" si="0"/>
        <v>0.125</v>
      </c>
      <c r="I33" s="10">
        <f t="shared" si="1"/>
        <v>18.75</v>
      </c>
      <c r="J33" s="10">
        <v>14</v>
      </c>
      <c r="K33" s="10">
        <f t="shared" si="2"/>
        <v>1.2033333333333334</v>
      </c>
    </row>
    <row r="34" spans="7:11" ht="21" x14ac:dyDescent="0.4">
      <c r="G34" s="10">
        <v>4</v>
      </c>
      <c r="H34" s="10">
        <f t="shared" si="0"/>
        <v>0.125</v>
      </c>
      <c r="I34" s="10">
        <f t="shared" si="1"/>
        <v>18.75</v>
      </c>
      <c r="J34" s="10">
        <v>6</v>
      </c>
      <c r="K34" s="10">
        <f t="shared" si="2"/>
        <v>8.67</v>
      </c>
    </row>
    <row r="35" spans="7:11" ht="21" x14ac:dyDescent="0.4">
      <c r="H35" s="10">
        <f>SUM(H27:H34)</f>
        <v>1</v>
      </c>
      <c r="I35" s="10">
        <f t="shared" si="1"/>
        <v>150</v>
      </c>
      <c r="J35" s="10">
        <v>150</v>
      </c>
      <c r="K35" s="10">
        <f>SUM(K27:K34)</f>
        <v>41.466666666666669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E1:N24"/>
  <sheetViews>
    <sheetView workbookViewId="0">
      <selection activeCell="F18" sqref="F18"/>
    </sheetView>
  </sheetViews>
  <sheetFormatPr defaultRowHeight="14.4" x14ac:dyDescent="0.3"/>
  <cols>
    <col min="5" max="5" width="23.6640625" customWidth="1"/>
    <col min="6" max="6" width="23.77734375" customWidth="1"/>
    <col min="11" max="11" width="19.109375" customWidth="1"/>
    <col min="13" max="13" width="21.109375" customWidth="1"/>
  </cols>
  <sheetData>
    <row r="1" spans="5:14" x14ac:dyDescent="0.3">
      <c r="N1" t="s">
        <v>56</v>
      </c>
    </row>
    <row r="7" spans="5:14" ht="23.4" x14ac:dyDescent="0.45">
      <c r="E7" s="11" t="s">
        <v>25</v>
      </c>
      <c r="F7" s="11" t="s">
        <v>26</v>
      </c>
      <c r="G7" s="11"/>
      <c r="H7" s="11" t="s">
        <v>33</v>
      </c>
      <c r="I7" s="11" t="s">
        <v>34</v>
      </c>
      <c r="J7" s="11" t="s">
        <v>8</v>
      </c>
      <c r="K7" s="11" t="s">
        <v>35</v>
      </c>
      <c r="L7" s="11" t="s">
        <v>36</v>
      </c>
      <c r="M7" s="11" t="s">
        <v>10</v>
      </c>
      <c r="N7" s="11" t="s">
        <v>11</v>
      </c>
    </row>
    <row r="8" spans="5:14" ht="23.4" x14ac:dyDescent="0.45">
      <c r="E8" s="11" t="s">
        <v>27</v>
      </c>
      <c r="F8" s="11">
        <v>190</v>
      </c>
      <c r="G8" s="11"/>
      <c r="H8" s="11">
        <v>0</v>
      </c>
      <c r="I8" s="11">
        <v>3</v>
      </c>
      <c r="J8" s="11">
        <v>190</v>
      </c>
      <c r="K8" s="11">
        <f>(H8+I8)/2</f>
        <v>1.5</v>
      </c>
      <c r="L8" s="11">
        <f>J8*K8</f>
        <v>285</v>
      </c>
      <c r="M8" s="11">
        <f>EXPONDIST(I8,0.311526,TRUE)-EXPONDIST(H8,0.311526,TRUE)</f>
        <v>0.60724842827167913</v>
      </c>
      <c r="N8" s="11">
        <f>300*M8</f>
        <v>182.17452848150373</v>
      </c>
    </row>
    <row r="9" spans="5:14" ht="23.4" x14ac:dyDescent="0.45">
      <c r="E9" s="11" t="s">
        <v>28</v>
      </c>
      <c r="F9" s="11">
        <v>70</v>
      </c>
      <c r="G9" s="11"/>
      <c r="H9" s="11">
        <v>3</v>
      </c>
      <c r="I9" s="11">
        <v>6</v>
      </c>
      <c r="J9" s="11">
        <v>70</v>
      </c>
      <c r="K9" s="11">
        <f t="shared" ref="K9:K13" si="0">(H9+I9)/2</f>
        <v>4.5</v>
      </c>
      <c r="L9" s="11">
        <f t="shared" ref="L9:L13" si="1">J9*K9</f>
        <v>315</v>
      </c>
      <c r="M9" s="11">
        <f t="shared" ref="M9:M13" si="2">EXPONDIST(I9,0.311526,TRUE)-EXPONDIST(H9,0.311526,TRUE)</f>
        <v>0.23849777463325439</v>
      </c>
      <c r="N9" s="11">
        <f t="shared" ref="N9:N13" si="3">300*M9</f>
        <v>71.549332389976314</v>
      </c>
    </row>
    <row r="10" spans="5:14" ht="23.4" x14ac:dyDescent="0.45">
      <c r="E10" s="11" t="s">
        <v>29</v>
      </c>
      <c r="F10" s="11">
        <v>25</v>
      </c>
      <c r="G10" s="11"/>
      <c r="H10" s="11">
        <v>6</v>
      </c>
      <c r="I10" s="11">
        <v>9</v>
      </c>
      <c r="J10" s="11">
        <v>25</v>
      </c>
      <c r="K10" s="11">
        <f t="shared" si="0"/>
        <v>7.5</v>
      </c>
      <c r="L10" s="11">
        <f t="shared" si="1"/>
        <v>187.5</v>
      </c>
      <c r="M10" s="11">
        <f t="shared" si="2"/>
        <v>9.3670375840917641E-2</v>
      </c>
      <c r="N10" s="11">
        <f t="shared" si="3"/>
        <v>28.101112752275291</v>
      </c>
    </row>
    <row r="11" spans="5:14" ht="23.4" x14ac:dyDescent="0.45">
      <c r="E11" s="11" t="s">
        <v>30</v>
      </c>
      <c r="F11" s="11">
        <v>10</v>
      </c>
      <c r="G11" s="11"/>
      <c r="H11" s="11">
        <v>9</v>
      </c>
      <c r="I11" s="11">
        <v>12</v>
      </c>
      <c r="J11" s="11">
        <v>10</v>
      </c>
      <c r="K11" s="11">
        <f t="shared" si="0"/>
        <v>10.5</v>
      </c>
      <c r="L11" s="11">
        <f t="shared" si="1"/>
        <v>105</v>
      </c>
      <c r="M11" s="11">
        <f t="shared" si="2"/>
        <v>3.6789187335902862E-2</v>
      </c>
      <c r="N11" s="11">
        <f t="shared" si="3"/>
        <v>11.036756200770858</v>
      </c>
    </row>
    <row r="12" spans="5:14" ht="23.4" x14ac:dyDescent="0.45">
      <c r="E12" s="11" t="s">
        <v>31</v>
      </c>
      <c r="F12" s="11">
        <v>4</v>
      </c>
      <c r="G12" s="11"/>
      <c r="H12" s="11">
        <v>12</v>
      </c>
      <c r="I12" s="11">
        <v>15</v>
      </c>
      <c r="J12" s="11">
        <v>4</v>
      </c>
      <c r="K12" s="11">
        <f t="shared" si="0"/>
        <v>13.5</v>
      </c>
      <c r="L12" s="11">
        <f t="shared" si="1"/>
        <v>54</v>
      </c>
      <c r="M12" s="11">
        <f t="shared" si="2"/>
        <v>1.4449011148783608E-2</v>
      </c>
      <c r="N12" s="11">
        <f t="shared" si="3"/>
        <v>4.3347033446350824</v>
      </c>
    </row>
    <row r="13" spans="5:14" ht="23.4" x14ac:dyDescent="0.45">
      <c r="E13" s="11" t="s">
        <v>32</v>
      </c>
      <c r="F13" s="11">
        <v>1</v>
      </c>
      <c r="G13" s="11"/>
      <c r="H13" s="11">
        <v>15</v>
      </c>
      <c r="I13" s="11">
        <v>18</v>
      </c>
      <c r="J13" s="11">
        <v>1</v>
      </c>
      <c r="K13" s="11">
        <f t="shared" si="0"/>
        <v>16.5</v>
      </c>
      <c r="L13" s="11">
        <f t="shared" si="1"/>
        <v>16.5</v>
      </c>
      <c r="M13" s="11">
        <f t="shared" si="2"/>
        <v>5.6748718386047114E-3</v>
      </c>
      <c r="N13" s="11">
        <f t="shared" si="3"/>
        <v>1.7024615515814134</v>
      </c>
    </row>
    <row r="14" spans="5:14" x14ac:dyDescent="0.3">
      <c r="J14">
        <f>SUM(J8:J13)</f>
        <v>300</v>
      </c>
      <c r="L14">
        <f>SUM(L8:L13)</f>
        <v>963</v>
      </c>
    </row>
    <row r="15" spans="5:14" x14ac:dyDescent="0.3">
      <c r="H15" t="s">
        <v>37</v>
      </c>
      <c r="I15">
        <f>L14/J14</f>
        <v>3.21</v>
      </c>
    </row>
    <row r="16" spans="5:14" x14ac:dyDescent="0.3">
      <c r="H16" t="s">
        <v>38</v>
      </c>
      <c r="I16">
        <f>1/I15</f>
        <v>0.3115264797507788</v>
      </c>
    </row>
    <row r="18" spans="6:7" x14ac:dyDescent="0.3">
      <c r="F18" s="9" t="s">
        <v>34</v>
      </c>
      <c r="G18" s="9" t="s">
        <v>11</v>
      </c>
    </row>
    <row r="19" spans="6:7" x14ac:dyDescent="0.3">
      <c r="F19" s="9">
        <v>3</v>
      </c>
      <c r="G19" s="9">
        <v>182.17452848150373</v>
      </c>
    </row>
    <row r="20" spans="6:7" x14ac:dyDescent="0.3">
      <c r="F20" s="9">
        <v>6</v>
      </c>
      <c r="G20" s="9">
        <v>71.549332389976314</v>
      </c>
    </row>
    <row r="21" spans="6:7" x14ac:dyDescent="0.3">
      <c r="F21" s="9">
        <v>9</v>
      </c>
      <c r="G21" s="9">
        <v>28.101112752275291</v>
      </c>
    </row>
    <row r="22" spans="6:7" x14ac:dyDescent="0.3">
      <c r="F22" s="9">
        <v>12</v>
      </c>
      <c r="G22" s="9">
        <v>11.036756200770858</v>
      </c>
    </row>
    <row r="23" spans="6:7" x14ac:dyDescent="0.3">
      <c r="F23" s="9">
        <v>15</v>
      </c>
      <c r="G23" s="9">
        <v>4.3347033446350824</v>
      </c>
    </row>
    <row r="24" spans="6:7" x14ac:dyDescent="0.3">
      <c r="F24" s="9">
        <v>18</v>
      </c>
      <c r="G24" s="9">
        <v>1.7024615515814134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E2:N31"/>
  <sheetViews>
    <sheetView topLeftCell="A13" workbookViewId="0">
      <selection activeCell="G21" sqref="G21:G31"/>
    </sheetView>
  </sheetViews>
  <sheetFormatPr defaultRowHeight="14.4" x14ac:dyDescent="0.3"/>
  <cols>
    <col min="10" max="10" width="14" customWidth="1"/>
    <col min="14" max="14" width="14" customWidth="1"/>
  </cols>
  <sheetData>
    <row r="2" spans="5:14" x14ac:dyDescent="0.3">
      <c r="F2" s="55" t="s">
        <v>39</v>
      </c>
      <c r="G2" s="52"/>
      <c r="H2" s="52"/>
      <c r="I2" s="52"/>
      <c r="J2" s="52"/>
      <c r="K2" s="52"/>
      <c r="L2" s="52"/>
      <c r="M2" s="52"/>
      <c r="N2" s="52"/>
    </row>
    <row r="3" spans="5:14" x14ac:dyDescent="0.3">
      <c r="F3" s="52"/>
      <c r="G3" s="52"/>
      <c r="H3" s="52"/>
      <c r="I3" s="52"/>
      <c r="J3" s="52"/>
      <c r="K3" s="52"/>
      <c r="L3" s="52"/>
      <c r="M3" s="52"/>
      <c r="N3" s="52"/>
    </row>
    <row r="4" spans="5:14" x14ac:dyDescent="0.3">
      <c r="F4" s="52"/>
      <c r="G4" s="52"/>
      <c r="H4" s="52"/>
      <c r="I4" s="52"/>
      <c r="J4" s="52"/>
      <c r="K4" s="52"/>
      <c r="L4" s="52"/>
      <c r="M4" s="52"/>
      <c r="N4" s="52"/>
    </row>
    <row r="7" spans="5:14" x14ac:dyDescent="0.3">
      <c r="E7" t="s">
        <v>40</v>
      </c>
      <c r="F7" t="s">
        <v>41</v>
      </c>
      <c r="G7" t="s">
        <v>42</v>
      </c>
      <c r="H7" t="s">
        <v>37</v>
      </c>
      <c r="I7" t="s">
        <v>43</v>
      </c>
      <c r="J7" t="s">
        <v>44</v>
      </c>
      <c r="K7" t="s">
        <v>55</v>
      </c>
    </row>
    <row r="8" spans="5:14" x14ac:dyDescent="0.3">
      <c r="E8">
        <v>1</v>
      </c>
      <c r="F8" t="s">
        <v>45</v>
      </c>
      <c r="G8">
        <v>51</v>
      </c>
      <c r="H8">
        <f>AVERAGE(G8:G17)</f>
        <v>63.1</v>
      </c>
      <c r="I8">
        <f>STDEV(G8:G17)</f>
        <v>8.8875693465023975</v>
      </c>
      <c r="J8" s="13">
        <f>_xlfn.NORM.DIST(G8,$H$8,$I$8,FALSE)</f>
        <v>1.7767789335580843E-2</v>
      </c>
      <c r="K8">
        <f>(10*J8)</f>
        <v>0.17767789335580844</v>
      </c>
    </row>
    <row r="9" spans="5:14" x14ac:dyDescent="0.3">
      <c r="E9">
        <v>2</v>
      </c>
      <c r="F9" t="s">
        <v>46</v>
      </c>
      <c r="G9">
        <v>51</v>
      </c>
      <c r="J9" s="13">
        <f t="shared" ref="J9:J17" si="0">_xlfn.NORM.DIST(G9,$H$8,$I$8,FALSE)</f>
        <v>1.7767789335580843E-2</v>
      </c>
      <c r="K9">
        <f t="shared" ref="K9:K17" si="1">(10*J9)</f>
        <v>0.17767789335580844</v>
      </c>
    </row>
    <row r="10" spans="5:14" x14ac:dyDescent="0.3">
      <c r="E10">
        <v>3</v>
      </c>
      <c r="F10" t="s">
        <v>47</v>
      </c>
      <c r="G10">
        <v>55</v>
      </c>
      <c r="J10" s="13">
        <f t="shared" si="0"/>
        <v>2.9631902589099746E-2</v>
      </c>
      <c r="K10">
        <f t="shared" si="1"/>
        <v>0.29631902589099746</v>
      </c>
    </row>
    <row r="11" spans="5:14" x14ac:dyDescent="0.3">
      <c r="E11">
        <v>4</v>
      </c>
      <c r="F11" t="s">
        <v>48</v>
      </c>
      <c r="G11">
        <v>57</v>
      </c>
      <c r="J11" s="13">
        <f t="shared" si="0"/>
        <v>3.5467744965914566E-2</v>
      </c>
      <c r="K11">
        <f t="shared" si="1"/>
        <v>0.35467744965914566</v>
      </c>
    </row>
    <row r="12" spans="5:14" x14ac:dyDescent="0.3">
      <c r="E12">
        <v>5</v>
      </c>
      <c r="F12" t="s">
        <v>49</v>
      </c>
      <c r="G12">
        <v>64</v>
      </c>
      <c r="J12" s="13">
        <f t="shared" si="0"/>
        <v>4.4658106373420541E-2</v>
      </c>
      <c r="K12">
        <f t="shared" si="1"/>
        <v>0.44658106373420542</v>
      </c>
    </row>
    <row r="13" spans="5:14" x14ac:dyDescent="0.3">
      <c r="E13">
        <v>6</v>
      </c>
      <c r="F13" t="s">
        <v>50</v>
      </c>
      <c r="G13">
        <v>67</v>
      </c>
      <c r="J13" s="13">
        <f t="shared" si="0"/>
        <v>4.0767442454199686E-2</v>
      </c>
      <c r="K13">
        <f t="shared" si="1"/>
        <v>0.40767442454199687</v>
      </c>
    </row>
    <row r="14" spans="5:14" x14ac:dyDescent="0.3">
      <c r="E14">
        <v>7</v>
      </c>
      <c r="F14" t="s">
        <v>51</v>
      </c>
      <c r="G14">
        <v>70</v>
      </c>
      <c r="J14" s="13">
        <f t="shared" si="0"/>
        <v>3.3208027772286527E-2</v>
      </c>
      <c r="K14">
        <f t="shared" si="1"/>
        <v>0.3320802777228653</v>
      </c>
    </row>
    <row r="15" spans="5:14" x14ac:dyDescent="0.3">
      <c r="E15">
        <v>8</v>
      </c>
      <c r="F15" t="s">
        <v>52</v>
      </c>
      <c r="G15">
        <v>70</v>
      </c>
      <c r="J15" s="13">
        <f t="shared" si="0"/>
        <v>3.3208027772286527E-2</v>
      </c>
      <c r="K15">
        <f t="shared" si="1"/>
        <v>0.3320802777228653</v>
      </c>
    </row>
    <row r="16" spans="5:14" x14ac:dyDescent="0.3">
      <c r="E16">
        <v>9</v>
      </c>
      <c r="F16" t="s">
        <v>53</v>
      </c>
      <c r="G16">
        <v>71</v>
      </c>
      <c r="J16" s="13">
        <f t="shared" si="0"/>
        <v>3.0238247137679815E-2</v>
      </c>
      <c r="K16">
        <f t="shared" si="1"/>
        <v>0.30238247137679813</v>
      </c>
    </row>
    <row r="17" spans="5:11" x14ac:dyDescent="0.3">
      <c r="E17">
        <v>10</v>
      </c>
      <c r="F17" t="s">
        <v>54</v>
      </c>
      <c r="G17">
        <v>75</v>
      </c>
      <c r="J17" s="13">
        <f t="shared" si="0"/>
        <v>1.8315931417485699E-2</v>
      </c>
      <c r="K17">
        <f t="shared" si="1"/>
        <v>0.18315931417485698</v>
      </c>
    </row>
    <row r="21" spans="5:11" x14ac:dyDescent="0.3">
      <c r="G21" t="s">
        <v>42</v>
      </c>
      <c r="H21" t="s">
        <v>44</v>
      </c>
    </row>
    <row r="22" spans="5:11" x14ac:dyDescent="0.3">
      <c r="G22">
        <v>51</v>
      </c>
      <c r="H22" s="12">
        <v>1.7767789335580843E-2</v>
      </c>
    </row>
    <row r="23" spans="5:11" x14ac:dyDescent="0.3">
      <c r="G23">
        <v>51</v>
      </c>
      <c r="H23" s="12">
        <v>1.7767789335580843E-2</v>
      </c>
    </row>
    <row r="24" spans="5:11" x14ac:dyDescent="0.3">
      <c r="G24">
        <v>55</v>
      </c>
      <c r="H24" s="12">
        <v>2.9631902589099746E-2</v>
      </c>
    </row>
    <row r="25" spans="5:11" x14ac:dyDescent="0.3">
      <c r="G25">
        <v>57</v>
      </c>
      <c r="H25" s="12">
        <v>3.5467744965914566E-2</v>
      </c>
    </row>
    <row r="26" spans="5:11" x14ac:dyDescent="0.3">
      <c r="G26">
        <v>64</v>
      </c>
      <c r="H26" s="12">
        <v>4.4658106373420541E-2</v>
      </c>
    </row>
    <row r="27" spans="5:11" x14ac:dyDescent="0.3">
      <c r="G27">
        <v>67</v>
      </c>
      <c r="H27" s="12">
        <v>4.0767442454199686E-2</v>
      </c>
    </row>
    <row r="28" spans="5:11" x14ac:dyDescent="0.3">
      <c r="G28">
        <v>70</v>
      </c>
      <c r="H28" s="12">
        <v>3.3208027772286527E-2</v>
      </c>
    </row>
    <row r="29" spans="5:11" x14ac:dyDescent="0.3">
      <c r="G29">
        <v>70</v>
      </c>
      <c r="H29" s="12">
        <v>3.3208027772286527E-2</v>
      </c>
    </row>
    <row r="30" spans="5:11" x14ac:dyDescent="0.3">
      <c r="G30">
        <v>71</v>
      </c>
      <c r="H30" s="12">
        <v>3.0238247137679815E-2</v>
      </c>
    </row>
    <row r="31" spans="5:11" x14ac:dyDescent="0.3">
      <c r="G31">
        <v>75</v>
      </c>
      <c r="H31" s="12">
        <v>1.8315931417485699E-2</v>
      </c>
    </row>
  </sheetData>
  <mergeCells count="1">
    <mergeCell ref="F2:N4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F4:P61"/>
  <sheetViews>
    <sheetView workbookViewId="0">
      <selection activeCell="L10" sqref="L10"/>
    </sheetView>
  </sheetViews>
  <sheetFormatPr defaultRowHeight="14.4" x14ac:dyDescent="0.3"/>
  <cols>
    <col min="7" max="7" width="14" customWidth="1"/>
    <col min="9" max="9" width="14.109375" customWidth="1"/>
    <col min="11" max="11" width="22.33203125" customWidth="1"/>
    <col min="12" max="12" width="22.5546875" customWidth="1"/>
  </cols>
  <sheetData>
    <row r="4" spans="6:16" ht="23.4" x14ac:dyDescent="0.45">
      <c r="F4" s="11" t="s">
        <v>40</v>
      </c>
      <c r="G4" s="11" t="s">
        <v>41</v>
      </c>
      <c r="H4" s="11" t="s">
        <v>42</v>
      </c>
      <c r="I4" s="11" t="s">
        <v>37</v>
      </c>
      <c r="J4" s="11" t="s">
        <v>43</v>
      </c>
      <c r="K4" s="11" t="s">
        <v>44</v>
      </c>
      <c r="L4" s="11" t="s">
        <v>55</v>
      </c>
      <c r="O4" s="9" t="s">
        <v>42</v>
      </c>
      <c r="P4" s="9" t="s">
        <v>55</v>
      </c>
    </row>
    <row r="5" spans="6:16" ht="23.4" x14ac:dyDescent="0.45">
      <c r="F5" s="11">
        <v>1</v>
      </c>
      <c r="G5" s="11" t="s">
        <v>45</v>
      </c>
      <c r="H5" s="11">
        <v>51</v>
      </c>
      <c r="I5" s="11">
        <v>63.1</v>
      </c>
      <c r="J5" s="11">
        <v>8.8875693465023975</v>
      </c>
      <c r="K5" s="11">
        <v>1.7767789335580843E-2</v>
      </c>
      <c r="L5" s="11">
        <v>0.17767789335580844</v>
      </c>
      <c r="O5" s="9">
        <v>51</v>
      </c>
      <c r="P5" s="14">
        <v>0.17767789335580844</v>
      </c>
    </row>
    <row r="6" spans="6:16" ht="23.4" x14ac:dyDescent="0.45">
      <c r="F6" s="11">
        <v>2</v>
      </c>
      <c r="G6" s="11" t="s">
        <v>46</v>
      </c>
      <c r="H6" s="11">
        <v>51</v>
      </c>
      <c r="I6" s="11"/>
      <c r="J6" s="11"/>
      <c r="K6" s="11">
        <v>1.7767789335580843E-2</v>
      </c>
      <c r="L6" s="11">
        <v>0.17767789335580844</v>
      </c>
      <c r="O6" s="9">
        <v>51</v>
      </c>
      <c r="P6" s="14">
        <v>0.17767789335580844</v>
      </c>
    </row>
    <row r="7" spans="6:16" ht="23.4" x14ac:dyDescent="0.45">
      <c r="F7" s="11">
        <v>3</v>
      </c>
      <c r="G7" s="11" t="s">
        <v>47</v>
      </c>
      <c r="H7" s="11">
        <v>55</v>
      </c>
      <c r="I7" s="11"/>
      <c r="J7" s="11"/>
      <c r="K7" s="11">
        <v>2.9631902589099746E-2</v>
      </c>
      <c r="L7" s="11">
        <v>0.29631902589099746</v>
      </c>
      <c r="O7" s="9">
        <v>55</v>
      </c>
      <c r="P7" s="14">
        <v>0.29631902589099746</v>
      </c>
    </row>
    <row r="8" spans="6:16" ht="23.4" x14ac:dyDescent="0.45">
      <c r="F8" s="11">
        <v>4</v>
      </c>
      <c r="G8" s="11" t="s">
        <v>48</v>
      </c>
      <c r="H8" s="11">
        <v>57</v>
      </c>
      <c r="I8" s="11"/>
      <c r="J8" s="11"/>
      <c r="K8" s="11">
        <v>3.5467744965914566E-2</v>
      </c>
      <c r="L8" s="11">
        <v>0.35467744965914566</v>
      </c>
      <c r="O8" s="9">
        <v>57</v>
      </c>
      <c r="P8" s="14">
        <v>0.35467744965914566</v>
      </c>
    </row>
    <row r="9" spans="6:16" ht="23.4" x14ac:dyDescent="0.45">
      <c r="F9" s="11">
        <v>5</v>
      </c>
      <c r="G9" s="11" t="s">
        <v>49</v>
      </c>
      <c r="H9" s="11">
        <v>64</v>
      </c>
      <c r="I9" s="11"/>
      <c r="J9" s="11"/>
      <c r="K9" s="11">
        <v>4.4658106373420541E-2</v>
      </c>
      <c r="L9" s="11">
        <v>0.44658106373420542</v>
      </c>
      <c r="O9" s="9">
        <v>64</v>
      </c>
      <c r="P9" s="14">
        <v>0.44658106373420542</v>
      </c>
    </row>
    <row r="10" spans="6:16" ht="23.4" x14ac:dyDescent="0.45">
      <c r="F10" s="11">
        <v>6</v>
      </c>
      <c r="G10" s="11" t="s">
        <v>50</v>
      </c>
      <c r="H10" s="11">
        <v>67</v>
      </c>
      <c r="I10" s="11"/>
      <c r="J10" s="11"/>
      <c r="K10" s="11">
        <v>4.0767442454199686E-2</v>
      </c>
      <c r="L10" s="11">
        <v>0.40767442454199687</v>
      </c>
      <c r="O10" s="9">
        <v>67</v>
      </c>
      <c r="P10" s="14">
        <v>0.40767442454199687</v>
      </c>
    </row>
    <row r="11" spans="6:16" ht="23.4" x14ac:dyDescent="0.45">
      <c r="F11" s="11">
        <v>7</v>
      </c>
      <c r="G11" s="11" t="s">
        <v>51</v>
      </c>
      <c r="H11" s="11">
        <v>70</v>
      </c>
      <c r="I11" s="11"/>
      <c r="J11" s="11"/>
      <c r="K11" s="11">
        <v>3.3208027772286527E-2</v>
      </c>
      <c r="L11" s="11">
        <v>0.3320802777228653</v>
      </c>
      <c r="O11" s="9">
        <v>70</v>
      </c>
      <c r="P11" s="14">
        <v>0.3320802777228653</v>
      </c>
    </row>
    <row r="12" spans="6:16" ht="23.4" x14ac:dyDescent="0.45">
      <c r="F12" s="11">
        <v>8</v>
      </c>
      <c r="G12" s="11" t="s">
        <v>52</v>
      </c>
      <c r="H12" s="11">
        <v>70</v>
      </c>
      <c r="I12" s="11"/>
      <c r="J12" s="11"/>
      <c r="K12" s="11">
        <v>3.3208027772286527E-2</v>
      </c>
      <c r="L12" s="11">
        <v>0.3320802777228653</v>
      </c>
      <c r="O12" s="9">
        <v>70</v>
      </c>
      <c r="P12" s="14">
        <v>0.3320802777228653</v>
      </c>
    </row>
    <row r="13" spans="6:16" ht="23.4" x14ac:dyDescent="0.45">
      <c r="F13" s="11">
        <v>9</v>
      </c>
      <c r="G13" s="11" t="s">
        <v>53</v>
      </c>
      <c r="H13" s="11">
        <v>71</v>
      </c>
      <c r="I13" s="11"/>
      <c r="J13" s="11"/>
      <c r="K13" s="11">
        <v>3.0238247137679815E-2</v>
      </c>
      <c r="L13" s="11">
        <v>0.30238247137679813</v>
      </c>
      <c r="O13" s="9">
        <v>71</v>
      </c>
      <c r="P13" s="14">
        <v>0.30238247137679813</v>
      </c>
    </row>
    <row r="14" spans="6:16" ht="23.4" x14ac:dyDescent="0.45">
      <c r="F14" s="11">
        <v>10</v>
      </c>
      <c r="G14" s="11" t="s">
        <v>54</v>
      </c>
      <c r="H14" s="11">
        <v>75</v>
      </c>
      <c r="I14" s="11"/>
      <c r="J14" s="11"/>
      <c r="K14" s="11">
        <v>1.8315931417485699E-2</v>
      </c>
      <c r="L14" s="11">
        <v>0.18315931417485698</v>
      </c>
      <c r="O14" s="9">
        <v>75</v>
      </c>
      <c r="P14" s="14">
        <v>0.18315931417485698</v>
      </c>
    </row>
    <row r="43" spans="6:15" ht="21" x14ac:dyDescent="0.4">
      <c r="F43" s="10" t="s">
        <v>25</v>
      </c>
      <c r="G43" s="10" t="s">
        <v>26</v>
      </c>
      <c r="H43" s="10"/>
      <c r="I43" s="10" t="s">
        <v>33</v>
      </c>
      <c r="J43" s="10" t="s">
        <v>34</v>
      </c>
      <c r="K43" s="10" t="s">
        <v>8</v>
      </c>
      <c r="L43" s="10" t="s">
        <v>35</v>
      </c>
      <c r="M43" s="10" t="s">
        <v>36</v>
      </c>
      <c r="N43" s="10" t="s">
        <v>10</v>
      </c>
      <c r="O43" s="10" t="s">
        <v>11</v>
      </c>
    </row>
    <row r="44" spans="6:15" ht="21" x14ac:dyDescent="0.4">
      <c r="F44" s="10" t="s">
        <v>27</v>
      </c>
      <c r="G44" s="10">
        <v>190</v>
      </c>
      <c r="H44" s="10"/>
      <c r="I44" s="10">
        <v>0</v>
      </c>
      <c r="J44" s="10">
        <v>3</v>
      </c>
      <c r="K44" s="10">
        <v>190</v>
      </c>
      <c r="L44" s="10">
        <v>1.5</v>
      </c>
      <c r="M44" s="10">
        <v>285</v>
      </c>
      <c r="N44" s="10">
        <v>0.60724842827167913</v>
      </c>
      <c r="O44" s="10">
        <v>182.17452848150373</v>
      </c>
    </row>
    <row r="45" spans="6:15" ht="21" x14ac:dyDescent="0.4">
      <c r="F45" s="10" t="s">
        <v>28</v>
      </c>
      <c r="G45" s="10">
        <v>70</v>
      </c>
      <c r="H45" s="10"/>
      <c r="I45" s="10">
        <v>3</v>
      </c>
      <c r="J45" s="10">
        <v>6</v>
      </c>
      <c r="K45" s="10">
        <v>70</v>
      </c>
      <c r="L45" s="10">
        <v>4.5</v>
      </c>
      <c r="M45" s="10">
        <v>315</v>
      </c>
      <c r="N45" s="10">
        <v>0.23849777463325439</v>
      </c>
      <c r="O45" s="10">
        <v>71.549332389976314</v>
      </c>
    </row>
    <row r="46" spans="6:15" ht="21" x14ac:dyDescent="0.4">
      <c r="F46" s="10" t="s">
        <v>29</v>
      </c>
      <c r="G46" s="10">
        <v>25</v>
      </c>
      <c r="H46" s="10"/>
      <c r="I46" s="10">
        <v>6</v>
      </c>
      <c r="J46" s="10">
        <v>9</v>
      </c>
      <c r="K46" s="10">
        <v>25</v>
      </c>
      <c r="L46" s="10">
        <v>7.5</v>
      </c>
      <c r="M46" s="10">
        <v>187.5</v>
      </c>
      <c r="N46" s="10">
        <v>9.3670375840917641E-2</v>
      </c>
      <c r="O46" s="10">
        <v>28.101112752275291</v>
      </c>
    </row>
    <row r="47" spans="6:15" ht="21" x14ac:dyDescent="0.4">
      <c r="F47" s="10" t="s">
        <v>30</v>
      </c>
      <c r="G47" s="10">
        <v>10</v>
      </c>
      <c r="H47" s="10"/>
      <c r="I47" s="10">
        <v>9</v>
      </c>
      <c r="J47" s="10">
        <v>12</v>
      </c>
      <c r="K47" s="10">
        <v>10</v>
      </c>
      <c r="L47" s="10">
        <v>10.5</v>
      </c>
      <c r="M47" s="10">
        <v>105</v>
      </c>
      <c r="N47" s="10">
        <v>3.6789187335902862E-2</v>
      </c>
      <c r="O47" s="10">
        <v>11.036756200770858</v>
      </c>
    </row>
    <row r="48" spans="6:15" ht="21" x14ac:dyDescent="0.4">
      <c r="F48" s="10" t="s">
        <v>31</v>
      </c>
      <c r="G48" s="10">
        <v>4</v>
      </c>
      <c r="H48" s="10"/>
      <c r="I48" s="10">
        <v>12</v>
      </c>
      <c r="J48" s="10">
        <v>15</v>
      </c>
      <c r="K48" s="10">
        <v>4</v>
      </c>
      <c r="L48" s="10">
        <v>13.5</v>
      </c>
      <c r="M48" s="10">
        <v>54</v>
      </c>
      <c r="N48" s="10">
        <v>1.4449011148783608E-2</v>
      </c>
      <c r="O48" s="10">
        <v>4.3347033446350824</v>
      </c>
    </row>
    <row r="49" spans="6:15" ht="21" x14ac:dyDescent="0.4">
      <c r="F49" s="10" t="s">
        <v>32</v>
      </c>
      <c r="G49" s="10">
        <v>1</v>
      </c>
      <c r="H49" s="10"/>
      <c r="I49" s="10">
        <v>15</v>
      </c>
      <c r="J49" s="10">
        <v>18</v>
      </c>
      <c r="K49" s="10">
        <v>1</v>
      </c>
      <c r="L49" s="10">
        <v>16.5</v>
      </c>
      <c r="M49" s="10">
        <v>16.5</v>
      </c>
      <c r="N49" s="10">
        <v>5.6748718386047114E-3</v>
      </c>
      <c r="O49" s="10">
        <v>1.7024615515814134</v>
      </c>
    </row>
    <row r="50" spans="6:15" ht="21" x14ac:dyDescent="0.4">
      <c r="F50" s="10"/>
      <c r="G50" s="10"/>
      <c r="H50" s="10"/>
      <c r="I50" s="10"/>
      <c r="J50" s="10"/>
      <c r="K50" s="10">
        <v>300</v>
      </c>
      <c r="L50" s="10"/>
      <c r="M50" s="10">
        <v>963</v>
      </c>
      <c r="N50" s="10"/>
      <c r="O50" s="10"/>
    </row>
    <row r="51" spans="6:15" ht="21" x14ac:dyDescent="0.4">
      <c r="F51" s="10"/>
      <c r="G51" s="10"/>
      <c r="H51" s="10"/>
      <c r="I51" s="10" t="s">
        <v>37</v>
      </c>
      <c r="J51" s="10">
        <v>3.21</v>
      </c>
      <c r="K51" s="10"/>
      <c r="L51" s="10"/>
      <c r="M51" s="10"/>
      <c r="N51" s="10"/>
      <c r="O51" s="10"/>
    </row>
    <row r="52" spans="6:15" ht="21" x14ac:dyDescent="0.4">
      <c r="F52" s="10"/>
      <c r="G52" s="10"/>
      <c r="H52" s="10"/>
      <c r="I52" s="10" t="s">
        <v>38</v>
      </c>
      <c r="J52" s="10">
        <v>0.3115264797507788</v>
      </c>
      <c r="K52" s="10"/>
      <c r="L52" s="10"/>
      <c r="M52" s="10"/>
      <c r="N52" s="10"/>
      <c r="O52" s="10"/>
    </row>
    <row r="55" spans="6:15" ht="23.4" x14ac:dyDescent="0.45">
      <c r="J55" s="11" t="s">
        <v>34</v>
      </c>
      <c r="K55" s="11" t="s">
        <v>11</v>
      </c>
    </row>
    <row r="56" spans="6:15" ht="23.4" x14ac:dyDescent="0.45">
      <c r="J56" s="11">
        <v>3</v>
      </c>
      <c r="K56" s="11">
        <v>182.17452848150373</v>
      </c>
    </row>
    <row r="57" spans="6:15" ht="23.4" x14ac:dyDescent="0.45">
      <c r="J57" s="11">
        <v>6</v>
      </c>
      <c r="K57" s="11">
        <v>71.549332389976314</v>
      </c>
    </row>
    <row r="58" spans="6:15" ht="23.4" x14ac:dyDescent="0.45">
      <c r="J58" s="11">
        <v>9</v>
      </c>
      <c r="K58" s="11">
        <v>28.101112752275291</v>
      </c>
    </row>
    <row r="59" spans="6:15" ht="23.4" x14ac:dyDescent="0.45">
      <c r="J59" s="11">
        <v>12</v>
      </c>
      <c r="K59" s="11">
        <v>11.036756200770858</v>
      </c>
    </row>
    <row r="60" spans="6:15" ht="23.4" x14ac:dyDescent="0.45">
      <c r="J60" s="11">
        <v>15</v>
      </c>
      <c r="K60" s="11">
        <v>4.3347033446350824</v>
      </c>
    </row>
    <row r="61" spans="6:15" ht="23.4" x14ac:dyDescent="0.45">
      <c r="J61" s="11">
        <v>18</v>
      </c>
      <c r="K61" s="11">
        <v>1.7024615515814134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4B678-6705-4248-A2EA-3DBF9C070C7D}">
  <dimension ref="A1:G10"/>
  <sheetViews>
    <sheetView workbookViewId="0">
      <selection activeCell="F14" sqref="F14"/>
    </sheetView>
  </sheetViews>
  <sheetFormatPr defaultRowHeight="14.4" x14ac:dyDescent="0.3"/>
  <cols>
    <col min="1" max="1" width="13.21875" customWidth="1"/>
    <col min="2" max="2" width="13.33203125" customWidth="1"/>
    <col min="5" max="5" width="31.77734375" customWidth="1"/>
  </cols>
  <sheetData>
    <row r="1" spans="1:7" x14ac:dyDescent="0.3">
      <c r="A1" s="34" t="s">
        <v>73</v>
      </c>
      <c r="B1" s="34" t="s">
        <v>74</v>
      </c>
      <c r="C1" t="s">
        <v>115</v>
      </c>
      <c r="D1" t="s">
        <v>116</v>
      </c>
    </row>
    <row r="2" spans="1:7" x14ac:dyDescent="0.3">
      <c r="A2" s="35">
        <v>10</v>
      </c>
      <c r="B2" s="35">
        <v>12</v>
      </c>
      <c r="C2">
        <f>(B2-A2)^2</f>
        <v>4</v>
      </c>
      <c r="D2">
        <f>SUM(C2:C5)</f>
        <v>54</v>
      </c>
    </row>
    <row r="3" spans="1:7" x14ac:dyDescent="0.3">
      <c r="A3" s="35">
        <v>15</v>
      </c>
      <c r="B3" s="35">
        <v>18</v>
      </c>
      <c r="C3">
        <f t="shared" ref="C3:C5" si="0">(B3-A3)^2</f>
        <v>9</v>
      </c>
    </row>
    <row r="4" spans="1:7" x14ac:dyDescent="0.3">
      <c r="A4" s="35">
        <v>20</v>
      </c>
      <c r="B4" s="35">
        <v>24</v>
      </c>
      <c r="C4">
        <f t="shared" si="0"/>
        <v>16</v>
      </c>
    </row>
    <row r="5" spans="1:7" x14ac:dyDescent="0.3">
      <c r="A5" s="35">
        <v>25</v>
      </c>
      <c r="B5" s="35">
        <v>30</v>
      </c>
      <c r="C5">
        <f t="shared" si="0"/>
        <v>25</v>
      </c>
    </row>
    <row r="8" spans="1:7" ht="15" thickBot="1" x14ac:dyDescent="0.35"/>
    <row r="9" spans="1:7" x14ac:dyDescent="0.3">
      <c r="B9" s="56" t="s">
        <v>75</v>
      </c>
      <c r="C9" s="57"/>
      <c r="D9" s="57"/>
      <c r="E9" s="58"/>
      <c r="F9" s="62">
        <f>SQRT(D2)</f>
        <v>7.3484692283495345</v>
      </c>
      <c r="G9" s="63"/>
    </row>
    <row r="10" spans="1:7" ht="15" thickBot="1" x14ac:dyDescent="0.35">
      <c r="B10" s="59"/>
      <c r="C10" s="60"/>
      <c r="D10" s="60"/>
      <c r="E10" s="61"/>
      <c r="F10" s="62"/>
      <c r="G10" s="63"/>
    </row>
  </sheetData>
  <mergeCells count="2">
    <mergeCell ref="B9:E10"/>
    <mergeCell ref="F9:G1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QUESTION 1</vt:lpstr>
      <vt:lpstr>QUESTION 2</vt:lpstr>
      <vt:lpstr>QUESTION 3</vt:lpstr>
      <vt:lpstr>QUESTION 4</vt:lpstr>
      <vt:lpstr>QUESTION 5</vt:lpstr>
      <vt:lpstr>QUESTION 6</vt:lpstr>
      <vt:lpstr>QUESTION 7</vt:lpstr>
      <vt:lpstr>QUESTION 8</vt:lpstr>
      <vt:lpstr>Question 9</vt:lpstr>
      <vt:lpstr>Question 10</vt:lpstr>
      <vt:lpstr>Question 11</vt:lpstr>
      <vt:lpstr>Question 12</vt:lpstr>
      <vt:lpstr>Question 13</vt:lpstr>
      <vt:lpstr>Question 14</vt:lpstr>
      <vt:lpstr>Question 15</vt:lpstr>
      <vt:lpstr>Question 16,17</vt:lpstr>
      <vt:lpstr>Question 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server</dc:creator>
  <cp:lastModifiedBy>Vansh Parjapat</cp:lastModifiedBy>
  <dcterms:created xsi:type="dcterms:W3CDTF">2023-06-04T11:58:29Z</dcterms:created>
  <dcterms:modified xsi:type="dcterms:W3CDTF">2023-07-10T13:54:19Z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2023-06-09T06:44:54Z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246c4ef9-89bf-46b5-8b06-1a054f7a0dce</vt:lpwstr>
  </property>
  <property fmtid="{D5CDD505-2E9C-101B-9397-08002B2CF9AE}" pid="7" name="MSIP_Label_defa4170-0d19-0005-0004-bc88714345d2_ActionId">
    <vt:lpwstr>eed96ae5-4b2b-4fef-8d59-e389f80a69ad</vt:lpwstr>
  </property>
  <property fmtid="{D5CDD505-2E9C-101B-9397-08002B2CF9AE}" pid="8" name="MSIP_Label_defa4170-0d19-0005-0004-bc88714345d2_ContentBits">
    <vt:lpwstr>0</vt:lpwstr>
  </property>
</Properties>
</file>