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z7\Desktop\"/>
    </mc:Choice>
  </mc:AlternateContent>
  <xr:revisionPtr revIDLastSave="0" documentId="8_{98C8A157-16D7-4E6F-9DE7-85B64A12D9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line Model" sheetId="1" r:id="rId1"/>
    <sheet name="Ovis Only" sheetId="4" r:id="rId2"/>
  </sheets>
  <definedNames>
    <definedName name="solver_adj" localSheetId="0" hidden="1">'Baseline Model'!$B$29:$F$29,'Baseline Model'!$B$32:$F$33,'Baseline Model'!$J$25:$N$29</definedName>
    <definedName name="solver_adj" localSheetId="1" hidden="1">'Ovis Only'!$B$31:$F$31,'Ovis Only'!$B$35:$F$36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0" localSheetId="0" hidden="1">'Baseline Model'!$J$32:$N$32</definedName>
    <definedName name="solver_lhs0" localSheetId="1" hidden="1">'Ovis Only'!$B$37:$F$37</definedName>
    <definedName name="solver_lhs1" localSheetId="0" hidden="1">'Baseline Model'!$B$32:$F$33</definedName>
    <definedName name="solver_lhs1" localSheetId="1" hidden="1">'Ovis Only'!$B$35:$F$36</definedName>
    <definedName name="solver_lhs2" localSheetId="0" hidden="1">'Baseline Model'!$J$32:$N$32</definedName>
    <definedName name="solver_lhs2" localSheetId="1" hidden="1">'Ovis Only'!$B$31:$F$31</definedName>
    <definedName name="solver_lhs3" localSheetId="0" hidden="1">'Baseline Model'!$B$34:$F$34</definedName>
    <definedName name="solver_lhs3" localSheetId="1" hidden="1">'Ovis Only'!$B$37:$F$37</definedName>
    <definedName name="solver_lhs4" localSheetId="0" hidden="1">'Baseline Model'!$O$30</definedName>
    <definedName name="solver_lhs4" localSheetId="1" hidden="1">'Ovis Only'!#REF!</definedName>
    <definedName name="solver_lhs5" localSheetId="0">'Baseline Model'!$O$30</definedName>
    <definedName name="solver_lhs5" localSheetId="1">'Ovis Only'!#REF!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'Baseline Model'!$G$36</definedName>
    <definedName name="solver_opt" localSheetId="1" hidden="1">'Ovis Only'!$G$39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0" localSheetId="0" hidden="1">2</definedName>
    <definedName name="solver_rel0" localSheetId="1" hidden="1">3</definedName>
    <definedName name="solver_rel1" localSheetId="0" hidden="1">4</definedName>
    <definedName name="solver_rel1" localSheetId="1" hidden="1">4</definedName>
    <definedName name="solver_rel2" localSheetId="0" hidden="1">2</definedName>
    <definedName name="solver_rel2" localSheetId="1" hidden="1">2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hs0" localSheetId="0" hidden="1">'Baseline Model'!$J$34:$N$34</definedName>
    <definedName name="solver_rhs0" localSheetId="1" hidden="1">'Ovis Only'!$B$39:$F$39</definedName>
    <definedName name="solver_rhs1" localSheetId="0" hidden="1">integer</definedName>
    <definedName name="solver_rhs1" localSheetId="1" hidden="1">integer</definedName>
    <definedName name="solver_rhs2" localSheetId="0" hidden="1">'Baseline Model'!$J$34:$N$34</definedName>
    <definedName name="solver_rhs2" localSheetId="1" hidden="1">'Ovis Only'!$B$33:$F$33</definedName>
    <definedName name="solver_rhs3" localSheetId="0" hidden="1">'Baseline Model'!$B$36:$F$36</definedName>
    <definedName name="solver_rhs3" localSheetId="1" hidden="1">'Ovis Only'!$B$39:$F$39</definedName>
    <definedName name="solver_rhs4" localSheetId="0" hidden="1">'Baseline Model'!$Q$30</definedName>
    <definedName name="solver_rhs4" localSheetId="1" hidden="1">'Ovis Only'!#REF!</definedName>
    <definedName name="solver_rhs5" localSheetId="0">'Baseline Model'!$Q$30</definedName>
    <definedName name="solver_rhs5" localSheetId="1">'Ovis Only'!#REF!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uri="GoogleSheetsCustomDataVersion1">
      <go:sheetsCustomData xmlns:go="http://customooxmlschemas.google.com/" r:id="rId7" roundtripDataSignature="AMtx7mj1F/xvSXnX7vnTUpYRQbmadCqxXg=="/>
    </ext>
  </extLst>
</workbook>
</file>

<file path=xl/calcChain.xml><?xml version="1.0" encoding="utf-8"?>
<calcChain xmlns="http://schemas.openxmlformats.org/spreadsheetml/2006/main">
  <c r="F39" i="4" l="1"/>
  <c r="E39" i="4"/>
  <c r="D39" i="4"/>
  <c r="C39" i="4"/>
  <c r="B39" i="4"/>
  <c r="F37" i="4"/>
  <c r="F26" i="4" s="1"/>
  <c r="E37" i="4"/>
  <c r="E26" i="4" s="1"/>
  <c r="D37" i="4"/>
  <c r="D26" i="4" s="1"/>
  <c r="C37" i="4"/>
  <c r="C26" i="4" s="1"/>
  <c r="B37" i="4"/>
  <c r="B26" i="4" s="1"/>
  <c r="G26" i="4" s="1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16" i="4"/>
  <c r="E16" i="4"/>
  <c r="D16" i="4"/>
  <c r="C16" i="4"/>
  <c r="B16" i="4"/>
  <c r="G8" i="4"/>
  <c r="C23" i="1"/>
  <c r="B23" i="1"/>
  <c r="B21" i="1"/>
  <c r="O17" i="1"/>
  <c r="F36" i="1"/>
  <c r="E36" i="1"/>
  <c r="D36" i="1"/>
  <c r="C36" i="1"/>
  <c r="B36" i="1"/>
  <c r="F34" i="1"/>
  <c r="F24" i="1" s="1"/>
  <c r="E34" i="1"/>
  <c r="E24" i="1" s="1"/>
  <c r="D34" i="1"/>
  <c r="D24" i="1" s="1"/>
  <c r="C34" i="1"/>
  <c r="C24" i="1" s="1"/>
  <c r="B34" i="1"/>
  <c r="B24" i="1" s="1"/>
  <c r="N30" i="1"/>
  <c r="N32" i="1" s="1"/>
  <c r="M30" i="1"/>
  <c r="M32" i="1" s="1"/>
  <c r="L30" i="1"/>
  <c r="L32" i="1" s="1"/>
  <c r="K30" i="1"/>
  <c r="K32" i="1" s="1"/>
  <c r="J30" i="1"/>
  <c r="O29" i="1"/>
  <c r="O28" i="1"/>
  <c r="O27" i="1"/>
  <c r="O26" i="1"/>
  <c r="O25" i="1"/>
  <c r="F23" i="1"/>
  <c r="E23" i="1"/>
  <c r="D23" i="1"/>
  <c r="F22" i="1"/>
  <c r="E22" i="1"/>
  <c r="D22" i="1"/>
  <c r="C22" i="1"/>
  <c r="B22" i="1"/>
  <c r="F21" i="1"/>
  <c r="E21" i="1"/>
  <c r="D21" i="1"/>
  <c r="C21" i="1"/>
  <c r="F14" i="1"/>
  <c r="E14" i="1"/>
  <c r="D14" i="1"/>
  <c r="C14" i="1"/>
  <c r="B14" i="1"/>
  <c r="O9" i="1"/>
  <c r="G6" i="1"/>
  <c r="G16" i="4" l="1"/>
  <c r="D27" i="4"/>
  <c r="G14" i="1"/>
  <c r="C27" i="4"/>
  <c r="F27" i="4"/>
  <c r="G25" i="4"/>
  <c r="E27" i="4"/>
  <c r="B27" i="4"/>
  <c r="G27" i="4" s="1"/>
  <c r="O30" i="1"/>
  <c r="E25" i="1"/>
  <c r="C25" i="1"/>
  <c r="D25" i="1"/>
  <c r="G23" i="1"/>
  <c r="F25" i="1"/>
  <c r="J32" i="1"/>
  <c r="B25" i="1"/>
  <c r="G24" i="1"/>
  <c r="G39" i="4" l="1"/>
  <c r="G25" i="1"/>
  <c r="G36" i="1" s="1"/>
</calcChain>
</file>

<file path=xl/sharedStrings.xml><?xml version="1.0" encoding="utf-8"?>
<sst xmlns="http://schemas.openxmlformats.org/spreadsheetml/2006/main" count="201" uniqueCount="71">
  <si>
    <t>Adelainde</t>
  </si>
  <si>
    <t>Brisbane</t>
  </si>
  <si>
    <t>Melbourne</t>
  </si>
  <si>
    <t>Perth</t>
  </si>
  <si>
    <t>Sydney</t>
  </si>
  <si>
    <t>Road cost</t>
  </si>
  <si>
    <t>Dome</t>
  </si>
  <si>
    <t>Ovis</t>
  </si>
  <si>
    <t>Unit cost</t>
  </si>
  <si>
    <t>$ / 40'</t>
  </si>
  <si>
    <t>$ / 20'</t>
  </si>
  <si>
    <t>$ / LCL</t>
  </si>
  <si>
    <t>LCL cost</t>
  </si>
  <si>
    <t>Units</t>
  </si>
  <si>
    <t>From Ovis</t>
  </si>
  <si>
    <t>&lt;=</t>
  </si>
  <si>
    <t>=</t>
  </si>
  <si>
    <t>&gt;=</t>
  </si>
  <si>
    <t>From\To</t>
    <phoneticPr fontId="5" type="noConversion"/>
  </si>
  <si>
    <t>40' Container</t>
    <phoneticPr fontId="5" type="noConversion"/>
  </si>
  <si>
    <t>20' Container</t>
    <phoneticPr fontId="5" type="noConversion"/>
  </si>
  <si>
    <t>Per-Container Unit Quantity</t>
    <phoneticPr fontId="5" type="noConversion"/>
  </si>
  <si>
    <t>Total</t>
    <phoneticPr fontId="5" type="noConversion"/>
  </si>
  <si>
    <t>Total Container Cost</t>
    <phoneticPr fontId="5" type="noConversion"/>
  </si>
  <si>
    <t>Color Coding</t>
    <phoneticPr fontId="5" type="noConversion"/>
  </si>
  <si>
    <t>Objective Value</t>
    <phoneticPr fontId="5" type="noConversion"/>
  </si>
  <si>
    <t>Total Costs (Minimize)</t>
    <phoneticPr fontId="5" type="noConversion"/>
  </si>
  <si>
    <t>Decision Variables</t>
    <phoneticPr fontId="5" type="noConversion"/>
  </si>
  <si>
    <t>Total Quantity</t>
    <phoneticPr fontId="5" type="noConversion"/>
  </si>
  <si>
    <t>Number of 40' Containers</t>
    <phoneticPr fontId="5" type="noConversion"/>
  </si>
  <si>
    <t>Number of 20' Containers</t>
    <phoneticPr fontId="5" type="noConversion"/>
  </si>
  <si>
    <t>From Ovis To:</t>
    <phoneticPr fontId="5" type="noConversion"/>
  </si>
  <si>
    <t>Adelaide</t>
    <phoneticPr fontId="5" type="noConversion"/>
  </si>
  <si>
    <t>Cost Components</t>
    <phoneticPr fontId="5" type="noConversion"/>
  </si>
  <si>
    <t>Constaints</t>
    <phoneticPr fontId="5" type="noConversion"/>
  </si>
  <si>
    <t>Number of Units sent from Ovis</t>
    <phoneticPr fontId="5" type="noConversion"/>
  </si>
  <si>
    <t>40' Container Cost</t>
    <phoneticPr fontId="5" type="noConversion"/>
  </si>
  <si>
    <t>20' Container Cost</t>
    <phoneticPr fontId="5" type="noConversion"/>
  </si>
  <si>
    <t>Total Shipment Cost</t>
    <phoneticPr fontId="5" type="noConversion"/>
  </si>
  <si>
    <t>Brisbane</t>
    <phoneticPr fontId="5" type="noConversion"/>
  </si>
  <si>
    <t>Melbourne</t>
    <phoneticPr fontId="5" type="noConversion"/>
  </si>
  <si>
    <t>Perth</t>
    <phoneticPr fontId="5" type="noConversion"/>
  </si>
  <si>
    <t>Sydney</t>
    <phoneticPr fontId="5" type="noConversion"/>
  </si>
  <si>
    <t>Lead Time (days)</t>
    <phoneticPr fontId="5" type="noConversion"/>
  </si>
  <si>
    <t xml:space="preserve">Assigned 500 Flexible Units </t>
    <phoneticPr fontId="5" type="noConversion"/>
  </si>
  <si>
    <t>Domes</t>
    <phoneticPr fontId="5" type="noConversion"/>
  </si>
  <si>
    <t>Ovis (International Supplier)</t>
    <phoneticPr fontId="5" type="noConversion"/>
  </si>
  <si>
    <t>Domes (Local Supplier)</t>
    <phoneticPr fontId="5" type="noConversion"/>
  </si>
  <si>
    <t xml:space="preserve">Demand </t>
    <phoneticPr fontId="5" type="noConversion"/>
  </si>
  <si>
    <t>To\From</t>
    <phoneticPr fontId="5" type="noConversion"/>
  </si>
  <si>
    <t xml:space="preserve"> Perth</t>
    <phoneticPr fontId="5" type="noConversion"/>
  </si>
  <si>
    <t>Total units from Domes</t>
    <phoneticPr fontId="5" type="noConversion"/>
  </si>
  <si>
    <t>Total units from Domes and Ovis</t>
    <phoneticPr fontId="5" type="noConversion"/>
  </si>
  <si>
    <t>(1) Ovis Unit Cost</t>
    <phoneticPr fontId="5" type="noConversion"/>
  </si>
  <si>
    <t>(3) Total Container Cost</t>
    <phoneticPr fontId="5" type="noConversion"/>
  </si>
  <si>
    <t>(4) Total LCL Cost</t>
    <phoneticPr fontId="5" type="noConversion"/>
  </si>
  <si>
    <t>(2) Ovis Inventory Cost</t>
    <phoneticPr fontId="5" type="noConversion"/>
  </si>
  <si>
    <t>(5) Total Shipping Cost</t>
    <phoneticPr fontId="5" type="noConversion"/>
  </si>
  <si>
    <t>(6) Domes Shipment Cost</t>
    <phoneticPr fontId="5" type="noConversion"/>
  </si>
  <si>
    <t>(7) Domes Unit Cost</t>
    <phoneticPr fontId="5" type="noConversion"/>
  </si>
  <si>
    <t>(5) Total Shipping Cost = (3)+(4)</t>
    <phoneticPr fontId="5" type="noConversion"/>
  </si>
  <si>
    <t xml:space="preserve">Ovis Shipping Cost </t>
    <phoneticPr fontId="5" type="noConversion"/>
  </si>
  <si>
    <t>Container Cost Info</t>
    <phoneticPr fontId="5" type="noConversion"/>
  </si>
  <si>
    <t>Converted Interest Rate</t>
    <phoneticPr fontId="5" type="noConversion"/>
  </si>
  <si>
    <t>Total Cost = (1) + (2) + (5) + (6) + (7)</t>
    <phoneticPr fontId="5" type="noConversion"/>
  </si>
  <si>
    <t>=</t>
    <phoneticPr fontId="5" type="noConversion"/>
  </si>
  <si>
    <t>Total Cost = (1) + (2) + (5)</t>
    <phoneticPr fontId="5" type="noConversion"/>
  </si>
  <si>
    <t>Model without Domes</t>
    <phoneticPr fontId="5" type="noConversion"/>
  </si>
  <si>
    <t>Total Cost (Minimize)</t>
    <phoneticPr fontId="5" type="noConversion"/>
  </si>
  <si>
    <t>Notes:</t>
    <phoneticPr fontId="5" type="noConversion"/>
  </si>
  <si>
    <t>Notes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</si>
</sst>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</numFmts>
  <fonts count="10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9"/>
      <name val="宋体"/>
      <family val="3"/>
      <charset val="134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63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176" fontId="2" fillId="0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44" fontId="2" fillId="7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44" fontId="0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zoomScale="85" zoomScaleNormal="85" workbookViewId="0">
      <selection activeCell="F42" sqref="F42"/>
    </sheetView>
  </sheetViews>
  <sheetFormatPr defaultColWidth="11.21875" defaultRowHeight="15" customHeight="1" x14ac:dyDescent="0.2"/>
  <cols>
    <col min="1" max="1" width="26.88671875" style="4" bestFit="1" customWidth="1"/>
    <col min="2" max="2" width="14.44140625" style="4" customWidth="1"/>
    <col min="3" max="3" width="14.33203125" style="4" customWidth="1"/>
    <col min="4" max="4" width="13.77734375" style="4" bestFit="1" customWidth="1"/>
    <col min="5" max="5" width="10.21875" style="4" bestFit="1" customWidth="1"/>
    <col min="6" max="6" width="14.44140625" style="4" customWidth="1"/>
    <col min="7" max="7" width="19.44140625" style="4" bestFit="1" customWidth="1"/>
    <col min="8" max="8" width="20.109375" style="56" bestFit="1" customWidth="1"/>
    <col min="9" max="9" width="27" style="4" customWidth="1"/>
    <col min="10" max="10" width="11.33203125" style="4" customWidth="1"/>
    <col min="11" max="14" width="11" style="4" customWidth="1"/>
    <col min="15" max="15" width="19.6640625" style="4" customWidth="1"/>
    <col min="16" max="16" width="9.44140625" style="4" customWidth="1"/>
    <col min="17" max="17" width="10.33203125" style="4" customWidth="1"/>
    <col min="18" max="26" width="11" style="4" customWidth="1"/>
    <col min="27" max="16384" width="11.21875" style="4"/>
  </cols>
  <sheetData>
    <row r="1" spans="1:15" ht="15.75" customHeight="1" x14ac:dyDescent="0.25">
      <c r="A1" s="1" t="s">
        <v>24</v>
      </c>
      <c r="B1" s="2" t="s">
        <v>25</v>
      </c>
      <c r="C1" s="3" t="s">
        <v>27</v>
      </c>
      <c r="D1" s="51" t="s">
        <v>33</v>
      </c>
      <c r="E1" s="52" t="s">
        <v>34</v>
      </c>
    </row>
    <row r="2" spans="1:15" ht="15.75" customHeight="1" x14ac:dyDescent="0.25">
      <c r="A2" s="5"/>
      <c r="C2" s="5"/>
    </row>
    <row r="3" spans="1:15" ht="15.75" customHeight="1" x14ac:dyDescent="0.25">
      <c r="A3" s="7"/>
      <c r="B3" s="8"/>
      <c r="C3" s="9" t="s">
        <v>46</v>
      </c>
      <c r="D3" s="8"/>
      <c r="E3" s="8"/>
      <c r="F3" s="10"/>
      <c r="H3" s="55"/>
      <c r="I3" s="7"/>
      <c r="J3" s="8"/>
      <c r="K3" s="9" t="s">
        <v>47</v>
      </c>
      <c r="L3" s="8"/>
      <c r="M3" s="8"/>
      <c r="N3" s="10"/>
    </row>
    <row r="4" spans="1:15" ht="15.75" customHeight="1" x14ac:dyDescent="0.25">
      <c r="A4" s="12" t="s">
        <v>18</v>
      </c>
      <c r="B4" s="13" t="s">
        <v>32</v>
      </c>
      <c r="C4" s="13" t="s">
        <v>1</v>
      </c>
      <c r="D4" s="13" t="s">
        <v>2</v>
      </c>
      <c r="E4" s="13" t="s">
        <v>3</v>
      </c>
      <c r="F4" s="14" t="s">
        <v>4</v>
      </c>
      <c r="I4" s="12" t="s">
        <v>5</v>
      </c>
      <c r="J4" s="13" t="s">
        <v>32</v>
      </c>
      <c r="K4" s="13" t="s">
        <v>1</v>
      </c>
      <c r="L4" s="13" t="s">
        <v>2</v>
      </c>
      <c r="M4" s="13" t="s">
        <v>3</v>
      </c>
      <c r="N4" s="14" t="s">
        <v>4</v>
      </c>
    </row>
    <row r="5" spans="1:15" ht="15.75" customHeight="1" x14ac:dyDescent="0.25">
      <c r="A5" s="15" t="s">
        <v>6</v>
      </c>
      <c r="B5" s="16">
        <v>450</v>
      </c>
      <c r="C5" s="16">
        <v>480</v>
      </c>
      <c r="D5" s="16">
        <v>505</v>
      </c>
      <c r="E5" s="16">
        <v>490</v>
      </c>
      <c r="F5" s="17">
        <v>515</v>
      </c>
      <c r="G5" s="6" t="s">
        <v>53</v>
      </c>
      <c r="I5" s="15" t="s">
        <v>32</v>
      </c>
      <c r="J5" s="13">
        <v>0</v>
      </c>
      <c r="K5" s="13">
        <v>35</v>
      </c>
      <c r="L5" s="13">
        <v>10</v>
      </c>
      <c r="M5" s="13">
        <v>35</v>
      </c>
      <c r="N5" s="14">
        <v>25</v>
      </c>
    </row>
    <row r="6" spans="1:15" ht="15.75" customHeight="1" x14ac:dyDescent="0.25">
      <c r="A6" s="18" t="s">
        <v>7</v>
      </c>
      <c r="B6" s="19">
        <v>440</v>
      </c>
      <c r="C6" s="19">
        <v>440</v>
      </c>
      <c r="D6" s="19">
        <v>440</v>
      </c>
      <c r="E6" s="19">
        <v>440</v>
      </c>
      <c r="F6" s="20">
        <v>440</v>
      </c>
      <c r="G6" s="53">
        <f>SUMPRODUCT(B6:F6,B29:F29)</f>
        <v>1892000</v>
      </c>
      <c r="H6" s="55"/>
      <c r="I6" s="15" t="s">
        <v>1</v>
      </c>
      <c r="J6" s="13">
        <v>35</v>
      </c>
      <c r="K6" s="13">
        <v>0</v>
      </c>
      <c r="L6" s="13">
        <v>25</v>
      </c>
      <c r="M6" s="13">
        <v>70</v>
      </c>
      <c r="N6" s="14">
        <v>15</v>
      </c>
    </row>
    <row r="7" spans="1:15" ht="15.75" customHeight="1" x14ac:dyDescent="0.25">
      <c r="I7" s="15" t="s">
        <v>2</v>
      </c>
      <c r="J7" s="13">
        <v>10</v>
      </c>
      <c r="K7" s="13">
        <v>25</v>
      </c>
      <c r="L7" s="13">
        <v>0</v>
      </c>
      <c r="M7" s="13">
        <v>45</v>
      </c>
      <c r="N7" s="14">
        <v>15</v>
      </c>
    </row>
    <row r="8" spans="1:15" ht="15.75" customHeight="1" x14ac:dyDescent="0.25">
      <c r="A8" s="21" t="s">
        <v>21</v>
      </c>
      <c r="B8" s="22"/>
      <c r="I8" s="15" t="s">
        <v>3</v>
      </c>
      <c r="J8" s="13">
        <v>35</v>
      </c>
      <c r="K8" s="13">
        <v>70</v>
      </c>
      <c r="L8" s="13">
        <v>45</v>
      </c>
      <c r="M8" s="13">
        <v>0</v>
      </c>
      <c r="N8" s="14">
        <v>55</v>
      </c>
      <c r="O8" s="1" t="s">
        <v>58</v>
      </c>
    </row>
    <row r="9" spans="1:15" ht="15.75" customHeight="1" x14ac:dyDescent="0.25">
      <c r="A9" s="15" t="s">
        <v>19</v>
      </c>
      <c r="B9" s="14">
        <v>200</v>
      </c>
      <c r="I9" s="18" t="s">
        <v>4</v>
      </c>
      <c r="J9" s="23">
        <v>25</v>
      </c>
      <c r="K9" s="23">
        <v>15</v>
      </c>
      <c r="L9" s="23">
        <v>15</v>
      </c>
      <c r="M9" s="23">
        <v>55</v>
      </c>
      <c r="N9" s="24">
        <v>0</v>
      </c>
      <c r="O9" s="53">
        <f>SUMPRODUCT(J5:N9,J25:N29)</f>
        <v>750.00000000000352</v>
      </c>
    </row>
    <row r="10" spans="1:15" ht="15.75" customHeight="1" x14ac:dyDescent="0.25">
      <c r="A10" s="18" t="s">
        <v>20</v>
      </c>
      <c r="B10" s="24">
        <v>100</v>
      </c>
    </row>
    <row r="11" spans="1:15" ht="15.75" customHeight="1" x14ac:dyDescent="0.25">
      <c r="J11" s="5"/>
      <c r="K11" s="1" t="s">
        <v>45</v>
      </c>
    </row>
    <row r="12" spans="1:15" ht="15.75" customHeight="1" x14ac:dyDescent="0.25">
      <c r="A12" s="21" t="s">
        <v>62</v>
      </c>
      <c r="B12" s="25" t="s">
        <v>32</v>
      </c>
      <c r="C12" s="25" t="s">
        <v>1</v>
      </c>
      <c r="D12" s="25" t="s">
        <v>2</v>
      </c>
      <c r="E12" s="25" t="s">
        <v>3</v>
      </c>
      <c r="F12" s="26" t="s">
        <v>4</v>
      </c>
      <c r="I12" s="21" t="s">
        <v>8</v>
      </c>
      <c r="J12" s="25" t="s">
        <v>32</v>
      </c>
      <c r="K12" s="25" t="s">
        <v>1</v>
      </c>
      <c r="L12" s="25" t="s">
        <v>2</v>
      </c>
      <c r="M12" s="25" t="s">
        <v>3</v>
      </c>
      <c r="N12" s="26" t="s">
        <v>4</v>
      </c>
    </row>
    <row r="13" spans="1:15" ht="15.75" customHeight="1" x14ac:dyDescent="0.25">
      <c r="A13" s="15" t="s">
        <v>43</v>
      </c>
      <c r="B13" s="13">
        <v>30</v>
      </c>
      <c r="C13" s="13">
        <v>21</v>
      </c>
      <c r="D13" s="13">
        <v>28</v>
      </c>
      <c r="E13" s="13">
        <v>18</v>
      </c>
      <c r="F13" s="14">
        <v>25</v>
      </c>
      <c r="G13" s="6" t="s">
        <v>56</v>
      </c>
      <c r="H13" s="57"/>
      <c r="I13" s="15" t="s">
        <v>32</v>
      </c>
      <c r="J13" s="13">
        <v>450</v>
      </c>
      <c r="K13" s="13">
        <v>450</v>
      </c>
      <c r="L13" s="13">
        <v>450</v>
      </c>
      <c r="M13" s="13">
        <v>450</v>
      </c>
      <c r="N13" s="14">
        <v>450</v>
      </c>
    </row>
    <row r="14" spans="1:15" ht="15.75" customHeight="1" x14ac:dyDescent="0.25">
      <c r="A14" s="18" t="s">
        <v>63</v>
      </c>
      <c r="B14" s="23">
        <f t="shared" ref="B14:F14" si="0">(B13/365)*0.15</f>
        <v>1.2328767123287671E-2</v>
      </c>
      <c r="C14" s="23">
        <f t="shared" si="0"/>
        <v>8.6301369863013688E-3</v>
      </c>
      <c r="D14" s="23">
        <f t="shared" si="0"/>
        <v>1.1506849315068493E-2</v>
      </c>
      <c r="E14" s="23">
        <f t="shared" si="0"/>
        <v>7.3972602739726025E-3</v>
      </c>
      <c r="F14" s="24">
        <f t="shared" si="0"/>
        <v>1.0273972602739725E-2</v>
      </c>
      <c r="G14" s="53">
        <f>SUMPRODUCT(B6:F6,B29:F29,B14:F14)</f>
        <v>18282.904109589042</v>
      </c>
      <c r="I14" s="15" t="s">
        <v>1</v>
      </c>
      <c r="J14" s="13">
        <v>480</v>
      </c>
      <c r="K14" s="13">
        <v>480</v>
      </c>
      <c r="L14" s="13">
        <v>480</v>
      </c>
      <c r="M14" s="13">
        <v>480</v>
      </c>
      <c r="N14" s="14">
        <v>480</v>
      </c>
    </row>
    <row r="15" spans="1:15" ht="15.75" customHeight="1" x14ac:dyDescent="0.25">
      <c r="I15" s="15" t="s">
        <v>2</v>
      </c>
      <c r="J15" s="13">
        <v>505</v>
      </c>
      <c r="K15" s="13">
        <v>505</v>
      </c>
      <c r="L15" s="13">
        <v>505</v>
      </c>
      <c r="M15" s="13">
        <v>505</v>
      </c>
      <c r="N15" s="14">
        <v>505</v>
      </c>
    </row>
    <row r="16" spans="1:15" ht="15.75" customHeight="1" x14ac:dyDescent="0.25">
      <c r="I16" s="15" t="s">
        <v>3</v>
      </c>
      <c r="J16" s="13">
        <v>490</v>
      </c>
      <c r="K16" s="13">
        <v>490</v>
      </c>
      <c r="L16" s="13">
        <v>490</v>
      </c>
      <c r="M16" s="13">
        <v>490</v>
      </c>
      <c r="N16" s="14">
        <v>490</v>
      </c>
      <c r="O16" s="1" t="s">
        <v>59</v>
      </c>
    </row>
    <row r="17" spans="1:17" ht="15.75" customHeight="1" x14ac:dyDescent="0.25">
      <c r="A17" s="21" t="s">
        <v>61</v>
      </c>
      <c r="B17" s="28" t="s">
        <v>32</v>
      </c>
      <c r="C17" s="28" t="s">
        <v>39</v>
      </c>
      <c r="D17" s="28" t="s">
        <v>40</v>
      </c>
      <c r="E17" s="28" t="s">
        <v>41</v>
      </c>
      <c r="F17" s="29" t="s">
        <v>42</v>
      </c>
      <c r="I17" s="18" t="s">
        <v>4</v>
      </c>
      <c r="J17" s="23">
        <v>515</v>
      </c>
      <c r="K17" s="23">
        <v>515</v>
      </c>
      <c r="L17" s="23">
        <v>515</v>
      </c>
      <c r="M17" s="23">
        <v>515</v>
      </c>
      <c r="N17" s="24">
        <v>515</v>
      </c>
      <c r="O17" s="53">
        <f>SUMPRODUCT(J25:N29,J13:N17)</f>
        <v>216000.00000000006</v>
      </c>
    </row>
    <row r="18" spans="1:17" ht="15.75" customHeight="1" x14ac:dyDescent="0.25">
      <c r="A18" s="15" t="s">
        <v>9</v>
      </c>
      <c r="B18" s="16">
        <v>2000</v>
      </c>
      <c r="C18" s="16">
        <v>1600</v>
      </c>
      <c r="D18" s="16">
        <v>1800</v>
      </c>
      <c r="E18" s="16">
        <v>1200</v>
      </c>
      <c r="F18" s="17">
        <v>1650</v>
      </c>
      <c r="G18" s="27"/>
    </row>
    <row r="19" spans="1:17" ht="15.75" customHeight="1" x14ac:dyDescent="0.25">
      <c r="A19" s="15" t="s">
        <v>10</v>
      </c>
      <c r="B19" s="16">
        <v>1200</v>
      </c>
      <c r="C19" s="16">
        <v>1000</v>
      </c>
      <c r="D19" s="16">
        <v>1100</v>
      </c>
      <c r="E19" s="16">
        <v>700</v>
      </c>
      <c r="F19" s="17">
        <v>1050</v>
      </c>
      <c r="G19" s="27"/>
      <c r="O19" s="5"/>
    </row>
    <row r="20" spans="1:17" ht="15.75" customHeight="1" x14ac:dyDescent="0.25">
      <c r="A20" s="15" t="s">
        <v>11</v>
      </c>
      <c r="B20" s="16">
        <v>25</v>
      </c>
      <c r="C20" s="16">
        <v>20</v>
      </c>
      <c r="D20" s="16">
        <v>23</v>
      </c>
      <c r="E20" s="16">
        <v>15</v>
      </c>
      <c r="F20" s="17">
        <v>22</v>
      </c>
      <c r="G20" s="5"/>
    </row>
    <row r="21" spans="1:17" ht="15.75" customHeight="1" x14ac:dyDescent="0.25">
      <c r="A21" s="30" t="s">
        <v>36</v>
      </c>
      <c r="B21" s="31">
        <f>B18*B32</f>
        <v>0</v>
      </c>
      <c r="C21" s="31">
        <f>C18*C32</f>
        <v>6400</v>
      </c>
      <c r="D21" s="31">
        <f>D18*D32</f>
        <v>10800</v>
      </c>
      <c r="E21" s="31">
        <f>E18*E32</f>
        <v>6000</v>
      </c>
      <c r="F21" s="32">
        <f>F18*F32</f>
        <v>9900</v>
      </c>
      <c r="G21" s="27"/>
    </row>
    <row r="22" spans="1:17" ht="15.75" customHeight="1" x14ac:dyDescent="0.25">
      <c r="A22" s="30" t="s">
        <v>37</v>
      </c>
      <c r="B22" s="31">
        <f>B19*B33</f>
        <v>0</v>
      </c>
      <c r="C22" s="31">
        <f>C19*C33</f>
        <v>1000</v>
      </c>
      <c r="D22" s="31">
        <f>D19*D33</f>
        <v>0</v>
      </c>
      <c r="E22" s="31">
        <f>E19*E33</f>
        <v>0</v>
      </c>
      <c r="F22" s="32">
        <f>F19*F33</f>
        <v>1050</v>
      </c>
    </row>
    <row r="23" spans="1:17" ht="15.75" customHeight="1" x14ac:dyDescent="0.25">
      <c r="A23" s="15" t="s">
        <v>23</v>
      </c>
      <c r="B23" s="16">
        <f>SUMPRODUCT(B18:B19,B32:B33)</f>
        <v>0</v>
      </c>
      <c r="C23" s="16">
        <f>SUMPRODUCT(C18:C19,C32:C33)</f>
        <v>7400</v>
      </c>
      <c r="D23" s="16">
        <f>SUMPRODUCT(D18:D19,D32:D33)</f>
        <v>10800</v>
      </c>
      <c r="E23" s="16">
        <f>SUMPRODUCT(E18:E19,E32:E33)</f>
        <v>6000</v>
      </c>
      <c r="F23" s="17">
        <f>SUMPRODUCT(F18:F19,F32:F33)</f>
        <v>10950</v>
      </c>
      <c r="G23" s="34">
        <f>SUM(B23:F23)</f>
        <v>35150</v>
      </c>
      <c r="H23" s="55" t="s">
        <v>54</v>
      </c>
      <c r="K23" s="1" t="s">
        <v>45</v>
      </c>
    </row>
    <row r="24" spans="1:17" ht="15.75" customHeight="1" x14ac:dyDescent="0.25">
      <c r="A24" s="15" t="s">
        <v>12</v>
      </c>
      <c r="B24" s="16">
        <f>(B34-B29)*B20</f>
        <v>0</v>
      </c>
      <c r="C24" s="16">
        <f>(C34-C29)*C20</f>
        <v>600</v>
      </c>
      <c r="D24" s="16">
        <f>(D34-D29)*D20</f>
        <v>0</v>
      </c>
      <c r="E24" s="16">
        <f>(E34-E29)*E20</f>
        <v>1050</v>
      </c>
      <c r="F24" s="17">
        <f>(F34-F29)*F20</f>
        <v>5.0022208597511053E-12</v>
      </c>
      <c r="G24" s="34">
        <f>SUM(B24:F24)</f>
        <v>1650.000000000005</v>
      </c>
      <c r="H24" s="55" t="s">
        <v>55</v>
      </c>
      <c r="I24" s="21" t="s">
        <v>49</v>
      </c>
      <c r="J24" s="25" t="s">
        <v>32</v>
      </c>
      <c r="K24" s="25" t="s">
        <v>39</v>
      </c>
      <c r="L24" s="25" t="s">
        <v>40</v>
      </c>
      <c r="M24" s="25" t="s">
        <v>50</v>
      </c>
      <c r="N24" s="25" t="s">
        <v>42</v>
      </c>
      <c r="O24" s="33" t="s">
        <v>22</v>
      </c>
    </row>
    <row r="25" spans="1:17" ht="15.75" customHeight="1" x14ac:dyDescent="0.25">
      <c r="A25" s="18" t="s">
        <v>38</v>
      </c>
      <c r="B25" s="19">
        <f t="shared" ref="B25:F25" si="1">SUM(B23:B24)</f>
        <v>0</v>
      </c>
      <c r="C25" s="19">
        <f>SUM(C23:C24)</f>
        <v>8000</v>
      </c>
      <c r="D25" s="19">
        <f t="shared" si="1"/>
        <v>10800</v>
      </c>
      <c r="E25" s="19">
        <f t="shared" si="1"/>
        <v>7050</v>
      </c>
      <c r="F25" s="20">
        <f t="shared" si="1"/>
        <v>10950.000000000005</v>
      </c>
      <c r="G25" s="36">
        <f>SUM(B25:F25)</f>
        <v>36800.000000000007</v>
      </c>
      <c r="H25" s="55" t="s">
        <v>57</v>
      </c>
      <c r="I25" s="15" t="s">
        <v>0</v>
      </c>
      <c r="J25" s="35">
        <v>420</v>
      </c>
      <c r="K25" s="35">
        <v>0</v>
      </c>
      <c r="L25" s="35">
        <v>50</v>
      </c>
      <c r="M25" s="35">
        <v>0</v>
      </c>
      <c r="N25" s="35">
        <v>10.000000000000142</v>
      </c>
      <c r="O25" s="14">
        <f t="shared" ref="O25:O30" si="2">SUM(J25:N25)</f>
        <v>480.00000000000011</v>
      </c>
    </row>
    <row r="26" spans="1:17" ht="15.75" customHeight="1" x14ac:dyDescent="0.25">
      <c r="I26" s="15" t="s">
        <v>1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14">
        <f t="shared" si="2"/>
        <v>0</v>
      </c>
    </row>
    <row r="27" spans="1:17" ht="15.75" customHeight="1" x14ac:dyDescent="0.25">
      <c r="I27" s="15" t="s">
        <v>2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14">
        <f t="shared" si="2"/>
        <v>0</v>
      </c>
    </row>
    <row r="28" spans="1:17" ht="15.75" customHeight="1" x14ac:dyDescent="0.25">
      <c r="A28" s="21" t="s">
        <v>13</v>
      </c>
      <c r="B28" s="25" t="s">
        <v>32</v>
      </c>
      <c r="C28" s="25" t="s">
        <v>1</v>
      </c>
      <c r="D28" s="25" t="s">
        <v>2</v>
      </c>
      <c r="E28" s="25" t="s">
        <v>3</v>
      </c>
      <c r="F28" s="26" t="s">
        <v>4</v>
      </c>
      <c r="I28" s="15" t="s">
        <v>3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14">
        <f t="shared" si="2"/>
        <v>0</v>
      </c>
    </row>
    <row r="29" spans="1:17" ht="15.75" customHeight="1" x14ac:dyDescent="0.25">
      <c r="A29" s="18" t="s">
        <v>14</v>
      </c>
      <c r="B29" s="37">
        <v>0</v>
      </c>
      <c r="C29" s="37">
        <v>870</v>
      </c>
      <c r="D29" s="37">
        <v>1200</v>
      </c>
      <c r="E29" s="37">
        <v>930</v>
      </c>
      <c r="F29" s="38">
        <v>1299.9999999999998</v>
      </c>
      <c r="I29" s="15" t="s">
        <v>4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14">
        <f t="shared" si="2"/>
        <v>0</v>
      </c>
      <c r="Q29" s="1" t="s">
        <v>44</v>
      </c>
    </row>
    <row r="30" spans="1:17" ht="15.75" customHeight="1" x14ac:dyDescent="0.25">
      <c r="C30" s="41"/>
      <c r="I30" s="39" t="s">
        <v>51</v>
      </c>
      <c r="J30" s="23">
        <f t="shared" ref="J30:N30" si="3">SUM(J25:J29)</f>
        <v>420</v>
      </c>
      <c r="K30" s="23">
        <f t="shared" si="3"/>
        <v>0</v>
      </c>
      <c r="L30" s="23">
        <f t="shared" si="3"/>
        <v>50</v>
      </c>
      <c r="M30" s="23">
        <f t="shared" si="3"/>
        <v>0</v>
      </c>
      <c r="N30" s="23">
        <f t="shared" si="3"/>
        <v>10.000000000000142</v>
      </c>
      <c r="O30" s="24">
        <f>SUM(J30:N30)</f>
        <v>480.00000000000011</v>
      </c>
      <c r="P30" s="5" t="s">
        <v>15</v>
      </c>
      <c r="Q30" s="40">
        <v>500</v>
      </c>
    </row>
    <row r="31" spans="1:17" ht="15.75" customHeight="1" x14ac:dyDescent="0.25">
      <c r="A31" s="21" t="s">
        <v>31</v>
      </c>
      <c r="B31" s="25" t="s">
        <v>32</v>
      </c>
      <c r="C31" s="25" t="s">
        <v>1</v>
      </c>
      <c r="D31" s="25" t="s">
        <v>2</v>
      </c>
      <c r="E31" s="25" t="s">
        <v>3</v>
      </c>
      <c r="F31" s="26" t="s">
        <v>4</v>
      </c>
      <c r="I31" s="42"/>
      <c r="J31" s="43" t="s">
        <v>32</v>
      </c>
      <c r="K31" s="43" t="s">
        <v>39</v>
      </c>
      <c r="L31" s="43" t="s">
        <v>40</v>
      </c>
      <c r="M31" s="43" t="s">
        <v>41</v>
      </c>
      <c r="N31" s="44" t="s">
        <v>42</v>
      </c>
      <c r="O31" s="45"/>
    </row>
    <row r="32" spans="1:17" ht="15.75" customHeight="1" x14ac:dyDescent="0.25">
      <c r="A32" s="15" t="s">
        <v>29</v>
      </c>
      <c r="B32" s="35">
        <v>0</v>
      </c>
      <c r="C32" s="35">
        <v>4</v>
      </c>
      <c r="D32" s="35">
        <v>6</v>
      </c>
      <c r="E32" s="35">
        <v>5</v>
      </c>
      <c r="F32" s="46">
        <v>6</v>
      </c>
      <c r="I32" s="12" t="s">
        <v>52</v>
      </c>
      <c r="J32" s="13">
        <f>B29+J30</f>
        <v>420</v>
      </c>
      <c r="K32" s="13">
        <f>C29+K30</f>
        <v>870</v>
      </c>
      <c r="L32" s="13">
        <f>D29+L30</f>
        <v>1250</v>
      </c>
      <c r="M32" s="13">
        <f>E29+M30</f>
        <v>930</v>
      </c>
      <c r="N32" s="14">
        <f>F29+N30</f>
        <v>1310</v>
      </c>
    </row>
    <row r="33" spans="1:14" ht="15.75" customHeight="1" x14ac:dyDescent="0.25">
      <c r="A33" s="15" t="s">
        <v>30</v>
      </c>
      <c r="B33" s="35">
        <v>0</v>
      </c>
      <c r="C33" s="35">
        <v>1</v>
      </c>
      <c r="D33" s="35">
        <v>0</v>
      </c>
      <c r="E33" s="35">
        <v>0</v>
      </c>
      <c r="F33" s="46">
        <v>1</v>
      </c>
      <c r="I33" s="42"/>
      <c r="J33" s="13" t="s">
        <v>16</v>
      </c>
      <c r="K33" s="13" t="s">
        <v>16</v>
      </c>
      <c r="L33" s="13" t="s">
        <v>16</v>
      </c>
      <c r="M33" s="13" t="s">
        <v>16</v>
      </c>
      <c r="N33" s="14" t="s">
        <v>16</v>
      </c>
    </row>
    <row r="34" spans="1:14" ht="15.75" customHeight="1" x14ac:dyDescent="0.25">
      <c r="A34" s="15" t="s">
        <v>28</v>
      </c>
      <c r="B34" s="13">
        <f t="shared" ref="B34:F34" si="4">SUMPRODUCT($B$9:$B$10,B32:B33)</f>
        <v>0</v>
      </c>
      <c r="C34" s="13">
        <f t="shared" si="4"/>
        <v>900</v>
      </c>
      <c r="D34" s="13">
        <f t="shared" si="4"/>
        <v>1200</v>
      </c>
      <c r="E34" s="13">
        <f t="shared" si="4"/>
        <v>1000</v>
      </c>
      <c r="F34" s="14">
        <f t="shared" si="4"/>
        <v>1300</v>
      </c>
      <c r="I34" s="47" t="s">
        <v>48</v>
      </c>
      <c r="J34" s="48">
        <v>420</v>
      </c>
      <c r="K34" s="48">
        <v>870</v>
      </c>
      <c r="L34" s="48">
        <v>1250</v>
      </c>
      <c r="M34" s="48">
        <v>930</v>
      </c>
      <c r="N34" s="49">
        <v>1310</v>
      </c>
    </row>
    <row r="35" spans="1:14" ht="15.75" customHeight="1" x14ac:dyDescent="0.25">
      <c r="A35" s="42"/>
      <c r="B35" s="13" t="s">
        <v>17</v>
      </c>
      <c r="C35" s="13" t="s">
        <v>17</v>
      </c>
      <c r="D35" s="13" t="s">
        <v>17</v>
      </c>
      <c r="E35" s="13" t="s">
        <v>17</v>
      </c>
      <c r="F35" s="14" t="s">
        <v>17</v>
      </c>
      <c r="G35" s="6" t="s">
        <v>26</v>
      </c>
    </row>
    <row r="36" spans="1:14" ht="15.75" customHeight="1" x14ac:dyDescent="0.25">
      <c r="A36" s="50" t="s">
        <v>35</v>
      </c>
      <c r="B36" s="48">
        <f t="shared" ref="B36:F36" si="5">B29</f>
        <v>0</v>
      </c>
      <c r="C36" s="48">
        <f t="shared" si="5"/>
        <v>870</v>
      </c>
      <c r="D36" s="48">
        <f t="shared" si="5"/>
        <v>1200</v>
      </c>
      <c r="E36" s="48">
        <f t="shared" si="5"/>
        <v>930</v>
      </c>
      <c r="F36" s="49">
        <f t="shared" si="5"/>
        <v>1299.9999999999998</v>
      </c>
      <c r="G36" s="11">
        <f>SUM(G6,G14,G25,O17,O9)</f>
        <v>2163832.9041095893</v>
      </c>
    </row>
    <row r="37" spans="1:14" ht="15.75" customHeight="1" x14ac:dyDescent="0.2"/>
    <row r="38" spans="1:14" ht="15.75" customHeight="1" x14ac:dyDescent="0.25">
      <c r="A38" s="1" t="s">
        <v>69</v>
      </c>
    </row>
    <row r="39" spans="1:14" ht="15.75" customHeight="1" x14ac:dyDescent="0.25">
      <c r="A39" s="58" t="s">
        <v>64</v>
      </c>
      <c r="B39" s="41"/>
    </row>
    <row r="40" spans="1:14" ht="15.75" customHeight="1" x14ac:dyDescent="0.25">
      <c r="A40" s="1" t="s">
        <v>60</v>
      </c>
    </row>
    <row r="41" spans="1:14" ht="15.75" customHeight="1" x14ac:dyDescent="0.2"/>
    <row r="42" spans="1:14" ht="15.75" customHeight="1" x14ac:dyDescent="0.2"/>
    <row r="43" spans="1:14" ht="15.75" customHeight="1" x14ac:dyDescent="0.2"/>
    <row r="44" spans="1:14" ht="15.75" customHeight="1" x14ac:dyDescent="0.2"/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honeticPr fontId="5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1B5B-3830-454E-9657-E93A9F47B527}">
  <dimension ref="A1:H995"/>
  <sheetViews>
    <sheetView zoomScale="80" zoomScaleNormal="80" workbookViewId="0">
      <selection activeCell="G44" sqref="G44"/>
    </sheetView>
  </sheetViews>
  <sheetFormatPr defaultColWidth="11.21875" defaultRowHeight="15" customHeight="1" x14ac:dyDescent="0.2"/>
  <cols>
    <col min="1" max="1" width="26.88671875" style="4" bestFit="1" customWidth="1"/>
    <col min="2" max="2" width="14.44140625" style="4" customWidth="1"/>
    <col min="3" max="3" width="14.33203125" style="4" customWidth="1"/>
    <col min="4" max="4" width="13.77734375" style="4" bestFit="1" customWidth="1"/>
    <col min="5" max="5" width="10.21875" style="4" bestFit="1" customWidth="1"/>
    <col min="6" max="6" width="14.44140625" style="4" customWidth="1"/>
    <col min="7" max="7" width="19.44140625" style="4" bestFit="1" customWidth="1"/>
    <col min="8" max="8" width="17.44140625" style="56" bestFit="1" customWidth="1"/>
    <col min="9" max="16" width="11" style="4" customWidth="1"/>
    <col min="17" max="16384" width="11.21875" style="4"/>
  </cols>
  <sheetData>
    <row r="1" spans="1:8" ht="15" customHeight="1" x14ac:dyDescent="0.25">
      <c r="C1" s="54" t="s">
        <v>67</v>
      </c>
    </row>
    <row r="3" spans="1:8" ht="15.75" customHeight="1" x14ac:dyDescent="0.25">
      <c r="A3" s="1" t="s">
        <v>24</v>
      </c>
      <c r="B3" s="2" t="s">
        <v>25</v>
      </c>
      <c r="C3" s="3" t="s">
        <v>27</v>
      </c>
      <c r="D3" s="51" t="s">
        <v>33</v>
      </c>
      <c r="E3" s="52" t="s">
        <v>34</v>
      </c>
    </row>
    <row r="4" spans="1:8" ht="15.75" customHeight="1" x14ac:dyDescent="0.25">
      <c r="A4" s="5"/>
      <c r="C4" s="5"/>
    </row>
    <row r="5" spans="1:8" ht="15.75" customHeight="1" x14ac:dyDescent="0.25">
      <c r="A5" s="7"/>
      <c r="B5" s="8"/>
      <c r="C5" s="9" t="s">
        <v>46</v>
      </c>
      <c r="D5" s="8"/>
      <c r="E5" s="8"/>
      <c r="F5" s="10"/>
      <c r="H5" s="55"/>
    </row>
    <row r="6" spans="1:8" ht="15.75" customHeight="1" x14ac:dyDescent="0.25">
      <c r="A6" s="12" t="s">
        <v>18</v>
      </c>
      <c r="B6" s="13" t="s">
        <v>32</v>
      </c>
      <c r="C6" s="13" t="s">
        <v>1</v>
      </c>
      <c r="D6" s="13" t="s">
        <v>2</v>
      </c>
      <c r="E6" s="13" t="s">
        <v>3</v>
      </c>
      <c r="F6" s="14" t="s">
        <v>4</v>
      </c>
    </row>
    <row r="7" spans="1:8" ht="15.75" customHeight="1" x14ac:dyDescent="0.25">
      <c r="A7" s="15" t="s">
        <v>6</v>
      </c>
      <c r="B7" s="16">
        <v>450</v>
      </c>
      <c r="C7" s="16">
        <v>480</v>
      </c>
      <c r="D7" s="16">
        <v>505</v>
      </c>
      <c r="E7" s="16">
        <v>490</v>
      </c>
      <c r="F7" s="17">
        <v>515</v>
      </c>
      <c r="G7" s="6" t="s">
        <v>53</v>
      </c>
    </row>
    <row r="8" spans="1:8" ht="15.75" customHeight="1" x14ac:dyDescent="0.25">
      <c r="A8" s="18" t="s">
        <v>7</v>
      </c>
      <c r="B8" s="19">
        <v>440</v>
      </c>
      <c r="C8" s="19">
        <v>440</v>
      </c>
      <c r="D8" s="19">
        <v>440</v>
      </c>
      <c r="E8" s="19">
        <v>440</v>
      </c>
      <c r="F8" s="20">
        <v>440</v>
      </c>
      <c r="G8" s="53">
        <f>SUMPRODUCT(B8:F8,B31:F31)</f>
        <v>2103200</v>
      </c>
      <c r="H8" s="55"/>
    </row>
    <row r="9" spans="1:8" ht="15.75" customHeight="1" x14ac:dyDescent="0.2"/>
    <row r="10" spans="1:8" ht="15.75" customHeight="1" x14ac:dyDescent="0.25">
      <c r="A10" s="21" t="s">
        <v>21</v>
      </c>
      <c r="B10" s="22"/>
    </row>
    <row r="11" spans="1:8" ht="15.75" customHeight="1" x14ac:dyDescent="0.25">
      <c r="A11" s="15" t="s">
        <v>19</v>
      </c>
      <c r="B11" s="14">
        <v>200</v>
      </c>
    </row>
    <row r="12" spans="1:8" ht="15.75" customHeight="1" x14ac:dyDescent="0.25">
      <c r="A12" s="18" t="s">
        <v>20</v>
      </c>
      <c r="B12" s="24">
        <v>100</v>
      </c>
    </row>
    <row r="13" spans="1:8" ht="15.75" customHeight="1" x14ac:dyDescent="0.2"/>
    <row r="14" spans="1:8" ht="15.75" customHeight="1" x14ac:dyDescent="0.25">
      <c r="A14" s="21" t="s">
        <v>62</v>
      </c>
      <c r="B14" s="25" t="s">
        <v>32</v>
      </c>
      <c r="C14" s="25" t="s">
        <v>1</v>
      </c>
      <c r="D14" s="25" t="s">
        <v>2</v>
      </c>
      <c r="E14" s="25" t="s">
        <v>3</v>
      </c>
      <c r="F14" s="26" t="s">
        <v>4</v>
      </c>
    </row>
    <row r="15" spans="1:8" ht="15.75" customHeight="1" x14ac:dyDescent="0.25">
      <c r="A15" s="15" t="s">
        <v>43</v>
      </c>
      <c r="B15" s="13">
        <v>30</v>
      </c>
      <c r="C15" s="13">
        <v>21</v>
      </c>
      <c r="D15" s="13">
        <v>28</v>
      </c>
      <c r="E15" s="13">
        <v>18</v>
      </c>
      <c r="F15" s="14">
        <v>25</v>
      </c>
      <c r="G15" s="6" t="s">
        <v>56</v>
      </c>
      <c r="H15" s="57"/>
    </row>
    <row r="16" spans="1:8" ht="15.75" customHeight="1" x14ac:dyDescent="0.25">
      <c r="A16" s="18" t="s">
        <v>63</v>
      </c>
      <c r="B16" s="23">
        <f t="shared" ref="B16:F16" si="0">(B15/365)*0.15</f>
        <v>1.2328767123287671E-2</v>
      </c>
      <c r="C16" s="23">
        <f t="shared" si="0"/>
        <v>8.6301369863013688E-3</v>
      </c>
      <c r="D16" s="23">
        <f t="shared" si="0"/>
        <v>1.1506849315068493E-2</v>
      </c>
      <c r="E16" s="23">
        <f t="shared" si="0"/>
        <v>7.3972602739726025E-3</v>
      </c>
      <c r="F16" s="24">
        <f t="shared" si="0"/>
        <v>1.0273972602739725E-2</v>
      </c>
      <c r="G16" s="53">
        <f>SUMPRODUCT(B8:F8,B31:F31,B16:F16)</f>
        <v>20859.616438356163</v>
      </c>
    </row>
    <row r="17" spans="1:8" ht="15.75" customHeight="1" x14ac:dyDescent="0.2"/>
    <row r="18" spans="1:8" ht="15.75" customHeight="1" x14ac:dyDescent="0.2"/>
    <row r="19" spans="1:8" ht="15.75" customHeight="1" x14ac:dyDescent="0.25">
      <c r="A19" s="21" t="s">
        <v>61</v>
      </c>
      <c r="B19" s="28" t="s">
        <v>32</v>
      </c>
      <c r="C19" s="28" t="s">
        <v>39</v>
      </c>
      <c r="D19" s="28" t="s">
        <v>40</v>
      </c>
      <c r="E19" s="28" t="s">
        <v>41</v>
      </c>
      <c r="F19" s="29" t="s">
        <v>42</v>
      </c>
    </row>
    <row r="20" spans="1:8" ht="15.75" customHeight="1" x14ac:dyDescent="0.25">
      <c r="A20" s="15" t="s">
        <v>9</v>
      </c>
      <c r="B20" s="16">
        <v>2000</v>
      </c>
      <c r="C20" s="16">
        <v>1600</v>
      </c>
      <c r="D20" s="16">
        <v>1800</v>
      </c>
      <c r="E20" s="16">
        <v>1200</v>
      </c>
      <c r="F20" s="17">
        <v>1650</v>
      </c>
      <c r="G20" s="27"/>
    </row>
    <row r="21" spans="1:8" ht="15.75" customHeight="1" x14ac:dyDescent="0.25">
      <c r="A21" s="15" t="s">
        <v>10</v>
      </c>
      <c r="B21" s="16">
        <v>1200</v>
      </c>
      <c r="C21" s="16">
        <v>1000</v>
      </c>
      <c r="D21" s="16">
        <v>1100</v>
      </c>
      <c r="E21" s="16">
        <v>700</v>
      </c>
      <c r="F21" s="17">
        <v>1050</v>
      </c>
      <c r="G21" s="27"/>
    </row>
    <row r="22" spans="1:8" ht="15.75" customHeight="1" x14ac:dyDescent="0.25">
      <c r="A22" s="15" t="s">
        <v>11</v>
      </c>
      <c r="B22" s="16">
        <v>25</v>
      </c>
      <c r="C22" s="16">
        <v>20</v>
      </c>
      <c r="D22" s="16">
        <v>23</v>
      </c>
      <c r="E22" s="16">
        <v>15</v>
      </c>
      <c r="F22" s="17">
        <v>22</v>
      </c>
      <c r="G22" s="5"/>
    </row>
    <row r="23" spans="1:8" ht="15.75" customHeight="1" x14ac:dyDescent="0.25">
      <c r="A23" s="30" t="s">
        <v>36</v>
      </c>
      <c r="B23" s="31">
        <f>B20*B35</f>
        <v>4000</v>
      </c>
      <c r="C23" s="31">
        <f>C20*C35</f>
        <v>6400</v>
      </c>
      <c r="D23" s="31">
        <f>D20*D35</f>
        <v>10800</v>
      </c>
      <c r="E23" s="31">
        <f>E20*E35</f>
        <v>6000</v>
      </c>
      <c r="F23" s="32">
        <f>F20*F35</f>
        <v>11550</v>
      </c>
      <c r="G23" s="27"/>
    </row>
    <row r="24" spans="1:8" ht="15.75" customHeight="1" x14ac:dyDescent="0.25">
      <c r="A24" s="30" t="s">
        <v>37</v>
      </c>
      <c r="B24" s="31">
        <f>B21*B36</f>
        <v>1200</v>
      </c>
      <c r="C24" s="31">
        <f>C21*C36</f>
        <v>1000</v>
      </c>
      <c r="D24" s="31">
        <f>D21*D36</f>
        <v>1100</v>
      </c>
      <c r="E24" s="31">
        <f>E21*E36</f>
        <v>0</v>
      </c>
      <c r="F24" s="32">
        <f>F21*F36</f>
        <v>0</v>
      </c>
    </row>
    <row r="25" spans="1:8" ht="15.75" customHeight="1" x14ac:dyDescent="0.25">
      <c r="A25" s="15" t="s">
        <v>23</v>
      </c>
      <c r="B25" s="16">
        <f>SUMPRODUCT(B20:B21,B35:B36)</f>
        <v>5200</v>
      </c>
      <c r="C25" s="16">
        <f>SUMPRODUCT(C20:C21,C35:C36)</f>
        <v>7400</v>
      </c>
      <c r="D25" s="16">
        <f>SUMPRODUCT(D20:D21,D35:D36)</f>
        <v>11900</v>
      </c>
      <c r="E25" s="16">
        <f>SUMPRODUCT(E20:E21,E35:E36)</f>
        <v>6000</v>
      </c>
      <c r="F25" s="17">
        <f>SUMPRODUCT(F20:F21,F35:F36)</f>
        <v>11550</v>
      </c>
      <c r="G25" s="34">
        <f>SUM(B25:F25)</f>
        <v>42050</v>
      </c>
      <c r="H25" s="55" t="s">
        <v>54</v>
      </c>
    </row>
    <row r="26" spans="1:8" ht="15.75" customHeight="1" x14ac:dyDescent="0.25">
      <c r="A26" s="15" t="s">
        <v>12</v>
      </c>
      <c r="B26" s="16">
        <f>(B37-B31)*B22</f>
        <v>2000</v>
      </c>
      <c r="C26" s="16">
        <f>(C37-C31)*C22</f>
        <v>600</v>
      </c>
      <c r="D26" s="16">
        <f>(D37-D31)*D22</f>
        <v>1150</v>
      </c>
      <c r="E26" s="16">
        <f>(E37-E31)*E22</f>
        <v>1050</v>
      </c>
      <c r="F26" s="17">
        <f>(F37-F31)*F22</f>
        <v>1980</v>
      </c>
      <c r="G26" s="34">
        <f>SUM(B26:F26)</f>
        <v>6780</v>
      </c>
      <c r="H26" s="55" t="s">
        <v>55</v>
      </c>
    </row>
    <row r="27" spans="1:8" ht="15.75" customHeight="1" x14ac:dyDescent="0.25">
      <c r="A27" s="18" t="s">
        <v>38</v>
      </c>
      <c r="B27" s="19">
        <f t="shared" ref="B27:F27" si="1">SUM(B25:B26)</f>
        <v>7200</v>
      </c>
      <c r="C27" s="19">
        <f>SUM(C25:C26)</f>
        <v>8000</v>
      </c>
      <c r="D27" s="19">
        <f t="shared" si="1"/>
        <v>13050</v>
      </c>
      <c r="E27" s="19">
        <f t="shared" si="1"/>
        <v>7050</v>
      </c>
      <c r="F27" s="20">
        <f t="shared" si="1"/>
        <v>13530</v>
      </c>
      <c r="G27" s="36">
        <f>SUM(B27:F27)</f>
        <v>48830</v>
      </c>
      <c r="H27" s="55" t="s">
        <v>57</v>
      </c>
    </row>
    <row r="28" spans="1:8" ht="15.75" customHeight="1" x14ac:dyDescent="0.2"/>
    <row r="29" spans="1:8" ht="15.75" customHeight="1" x14ac:dyDescent="0.2"/>
    <row r="30" spans="1:8" ht="15.75" customHeight="1" x14ac:dyDescent="0.25">
      <c r="A30" s="21" t="s">
        <v>13</v>
      </c>
      <c r="B30" s="25" t="s">
        <v>32</v>
      </c>
      <c r="C30" s="25" t="s">
        <v>1</v>
      </c>
      <c r="D30" s="25" t="s">
        <v>2</v>
      </c>
      <c r="E30" s="25" t="s">
        <v>3</v>
      </c>
      <c r="F30" s="26" t="s">
        <v>4</v>
      </c>
    </row>
    <row r="31" spans="1:8" ht="15.75" customHeight="1" x14ac:dyDescent="0.25">
      <c r="A31" s="15" t="s">
        <v>14</v>
      </c>
      <c r="B31" s="35">
        <v>420</v>
      </c>
      <c r="C31" s="35">
        <v>870</v>
      </c>
      <c r="D31" s="35">
        <v>1250</v>
      </c>
      <c r="E31" s="35">
        <v>930</v>
      </c>
      <c r="F31" s="46">
        <v>1310</v>
      </c>
    </row>
    <row r="32" spans="1:8" ht="15.75" customHeight="1" x14ac:dyDescent="0.25">
      <c r="A32" s="15"/>
      <c r="B32" s="59" t="s">
        <v>65</v>
      </c>
      <c r="C32" s="59" t="s">
        <v>65</v>
      </c>
      <c r="D32" s="59" t="s">
        <v>65</v>
      </c>
      <c r="E32" s="59" t="s">
        <v>65</v>
      </c>
      <c r="F32" s="60" t="s">
        <v>65</v>
      </c>
    </row>
    <row r="33" spans="1:7" ht="15.75" customHeight="1" x14ac:dyDescent="0.25">
      <c r="A33" s="47" t="s">
        <v>48</v>
      </c>
      <c r="B33" s="48">
        <v>420</v>
      </c>
      <c r="C33" s="48">
        <v>870</v>
      </c>
      <c r="D33" s="48">
        <v>1250</v>
      </c>
      <c r="E33" s="48">
        <v>930</v>
      </c>
      <c r="F33" s="49">
        <v>1310</v>
      </c>
    </row>
    <row r="34" spans="1:7" ht="15.75" customHeight="1" x14ac:dyDescent="0.25">
      <c r="A34" s="12" t="s">
        <v>31</v>
      </c>
      <c r="B34" s="13" t="s">
        <v>32</v>
      </c>
      <c r="C34" s="13" t="s">
        <v>1</v>
      </c>
      <c r="D34" s="13" t="s">
        <v>2</v>
      </c>
      <c r="E34" s="13" t="s">
        <v>3</v>
      </c>
      <c r="F34" s="14" t="s">
        <v>4</v>
      </c>
    </row>
    <row r="35" spans="1:7" ht="15.75" customHeight="1" x14ac:dyDescent="0.25">
      <c r="A35" s="15" t="s">
        <v>29</v>
      </c>
      <c r="B35" s="35">
        <v>2</v>
      </c>
      <c r="C35" s="35">
        <v>4</v>
      </c>
      <c r="D35" s="35">
        <v>6</v>
      </c>
      <c r="E35" s="35">
        <v>5</v>
      </c>
      <c r="F35" s="46">
        <v>7</v>
      </c>
    </row>
    <row r="36" spans="1:7" ht="15.75" customHeight="1" x14ac:dyDescent="0.25">
      <c r="A36" s="15" t="s">
        <v>30</v>
      </c>
      <c r="B36" s="35">
        <v>1</v>
      </c>
      <c r="C36" s="35">
        <v>1</v>
      </c>
      <c r="D36" s="35">
        <v>1</v>
      </c>
      <c r="E36" s="35">
        <v>0</v>
      </c>
      <c r="F36" s="46">
        <v>0</v>
      </c>
    </row>
    <row r="37" spans="1:7" ht="15.75" customHeight="1" x14ac:dyDescent="0.25">
      <c r="A37" s="15" t="s">
        <v>28</v>
      </c>
      <c r="B37" s="13">
        <f t="shared" ref="B37:F37" si="2">SUMPRODUCT($B$11:$B$12,B35:B36)</f>
        <v>500</v>
      </c>
      <c r="C37" s="13">
        <f t="shared" si="2"/>
        <v>900</v>
      </c>
      <c r="D37" s="13">
        <f t="shared" si="2"/>
        <v>1300</v>
      </c>
      <c r="E37" s="13">
        <f t="shared" si="2"/>
        <v>1000</v>
      </c>
      <c r="F37" s="14">
        <f t="shared" si="2"/>
        <v>1400</v>
      </c>
    </row>
    <row r="38" spans="1:7" ht="15.75" customHeight="1" x14ac:dyDescent="0.25">
      <c r="A38" s="42"/>
      <c r="B38" s="13" t="s">
        <v>17</v>
      </c>
      <c r="C38" s="13" t="s">
        <v>17</v>
      </c>
      <c r="D38" s="13" t="s">
        <v>17</v>
      </c>
      <c r="E38" s="13" t="s">
        <v>17</v>
      </c>
      <c r="F38" s="14" t="s">
        <v>17</v>
      </c>
      <c r="G38" s="6" t="s">
        <v>68</v>
      </c>
    </row>
    <row r="39" spans="1:7" ht="15.75" customHeight="1" x14ac:dyDescent="0.25">
      <c r="A39" s="50" t="s">
        <v>35</v>
      </c>
      <c r="B39" s="48">
        <f t="shared" ref="B39:F39" si="3">B31</f>
        <v>420</v>
      </c>
      <c r="C39" s="48">
        <f t="shared" si="3"/>
        <v>870</v>
      </c>
      <c r="D39" s="48">
        <f t="shared" si="3"/>
        <v>1250</v>
      </c>
      <c r="E39" s="48">
        <f t="shared" si="3"/>
        <v>930</v>
      </c>
      <c r="F39" s="49">
        <f t="shared" si="3"/>
        <v>1310</v>
      </c>
      <c r="G39" s="11">
        <f>SUM(G8,G16,G27)</f>
        <v>2172889.6164383562</v>
      </c>
    </row>
    <row r="40" spans="1:7" ht="15.75" customHeight="1" x14ac:dyDescent="0.2"/>
    <row r="41" spans="1:7" ht="15.75" customHeight="1" x14ac:dyDescent="0.25">
      <c r="A41" s="1" t="s">
        <v>70</v>
      </c>
    </row>
    <row r="42" spans="1:7" ht="15.75" customHeight="1" x14ac:dyDescent="0.25">
      <c r="A42" s="58" t="s">
        <v>66</v>
      </c>
      <c r="B42" s="41"/>
    </row>
    <row r="43" spans="1:7" ht="15.75" customHeight="1" x14ac:dyDescent="0.25">
      <c r="A43" s="1" t="s">
        <v>60</v>
      </c>
      <c r="G43" s="61"/>
    </row>
    <row r="44" spans="1:7" ht="15.75" customHeight="1" x14ac:dyDescent="0.2">
      <c r="G44" s="62"/>
    </row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honeticPr fontId="5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Baseline Model</vt:lpstr>
      <vt:lpstr>Ovis Only</vt:lpstr>
      <vt:lpstr>'Baseline Model'!solver_lhs5</vt:lpstr>
      <vt:lpstr>'Baseline Model'!solver_rhs5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Jz7</cp:lastModifiedBy>
  <dcterms:created xsi:type="dcterms:W3CDTF">2021-02-02T04:18:35Z</dcterms:created>
  <dcterms:modified xsi:type="dcterms:W3CDTF">2021-02-13T07:51:34Z</dcterms:modified>
</cp:coreProperties>
</file>