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nrnas\Bonneau\Userdata\HoffmanKy\SCDNR\Compliance report\JAI-Shad\"/>
    </mc:Choice>
  </mc:AlternateContent>
  <xr:revisionPtr revIDLastSave="0" documentId="14_{B79174BA-2781-4090-BAEA-1F393213A9E3}" xr6:coauthVersionLast="47" xr6:coauthVersionMax="47" xr10:uidLastSave="{00000000-0000-0000-0000-000000000000}"/>
  <bookViews>
    <workbookView xWindow="-120" yWindow="-120" windowWidth="25440" windowHeight="15390" activeTab="1" xr2:uid="{E5D89D35-A949-419B-BCAA-8CA9453FB7CE}"/>
  </bookViews>
  <sheets>
    <sheet name="Metadata" sheetId="1" r:id="rId1"/>
    <sheet name="Trips" sheetId="2" r:id="rId2"/>
    <sheet name="CPUE" sheetId="4" r:id="rId3"/>
    <sheet name="Individuals" sheetId="3" r:id="rId4"/>
  </sheets>
  <definedNames>
    <definedName name="_xlnm._FilterDatabase" localSheetId="3" hidden="1">Individuals!$A$1:$D$18603</definedName>
    <definedName name="_xlnm._FilterDatabase" localSheetId="1" hidden="1">Trips!$A$1:$O$1782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37" i="2" l="1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C71" i="4"/>
  <c r="C72" i="4" s="1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H72" i="4"/>
  <c r="G72" i="4"/>
  <c r="F72" i="4"/>
  <c r="E72" i="4"/>
  <c r="D72" i="4"/>
  <c r="H71" i="4"/>
  <c r="H70" i="4"/>
  <c r="G70" i="4"/>
  <c r="G71" i="4"/>
  <c r="F71" i="4"/>
  <c r="F70" i="4"/>
  <c r="E71" i="4"/>
  <c r="E70" i="4"/>
  <c r="D71" i="4"/>
  <c r="D70" i="4"/>
  <c r="C70" i="4"/>
  <c r="L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CG32" i="4"/>
  <c r="CG33" i="4" s="1"/>
  <c r="CG31" i="4"/>
  <c r="CB20" i="4"/>
  <c r="CB21" i="4" s="1"/>
  <c r="BZ20" i="4"/>
  <c r="BZ21" i="4" s="1"/>
  <c r="BY20" i="4"/>
  <c r="BY21" i="4" s="1"/>
  <c r="CB19" i="4"/>
  <c r="BZ19" i="4"/>
  <c r="BY19" i="4"/>
  <c r="BU78" i="4"/>
  <c r="BU79" i="4" s="1"/>
  <c r="BS78" i="4"/>
  <c r="BS79" i="4" s="1"/>
  <c r="BS77" i="4"/>
  <c r="BU77" i="4"/>
  <c r="BP77" i="4"/>
  <c r="BP78" i="4"/>
  <c r="BP79" i="4" s="1"/>
  <c r="BC54" i="4"/>
  <c r="BC55" i="4" s="1"/>
  <c r="BM80" i="4"/>
  <c r="BL80" i="4"/>
  <c r="BK80" i="4"/>
  <c r="BJ80" i="4"/>
  <c r="BI80" i="4"/>
  <c r="BH80" i="4"/>
  <c r="BJ81" i="4"/>
  <c r="BJ82" i="4" s="1"/>
  <c r="BK81" i="4"/>
  <c r="BK82" i="4" s="1"/>
  <c r="BL81" i="4"/>
  <c r="BL82" i="4" s="1"/>
  <c r="BM81" i="4"/>
  <c r="BM82" i="4" s="1"/>
  <c r="BI81" i="4"/>
  <c r="BI82" i="4" s="1"/>
  <c r="BH81" i="4"/>
  <c r="BH82" i="4" s="1"/>
  <c r="BE53" i="4"/>
  <c r="BD53" i="4"/>
  <c r="BC53" i="4"/>
  <c r="BB53" i="4"/>
  <c r="BA53" i="4"/>
  <c r="AZ53" i="4"/>
  <c r="BB54" i="4"/>
  <c r="BB55" i="4" s="1"/>
  <c r="BD54" i="4"/>
  <c r="BD55" i="4" s="1"/>
  <c r="BE54" i="4"/>
  <c r="BE55" i="4" s="1"/>
  <c r="BA54" i="4"/>
  <c r="BA55" i="4" s="1"/>
  <c r="AZ54" i="4"/>
  <c r="AZ55" i="4" s="1"/>
  <c r="AW45" i="4"/>
  <c r="AU45" i="4"/>
  <c r="AR45" i="4"/>
  <c r="AU46" i="4"/>
  <c r="AU47" i="4" s="1"/>
  <c r="AW46" i="4"/>
  <c r="AW47" i="4" s="1"/>
  <c r="AR46" i="4"/>
  <c r="AR47" i="4" s="1"/>
  <c r="AO60" i="4"/>
  <c r="AN60" i="4"/>
  <c r="AM60" i="4"/>
  <c r="AL60" i="4"/>
  <c r="AK60" i="4"/>
  <c r="AJ60" i="4"/>
  <c r="AL61" i="4"/>
  <c r="AL62" i="4" s="1"/>
  <c r="AM61" i="4"/>
  <c r="AM62" i="4" s="1"/>
  <c r="AN61" i="4"/>
  <c r="AN62" i="4" s="1"/>
  <c r="AO61" i="4"/>
  <c r="AO62" i="4" s="1"/>
  <c r="AK61" i="4"/>
  <c r="AK62" i="4" s="1"/>
  <c r="AJ61" i="4"/>
  <c r="AJ62" i="4" s="1"/>
  <c r="AG66" i="4"/>
  <c r="AF66" i="4"/>
  <c r="AE66" i="4"/>
  <c r="AD66" i="4"/>
  <c r="AC66" i="4"/>
  <c r="AB66" i="4"/>
  <c r="AE67" i="4"/>
  <c r="AE68" i="4" s="1"/>
  <c r="AD67" i="4"/>
  <c r="AD68" i="4" s="1"/>
  <c r="AF67" i="4"/>
  <c r="AF68" i="4" s="1"/>
  <c r="AG67" i="4"/>
  <c r="AG68" i="4" s="1"/>
  <c r="AC67" i="4"/>
  <c r="AC68" i="4" s="1"/>
  <c r="AB67" i="4"/>
  <c r="AB68" i="4" s="1"/>
  <c r="Y54" i="4"/>
  <c r="X54" i="4"/>
  <c r="W54" i="4"/>
  <c r="V54" i="4"/>
  <c r="Y55" i="4"/>
  <c r="Y56" i="4" s="1"/>
  <c r="V55" i="4"/>
  <c r="V56" i="4" s="1"/>
  <c r="W55" i="4"/>
  <c r="W56" i="4" s="1"/>
  <c r="X55" i="4"/>
  <c r="X56" i="4" s="1"/>
  <c r="U55" i="4"/>
  <c r="U56" i="4" s="1"/>
  <c r="U54" i="4"/>
  <c r="T55" i="4"/>
  <c r="T56" i="4" s="1"/>
  <c r="L55" i="4"/>
  <c r="L56" i="4" s="1"/>
  <c r="T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Q55" i="4"/>
  <c r="Q56" i="4" s="1"/>
  <c r="P55" i="4"/>
  <c r="P56" i="4" s="1"/>
  <c r="O55" i="4"/>
  <c r="O56" i="4" s="1"/>
  <c r="N55" i="4"/>
  <c r="N56" i="4" s="1"/>
  <c r="M55" i="4"/>
  <c r="M56" i="4" s="1"/>
  <c r="Q54" i="4"/>
  <c r="P54" i="4"/>
  <c r="O54" i="4"/>
  <c r="N54" i="4"/>
  <c r="M54" i="4"/>
</calcChain>
</file>

<file path=xl/sharedStrings.xml><?xml version="1.0" encoding="utf-8"?>
<sst xmlns="http://schemas.openxmlformats.org/spreadsheetml/2006/main" count="33050" uniqueCount="83">
  <si>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</si>
  <si>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</si>
  <si>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</si>
  <si>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</si>
  <si>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</si>
  <si>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</si>
  <si>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</si>
  <si>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</si>
  <si>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</si>
  <si>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</si>
  <si>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</si>
  <si>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</si>
  <si>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</si>
  <si>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</si>
  <si>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</si>
  <si>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</si>
  <si>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</si>
  <si>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</si>
  <si>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</si>
  <si>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</si>
  <si>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</si>
  <si>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</si>
  <si>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</si>
  <si>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</si>
  <si>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</si>
  <si>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</si>
  <si>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</si>
  <si>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</si>
  <si>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</si>
  <si>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</si>
  <si>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</si>
  <si>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</si>
  <si>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</si>
  <si>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</si>
  <si>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</si>
  <si>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</si>
  <si>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</si>
  <si>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</si>
  <si>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</si>
  <si>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</si>
  <si>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</si>
  <si>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</si>
  <si>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</si>
  <si>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</si>
  <si>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</si>
  <si>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</si>
  <si>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</si>
  <si>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</si>
  <si>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</si>
  <si>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</si>
  <si>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</si>
  <si>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</si>
  <si>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</si>
  <si>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</si>
  <si>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</si>
  <si>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</si>
  <si>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</si>
  <si>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</si>
  <si>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</si>
  <si>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</si>
  <si>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</si>
  <si>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</si>
  <si>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</si>
  <si>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</si>
  <si>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</si>
  <si>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</si>
  <si>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</si>
  <si>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</si>
  <si>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</si>
  <si>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</si>
  <si>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</si>
  <si>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</si>
  <si>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</si>
  <si>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</si>
  <si>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</si>
  <si>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</si>
  <si>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</si>
  <si>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</si>
  <si>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</si>
  <si>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CPUE_shad</t>
  </si>
  <si>
    <t>CPUE_herring</t>
  </si>
  <si>
    <t>n/a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</si>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</sst>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5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dimension ref="A1:O1782"/>
  <sheetViews>
    <sheetView tabSelected="1" zoomScale="120" zoomScaleNormal="12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1.28515625" style="13" bestFit="1" customWidth="1"/>
    <col min="2" max="2" width="14.85546875" style="14" bestFit="1" customWidth="1"/>
    <col min="3" max="3" width="34" style="14" bestFit="1" customWidth="1"/>
    <col min="4" max="12" width="9.140625" style="14"/>
    <col min="13" max="13" width="12.28515625" style="14" bestFit="1" customWidth="1"/>
    <col min="14" max="14" width="13.7109375" style="14" bestFit="1" customWidth="1"/>
    <col min="15" max="16" width="9.140625" style="14"/>
    <col min="17" max="17" width="10.42578125" style="14" bestFit="1" customWidth="1"/>
    <col min="18" max="18" width="9.42578125" style="14" bestFit="1" customWidth="1"/>
    <col min="19" max="16384" width="9.140625" style="14"/>
  </cols>
  <sheetData>
    <row r="1" spans="1:15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79</v>
      </c>
      <c r="N1" s="14" t="s">
        <v>80</v>
      </c>
      <c r="O1" s="14" t="s">
        <v>76</v>
      </c>
    </row>
    <row r="2" spans="1:15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5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5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G4" s="14">
        <v>28.4</v>
      </c>
      <c r="H4" s="14">
        <v>5.61</v>
      </c>
      <c r="I4" s="14">
        <v>111.1</v>
      </c>
      <c r="J4" s="14">
        <v>0.05</v>
      </c>
      <c r="M4" s="14">
        <f t="shared" ref="M4:M67" si="0">(E4/D4)</f>
        <v>1.1111111111111111E-3</v>
      </c>
    </row>
    <row r="5" spans="1:15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5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M6" s="14">
        <f t="shared" si="0"/>
        <v>1.5250544662309368E-2</v>
      </c>
    </row>
    <row r="7" spans="1:15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M7" s="14">
        <f t="shared" si="0"/>
        <v>2.5000000000000001E-2</v>
      </c>
    </row>
    <row r="8" spans="1:15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M8" s="14">
        <f t="shared" si="0"/>
        <v>5.5555555555555556E-4</v>
      </c>
    </row>
    <row r="9" spans="1:15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M9" s="14">
        <f t="shared" si="0"/>
        <v>7.7777777777777776E-3</v>
      </c>
    </row>
    <row r="10" spans="1:15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M10" s="14">
        <f t="shared" si="0"/>
        <v>5.4444444444444441E-2</v>
      </c>
    </row>
    <row r="11" spans="1:15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5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5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5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5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5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3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3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14">
        <v>0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</row>
    <row r="67" spans="1:13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14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</row>
    <row r="68" spans="1:13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14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</row>
    <row r="69" spans="1:13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14">
        <v>0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</row>
    <row r="70" spans="1:13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14">
        <v>0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</row>
    <row r="71" spans="1:13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14">
        <v>0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</row>
    <row r="72" spans="1:13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14">
        <v>1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</row>
    <row r="73" spans="1:13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14">
        <v>1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</row>
    <row r="74" spans="1:13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14">
        <v>1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</row>
    <row r="75" spans="1:13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14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</row>
    <row r="76" spans="1:13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14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</row>
    <row r="77" spans="1:13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14">
        <v>9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</row>
    <row r="78" spans="1:13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14">
        <v>0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</row>
    <row r="79" spans="1:13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14">
        <v>2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</row>
    <row r="80" spans="1:13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14">
        <v>2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</row>
    <row r="81" spans="1:13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14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</row>
    <row r="82" spans="1:13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14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</row>
    <row r="83" spans="1:13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14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</row>
    <row r="84" spans="1:13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14">
        <v>0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</row>
    <row r="85" spans="1:13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14">
        <v>0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</row>
    <row r="86" spans="1:13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14">
        <v>1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</row>
    <row r="87" spans="1:13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14">
        <v>0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</row>
    <row r="88" spans="1:13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14">
        <v>0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</row>
    <row r="89" spans="1:13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14">
        <v>0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</row>
    <row r="90" spans="1:13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14">
        <v>6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</row>
    <row r="91" spans="1:13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14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</row>
    <row r="92" spans="1:13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14">
        <v>0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</row>
    <row r="93" spans="1:13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14">
        <v>1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</row>
    <row r="94" spans="1:13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14">
        <v>0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</row>
    <row r="95" spans="1:13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14">
        <v>4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</row>
    <row r="96" spans="1:13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14">
        <v>0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</row>
    <row r="97" spans="1:13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14">
        <v>0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</row>
    <row r="98" spans="1:13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14">
        <v>0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</row>
    <row r="99" spans="1:13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14">
        <v>5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</row>
    <row r="100" spans="1:13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14">
        <v>0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</row>
    <row r="101" spans="1:13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14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</row>
    <row r="102" spans="1:13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14">
        <v>0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</row>
    <row r="103" spans="1:13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4">
        <v>0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</row>
    <row r="104" spans="1:13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4">
        <v>0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</row>
    <row r="105" spans="1:13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4">
        <v>0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</row>
    <row r="106" spans="1:13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4">
        <v>0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</row>
    <row r="107" spans="1:13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4">
        <v>0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</row>
    <row r="108" spans="1:13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4">
        <v>0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</row>
    <row r="109" spans="1:13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4">
        <v>0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</row>
    <row r="110" spans="1:13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4">
        <v>0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</row>
    <row r="111" spans="1:13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4">
        <v>0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</row>
    <row r="112" spans="1:13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4">
        <v>0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</row>
    <row r="113" spans="1:13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4">
        <v>0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</row>
    <row r="114" spans="1:13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4">
        <v>0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</row>
    <row r="115" spans="1:13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4">
        <v>0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</row>
    <row r="116" spans="1:13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4">
        <v>0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</row>
    <row r="117" spans="1:13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4">
        <v>0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</row>
    <row r="118" spans="1:13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4">
        <v>0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</row>
    <row r="119" spans="1:13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4">
        <v>0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</row>
    <row r="120" spans="1:13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4">
        <v>0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</row>
    <row r="121" spans="1:13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4">
        <v>0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</row>
    <row r="122" spans="1:13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4">
        <v>0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</row>
    <row r="123" spans="1:13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4">
        <v>0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</row>
    <row r="124" spans="1:13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4">
        <v>0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</row>
    <row r="125" spans="1:13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4">
        <v>0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</row>
    <row r="126" spans="1:13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4">
        <v>0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</row>
    <row r="127" spans="1:13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4">
        <v>0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</row>
    <row r="128" spans="1:13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4">
        <v>3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</row>
    <row r="129" spans="1:13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4">
        <v>0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</row>
    <row r="130" spans="1:13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4">
        <v>1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</row>
    <row r="131" spans="1:13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4">
        <v>0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</row>
    <row r="132" spans="1:13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4">
        <v>0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2">(E132/D132)</f>
        <v>2.2222222222222222E-3</v>
      </c>
    </row>
    <row r="133" spans="1:13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4">
        <v>0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2"/>
        <v>1.1111111111111111E-3</v>
      </c>
    </row>
    <row r="134" spans="1:13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4">
        <v>0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2"/>
        <v>2.2222222222222222E-3</v>
      </c>
    </row>
    <row r="135" spans="1:13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4">
        <v>0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2"/>
        <v>5.5555555555555558E-3</v>
      </c>
    </row>
    <row r="136" spans="1:13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4">
        <v>0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2"/>
        <v>3.3333333333333335E-3</v>
      </c>
    </row>
    <row r="137" spans="1:13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2"/>
        <v>0</v>
      </c>
    </row>
    <row r="138" spans="1:13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4">
        <v>0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2"/>
        <v>4.4444444444444444E-3</v>
      </c>
    </row>
    <row r="139" spans="1:13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4">
        <v>0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2"/>
        <v>2.8888888888888888E-2</v>
      </c>
    </row>
    <row r="140" spans="1:13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4">
        <v>1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2"/>
        <v>1.4444444444444444E-2</v>
      </c>
    </row>
    <row r="141" spans="1:13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4">
        <v>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2"/>
        <v>1.1111111111111112E-2</v>
      </c>
    </row>
    <row r="142" spans="1:13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4">
        <v>0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2"/>
        <v>8.8888888888888889E-3</v>
      </c>
    </row>
    <row r="143" spans="1:13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4">
        <v>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2"/>
        <v>1.1111111111111112E-2</v>
      </c>
    </row>
    <row r="144" spans="1:13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4">
        <v>1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2"/>
        <v>7.7777777777777776E-3</v>
      </c>
    </row>
    <row r="145" spans="1:13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4">
        <v>4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2"/>
        <v>5.5555555555555558E-3</v>
      </c>
    </row>
    <row r="146" spans="1:13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4">
        <v>1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2"/>
        <v>6.1111111111111109E-2</v>
      </c>
    </row>
    <row r="147" spans="1:13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4">
        <v>4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2"/>
        <v>7.3333333333333334E-2</v>
      </c>
    </row>
    <row r="148" spans="1:13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4">
        <v>0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2"/>
        <v>2.4444444444444446E-2</v>
      </c>
    </row>
    <row r="149" spans="1:13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4">
        <v>0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2"/>
        <v>1.4444444444444444E-2</v>
      </c>
    </row>
    <row r="150" spans="1:13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4">
        <v>0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2"/>
        <v>5.2222222222222225E-2</v>
      </c>
    </row>
    <row r="151" spans="1:13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4">
        <v>0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2"/>
        <v>6.6666666666666671E-3</v>
      </c>
    </row>
    <row r="152" spans="1:13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4">
        <v>0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2"/>
        <v>2.3333333333333334E-2</v>
      </c>
    </row>
    <row r="153" spans="1:13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4">
        <v>0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2"/>
        <v>1.3333333333333334E-2</v>
      </c>
    </row>
    <row r="154" spans="1:13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2"/>
        <v>0</v>
      </c>
    </row>
    <row r="155" spans="1:13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4">
        <v>1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2"/>
        <v>0</v>
      </c>
    </row>
    <row r="156" spans="1:13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4">
        <v>2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2"/>
        <v>3.3333333333333333E-2</v>
      </c>
    </row>
    <row r="157" spans="1:13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4">
        <v>0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2"/>
        <v>1.7777777777777778E-2</v>
      </c>
    </row>
    <row r="158" spans="1:13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4">
        <v>0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2"/>
        <v>7.7777777777777776E-3</v>
      </c>
    </row>
    <row r="159" spans="1:13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4">
        <v>0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2"/>
        <v>3.888888888888889E-2</v>
      </c>
    </row>
    <row r="160" spans="1:13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4">
        <v>0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2"/>
        <v>1.4444444444444444E-2</v>
      </c>
    </row>
    <row r="161" spans="1:13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4">
        <v>1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2"/>
        <v>0.04</v>
      </c>
    </row>
    <row r="162" spans="1:13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2"/>
        <v>0</v>
      </c>
    </row>
    <row r="163" spans="1:13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4">
        <v>0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2"/>
        <v>3.3333333333333335E-3</v>
      </c>
    </row>
    <row r="164" spans="1:13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4">
        <v>1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2"/>
        <v>1.3333333333333334E-2</v>
      </c>
    </row>
    <row r="165" spans="1:13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4">
        <v>0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2"/>
        <v>3.6666666666666667E-2</v>
      </c>
    </row>
    <row r="166" spans="1:13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2"/>
        <v>0</v>
      </c>
    </row>
    <row r="167" spans="1:13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4">
        <v>0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2"/>
        <v>3.111111111111111E-2</v>
      </c>
    </row>
    <row r="168" spans="1:13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4">
        <v>0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2"/>
        <v>4.2222222222222223E-2</v>
      </c>
    </row>
    <row r="169" spans="1:13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4">
        <v>0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2"/>
        <v>1.6666666666666666E-2</v>
      </c>
    </row>
    <row r="170" spans="1:13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4">
        <v>0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2"/>
        <v>4.1111111111111112E-2</v>
      </c>
    </row>
    <row r="171" spans="1:13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4">
        <v>0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2"/>
        <v>7.7777777777777776E-3</v>
      </c>
    </row>
    <row r="172" spans="1:13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4">
        <v>0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2"/>
        <v>1.6666666666666666E-2</v>
      </c>
    </row>
    <row r="173" spans="1:13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4">
        <v>2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2"/>
        <v>7.7777777777777776E-3</v>
      </c>
    </row>
    <row r="174" spans="1:13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4">
        <v>0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2"/>
        <v>2.2222222222222222E-3</v>
      </c>
    </row>
    <row r="175" spans="1:13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4">
        <v>1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2"/>
        <v>2.4444444444444446E-2</v>
      </c>
    </row>
    <row r="176" spans="1:13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4">
        <v>0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2"/>
        <v>1.7777777777777778E-2</v>
      </c>
    </row>
    <row r="177" spans="1:13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4">
        <v>0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2"/>
        <v>1.4444444444444444E-2</v>
      </c>
    </row>
    <row r="178" spans="1:13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4">
        <v>0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2"/>
        <v>1.3333333333333334E-2</v>
      </c>
    </row>
    <row r="179" spans="1:13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4">
        <v>0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2"/>
        <v>5.5555555555555558E-3</v>
      </c>
    </row>
    <row r="180" spans="1:13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4">
        <v>2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2"/>
        <v>2.3333333333333334E-2</v>
      </c>
    </row>
    <row r="181" spans="1:13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4">
        <v>0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2"/>
        <v>8.8888888888888889E-3</v>
      </c>
    </row>
    <row r="182" spans="1:13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4">
        <v>0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2"/>
        <v>3.3333333333333335E-3</v>
      </c>
    </row>
    <row r="183" spans="1:13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4">
        <v>1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2"/>
        <v>1.3333333333333334E-2</v>
      </c>
    </row>
    <row r="184" spans="1:13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4">
        <v>1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2"/>
        <v>3.5555555555555556E-2</v>
      </c>
    </row>
    <row r="185" spans="1:13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4">
        <v>0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2"/>
        <v>6.3333333333333339E-2</v>
      </c>
    </row>
    <row r="186" spans="1:13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4">
        <v>0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2"/>
        <v>4.4444444444444444E-3</v>
      </c>
    </row>
    <row r="187" spans="1:13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4">
        <v>0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2"/>
        <v>1.3333333333333334E-2</v>
      </c>
    </row>
    <row r="188" spans="1:13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2"/>
        <v>0</v>
      </c>
    </row>
    <row r="189" spans="1:13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4">
        <v>1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2"/>
        <v>1.3333333333333334E-2</v>
      </c>
    </row>
    <row r="190" spans="1:13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4">
        <v>8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2"/>
        <v>0.03</v>
      </c>
    </row>
    <row r="191" spans="1:13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4">
        <v>6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2"/>
        <v>0.05</v>
      </c>
    </row>
    <row r="192" spans="1:13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4">
        <v>0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2"/>
        <v>2.8888888888888888E-2</v>
      </c>
    </row>
    <row r="193" spans="1:13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4">
        <v>0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2"/>
        <v>1.2222222222222223E-2</v>
      </c>
    </row>
    <row r="194" spans="1:13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4">
        <v>1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2"/>
        <v>3.888888888888889E-2</v>
      </c>
    </row>
    <row r="195" spans="1:13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4">
        <v>0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2"/>
        <v>4.4444444444444444E-3</v>
      </c>
    </row>
    <row r="196" spans="1:13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4">
        <v>0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3">(E196/D196)</f>
        <v>3.5555555555555556E-2</v>
      </c>
    </row>
    <row r="197" spans="1:13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4">
        <v>0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3"/>
        <v>6.1111111111111109E-2</v>
      </c>
    </row>
    <row r="198" spans="1:13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4">
        <v>0</v>
      </c>
      <c r="G198" s="15">
        <v>17</v>
      </c>
      <c r="I198" s="14">
        <v>88</v>
      </c>
      <c r="J198" s="14">
        <v>0.05</v>
      </c>
      <c r="M198" s="14">
        <f t="shared" si="3"/>
        <v>2.5555555555555557E-2</v>
      </c>
    </row>
    <row r="199" spans="1:13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4">
        <v>2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3"/>
        <v>5.5555555555555558E-3</v>
      </c>
    </row>
    <row r="200" spans="1:13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4">
        <v>1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3"/>
        <v>1.6666666666666666E-2</v>
      </c>
    </row>
    <row r="201" spans="1:13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4">
        <v>1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3"/>
        <v>0.02</v>
      </c>
    </row>
    <row r="202" spans="1:13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4">
        <v>0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3"/>
        <v>4.4444444444444444E-3</v>
      </c>
    </row>
    <row r="203" spans="1:13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4">
        <v>0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3"/>
        <v>4.4444444444444444E-3</v>
      </c>
    </row>
    <row r="204" spans="1:13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4">
        <v>0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3"/>
        <v>2.2222222222222222E-3</v>
      </c>
    </row>
    <row r="205" spans="1:13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4">
        <v>0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3"/>
        <v>2.2222222222222222E-3</v>
      </c>
    </row>
    <row r="206" spans="1:13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4">
        <v>0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3"/>
        <v>3.3333333333333335E-3</v>
      </c>
    </row>
    <row r="207" spans="1:13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4">
        <v>0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3"/>
        <v>7.7777777777777776E-3</v>
      </c>
    </row>
    <row r="208" spans="1:13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4">
        <v>0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3"/>
        <v>4.4444444444444444E-3</v>
      </c>
    </row>
    <row r="209" spans="1:13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4">
        <v>1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3"/>
        <v>2.2222222222222222E-3</v>
      </c>
    </row>
    <row r="210" spans="1:13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4">
        <v>0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3"/>
        <v>1.1111111111111111E-3</v>
      </c>
    </row>
    <row r="211" spans="1:13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4">
        <v>1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3"/>
        <v>1.5555555555555555E-2</v>
      </c>
    </row>
    <row r="212" spans="1:13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4">
        <v>1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3"/>
        <v>2.2222222222222222E-3</v>
      </c>
    </row>
    <row r="213" spans="1:13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4">
        <v>0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3"/>
        <v>4.4444444444444444E-3</v>
      </c>
    </row>
    <row r="214" spans="1:13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4">
        <v>8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3"/>
        <v>7.7777777777777776E-3</v>
      </c>
    </row>
    <row r="215" spans="1:13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4">
        <v>0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3"/>
        <v>2.2222222222222222E-3</v>
      </c>
    </row>
    <row r="216" spans="1:13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4">
        <v>0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3"/>
        <v>1.1111111111111111E-3</v>
      </c>
    </row>
    <row r="217" spans="1:13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3"/>
        <v>0</v>
      </c>
    </row>
    <row r="218" spans="1:13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4</v>
      </c>
      <c r="M218" s="14">
        <f t="shared" si="3"/>
        <v>3.3333333333333335E-3</v>
      </c>
    </row>
    <row r="219" spans="1:13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4</v>
      </c>
      <c r="M219" s="14">
        <f t="shared" si="3"/>
        <v>3.3333333333333335E-3</v>
      </c>
    </row>
    <row r="220" spans="1:13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4</v>
      </c>
      <c r="M220" s="14">
        <f t="shared" si="3"/>
        <v>0</v>
      </c>
    </row>
    <row r="221" spans="1:13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4</v>
      </c>
      <c r="M221" s="14">
        <f t="shared" si="3"/>
        <v>0</v>
      </c>
    </row>
    <row r="222" spans="1:13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4</v>
      </c>
      <c r="M222" s="14">
        <f t="shared" si="3"/>
        <v>0</v>
      </c>
    </row>
    <row r="223" spans="1:13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M223" s="14">
        <f t="shared" si="3"/>
        <v>0</v>
      </c>
    </row>
    <row r="224" spans="1:13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4</v>
      </c>
      <c r="M224" s="14">
        <f t="shared" si="3"/>
        <v>3.3333333333333335E-3</v>
      </c>
    </row>
    <row r="225" spans="1:13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M225" s="14">
        <f t="shared" si="3"/>
        <v>0</v>
      </c>
    </row>
    <row r="226" spans="1:13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M226" s="14">
        <f t="shared" si="3"/>
        <v>0</v>
      </c>
    </row>
    <row r="227" spans="1:13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M227" s="14">
        <f t="shared" si="3"/>
        <v>0</v>
      </c>
    </row>
    <row r="228" spans="1:13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3"/>
        <v>0</v>
      </c>
    </row>
    <row r="229" spans="1:13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3"/>
        <v>1.1111111111111111E-3</v>
      </c>
    </row>
    <row r="230" spans="1:13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3"/>
        <v>0</v>
      </c>
    </row>
    <row r="231" spans="1:13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3"/>
        <v>3.3333333333333335E-3</v>
      </c>
    </row>
    <row r="232" spans="1:13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3"/>
        <v>1.1111111111111111E-3</v>
      </c>
    </row>
    <row r="233" spans="1:13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3"/>
        <v>0</v>
      </c>
    </row>
    <row r="234" spans="1:13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3"/>
        <v>3.3333333333333335E-3</v>
      </c>
    </row>
    <row r="235" spans="1:13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3"/>
        <v>0</v>
      </c>
    </row>
    <row r="236" spans="1:13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3"/>
        <v>1.1111111111111111E-3</v>
      </c>
    </row>
    <row r="237" spans="1:13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3"/>
        <v>0</v>
      </c>
    </row>
    <row r="238" spans="1:13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3"/>
        <v>2.2222222222222222E-3</v>
      </c>
    </row>
    <row r="239" spans="1:13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3"/>
        <v>6.6666666666666671E-3</v>
      </c>
    </row>
    <row r="240" spans="1:13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3"/>
        <v>4.4444444444444444E-3</v>
      </c>
    </row>
    <row r="241" spans="1:13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3"/>
        <v>3.3333333333333335E-3</v>
      </c>
    </row>
    <row r="242" spans="1:13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3"/>
        <v>5.2222222222222225E-2</v>
      </c>
    </row>
    <row r="243" spans="1:13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3"/>
        <v>0.02</v>
      </c>
    </row>
    <row r="244" spans="1:13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3"/>
        <v>2.6666666666666668E-2</v>
      </c>
    </row>
    <row r="245" spans="1:13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3"/>
        <v>0.01</v>
      </c>
    </row>
    <row r="246" spans="1:13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3"/>
        <v>1.7777777777777778E-2</v>
      </c>
    </row>
    <row r="247" spans="1:13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3"/>
        <v>1.1111111111111112E-2</v>
      </c>
    </row>
    <row r="248" spans="1:13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3"/>
        <v>2.3333333333333334E-2</v>
      </c>
    </row>
    <row r="249" spans="1:13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3"/>
        <v>0</v>
      </c>
    </row>
    <row r="250" spans="1:13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3"/>
        <v>2.2222222222222222E-3</v>
      </c>
    </row>
    <row r="251" spans="1:13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3"/>
        <v>1.1111111111111111E-3</v>
      </c>
    </row>
    <row r="252" spans="1:13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3"/>
        <v>2.2222222222222222E-3</v>
      </c>
    </row>
    <row r="253" spans="1:13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3"/>
        <v>6.6666666666666671E-3</v>
      </c>
    </row>
    <row r="254" spans="1:13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3"/>
        <v>4.4444444444444444E-3</v>
      </c>
    </row>
    <row r="255" spans="1:13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3"/>
        <v>0</v>
      </c>
    </row>
    <row r="256" spans="1:13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3"/>
        <v>4.4444444444444444E-3</v>
      </c>
    </row>
    <row r="257" spans="1:13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3"/>
        <v>0</v>
      </c>
    </row>
    <row r="258" spans="1:13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3"/>
        <v>5.5555555555555558E-3</v>
      </c>
    </row>
    <row r="259" spans="1:13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3"/>
        <v>1.5555555555555555E-2</v>
      </c>
    </row>
    <row r="260" spans="1:13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4">(E260/D260)</f>
        <v>0.04</v>
      </c>
    </row>
    <row r="261" spans="1:13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4"/>
        <v>2.7777777777777776E-2</v>
      </c>
    </row>
    <row r="262" spans="1:13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4"/>
        <v>1.4444444444444444E-2</v>
      </c>
    </row>
    <row r="263" spans="1:13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4"/>
        <v>1.5555555555555555E-2</v>
      </c>
    </row>
    <row r="264" spans="1:13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4"/>
        <v>1.3333333333333334E-2</v>
      </c>
    </row>
    <row r="265" spans="1:13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4"/>
        <v>2.2222222222222223E-2</v>
      </c>
    </row>
    <row r="266" spans="1:13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4"/>
        <v>7.7777777777777776E-3</v>
      </c>
    </row>
    <row r="267" spans="1:13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4"/>
        <v>0.05</v>
      </c>
    </row>
    <row r="268" spans="1:13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4"/>
        <v>3.2222222222222222E-2</v>
      </c>
    </row>
    <row r="269" spans="1:13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4"/>
        <v>3.3333333333333335E-3</v>
      </c>
    </row>
    <row r="270" spans="1:13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4"/>
        <v>1.8888888888888889E-2</v>
      </c>
    </row>
    <row r="271" spans="1:13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4"/>
        <v>1.3333333333333334E-2</v>
      </c>
    </row>
    <row r="272" spans="1:13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4"/>
        <v>4.4444444444444446E-2</v>
      </c>
    </row>
    <row r="273" spans="1:13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4"/>
        <v>2.2222222222222223E-2</v>
      </c>
    </row>
    <row r="274" spans="1:13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4"/>
        <v>1.3333333333333334E-2</v>
      </c>
    </row>
    <row r="275" spans="1:13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4"/>
        <v>3.111111111111111E-2</v>
      </c>
    </row>
    <row r="276" spans="1:13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4"/>
        <v>1.5555555555555555E-2</v>
      </c>
    </row>
    <row r="277" spans="1:13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4"/>
        <v>5.0000000000000001E-3</v>
      </c>
    </row>
    <row r="278" spans="1:13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4"/>
        <v>9.4444444444444445E-3</v>
      </c>
    </row>
    <row r="279" spans="1:13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4"/>
        <v>8.8888888888888889E-3</v>
      </c>
    </row>
    <row r="280" spans="1:13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4"/>
        <v>3.3333333333333335E-3</v>
      </c>
    </row>
    <row r="281" spans="1:13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4"/>
        <v>6.7222222222222225E-2</v>
      </c>
    </row>
    <row r="282" spans="1:13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4"/>
        <v>5.5555555555555558E-3</v>
      </c>
    </row>
    <row r="283" spans="1:13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4"/>
        <v>2.3333333333333334E-2</v>
      </c>
    </row>
    <row r="284" spans="1:13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4"/>
        <v>1.3333333333333334E-2</v>
      </c>
    </row>
    <row r="285" spans="1:13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4"/>
        <v>4.4444444444444444E-3</v>
      </c>
    </row>
    <row r="286" spans="1:13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4"/>
        <v>3.3333333333333335E-3</v>
      </c>
    </row>
    <row r="287" spans="1:13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4"/>
        <v>1.5555555555555555E-2</v>
      </c>
    </row>
    <row r="288" spans="1:13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4"/>
        <v>2.6666666666666668E-2</v>
      </c>
    </row>
    <row r="289" spans="1:13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4"/>
        <v>2.8888888888888888E-2</v>
      </c>
    </row>
    <row r="290" spans="1:13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4"/>
        <v>8.8888888888888889E-3</v>
      </c>
    </row>
    <row r="291" spans="1:13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4"/>
        <v>1.3333333333333334E-2</v>
      </c>
    </row>
    <row r="292" spans="1:13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4"/>
        <v>2.7777777777777779E-3</v>
      </c>
    </row>
    <row r="293" spans="1:13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4"/>
        <v>5.5555555555555558E-3</v>
      </c>
    </row>
    <row r="294" spans="1:13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4"/>
        <v>8.8888888888888889E-3</v>
      </c>
    </row>
    <row r="295" spans="1:13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4"/>
        <v>7.7777777777777776E-3</v>
      </c>
    </row>
    <row r="296" spans="1:13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4"/>
        <v>1.5555555555555555E-2</v>
      </c>
    </row>
    <row r="297" spans="1:13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4"/>
        <v>0</v>
      </c>
    </row>
    <row r="298" spans="1:13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4"/>
        <v>5.5555555555555558E-3</v>
      </c>
    </row>
    <row r="299" spans="1:13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4"/>
        <v>4.4444444444444444E-3</v>
      </c>
    </row>
    <row r="300" spans="1:13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4"/>
        <v>0.02</v>
      </c>
    </row>
    <row r="301" spans="1:13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4"/>
        <v>2.2222222222222222E-3</v>
      </c>
    </row>
    <row r="302" spans="1:13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4"/>
        <v>1.1111111111111111E-3</v>
      </c>
    </row>
    <row r="303" spans="1:13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4"/>
        <v>1.3333333333333334E-2</v>
      </c>
    </row>
    <row r="304" spans="1:13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4"/>
        <v>3.3333333333333335E-3</v>
      </c>
    </row>
    <row r="305" spans="1:13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4"/>
        <v>1.1111111111111111E-3</v>
      </c>
    </row>
    <row r="306" spans="1:13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M306" s="14">
        <f t="shared" si="4"/>
        <v>0</v>
      </c>
    </row>
    <row r="307" spans="1:13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4"/>
        <v>1.5555555555555555E-2</v>
      </c>
    </row>
    <row r="308" spans="1:13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4"/>
        <v>1.1111111111111112E-2</v>
      </c>
    </row>
    <row r="309" spans="1:13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4"/>
        <v>3.0555555555555555E-2</v>
      </c>
    </row>
    <row r="310" spans="1:13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4"/>
        <v>7.2222222222222219E-3</v>
      </c>
    </row>
    <row r="311" spans="1:13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4"/>
        <v>4.4444444444444444E-3</v>
      </c>
    </row>
    <row r="312" spans="1:13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4"/>
        <v>7.7777777777777776E-3</v>
      </c>
    </row>
    <row r="313" spans="1:13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4"/>
        <v>4.4444444444444444E-3</v>
      </c>
    </row>
    <row r="314" spans="1:13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4"/>
        <v>1.1111111111111112E-2</v>
      </c>
    </row>
    <row r="315" spans="1:13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4"/>
        <v>3.5555555555555556E-2</v>
      </c>
    </row>
    <row r="316" spans="1:13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4"/>
        <v>1.2222222222222223E-2</v>
      </c>
    </row>
    <row r="317" spans="1:13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4"/>
        <v>1.1111111111111112E-2</v>
      </c>
    </row>
    <row r="318" spans="1:13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4"/>
        <v>8.8888888888888889E-3</v>
      </c>
    </row>
    <row r="319" spans="1:13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4"/>
        <v>7.7777777777777776E-3</v>
      </c>
    </row>
    <row r="320" spans="1:13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4"/>
        <v>3.6666666666666667E-2</v>
      </c>
    </row>
    <row r="321" spans="1:13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4"/>
        <v>5.5555555555555558E-3</v>
      </c>
    </row>
    <row r="322" spans="1:13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4"/>
        <v>1.0555555555555556E-2</v>
      </c>
    </row>
    <row r="323" spans="1:13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4"/>
        <v>1.1111111111111111E-3</v>
      </c>
    </row>
    <row r="324" spans="1:13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5">(E324/D324)</f>
        <v>0</v>
      </c>
    </row>
    <row r="325" spans="1:13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5"/>
        <v>1.3333333333333334E-2</v>
      </c>
    </row>
    <row r="326" spans="1:13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5"/>
        <v>8.3333333333333332E-3</v>
      </c>
    </row>
    <row r="327" spans="1:13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5"/>
        <v>1.3333333333333334E-2</v>
      </c>
    </row>
    <row r="328" spans="1:13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5"/>
        <v>1.1666666666666667E-2</v>
      </c>
    </row>
    <row r="329" spans="1:13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5"/>
        <v>1.2222222222222223E-2</v>
      </c>
    </row>
    <row r="330" spans="1:13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5"/>
        <v>3.111111111111111E-2</v>
      </c>
    </row>
    <row r="331" spans="1:13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5"/>
        <v>1.6666666666666666E-2</v>
      </c>
    </row>
    <row r="332" spans="1:13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5"/>
        <v>1.8888888888888889E-2</v>
      </c>
    </row>
    <row r="333" spans="1:13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5"/>
        <v>1.8888888888888889E-2</v>
      </c>
    </row>
    <row r="334" spans="1:13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5"/>
        <v>0.01</v>
      </c>
    </row>
    <row r="335" spans="1:13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5"/>
        <v>0.01</v>
      </c>
    </row>
    <row r="336" spans="1:13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5"/>
        <v>7.4444444444444438E-2</v>
      </c>
    </row>
    <row r="337" spans="1:13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5"/>
        <v>0.10833333333333334</v>
      </c>
    </row>
    <row r="338" spans="1:13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5"/>
        <v>3.888888888888889E-2</v>
      </c>
    </row>
    <row r="339" spans="1:13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5"/>
        <v>0</v>
      </c>
    </row>
    <row r="340" spans="1:13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5"/>
        <v>1.4444444444444444E-2</v>
      </c>
    </row>
    <row r="341" spans="1:13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5"/>
        <v>1.1111111111111112E-2</v>
      </c>
    </row>
    <row r="342" spans="1:13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5"/>
        <v>2.2222222222222222E-3</v>
      </c>
    </row>
    <row r="343" spans="1:13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5"/>
        <v>4.4444444444444444E-3</v>
      </c>
    </row>
    <row r="344" spans="1:13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5"/>
        <v>2.2222222222222223E-2</v>
      </c>
    </row>
    <row r="345" spans="1:13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5"/>
        <v>1.6666666666666666E-2</v>
      </c>
    </row>
    <row r="346" spans="1:13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5"/>
        <v>5.5555555555555558E-3</v>
      </c>
    </row>
    <row r="347" spans="1:13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5"/>
        <v>1.5555555555555555E-2</v>
      </c>
    </row>
    <row r="348" spans="1:13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5"/>
        <v>1.2777777777777779E-2</v>
      </c>
    </row>
    <row r="349" spans="1:13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5"/>
        <v>6.6666666666666671E-3</v>
      </c>
    </row>
    <row r="350" spans="1:13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5"/>
        <v>2.7777777777777776E-2</v>
      </c>
    </row>
    <row r="351" spans="1:13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5"/>
        <v>3.3333333333333335E-3</v>
      </c>
    </row>
    <row r="352" spans="1:13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5"/>
        <v>1.1111111111111111E-3</v>
      </c>
    </row>
    <row r="353" spans="1:13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5"/>
        <v>4.4444444444444444E-3</v>
      </c>
    </row>
    <row r="354" spans="1:13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5"/>
        <v>1.8888888888888889E-2</v>
      </c>
    </row>
    <row r="355" spans="1:13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5"/>
        <v>5.5555555555555558E-3</v>
      </c>
    </row>
    <row r="356" spans="1:13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5"/>
        <v>0</v>
      </c>
    </row>
    <row r="357" spans="1:13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5"/>
        <v>4.7222222222222223E-3</v>
      </c>
    </row>
    <row r="358" spans="1:13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5"/>
        <v>8.3333333333333339E-4</v>
      </c>
    </row>
    <row r="359" spans="1:13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5"/>
        <v>1.1111111111111111E-3</v>
      </c>
    </row>
    <row r="360" spans="1:13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5"/>
        <v>3.3333333333333335E-3</v>
      </c>
    </row>
    <row r="361" spans="1:13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5"/>
        <v>2.2222222222222222E-3</v>
      </c>
    </row>
    <row r="362" spans="1:13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5"/>
        <v>2.2222222222222222E-3</v>
      </c>
    </row>
    <row r="363" spans="1:13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5"/>
        <v>0</v>
      </c>
    </row>
    <row r="364" spans="1:13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5"/>
        <v>0</v>
      </c>
    </row>
    <row r="365" spans="1:13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5"/>
        <v>1.3333333333333334E-2</v>
      </c>
    </row>
    <row r="366" spans="1:13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5"/>
        <v>0</v>
      </c>
    </row>
    <row r="367" spans="1:13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5"/>
        <v>3.4722222222222224E-2</v>
      </c>
    </row>
    <row r="368" spans="1:13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5"/>
        <v>3.3055555555555553E-2</v>
      </c>
    </row>
    <row r="369" spans="1:13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5"/>
        <v>1.9166666666666665E-2</v>
      </c>
    </row>
    <row r="370" spans="1:13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5"/>
        <v>8.611111111111111E-3</v>
      </c>
    </row>
    <row r="371" spans="1:13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5"/>
        <v>4.2222222222222223E-2</v>
      </c>
    </row>
    <row r="372" spans="1:13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5"/>
        <v>2.5555555555555557E-2</v>
      </c>
    </row>
    <row r="373" spans="1:13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5"/>
        <v>6.6666666666666671E-3</v>
      </c>
    </row>
    <row r="374" spans="1:13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5"/>
        <v>0.01</v>
      </c>
    </row>
    <row r="375" spans="1:13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5"/>
        <v>3.111111111111111E-2</v>
      </c>
    </row>
    <row r="376" spans="1:13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5"/>
        <v>1.3333333333333334E-2</v>
      </c>
    </row>
    <row r="377" spans="1:13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5"/>
        <v>1.6666666666666668E-3</v>
      </c>
    </row>
    <row r="378" spans="1:13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5"/>
        <v>1.6666666666666668E-3</v>
      </c>
    </row>
    <row r="379" spans="1:13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5"/>
        <v>1.1111111111111111E-3</v>
      </c>
    </row>
    <row r="380" spans="1:13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5"/>
        <v>1.1111111111111111E-3</v>
      </c>
    </row>
    <row r="381" spans="1:13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5"/>
        <v>2.2222222222222222E-3</v>
      </c>
    </row>
    <row r="382" spans="1:13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5"/>
        <v>4.4444444444444444E-3</v>
      </c>
    </row>
    <row r="383" spans="1:13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5"/>
        <v>0</v>
      </c>
    </row>
    <row r="384" spans="1:13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5"/>
        <v>0</v>
      </c>
    </row>
    <row r="385" spans="1:13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5"/>
        <v>2.2222222222222223E-2</v>
      </c>
    </row>
    <row r="386" spans="1:13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5"/>
        <v>4.4444444444444444E-3</v>
      </c>
    </row>
    <row r="387" spans="1:13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5"/>
        <v>8.0555555555555554E-3</v>
      </c>
    </row>
    <row r="388" spans="1:13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6">(E388/D388)</f>
        <v>5.5555555555555558E-3</v>
      </c>
    </row>
    <row r="389" spans="1:13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6"/>
        <v>0</v>
      </c>
    </row>
    <row r="390" spans="1:13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6"/>
        <v>1.5555555555555555E-2</v>
      </c>
    </row>
    <row r="391" spans="1:13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6"/>
        <v>1.1111111111111112E-2</v>
      </c>
    </row>
    <row r="392" spans="1:13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6"/>
        <v>3.3333333333333335E-3</v>
      </c>
    </row>
    <row r="393" spans="1:13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6"/>
        <v>0.01</v>
      </c>
    </row>
    <row r="394" spans="1:13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6"/>
        <v>7.6388888888888895E-2</v>
      </c>
    </row>
    <row r="395" spans="1:13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6"/>
        <v>7.2222222222222219E-3</v>
      </c>
    </row>
    <row r="396" spans="1:13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6"/>
        <v>5.5555555555555558E-3</v>
      </c>
    </row>
    <row r="397" spans="1:13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6"/>
        <v>1.1111111111111111E-3</v>
      </c>
    </row>
    <row r="398" spans="1:13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6"/>
        <v>1.1111111111111111E-3</v>
      </c>
    </row>
    <row r="399" spans="1:13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6"/>
        <v>1.1111111111111111E-3</v>
      </c>
    </row>
    <row r="400" spans="1:13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6"/>
        <v>1.1111111111111111E-3</v>
      </c>
    </row>
    <row r="401" spans="1:13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6"/>
        <v>1.2222222222222223E-2</v>
      </c>
    </row>
    <row r="402" spans="1:13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6"/>
        <v>1.1111111111111111E-3</v>
      </c>
    </row>
    <row r="403" spans="1:13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6"/>
        <v>6.6666666666666671E-3</v>
      </c>
    </row>
    <row r="404" spans="1:13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6"/>
        <v>3.0555555555555557E-3</v>
      </c>
    </row>
    <row r="405" spans="1:13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6"/>
        <v>4.4444444444444444E-3</v>
      </c>
    </row>
    <row r="406" spans="1:13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6"/>
        <v>0</v>
      </c>
    </row>
    <row r="407" spans="1:13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6"/>
        <v>1.1111111111111111E-3</v>
      </c>
    </row>
    <row r="408" spans="1:13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6"/>
        <v>0</v>
      </c>
    </row>
    <row r="409" spans="1:13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6"/>
        <v>0</v>
      </c>
    </row>
    <row r="410" spans="1:13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6"/>
        <v>4.1111111111111112E-2</v>
      </c>
    </row>
    <row r="411" spans="1:13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6"/>
        <v>0</v>
      </c>
    </row>
    <row r="412" spans="1:13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6"/>
        <v>#DIV/0!</v>
      </c>
    </row>
    <row r="413" spans="1:13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M413" s="14" t="e">
        <f t="shared" si="6"/>
        <v>#DIV/0!</v>
      </c>
    </row>
    <row r="414" spans="1:13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6"/>
        <v>1.1111111111111111E-3</v>
      </c>
    </row>
    <row r="415" spans="1:13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6"/>
        <v>6.6666666666666671E-3</v>
      </c>
    </row>
    <row r="416" spans="1:13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6"/>
        <v>1.1111111111111111E-3</v>
      </c>
    </row>
    <row r="417" spans="1:13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6"/>
        <v>1.1111111111111111E-3</v>
      </c>
    </row>
    <row r="418" spans="1:13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6"/>
        <v>1.1111111111111111E-3</v>
      </c>
    </row>
    <row r="419" spans="1:13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6"/>
        <v>4.4444444444444444E-3</v>
      </c>
    </row>
    <row r="420" spans="1:13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6"/>
        <v>1.3333333333333334E-2</v>
      </c>
    </row>
    <row r="421" spans="1:13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6"/>
        <v>5.5555555555555558E-3</v>
      </c>
    </row>
    <row r="422" spans="1:13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6"/>
        <v>4.4444444444444444E-3</v>
      </c>
    </row>
    <row r="423" spans="1:13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6"/>
        <v>8.8888888888888889E-3</v>
      </c>
    </row>
    <row r="424" spans="1:13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6"/>
        <v>1.4444444444444444E-2</v>
      </c>
    </row>
    <row r="425" spans="1:13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6"/>
        <v>7.7777777777777776E-3</v>
      </c>
    </row>
    <row r="426" spans="1:13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6"/>
        <v>3.2222222222222222E-2</v>
      </c>
    </row>
    <row r="427" spans="1:13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6"/>
        <v>2.6666666666666668E-2</v>
      </c>
    </row>
    <row r="428" spans="1:13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6"/>
        <v>3.3333333333333335E-3</v>
      </c>
    </row>
    <row r="429" spans="1:13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6"/>
        <v>1.3333333333333334E-2</v>
      </c>
    </row>
    <row r="430" spans="1:13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6"/>
        <v>0.01</v>
      </c>
    </row>
    <row r="431" spans="1:13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6"/>
        <v>4.4444444444444444E-3</v>
      </c>
    </row>
    <row r="432" spans="1:13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6"/>
        <v>4.4444444444444444E-3</v>
      </c>
    </row>
    <row r="433" spans="1:13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6"/>
        <v>1.7777777777777778E-2</v>
      </c>
    </row>
    <row r="434" spans="1:13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6"/>
        <v>0.01</v>
      </c>
    </row>
    <row r="435" spans="1:13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6"/>
        <v>0.01</v>
      </c>
    </row>
    <row r="436" spans="1:13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6"/>
        <v>0.02</v>
      </c>
    </row>
    <row r="437" spans="1:13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6"/>
        <v>1.3333333333333334E-2</v>
      </c>
    </row>
    <row r="438" spans="1:13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6"/>
        <v>4.5555555555555557E-2</v>
      </c>
    </row>
    <row r="439" spans="1:13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6"/>
        <v>1.2222222222222223E-2</v>
      </c>
    </row>
    <row r="440" spans="1:13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6"/>
        <v>1.5555555555555555E-2</v>
      </c>
    </row>
    <row r="441" spans="1:13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0</v>
      </c>
      <c r="G441" s="14">
        <v>30</v>
      </c>
      <c r="H441">
        <v>6.75</v>
      </c>
      <c r="I441">
        <v>122.3</v>
      </c>
      <c r="J441">
        <v>0.05</v>
      </c>
      <c r="M441" s="14">
        <f t="shared" si="6"/>
        <v>3.4444444444444444E-2</v>
      </c>
    </row>
    <row r="442" spans="1:13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6"/>
        <v>3.7777777777777778E-2</v>
      </c>
    </row>
    <row r="443" spans="1:13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6"/>
        <v>1.8888888888888889E-2</v>
      </c>
    </row>
    <row r="444" spans="1:13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6"/>
        <v>0.05</v>
      </c>
    </row>
    <row r="445" spans="1:13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6"/>
        <v>6.6666666666666671E-3</v>
      </c>
    </row>
    <row r="446" spans="1:13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6"/>
        <v>0.02</v>
      </c>
    </row>
    <row r="447" spans="1:13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6"/>
        <v>2.4444444444444446E-2</v>
      </c>
    </row>
    <row r="448" spans="1:13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6"/>
        <v>0</v>
      </c>
    </row>
    <row r="449" spans="1:13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6"/>
        <v>7.7777777777777776E-3</v>
      </c>
    </row>
    <row r="450" spans="1:13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6"/>
        <v>4.4444444444444444E-3</v>
      </c>
    </row>
    <row r="451" spans="1:13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6"/>
        <v>1.4444444444444444E-2</v>
      </c>
    </row>
    <row r="452" spans="1:13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7">(E452/D452)</f>
        <v>1.1111111111111111E-3</v>
      </c>
    </row>
    <row r="453" spans="1:13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7"/>
        <v>6.6666666666666671E-3</v>
      </c>
    </row>
    <row r="454" spans="1:13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7"/>
        <v>5.5555555555555558E-3</v>
      </c>
    </row>
    <row r="455" spans="1:13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7"/>
        <v>8.8888888888888889E-3</v>
      </c>
    </row>
    <row r="456" spans="1:13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7"/>
        <v>8.8888888888888889E-3</v>
      </c>
    </row>
    <row r="457" spans="1:13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7"/>
        <v>4.4444444444444444E-3</v>
      </c>
    </row>
    <row r="458" spans="1:13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7"/>
        <v>1.6666666666666666E-2</v>
      </c>
    </row>
    <row r="459" spans="1:13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7"/>
        <v>2.2222222222222222E-3</v>
      </c>
    </row>
    <row r="460" spans="1:13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7"/>
        <v>1.3333333333333334E-2</v>
      </c>
    </row>
    <row r="461" spans="1:13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7"/>
        <v>1.4444444444444444E-2</v>
      </c>
    </row>
    <row r="462" spans="1:13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7"/>
        <v>0.04</v>
      </c>
    </row>
    <row r="463" spans="1:13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7"/>
        <v>1.7777777777777778E-2</v>
      </c>
    </row>
    <row r="464" spans="1:13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7"/>
        <v>4.4444444444444444E-3</v>
      </c>
    </row>
    <row r="465" spans="1:13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7"/>
        <v>1.3333333333333334E-2</v>
      </c>
    </row>
    <row r="466" spans="1:13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7"/>
        <v>2.2222222222222222E-3</v>
      </c>
    </row>
    <row r="467" spans="1:13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7"/>
        <v>1.2222222222222223E-2</v>
      </c>
    </row>
    <row r="468" spans="1:13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7"/>
        <v>6.6666666666666671E-3</v>
      </c>
    </row>
    <row r="469" spans="1:13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7"/>
        <v>0.02</v>
      </c>
    </row>
    <row r="470" spans="1:13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7"/>
        <v>3.3333333333333335E-3</v>
      </c>
    </row>
    <row r="471" spans="1:13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7"/>
        <v>4.4444444444444444E-3</v>
      </c>
    </row>
    <row r="472" spans="1:13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7"/>
        <v>1.7777777777777778E-2</v>
      </c>
    </row>
    <row r="473" spans="1:13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7"/>
        <v>5.5555555555555558E-3</v>
      </c>
    </row>
    <row r="474" spans="1:13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7"/>
        <v>2.3333333333333334E-2</v>
      </c>
    </row>
    <row r="475" spans="1:13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7"/>
        <v>3.2222222222222222E-2</v>
      </c>
    </row>
    <row r="476" spans="1:13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7"/>
        <v>7.7777777777777776E-3</v>
      </c>
    </row>
    <row r="477" spans="1:13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7"/>
        <v>4.6666666666666669E-2</v>
      </c>
    </row>
    <row r="478" spans="1:13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7"/>
        <v>3.6666666666666667E-2</v>
      </c>
    </row>
    <row r="479" spans="1:13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7"/>
        <v>8.8888888888888889E-3</v>
      </c>
    </row>
    <row r="480" spans="1:13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7"/>
        <v>2.2222222222222223E-2</v>
      </c>
    </row>
    <row r="481" spans="1:13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7"/>
        <v>0</v>
      </c>
    </row>
    <row r="482" spans="1:13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7"/>
        <v>1.1666666666666667E-2</v>
      </c>
    </row>
    <row r="483" spans="1:13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1</v>
      </c>
      <c r="G483">
        <v>28.3</v>
      </c>
      <c r="H483">
        <v>5.85</v>
      </c>
      <c r="I483">
        <v>134.5</v>
      </c>
      <c r="J483">
        <v>0.05</v>
      </c>
      <c r="M483" s="14">
        <f t="shared" si="7"/>
        <v>6.1111111111111114E-3</v>
      </c>
    </row>
    <row r="484" spans="1:13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7"/>
        <v>3.3333333333333335E-3</v>
      </c>
    </row>
    <row r="485" spans="1:13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7"/>
        <v>7.7777777777777776E-3</v>
      </c>
    </row>
    <row r="486" spans="1:13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7"/>
        <v>2.2222222222222222E-3</v>
      </c>
    </row>
    <row r="487" spans="1:13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7"/>
        <v>2.2222222222222222E-3</v>
      </c>
    </row>
    <row r="488" spans="1:13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7"/>
        <v>7.7777777777777776E-3</v>
      </c>
    </row>
    <row r="489" spans="1:13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7"/>
        <v>1.6666666666666666E-2</v>
      </c>
    </row>
    <row r="490" spans="1:13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7"/>
        <v>5.9523809523809521E-3</v>
      </c>
    </row>
    <row r="491" spans="1:13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7"/>
        <v>1.3333333333333334E-2</v>
      </c>
    </row>
    <row r="492" spans="1:13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7"/>
        <v>0</v>
      </c>
    </row>
    <row r="493" spans="1:13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7"/>
        <v>0</v>
      </c>
    </row>
    <row r="494" spans="1:13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7"/>
        <v>3.3333333333333335E-3</v>
      </c>
    </row>
    <row r="495" spans="1:13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7"/>
        <v>1.1111111111111111E-3</v>
      </c>
    </row>
    <row r="496" spans="1:13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7"/>
        <v>2.3333333333333334E-2</v>
      </c>
    </row>
    <row r="497" spans="1:13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7"/>
        <v>1.0714285714285714E-2</v>
      </c>
    </row>
    <row r="498" spans="1:13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7"/>
        <v>2.2222222222222222E-3</v>
      </c>
    </row>
    <row r="499" spans="1:13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7"/>
        <v>2.2222222222222223E-2</v>
      </c>
    </row>
    <row r="500" spans="1:13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7"/>
        <v>5.9722222222222225E-2</v>
      </c>
    </row>
    <row r="501" spans="1:13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7"/>
        <v>1.1111111111111111E-3</v>
      </c>
    </row>
    <row r="502" spans="1:13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7"/>
        <v>1.2222222222222223E-2</v>
      </c>
    </row>
    <row r="503" spans="1:13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7"/>
        <v>4.1666666666666666E-3</v>
      </c>
    </row>
    <row r="504" spans="1:13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7"/>
        <v>8.3333333333333339E-4</v>
      </c>
    </row>
    <row r="505" spans="1:13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7"/>
        <v>8.3333333333333339E-4</v>
      </c>
    </row>
    <row r="506" spans="1:13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7"/>
        <v>5.0000000000000001E-3</v>
      </c>
    </row>
    <row r="507" spans="1:13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7"/>
        <v>1.5555555555555555E-2</v>
      </c>
    </row>
    <row r="508" spans="1:13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7"/>
        <v>3.888888888888889E-2</v>
      </c>
    </row>
    <row r="509" spans="1:13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7"/>
        <v>3.888888888888889E-2</v>
      </c>
    </row>
    <row r="510" spans="1:13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7"/>
        <v>1.4444444444444444E-2</v>
      </c>
    </row>
    <row r="511" spans="1:13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7"/>
        <v>4.4444444444444446E-2</v>
      </c>
    </row>
    <row r="512" spans="1:13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7"/>
        <v>3.888888888888889E-2</v>
      </c>
    </row>
    <row r="513" spans="1:13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7"/>
        <v>2.8888888888888888E-2</v>
      </c>
    </row>
    <row r="514" spans="1:13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7"/>
        <v>3.3333333333333335E-3</v>
      </c>
    </row>
    <row r="515" spans="1:13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7"/>
        <v>2.3333333333333334E-2</v>
      </c>
    </row>
    <row r="516" spans="1:13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8">(E516/D516)</f>
        <v>5.5555555555555558E-3</v>
      </c>
    </row>
    <row r="517" spans="1:13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8"/>
        <v>1.2444444444444444E-2</v>
      </c>
    </row>
    <row r="518" spans="1:13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M518" s="14">
        <f t="shared" si="8"/>
        <v>0</v>
      </c>
    </row>
    <row r="519" spans="1:13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8"/>
        <v>2.2222222222222223E-2</v>
      </c>
    </row>
    <row r="520" spans="1:13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8"/>
        <v>3.3333333333333335E-3</v>
      </c>
    </row>
    <row r="521" spans="1:13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8"/>
        <v>3.8888888888888888E-3</v>
      </c>
    </row>
    <row r="522" spans="1:13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8"/>
        <v>0</v>
      </c>
    </row>
    <row r="523" spans="1:13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8"/>
        <v>7.3333333333333332E-3</v>
      </c>
    </row>
    <row r="524" spans="1:13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8"/>
        <v>0</v>
      </c>
    </row>
    <row r="525" spans="1:13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8"/>
        <v>6.0000000000000001E-3</v>
      </c>
    </row>
    <row r="526" spans="1:13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8"/>
        <v>2.2222222222222222E-3</v>
      </c>
    </row>
    <row r="527" spans="1:13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8"/>
        <v>0</v>
      </c>
    </row>
    <row r="528" spans="1:13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8"/>
        <v>0</v>
      </c>
    </row>
    <row r="529" spans="1:13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8"/>
        <v>1.1111111111111111E-3</v>
      </c>
    </row>
    <row r="530" spans="1:13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8"/>
        <v>3.3333333333333335E-3</v>
      </c>
    </row>
    <row r="531" spans="1:13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8"/>
        <v>0</v>
      </c>
    </row>
    <row r="532" spans="1:13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8"/>
        <v>4.4444444444444444E-3</v>
      </c>
    </row>
    <row r="533" spans="1:13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8"/>
        <v>1.2222222222222223E-2</v>
      </c>
    </row>
    <row r="534" spans="1:13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8"/>
        <v>5.5555555555555558E-3</v>
      </c>
    </row>
    <row r="535" spans="1:13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8"/>
        <v>4.8888888888888891E-2</v>
      </c>
    </row>
    <row r="536" spans="1:13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8"/>
        <v>4.4444444444444444E-3</v>
      </c>
    </row>
    <row r="537" spans="1:13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8"/>
        <v>1.6666666666666666E-2</v>
      </c>
    </row>
    <row r="538" spans="1:13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8"/>
        <v>0</v>
      </c>
    </row>
    <row r="539" spans="1:13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8"/>
        <v>1.3333333333333334E-2</v>
      </c>
    </row>
    <row r="540" spans="1:13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8"/>
        <v>8.8888888888888889E-3</v>
      </c>
    </row>
    <row r="541" spans="1:13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8"/>
        <v>2.3333333333333334E-2</v>
      </c>
    </row>
    <row r="542" spans="1:13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8"/>
        <v>1.6666666666666666E-2</v>
      </c>
    </row>
    <row r="543" spans="1:13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8"/>
        <v>2.6666666666666668E-2</v>
      </c>
    </row>
    <row r="544" spans="1:13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8"/>
        <v>2.2222222222222223E-2</v>
      </c>
    </row>
    <row r="545" spans="1:13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8"/>
        <v>8.8888888888888889E-3</v>
      </c>
    </row>
    <row r="546" spans="1:13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8"/>
        <v>6.6666666666666671E-3</v>
      </c>
    </row>
    <row r="547" spans="1:13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8"/>
        <v>0</v>
      </c>
    </row>
    <row r="548" spans="1:13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8"/>
        <v>5.5555555555555558E-3</v>
      </c>
    </row>
    <row r="549" spans="1:13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8"/>
        <v>6.6666666666666671E-3</v>
      </c>
    </row>
    <row r="550" spans="1:13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8"/>
        <v>2.6666666666666668E-2</v>
      </c>
    </row>
    <row r="551" spans="1:13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8"/>
        <v>7.7777777777777776E-3</v>
      </c>
    </row>
    <row r="552" spans="1:13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8"/>
        <v>4.777777777777778E-2</v>
      </c>
    </row>
    <row r="553" spans="1:13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8"/>
        <v>1.7777777777777778E-2</v>
      </c>
    </row>
    <row r="554" spans="1:13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8"/>
        <v>7.3333333333333334E-2</v>
      </c>
    </row>
    <row r="555" spans="1:13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8"/>
        <v>2.4444444444444446E-2</v>
      </c>
    </row>
    <row r="556" spans="1:13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8"/>
        <v>4.5555555555555557E-2</v>
      </c>
    </row>
    <row r="557" spans="1:13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8"/>
        <v>0.02</v>
      </c>
    </row>
    <row r="558" spans="1:13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8"/>
        <v>4.4444444444444444E-3</v>
      </c>
    </row>
    <row r="559" spans="1:13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8"/>
        <v>0</v>
      </c>
    </row>
    <row r="560" spans="1:13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8"/>
        <v>3.3333333333333335E-3</v>
      </c>
    </row>
    <row r="561" spans="1:13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8"/>
        <v>5.5555555555555558E-3</v>
      </c>
    </row>
    <row r="562" spans="1:13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8"/>
        <v>2.8888888888888888E-2</v>
      </c>
    </row>
    <row r="563" spans="1:13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8"/>
        <v>7.7777777777777776E-3</v>
      </c>
    </row>
    <row r="564" spans="1:13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8"/>
        <v>4.5555555555555557E-2</v>
      </c>
    </row>
    <row r="565" spans="1:13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8"/>
        <v>0</v>
      </c>
    </row>
    <row r="566" spans="1:13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8"/>
        <v>1.3333333333333334E-2</v>
      </c>
    </row>
    <row r="567" spans="1:13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8"/>
        <v>2.2222222222222222E-3</v>
      </c>
    </row>
    <row r="568" spans="1:13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8"/>
        <v>1.1111111111111111E-3</v>
      </c>
    </row>
    <row r="569" spans="1:13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8"/>
        <v>1.5555555555555555E-2</v>
      </c>
    </row>
    <row r="570" spans="1:13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8"/>
        <v>0</v>
      </c>
    </row>
    <row r="571" spans="1:13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8"/>
        <v>3.7777777777777778E-2</v>
      </c>
    </row>
    <row r="572" spans="1:13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8"/>
        <v>2.8888888888888888E-2</v>
      </c>
    </row>
    <row r="573" spans="1:13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8"/>
        <v>7.7777777777777776E-3</v>
      </c>
    </row>
    <row r="574" spans="1:13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8"/>
        <v>2.4444444444444446E-2</v>
      </c>
    </row>
    <row r="575" spans="1:13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8"/>
        <v>0</v>
      </c>
    </row>
    <row r="576" spans="1:13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8"/>
        <v>0</v>
      </c>
    </row>
    <row r="577" spans="1:13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8"/>
        <v>1.1111111111111111E-3</v>
      </c>
    </row>
    <row r="578" spans="1:13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8"/>
        <v>0</v>
      </c>
    </row>
    <row r="579" spans="1:13" ht="17.25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8"/>
        <v>1.1111111111111111E-3</v>
      </c>
    </row>
    <row r="580" spans="1:13" ht="17.25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9">(E580/D580)</f>
        <v>5.5555555555555558E-3</v>
      </c>
    </row>
    <row r="581" spans="1:13" ht="17.25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9"/>
        <v>3.3333333333333333E-2</v>
      </c>
    </row>
    <row r="582" spans="1:13" ht="17.25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9"/>
        <v>3.3333333333333335E-3</v>
      </c>
    </row>
    <row r="583" spans="1:13" ht="17.25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9"/>
        <v>4.4444444444444444E-3</v>
      </c>
    </row>
    <row r="584" spans="1:13" ht="17.25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9"/>
        <v>0</v>
      </c>
    </row>
    <row r="585" spans="1:13" ht="17.25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9"/>
        <v>1.6666666666666666E-2</v>
      </c>
    </row>
    <row r="586" spans="1:13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9"/>
        <v>3.2222222222222222E-2</v>
      </c>
    </row>
    <row r="587" spans="1:13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9"/>
        <v>1.2222222222222223E-2</v>
      </c>
    </row>
    <row r="588" spans="1:13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9"/>
        <v>5.5555555555555558E-3</v>
      </c>
    </row>
    <row r="589" spans="1:13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9"/>
        <v>1.4444444444444444E-2</v>
      </c>
    </row>
    <row r="590" spans="1:13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9"/>
        <v>0</v>
      </c>
    </row>
    <row r="591" spans="1:13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9"/>
        <v>0</v>
      </c>
    </row>
    <row r="592" spans="1:13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9"/>
        <v>1.1111111111111111E-3</v>
      </c>
    </row>
    <row r="593" spans="1:13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9"/>
        <v>0</v>
      </c>
    </row>
    <row r="594" spans="1:13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9"/>
        <v>0</v>
      </c>
    </row>
    <row r="595" spans="1:13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9"/>
        <v>1.5555555555555555E-2</v>
      </c>
    </row>
    <row r="596" spans="1:13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9"/>
        <v>0.03</v>
      </c>
    </row>
    <row r="597" spans="1:13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9"/>
        <v>5.5555555555555558E-3</v>
      </c>
    </row>
    <row r="598" spans="1:13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9"/>
        <v>1.2222222222222223E-2</v>
      </c>
    </row>
    <row r="599" spans="1:13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9"/>
        <v>1.1111111111111112E-2</v>
      </c>
    </row>
    <row r="600" spans="1:13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9"/>
        <v>0</v>
      </c>
    </row>
    <row r="601" spans="1:13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9"/>
        <v>2.2222222222222222E-3</v>
      </c>
    </row>
    <row r="602" spans="1:13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9"/>
        <v>1.1111111111111111E-3</v>
      </c>
    </row>
    <row r="603" spans="1:13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9"/>
        <v>0</v>
      </c>
    </row>
    <row r="604" spans="1:13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9"/>
        <v>0.03</v>
      </c>
    </row>
    <row r="605" spans="1:13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9"/>
        <v>1.5555555555555555E-2</v>
      </c>
    </row>
    <row r="606" spans="1:13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9"/>
        <v>3.3333333333333335E-3</v>
      </c>
    </row>
    <row r="607" spans="1:13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9"/>
        <v>0</v>
      </c>
    </row>
    <row r="608" spans="1:13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9"/>
        <v>2.2222222222222222E-3</v>
      </c>
    </row>
    <row r="609" spans="1:13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9"/>
        <v>1.1111111111111111E-3</v>
      </c>
    </row>
    <row r="610" spans="1:13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9"/>
        <v>2.2222222222222222E-3</v>
      </c>
    </row>
    <row r="611" spans="1:13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9"/>
        <v>0</v>
      </c>
    </row>
    <row r="612" spans="1:13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9"/>
        <v>1.1111111111111111E-3</v>
      </c>
    </row>
    <row r="613" spans="1:13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9"/>
        <v>1.1111111111111111E-3</v>
      </c>
    </row>
    <row r="614" spans="1:13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9"/>
        <v>3.4444444444444444E-2</v>
      </c>
    </row>
    <row r="615" spans="1:13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9"/>
        <v>0</v>
      </c>
    </row>
    <row r="616" spans="1:13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9"/>
        <v>7.7777777777777776E-3</v>
      </c>
    </row>
    <row r="617" spans="1:13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9"/>
        <v>4.4444444444444444E-3</v>
      </c>
    </row>
    <row r="618" spans="1:13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9"/>
        <v>1.1111111111111111E-3</v>
      </c>
    </row>
    <row r="619" spans="1:13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9"/>
        <v>0</v>
      </c>
    </row>
    <row r="620" spans="1:13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9"/>
        <v>2.2222222222222222E-3</v>
      </c>
    </row>
    <row r="621" spans="1:13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9"/>
        <v>6.6666666666666671E-3</v>
      </c>
    </row>
    <row r="622" spans="1:13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9"/>
        <v>1.1111111111111111E-3</v>
      </c>
    </row>
    <row r="623" spans="1:13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9"/>
        <v>1.1111111111111111E-3</v>
      </c>
    </row>
    <row r="624" spans="1:13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9"/>
        <v>0</v>
      </c>
    </row>
    <row r="625" spans="1:13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9"/>
        <v>0</v>
      </c>
    </row>
    <row r="626" spans="1:13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9"/>
        <v>2.3333333333333334E-2</v>
      </c>
    </row>
    <row r="627" spans="1:13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1</v>
      </c>
      <c r="G627">
        <v>26.7</v>
      </c>
      <c r="M627" s="14">
        <f t="shared" si="9"/>
        <v>2.2222222222222222E-3</v>
      </c>
    </row>
    <row r="628" spans="1:13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4</v>
      </c>
      <c r="G628">
        <v>26.7</v>
      </c>
      <c r="M628" s="14">
        <f t="shared" si="9"/>
        <v>5.8888888888888886E-2</v>
      </c>
    </row>
    <row r="629" spans="1:13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9"/>
        <v>1.3333333333333334E-2</v>
      </c>
    </row>
    <row r="630" spans="1:13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9"/>
        <v>3.3333333333333333E-2</v>
      </c>
    </row>
    <row r="631" spans="1:13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9"/>
        <v>7.7777777777777776E-3</v>
      </c>
    </row>
    <row r="632" spans="1:13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9"/>
        <v>6.6666666666666671E-3</v>
      </c>
    </row>
    <row r="633" spans="1:13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9"/>
        <v>1.5555555555555555E-2</v>
      </c>
    </row>
    <row r="634" spans="1:13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9"/>
        <v>4.4444444444444444E-3</v>
      </c>
    </row>
    <row r="635" spans="1:13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9"/>
        <v>0</v>
      </c>
    </row>
    <row r="636" spans="1:13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9"/>
        <v>0</v>
      </c>
    </row>
    <row r="637" spans="1:13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9"/>
        <v>2.2222222222222223E-2</v>
      </c>
    </row>
    <row r="638" spans="1:13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9"/>
        <v>7.7777777777777776E-3</v>
      </c>
    </row>
    <row r="639" spans="1:13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9"/>
        <v>0.06</v>
      </c>
    </row>
    <row r="640" spans="1:13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9"/>
        <v>0.02</v>
      </c>
    </row>
    <row r="641" spans="1:13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9"/>
        <v>2.1111111111111112E-2</v>
      </c>
    </row>
    <row r="642" spans="1:13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9"/>
        <v>7.7777777777777776E-3</v>
      </c>
    </row>
    <row r="643" spans="1:13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9"/>
        <v>7.7777777777777776E-3</v>
      </c>
    </row>
    <row r="644" spans="1:13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0">(E644/D644)</f>
        <v>1.2222222222222223E-2</v>
      </c>
    </row>
    <row r="645" spans="1:13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0"/>
        <v>1.5555555555555555E-2</v>
      </c>
    </row>
    <row r="646" spans="1:13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0"/>
        <v>0</v>
      </c>
    </row>
    <row r="647" spans="1:13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0"/>
        <v>9.4444444444444442E-2</v>
      </c>
    </row>
    <row r="648" spans="1:13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0"/>
        <v>2.7777777777777776E-2</v>
      </c>
    </row>
    <row r="649" spans="1:13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0"/>
        <v>4.777777777777778E-2</v>
      </c>
    </row>
    <row r="650" spans="1:13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0"/>
        <v>1.2222222222222223E-2</v>
      </c>
    </row>
    <row r="651" spans="1:13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0"/>
        <v>3.111111111111111E-2</v>
      </c>
    </row>
    <row r="652" spans="1:13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0"/>
        <v>1.1111111111111111E-3</v>
      </c>
    </row>
    <row r="653" spans="1:13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0"/>
        <v>1.1111111111111111E-3</v>
      </c>
    </row>
    <row r="654" spans="1:13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0"/>
        <v>2.2222222222222222E-3</v>
      </c>
    </row>
    <row r="655" spans="1:13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0"/>
        <v>4.1111111111111112E-2</v>
      </c>
    </row>
    <row r="656" spans="1:13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0"/>
        <v>1.2222222222222223E-2</v>
      </c>
    </row>
    <row r="657" spans="1:13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0"/>
        <v>0.12</v>
      </c>
    </row>
    <row r="658" spans="1:13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0"/>
        <v>1.7777777777777778E-2</v>
      </c>
    </row>
    <row r="659" spans="1:13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0"/>
        <v>1.4444444444444444E-2</v>
      </c>
    </row>
    <row r="660" spans="1:13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0"/>
        <v>2.2222222222222223E-2</v>
      </c>
    </row>
    <row r="661" spans="1:13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0"/>
        <v>4.5555555555555557E-2</v>
      </c>
    </row>
    <row r="662" spans="1:13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0"/>
        <v>0.01</v>
      </c>
    </row>
    <row r="663" spans="1:13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0"/>
        <v>8.8888888888888889E-3</v>
      </c>
    </row>
    <row r="664" spans="1:13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0"/>
        <v>0.13555555555555557</v>
      </c>
    </row>
    <row r="665" spans="1:13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0"/>
        <v>1.7777777777777778E-2</v>
      </c>
    </row>
    <row r="666" spans="1:13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0"/>
        <v>6.4444444444444443E-2</v>
      </c>
    </row>
    <row r="667" spans="1:13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0"/>
        <v>2.4444444444444446E-2</v>
      </c>
    </row>
    <row r="668" spans="1:13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0"/>
        <v>1.5555555555555555E-2</v>
      </c>
    </row>
    <row r="669" spans="1:13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0"/>
        <v>6.6666666666666671E-3</v>
      </c>
    </row>
    <row r="670" spans="1:13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0"/>
        <v>2.7777777777777776E-2</v>
      </c>
    </row>
    <row r="671" spans="1:13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0"/>
        <v>5.5555555555555558E-3</v>
      </c>
    </row>
    <row r="672" spans="1:13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0"/>
        <v>5.8888888888888886E-2</v>
      </c>
    </row>
    <row r="673" spans="1:13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0"/>
        <v>1.8888888888888889E-2</v>
      </c>
    </row>
    <row r="674" spans="1:13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0"/>
        <v>5.5555555555555552E-2</v>
      </c>
    </row>
    <row r="675" spans="1:13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0"/>
        <v>2.1111111111111112E-2</v>
      </c>
    </row>
    <row r="676" spans="1:13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0"/>
        <v>2.8888888888888888E-2</v>
      </c>
    </row>
    <row r="677" spans="1:13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0"/>
        <v>8.8888888888888889E-3</v>
      </c>
    </row>
    <row r="678" spans="1:13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0"/>
        <v>0</v>
      </c>
    </row>
    <row r="679" spans="1:13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0"/>
        <v>0</v>
      </c>
    </row>
    <row r="680" spans="1:13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0"/>
        <v>1.2222222222222223E-2</v>
      </c>
    </row>
    <row r="681" spans="1:13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0"/>
        <v>1.2222222222222223E-2</v>
      </c>
    </row>
    <row r="682" spans="1:13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0"/>
        <v>5.8888888888888886E-2</v>
      </c>
    </row>
    <row r="683" spans="1:13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0"/>
        <v>0.03</v>
      </c>
    </row>
    <row r="684" spans="1:13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0"/>
        <v>7.6666666666666661E-2</v>
      </c>
    </row>
    <row r="685" spans="1:13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0"/>
        <v>0.01</v>
      </c>
    </row>
    <row r="686" spans="1:13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0"/>
        <v>1.5555555555555555E-2</v>
      </c>
    </row>
    <row r="687" spans="1:13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0"/>
        <v>1.3333333333333334E-2</v>
      </c>
    </row>
    <row r="688" spans="1:13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0"/>
        <v>1.4444444444444444E-2</v>
      </c>
    </row>
    <row r="689" spans="1:13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0"/>
        <v>2.2222222222222222E-3</v>
      </c>
    </row>
    <row r="690" spans="1:13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0"/>
        <v>4.4444444444444444E-3</v>
      </c>
    </row>
    <row r="691" spans="1:13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0"/>
        <v>0</v>
      </c>
    </row>
    <row r="692" spans="1:13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0"/>
        <v>5.6666666666666664E-2</v>
      </c>
    </row>
    <row r="693" spans="1:13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0"/>
        <v>1.1111111111111111E-3</v>
      </c>
    </row>
    <row r="694" spans="1:13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0"/>
        <v>0</v>
      </c>
    </row>
    <row r="695" spans="1:13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0"/>
        <v>1.1111111111111111E-3</v>
      </c>
    </row>
    <row r="696" spans="1:13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0"/>
        <v>1.8888888888888889E-2</v>
      </c>
    </row>
    <row r="697" spans="1:13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0"/>
        <v>8.8888888888888889E-3</v>
      </c>
    </row>
    <row r="698" spans="1:13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0"/>
        <v>3.6111111111111109E-3</v>
      </c>
    </row>
    <row r="699" spans="1:13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0"/>
        <v>5.5555555555555556E-4</v>
      </c>
    </row>
    <row r="700" spans="1:13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0"/>
        <v>1.1111111111111111E-3</v>
      </c>
    </row>
    <row r="701" spans="1:13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0"/>
        <v>1.1111111111111111E-3</v>
      </c>
    </row>
    <row r="702" spans="1:13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0"/>
        <v>4.4444444444444444E-3</v>
      </c>
    </row>
    <row r="703" spans="1:13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0"/>
        <v>0.03</v>
      </c>
    </row>
    <row r="704" spans="1:13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0"/>
        <v>0</v>
      </c>
    </row>
    <row r="705" spans="1:13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0"/>
        <v>4.4444444444444444E-3</v>
      </c>
    </row>
    <row r="706" spans="1:13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0"/>
        <v>0</v>
      </c>
    </row>
    <row r="707" spans="1:13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0"/>
        <v>8.8888888888888889E-3</v>
      </c>
    </row>
    <row r="708" spans="1:13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11">(E708/D708)</f>
        <v>2.4444444444444446E-2</v>
      </c>
    </row>
    <row r="709" spans="1:13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11"/>
        <v>1.3333333333333334E-2</v>
      </c>
    </row>
    <row r="710" spans="1:13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11"/>
        <v>5.5555555555555558E-3</v>
      </c>
    </row>
    <row r="711" spans="1:13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11"/>
        <v>5.5555555555555558E-3</v>
      </c>
    </row>
    <row r="712" spans="1:13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11"/>
        <v>8.8888888888888889E-3</v>
      </c>
    </row>
    <row r="713" spans="1:13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11"/>
        <v>7.2222222222222219E-3</v>
      </c>
    </row>
    <row r="714" spans="1:13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11"/>
        <v>8.8888888888888889E-3</v>
      </c>
    </row>
    <row r="715" spans="1:13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11"/>
        <v>6.1111111111111114E-3</v>
      </c>
    </row>
    <row r="716" spans="1:13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11"/>
        <v>5.5555555555555556E-4</v>
      </c>
    </row>
    <row r="717" spans="1:13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11"/>
        <v>2.2222222222222222E-3</v>
      </c>
    </row>
    <row r="718" spans="1:13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11"/>
        <v>1.1111111111111111E-3</v>
      </c>
    </row>
    <row r="719" spans="1:13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11"/>
        <v>2.2222222222222222E-3</v>
      </c>
    </row>
    <row r="720" spans="1:13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11"/>
        <v>6.6666666666666671E-3</v>
      </c>
    </row>
    <row r="721" spans="1:13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11"/>
        <v>0</v>
      </c>
    </row>
    <row r="722" spans="1:13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11"/>
        <v>1.1111111111111111E-3</v>
      </c>
    </row>
    <row r="723" spans="1:13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11"/>
        <v>2.2222222222222222E-3</v>
      </c>
    </row>
    <row r="724" spans="1:13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11"/>
        <v>3.3333333333333335E-3</v>
      </c>
    </row>
    <row r="725" spans="1:13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11"/>
        <v>5.2777777777777779E-3</v>
      </c>
    </row>
    <row r="726" spans="1:13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11"/>
        <v>1.9444444444444444E-3</v>
      </c>
    </row>
    <row r="727" spans="1:13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11"/>
        <v>1.9444444444444444E-3</v>
      </c>
    </row>
    <row r="728" spans="1:13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11"/>
        <v>1.1111111111111111E-3</v>
      </c>
    </row>
    <row r="729" spans="1:13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11"/>
        <v>1.1666666666666667E-2</v>
      </c>
    </row>
    <row r="730" spans="1:13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11"/>
        <v>1.5555555555555555E-2</v>
      </c>
    </row>
    <row r="731" spans="1:13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11"/>
        <v>5.0000000000000001E-3</v>
      </c>
    </row>
    <row r="732" spans="1:13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11"/>
        <v>1.8888888888888889E-2</v>
      </c>
    </row>
    <row r="733" spans="1:13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11"/>
        <v>1.1111111111111112E-2</v>
      </c>
    </row>
    <row r="734" spans="1:13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11"/>
        <v>1.7777777777777778E-2</v>
      </c>
    </row>
    <row r="735" spans="1:13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11"/>
        <v>2.2222222222222223E-2</v>
      </c>
    </row>
    <row r="736" spans="1:13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11"/>
        <v>1.1111111111111111E-3</v>
      </c>
    </row>
    <row r="737" spans="1:13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11"/>
        <v>3.2222222222222222E-2</v>
      </c>
    </row>
    <row r="738" spans="1:13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11"/>
        <v>4.4444444444444444E-3</v>
      </c>
    </row>
    <row r="739" spans="1:13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11"/>
        <v>4.4444444444444444E-3</v>
      </c>
    </row>
    <row r="740" spans="1:13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11"/>
        <v>6.6666666666666671E-3</v>
      </c>
    </row>
    <row r="741" spans="1:13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11"/>
        <v>5.5555555555555558E-3</v>
      </c>
    </row>
    <row r="742" spans="1:13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6</v>
      </c>
      <c r="G742" s="14">
        <v>24.8</v>
      </c>
      <c r="M742" s="14">
        <f t="shared" si="11"/>
        <v>7.2222222222222219E-3</v>
      </c>
    </row>
    <row r="743" spans="1:13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7</v>
      </c>
      <c r="G743" s="14">
        <v>24.8</v>
      </c>
      <c r="M743" s="14">
        <f t="shared" si="11"/>
        <v>1.1111111111111111E-3</v>
      </c>
    </row>
    <row r="744" spans="1:13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11"/>
        <v>5.0000000000000001E-3</v>
      </c>
    </row>
    <row r="745" spans="1:13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11"/>
        <v>7.7777777777777776E-3</v>
      </c>
    </row>
    <row r="746" spans="1:13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11"/>
        <v>0</v>
      </c>
    </row>
    <row r="747" spans="1:13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11"/>
        <v>3.3333333333333335E-3</v>
      </c>
    </row>
    <row r="748" spans="1:13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11"/>
        <v>1.8888888888888889E-2</v>
      </c>
    </row>
    <row r="749" spans="1:13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11"/>
        <v>2.2222222222222222E-3</v>
      </c>
    </row>
    <row r="750" spans="1:13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11"/>
        <v>0</v>
      </c>
    </row>
    <row r="751" spans="1:13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11"/>
        <v>0</v>
      </c>
    </row>
    <row r="752" spans="1:13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11"/>
        <v>2.2222222222222222E-3</v>
      </c>
    </row>
    <row r="753" spans="1:13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11"/>
        <v>8.8888888888888889E-3</v>
      </c>
    </row>
    <row r="754" spans="1:13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11"/>
        <v>0</v>
      </c>
    </row>
    <row r="755" spans="1:13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11"/>
        <v>3.6111111111111109E-3</v>
      </c>
    </row>
    <row r="756" spans="1:13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11"/>
        <v>2.7777777777777778E-4</v>
      </c>
    </row>
    <row r="757" spans="1:13" ht="15.75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11"/>
        <v>2.5000000000000001E-3</v>
      </c>
    </row>
    <row r="758" spans="1:13" ht="15.75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11"/>
        <v>0</v>
      </c>
    </row>
    <row r="759" spans="1:13" ht="15.75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11"/>
        <v>5.5555555555555558E-3</v>
      </c>
    </row>
    <row r="760" spans="1:13" ht="15.75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11"/>
        <v>3.3333333333333335E-3</v>
      </c>
    </row>
    <row r="761" spans="1:13" ht="15.75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11"/>
        <v>1.6666666666666666E-2</v>
      </c>
    </row>
    <row r="762" spans="1:13" ht="15.75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11"/>
        <v>5.5555555555555558E-3</v>
      </c>
    </row>
    <row r="763" spans="1:13" ht="15.75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11"/>
        <v>1.7777777777777778E-2</v>
      </c>
    </row>
    <row r="764" spans="1:13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11"/>
        <v>1.6666666666666666E-2</v>
      </c>
    </row>
    <row r="765" spans="1:13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11"/>
        <v>2.3333333333333334E-2</v>
      </c>
    </row>
    <row r="766" spans="1:13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11"/>
        <v>7.2222222222222219E-3</v>
      </c>
    </row>
    <row r="767" spans="1:13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11"/>
        <v>2.7777777777777779E-3</v>
      </c>
    </row>
    <row r="768" spans="1:13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11"/>
        <v>0</v>
      </c>
    </row>
    <row r="769" spans="1:13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11"/>
        <v>3.3333333333333335E-3</v>
      </c>
    </row>
    <row r="770" spans="1:13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11"/>
        <v>1.6666666666666666E-2</v>
      </c>
    </row>
    <row r="771" spans="1:13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11"/>
        <v>1.1111111111111111E-3</v>
      </c>
    </row>
    <row r="772" spans="1:13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12">(E772/D772)</f>
        <v>5.5555555555555556E-4</v>
      </c>
    </row>
    <row r="773" spans="1:13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12"/>
        <v>5.5555555555555556E-4</v>
      </c>
    </row>
    <row r="774" spans="1:13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12"/>
        <v>2.7777777777777778E-4</v>
      </c>
    </row>
    <row r="775" spans="1:13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12"/>
        <v>5.5555555555555556E-4</v>
      </c>
    </row>
    <row r="776" spans="1:13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12"/>
        <v>2.7777777777777778E-4</v>
      </c>
    </row>
    <row r="777" spans="1:13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12"/>
        <v>0</v>
      </c>
    </row>
    <row r="778" spans="1:13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12"/>
        <v>0</v>
      </c>
    </row>
    <row r="779" spans="1:13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12"/>
        <v>4.4444444444444444E-3</v>
      </c>
    </row>
    <row r="780" spans="1:13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12"/>
        <v>0</v>
      </c>
    </row>
    <row r="781" spans="1:13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12"/>
        <v>1.1111111111111112E-2</v>
      </c>
    </row>
    <row r="782" spans="1:13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12"/>
        <v>1.1111111111111111E-3</v>
      </c>
    </row>
    <row r="783" spans="1:13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12"/>
        <v>1.1111111111111111E-3</v>
      </c>
    </row>
    <row r="784" spans="1:13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12"/>
        <v>6.6666666666666671E-3</v>
      </c>
    </row>
    <row r="785" spans="1:13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12"/>
        <v>0</v>
      </c>
    </row>
    <row r="786" spans="1:13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12"/>
        <v>1.1111111111111111E-3</v>
      </c>
    </row>
    <row r="787" spans="1:13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12"/>
        <v>0</v>
      </c>
    </row>
    <row r="788" spans="1:13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12"/>
        <v>0</v>
      </c>
    </row>
    <row r="789" spans="1:13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12"/>
        <v>0</v>
      </c>
    </row>
    <row r="790" spans="1:13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12"/>
        <v>0.02</v>
      </c>
    </row>
    <row r="791" spans="1:13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12"/>
        <v>2.6666666666666668E-2</v>
      </c>
    </row>
    <row r="792" spans="1:13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12"/>
        <v>4.4444444444444444E-3</v>
      </c>
    </row>
    <row r="793" spans="1:13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12"/>
        <v>1.4444444444444444E-2</v>
      </c>
    </row>
    <row r="794" spans="1:13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12"/>
        <v>1.4444444444444444E-2</v>
      </c>
    </row>
    <row r="795" spans="1:13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12"/>
        <v>0</v>
      </c>
    </row>
    <row r="796" spans="1:13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12"/>
        <v>1.6666666666666666E-2</v>
      </c>
    </row>
    <row r="797" spans="1:13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12"/>
        <v>2.6666666666666668E-2</v>
      </c>
    </row>
    <row r="798" spans="1:13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12"/>
        <v>1.3333333333333334E-2</v>
      </c>
    </row>
    <row r="799" spans="1:13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12"/>
        <v>1.7777777777777778E-2</v>
      </c>
    </row>
    <row r="800" spans="1:13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12"/>
        <v>1.7777777777777778E-2</v>
      </c>
    </row>
    <row r="801" spans="1:13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12"/>
        <v>1.6666666666666666E-2</v>
      </c>
    </row>
    <row r="802" spans="1:13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12"/>
        <v>1.7777777777777778E-2</v>
      </c>
    </row>
    <row r="803" spans="1:13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12"/>
        <v>8.8888888888888889E-3</v>
      </c>
    </row>
    <row r="804" spans="1:13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12"/>
        <v>1.1111111111111111E-3</v>
      </c>
    </row>
    <row r="805" spans="1:13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12"/>
        <v>2.2222222222222222E-3</v>
      </c>
    </row>
    <row r="806" spans="1:13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12"/>
        <v>2.2222222222222222E-3</v>
      </c>
    </row>
    <row r="807" spans="1:13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12"/>
        <v>0</v>
      </c>
    </row>
    <row r="808" spans="1:13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12"/>
        <v>2.6666666666666668E-2</v>
      </c>
    </row>
    <row r="809" spans="1:13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12"/>
        <v>1.6666666666666666E-2</v>
      </c>
    </row>
    <row r="810" spans="1:13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12"/>
        <v>5.3333333333333337E-2</v>
      </c>
    </row>
    <row r="811" spans="1:13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12"/>
        <v>4.4444444444444446E-2</v>
      </c>
    </row>
    <row r="812" spans="1:13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12"/>
        <v>0.02</v>
      </c>
    </row>
    <row r="813" spans="1:13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12"/>
        <v>2.1111111111111112E-2</v>
      </c>
    </row>
    <row r="814" spans="1:13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12"/>
        <v>0.02</v>
      </c>
    </row>
    <row r="815" spans="1:13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12"/>
        <v>6.6666666666666666E-2</v>
      </c>
    </row>
    <row r="816" spans="1:13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12"/>
        <v>2.2222222222222222E-3</v>
      </c>
    </row>
    <row r="817" spans="1:13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12"/>
        <v>1.1111111111111111E-3</v>
      </c>
    </row>
    <row r="818" spans="1:13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12"/>
        <v>2.2222222222222223E-2</v>
      </c>
    </row>
    <row r="819" spans="1:13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12"/>
        <v>1.4444444444444444E-2</v>
      </c>
    </row>
    <row r="820" spans="1:13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12"/>
        <v>0</v>
      </c>
    </row>
    <row r="821" spans="1:13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12"/>
        <v>0.01</v>
      </c>
    </row>
    <row r="822" spans="1:13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12"/>
        <v>7.7777777777777776E-3</v>
      </c>
    </row>
    <row r="823" spans="1:13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12"/>
        <v>1.5555555555555555E-2</v>
      </c>
    </row>
    <row r="824" spans="1:13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12"/>
        <v>0</v>
      </c>
    </row>
    <row r="825" spans="1:13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12"/>
        <v>0.01</v>
      </c>
    </row>
    <row r="826" spans="1:13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12"/>
        <v>3.3333333333333335E-3</v>
      </c>
    </row>
    <row r="827" spans="1:13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12"/>
        <v>4.4444444444444444E-3</v>
      </c>
    </row>
    <row r="828" spans="1:13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12"/>
        <v>1.3333333333333334E-2</v>
      </c>
    </row>
    <row r="829" spans="1:13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12"/>
        <v>0</v>
      </c>
    </row>
    <row r="830" spans="1:13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12"/>
        <v>0</v>
      </c>
    </row>
    <row r="831" spans="1:13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12"/>
        <v>1.1111111111111111E-3</v>
      </c>
    </row>
    <row r="832" spans="1:13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12"/>
        <v>0</v>
      </c>
    </row>
    <row r="833" spans="1:13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12"/>
        <v>2.2222222222222222E-3</v>
      </c>
    </row>
    <row r="834" spans="1:13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12"/>
        <v>1.1111111111111111E-3</v>
      </c>
    </row>
    <row r="835" spans="1:13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12"/>
        <v>2.2222222222222222E-3</v>
      </c>
    </row>
    <row r="836" spans="1:13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13">(E836/D836)</f>
        <v>4.777777777777778E-2</v>
      </c>
    </row>
    <row r="837" spans="1:13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13"/>
        <v>1.4444444444444444E-2</v>
      </c>
    </row>
    <row r="838" spans="1:13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13"/>
        <v>1.3333333333333334E-2</v>
      </c>
    </row>
    <row r="839" spans="1:13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13"/>
        <v>5.5555555555555558E-3</v>
      </c>
    </row>
    <row r="840" spans="1:13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13"/>
        <v>5.1111111111111114E-2</v>
      </c>
    </row>
    <row r="841" spans="1:13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13"/>
        <v>7.7777777777777776E-3</v>
      </c>
    </row>
    <row r="842" spans="1:13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13"/>
        <v>5.5555555555555558E-3</v>
      </c>
    </row>
    <row r="843" spans="1:13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13"/>
        <v>3.2222222222222222E-2</v>
      </c>
    </row>
    <row r="844" spans="1:13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13"/>
        <v>2.2222222222222222E-3</v>
      </c>
    </row>
    <row r="845" spans="1:13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13"/>
        <v>5.5555555555555558E-3</v>
      </c>
    </row>
    <row r="846" spans="1:13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13"/>
        <v>1.8888888888888889E-2</v>
      </c>
    </row>
    <row r="847" spans="1:13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13"/>
        <v>1.6666666666666666E-2</v>
      </c>
    </row>
    <row r="848" spans="1:13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13"/>
        <v>3.3333333333333335E-3</v>
      </c>
    </row>
    <row r="849" spans="1:13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13"/>
        <v>6.6666666666666671E-3</v>
      </c>
    </row>
    <row r="850" spans="1:13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13"/>
        <v>6.6666666666666671E-3</v>
      </c>
    </row>
    <row r="851" spans="1:13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13"/>
        <v>1.1111111111111111E-3</v>
      </c>
    </row>
    <row r="852" spans="1:13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13"/>
        <v>8.8888888888888889E-3</v>
      </c>
    </row>
    <row r="853" spans="1:13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13"/>
        <v>6.6666666666666671E-3</v>
      </c>
    </row>
    <row r="854" spans="1:13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13"/>
        <v>5.5555555555555558E-3</v>
      </c>
    </row>
    <row r="855" spans="1:13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13"/>
        <v>6.6666666666666671E-3</v>
      </c>
    </row>
    <row r="856" spans="1:13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13"/>
        <v>1.4444444444444444E-2</v>
      </c>
    </row>
    <row r="857" spans="1:13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13"/>
        <v>0.01</v>
      </c>
    </row>
    <row r="858" spans="1:13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13"/>
        <v>6.6666666666666671E-3</v>
      </c>
    </row>
    <row r="859" spans="1:13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13"/>
        <v>3.3333333333333335E-3</v>
      </c>
    </row>
    <row r="860" spans="1:13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1</v>
      </c>
      <c r="G860">
        <v>26.7</v>
      </c>
      <c r="H860">
        <v>5.41</v>
      </c>
      <c r="I860">
        <v>82.3</v>
      </c>
      <c r="J860">
        <v>0.04</v>
      </c>
      <c r="M860" s="14">
        <f t="shared" si="13"/>
        <v>5.5555555555555556E-4</v>
      </c>
    </row>
    <row r="861" spans="1:13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13"/>
        <v>2.2222222222222222E-3</v>
      </c>
    </row>
    <row r="862" spans="1:13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13"/>
        <v>2.2222222222222222E-3</v>
      </c>
    </row>
    <row r="863" spans="1:13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13"/>
        <v>3.7777777777777778E-2</v>
      </c>
    </row>
    <row r="864" spans="1:13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13"/>
        <v>2.1111111111111112E-2</v>
      </c>
    </row>
    <row r="865" spans="1:13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13"/>
        <v>1.4444444444444444E-2</v>
      </c>
    </row>
    <row r="866" spans="1:13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13"/>
        <v>5.5555555555555558E-3</v>
      </c>
    </row>
    <row r="867" spans="1:13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13"/>
        <v>7.7777777777777776E-3</v>
      </c>
    </row>
    <row r="868" spans="1:13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13"/>
        <v>1.2222222222222223E-2</v>
      </c>
    </row>
    <row r="869" spans="1:13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13"/>
        <v>3.0555555555555555E-2</v>
      </c>
    </row>
    <row r="870" spans="1:13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13"/>
        <v>9.4444444444444445E-3</v>
      </c>
    </row>
    <row r="871" spans="1:13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13"/>
        <v>9.4444444444444445E-3</v>
      </c>
    </row>
    <row r="872" spans="1:13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13"/>
        <v>2.2222222222222222E-3</v>
      </c>
    </row>
    <row r="873" spans="1:13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13"/>
        <v>3.4444444444444444E-2</v>
      </c>
    </row>
    <row r="874" spans="1:13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13"/>
        <v>0</v>
      </c>
    </row>
    <row r="875" spans="1:13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13"/>
        <v>0</v>
      </c>
    </row>
    <row r="876" spans="1:13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13"/>
        <v>1.1111111111111111E-3</v>
      </c>
    </row>
    <row r="877" spans="1:13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13"/>
        <v>0</v>
      </c>
    </row>
    <row r="878" spans="1:13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13"/>
        <v>0</v>
      </c>
    </row>
    <row r="879" spans="1:13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13"/>
        <v>5.5555555555555558E-3</v>
      </c>
    </row>
    <row r="880" spans="1:13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13"/>
        <v>2.2222222222222222E-3</v>
      </c>
    </row>
    <row r="881" spans="1:13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13"/>
        <v>7.7777777777777776E-3</v>
      </c>
    </row>
    <row r="882" spans="1:13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13"/>
        <v>2.2222222222222222E-3</v>
      </c>
    </row>
    <row r="883" spans="1:13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13"/>
        <v>0</v>
      </c>
    </row>
    <row r="884" spans="1:13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13"/>
        <v>2.2222222222222222E-3</v>
      </c>
    </row>
    <row r="885" spans="1:13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13"/>
        <v>1.1111111111111112E-2</v>
      </c>
    </row>
    <row r="886" spans="1:13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13"/>
        <v>2.2222222222222222E-3</v>
      </c>
    </row>
    <row r="887" spans="1:13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13"/>
        <v>1.8888888888888889E-2</v>
      </c>
    </row>
    <row r="888" spans="1:13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13"/>
        <v>4.4444444444444444E-3</v>
      </c>
    </row>
    <row r="889" spans="1:13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13"/>
        <v>1.1111111111111111E-3</v>
      </c>
    </row>
    <row r="890" spans="1:13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13"/>
        <v>1.1111111111111111E-3</v>
      </c>
    </row>
    <row r="891" spans="1:13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13"/>
        <v>1.4444444444444444E-2</v>
      </c>
    </row>
    <row r="892" spans="1:13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13"/>
        <v>8.8888888888888889E-3</v>
      </c>
    </row>
    <row r="893" spans="1:13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13"/>
        <v>1.1111111111111111E-3</v>
      </c>
    </row>
    <row r="894" spans="1:13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13"/>
        <v>0</v>
      </c>
    </row>
    <row r="895" spans="1:13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13"/>
        <v>1.1111111111111111E-3</v>
      </c>
    </row>
    <row r="896" spans="1:13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13"/>
        <v>0</v>
      </c>
    </row>
    <row r="897" spans="1:13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13"/>
        <v>2.2222222222222223E-2</v>
      </c>
    </row>
    <row r="898" spans="1:13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13"/>
        <v>2.6666666666666668E-2</v>
      </c>
    </row>
    <row r="899" spans="1:13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13"/>
        <v>1.2222222222222223E-2</v>
      </c>
    </row>
    <row r="900" spans="1:13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14">(E900/D900)</f>
        <v>0</v>
      </c>
    </row>
    <row r="901" spans="1:13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14"/>
        <v>3.8888888888888888E-3</v>
      </c>
    </row>
    <row r="902" spans="1:13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14"/>
        <v>1.1111111111111111E-3</v>
      </c>
    </row>
    <row r="903" spans="1:13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4</v>
      </c>
      <c r="G903">
        <v>26.1</v>
      </c>
      <c r="H903">
        <v>6.19</v>
      </c>
      <c r="I903">
        <v>83.8</v>
      </c>
      <c r="J903">
        <v>0.04</v>
      </c>
      <c r="M903" s="14">
        <f t="shared" si="14"/>
        <v>1.1111111111111111E-3</v>
      </c>
    </row>
    <row r="904" spans="1:13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14"/>
        <v>1.3888888888888889E-3</v>
      </c>
    </row>
    <row r="905" spans="1:13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14"/>
        <v>1.3888888888888889E-3</v>
      </c>
    </row>
    <row r="906" spans="1:13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14"/>
        <v>0.01</v>
      </c>
    </row>
    <row r="907" spans="1:13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14"/>
        <v>6.6666666666666671E-3</v>
      </c>
    </row>
    <row r="908" spans="1:13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14"/>
        <v>3.3333333333333335E-3</v>
      </c>
    </row>
    <row r="909" spans="1:13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14"/>
        <v>1.4444444444444444E-2</v>
      </c>
    </row>
    <row r="910" spans="1:13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14"/>
        <v>2.1111111111111112E-2</v>
      </c>
    </row>
    <row r="911" spans="1:13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14"/>
        <v>0</v>
      </c>
    </row>
    <row r="912" spans="1:13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14"/>
        <v>0</v>
      </c>
    </row>
    <row r="913" spans="1:13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14"/>
        <v>1.2222222222222223E-2</v>
      </c>
    </row>
    <row r="914" spans="1:13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14"/>
        <v>7.7777777777777776E-3</v>
      </c>
    </row>
    <row r="915" spans="1:13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14"/>
        <v>2.1111111111111112E-2</v>
      </c>
    </row>
    <row r="916" spans="1:13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14"/>
        <v>0</v>
      </c>
    </row>
    <row r="917" spans="1:13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14"/>
        <v>0</v>
      </c>
    </row>
    <row r="918" spans="1:13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14"/>
        <v>1.2222222222222223E-2</v>
      </c>
    </row>
    <row r="919" spans="1:13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14"/>
        <v>2.4444444444444446E-2</v>
      </c>
    </row>
    <row r="920" spans="1:13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14"/>
        <v>0.03</v>
      </c>
    </row>
    <row r="921" spans="1:13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14"/>
        <v>2.1111111111111112E-2</v>
      </c>
    </row>
    <row r="922" spans="1:13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14"/>
        <v>0.01</v>
      </c>
    </row>
    <row r="923" spans="1:13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14"/>
        <v>1.1111111111111112E-2</v>
      </c>
    </row>
    <row r="924" spans="1:13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14"/>
        <v>2.1111111111111112E-2</v>
      </c>
    </row>
    <row r="925" spans="1:13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14"/>
        <v>2.3333333333333334E-2</v>
      </c>
    </row>
    <row r="926" spans="1:13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14"/>
        <v>1.1111111111111112E-2</v>
      </c>
    </row>
    <row r="927" spans="1:13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14"/>
        <v>2.7777777777777776E-2</v>
      </c>
    </row>
    <row r="928" spans="1:13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14"/>
        <v>1.1111111111111112E-2</v>
      </c>
    </row>
    <row r="929" spans="1:13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14"/>
        <v>2.2222222222222222E-3</v>
      </c>
    </row>
    <row r="930" spans="1:13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14"/>
        <v>2.2222222222222222E-3</v>
      </c>
    </row>
    <row r="931" spans="1:13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14"/>
        <v>6.6666666666666671E-3</v>
      </c>
    </row>
    <row r="932" spans="1:13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2</v>
      </c>
      <c r="G932">
        <v>26.5</v>
      </c>
      <c r="H932">
        <v>6.45</v>
      </c>
      <c r="I932">
        <v>121</v>
      </c>
      <c r="J932">
        <v>0.05</v>
      </c>
      <c r="M932" s="14">
        <f t="shared" si="14"/>
        <v>0</v>
      </c>
    </row>
    <row r="933" spans="1:13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1</v>
      </c>
      <c r="G933">
        <v>26.5</v>
      </c>
      <c r="H933">
        <v>6.45</v>
      </c>
      <c r="I933">
        <v>121</v>
      </c>
      <c r="J933">
        <v>0.05</v>
      </c>
      <c r="M933" s="14">
        <f t="shared" si="14"/>
        <v>0</v>
      </c>
    </row>
    <row r="934" spans="1:13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14"/>
        <v>0</v>
      </c>
    </row>
    <row r="935" spans="1:13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14"/>
        <v>1.1111111111111111E-3</v>
      </c>
    </row>
    <row r="936" spans="1:13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14"/>
        <v>5.5555555555555556E-4</v>
      </c>
    </row>
    <row r="937" spans="1:13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14"/>
        <v>5.5555555555555556E-4</v>
      </c>
    </row>
    <row r="938" spans="1:13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14"/>
        <v>3.0555555555555557E-3</v>
      </c>
    </row>
    <row r="939" spans="1:13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14"/>
        <v>0</v>
      </c>
    </row>
    <row r="940" spans="1:13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14"/>
        <v>2.2222222222222222E-3</v>
      </c>
    </row>
    <row r="941" spans="1:13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14"/>
        <v>0</v>
      </c>
    </row>
    <row r="942" spans="1:13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14"/>
        <v>0</v>
      </c>
    </row>
    <row r="943" spans="1:13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14"/>
        <v>1.1111111111111111E-3</v>
      </c>
    </row>
    <row r="944" spans="1:13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14"/>
        <v>0</v>
      </c>
    </row>
    <row r="945" spans="1:13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14"/>
        <v>0</v>
      </c>
    </row>
    <row r="946" spans="1:13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14"/>
        <v>1.1111111111111111E-3</v>
      </c>
    </row>
    <row r="947" spans="1:13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14"/>
        <v>1.1111111111111111E-3</v>
      </c>
    </row>
    <row r="948" spans="1:13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14"/>
        <v>0</v>
      </c>
    </row>
    <row r="949" spans="1:13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14"/>
        <v>0</v>
      </c>
    </row>
    <row r="950" spans="1:13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14"/>
        <v>0</v>
      </c>
    </row>
    <row r="951" spans="1:13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14"/>
        <v>3.3333333333333335E-3</v>
      </c>
    </row>
    <row r="952" spans="1:13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14"/>
        <v>4.4444444444444444E-3</v>
      </c>
    </row>
    <row r="953" spans="1:13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14"/>
        <v>2.2222222222222222E-3</v>
      </c>
    </row>
    <row r="954" spans="1:13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14"/>
        <v>0</v>
      </c>
    </row>
    <row r="955" spans="1:13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14"/>
        <v>1.1111111111111111E-3</v>
      </c>
    </row>
    <row r="956" spans="1:13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14"/>
        <v>2.2222222222222222E-3</v>
      </c>
    </row>
    <row r="957" spans="1:13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14"/>
        <v>2.2222222222222222E-3</v>
      </c>
    </row>
    <row r="958" spans="1:13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14"/>
        <v>0</v>
      </c>
    </row>
    <row r="959" spans="1:13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14"/>
        <v>1.1111111111111111E-3</v>
      </c>
    </row>
    <row r="960" spans="1:13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14"/>
        <v>0</v>
      </c>
    </row>
    <row r="961" spans="1:13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14"/>
        <v>6.6666666666666671E-3</v>
      </c>
    </row>
    <row r="962" spans="1:13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14"/>
        <v>0</v>
      </c>
    </row>
    <row r="963" spans="1:13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14"/>
        <v>0</v>
      </c>
    </row>
    <row r="964" spans="1:13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15">(E964/D964)</f>
        <v>1.5555555555555555E-2</v>
      </c>
    </row>
    <row r="965" spans="1:13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15"/>
        <v>5.5555555555555558E-3</v>
      </c>
    </row>
    <row r="966" spans="1:13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15"/>
        <v>5.5555555555555558E-3</v>
      </c>
    </row>
    <row r="967" spans="1:13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15"/>
        <v>5.5555555555555558E-3</v>
      </c>
    </row>
    <row r="968" spans="1:13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15"/>
        <v>0</v>
      </c>
    </row>
    <row r="969" spans="1:13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15"/>
        <v>0.01</v>
      </c>
    </row>
    <row r="970" spans="1:13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15"/>
        <v>1.6666666666666666E-2</v>
      </c>
    </row>
    <row r="971" spans="1:13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15"/>
        <v>6.6666666666666671E-3</v>
      </c>
    </row>
    <row r="972" spans="1:13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15"/>
        <v>0.01</v>
      </c>
    </row>
    <row r="973" spans="1:13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15"/>
        <v>1.2222222222222223E-2</v>
      </c>
    </row>
    <row r="974" spans="1:13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15"/>
        <v>1.1111111111111111E-3</v>
      </c>
    </row>
    <row r="975" spans="1:13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15"/>
        <v>1.5555555555555555E-2</v>
      </c>
    </row>
    <row r="976" spans="1:13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15"/>
        <v>1.2222222222222223E-2</v>
      </c>
    </row>
    <row r="977" spans="1:13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15"/>
        <v>2.4444444444444446E-2</v>
      </c>
    </row>
    <row r="978" spans="1:13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15"/>
        <v>1.2222222222222223E-2</v>
      </c>
    </row>
    <row r="979" spans="1:13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15"/>
        <v>7.7777777777777776E-3</v>
      </c>
    </row>
    <row r="980" spans="1:13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15"/>
        <v>0</v>
      </c>
    </row>
    <row r="981" spans="1:13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15"/>
        <v>5.5555555555555558E-3</v>
      </c>
    </row>
    <row r="982" spans="1:13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15"/>
        <v>0</v>
      </c>
    </row>
    <row r="983" spans="1:13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15"/>
        <v>0</v>
      </c>
    </row>
    <row r="984" spans="1:13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15"/>
        <v>1.1111111111111111E-3</v>
      </c>
    </row>
    <row r="985" spans="1:13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15"/>
        <v>0</v>
      </c>
    </row>
    <row r="986" spans="1:13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15"/>
        <v>0</v>
      </c>
    </row>
    <row r="987" spans="1:13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15"/>
        <v>4.5555555555555557E-2</v>
      </c>
    </row>
    <row r="988" spans="1:13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15"/>
        <v>1.2222222222222223E-2</v>
      </c>
    </row>
    <row r="989" spans="1:13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15"/>
        <v>7.3333333333333334E-2</v>
      </c>
    </row>
    <row r="990" spans="1:13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15"/>
        <v>1.3333333333333334E-2</v>
      </c>
    </row>
    <row r="991" spans="1:13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15"/>
        <v>1.2222222222222223E-2</v>
      </c>
    </row>
    <row r="992" spans="1:13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15"/>
        <v>4.4444444444444444E-3</v>
      </c>
    </row>
    <row r="993" spans="1:13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15"/>
        <v>1.4444444444444444E-2</v>
      </c>
    </row>
    <row r="994" spans="1:13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15"/>
        <v>7.7777777777777776E-3</v>
      </c>
    </row>
    <row r="995" spans="1:13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15"/>
        <v>2.2222222222222222E-3</v>
      </c>
    </row>
    <row r="996" spans="1:13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15"/>
        <v>0</v>
      </c>
    </row>
    <row r="997" spans="1:13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15"/>
        <v>0</v>
      </c>
    </row>
    <row r="998" spans="1:13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15"/>
        <v>4.4444444444444444E-3</v>
      </c>
    </row>
    <row r="999" spans="1:13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15"/>
        <v>4.4444444444444444E-3</v>
      </c>
    </row>
    <row r="1000" spans="1:13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15"/>
        <v>5.5555555555555558E-3</v>
      </c>
    </row>
    <row r="1001" spans="1:13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15"/>
        <v>1.1111111111111111E-3</v>
      </c>
    </row>
    <row r="1002" spans="1:13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15"/>
        <v>0</v>
      </c>
    </row>
    <row r="1003" spans="1:13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15"/>
        <v>1.1111111111111111E-3</v>
      </c>
    </row>
    <row r="1004" spans="1:13" x14ac:dyDescent="0.25">
      <c r="A1004" s="13">
        <v>43685</v>
      </c>
      <c r="B1004" s="14" t="s">
        <v>38</v>
      </c>
      <c r="C1004" s="14" t="s">
        <v>39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15"/>
        <v>4.4444444444444444E-3</v>
      </c>
    </row>
    <row r="1005" spans="1:13" x14ac:dyDescent="0.25">
      <c r="A1005" s="13">
        <v>43685</v>
      </c>
      <c r="B1005" s="14" t="s">
        <v>38</v>
      </c>
      <c r="C1005" s="14" t="s">
        <v>37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15"/>
        <v>0</v>
      </c>
    </row>
    <row r="1006" spans="1:13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15"/>
        <v>0</v>
      </c>
    </row>
    <row r="1007" spans="1:13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1</v>
      </c>
      <c r="G1007">
        <v>28.2</v>
      </c>
      <c r="H1007">
        <v>6.75</v>
      </c>
      <c r="I1007">
        <v>84</v>
      </c>
      <c r="J1007">
        <v>0.04</v>
      </c>
      <c r="M1007" s="14">
        <f t="shared" si="15"/>
        <v>1.1111111111111111E-3</v>
      </c>
    </row>
    <row r="1008" spans="1:13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15"/>
        <v>5.5555555555555556E-4</v>
      </c>
    </row>
    <row r="1009" spans="1:13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15"/>
        <v>0</v>
      </c>
    </row>
    <row r="1010" spans="1:13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15"/>
        <v>0</v>
      </c>
    </row>
    <row r="1011" spans="1:13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15"/>
        <v>1.1111111111111111E-3</v>
      </c>
    </row>
    <row r="1012" spans="1:13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15"/>
        <v>0</v>
      </c>
    </row>
    <row r="1013" spans="1:13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15"/>
        <v>1.1111111111111112E-2</v>
      </c>
    </row>
    <row r="1014" spans="1:13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15"/>
        <v>1.1111111111111111E-3</v>
      </c>
    </row>
    <row r="1015" spans="1:13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15"/>
        <v>0</v>
      </c>
    </row>
    <row r="1016" spans="1:13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15"/>
        <v>1.7222222222222222E-2</v>
      </c>
    </row>
    <row r="1017" spans="1:13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15"/>
        <v>1.0555555555555556E-2</v>
      </c>
    </row>
    <row r="1018" spans="1:13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15"/>
        <v>1.2777777777777779E-2</v>
      </c>
    </row>
    <row r="1019" spans="1:13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15"/>
        <v>3.3333333333333335E-3</v>
      </c>
    </row>
    <row r="1020" spans="1:13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15"/>
        <v>8.8888888888888889E-3</v>
      </c>
    </row>
    <row r="1021" spans="1:13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15"/>
        <v>0.01</v>
      </c>
    </row>
    <row r="1022" spans="1:13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15"/>
        <v>1.1111111111111111E-3</v>
      </c>
    </row>
    <row r="1023" spans="1:13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15"/>
        <v>1.7777777777777778E-2</v>
      </c>
    </row>
    <row r="1024" spans="1:13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15"/>
        <v>2.2222222222222222E-3</v>
      </c>
    </row>
    <row r="1025" spans="1:13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15"/>
        <v>4.4444444444444444E-3</v>
      </c>
    </row>
    <row r="1026" spans="1:13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15"/>
        <v>2.2222222222222222E-3</v>
      </c>
    </row>
    <row r="1027" spans="1:13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15"/>
        <v>0</v>
      </c>
    </row>
    <row r="1028" spans="1:13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16">(E1028/D1028)</f>
        <v>6.6666666666666671E-3</v>
      </c>
    </row>
    <row r="1029" spans="1:13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16"/>
        <v>0</v>
      </c>
    </row>
    <row r="1030" spans="1:13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16"/>
        <v>1.1111111111111111E-3</v>
      </c>
    </row>
    <row r="1031" spans="1:13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16"/>
        <v>3.4444444444444444E-2</v>
      </c>
    </row>
    <row r="1032" spans="1:13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16"/>
        <v>0.05</v>
      </c>
    </row>
    <row r="1033" spans="1:13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16"/>
        <v>0.04</v>
      </c>
    </row>
    <row r="1034" spans="1:13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16"/>
        <v>6.6666666666666671E-3</v>
      </c>
    </row>
    <row r="1035" spans="1:13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16"/>
        <v>1.8888888888888889E-2</v>
      </c>
    </row>
    <row r="1036" spans="1:13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16"/>
        <v>2.3333333333333334E-2</v>
      </c>
    </row>
    <row r="1037" spans="1:13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16"/>
        <v>0</v>
      </c>
    </row>
    <row r="1038" spans="1:13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16"/>
        <v>0</v>
      </c>
    </row>
    <row r="1039" spans="1:13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16"/>
        <v>0</v>
      </c>
    </row>
    <row r="1040" spans="1:13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16"/>
        <v>1.2222222222222223E-2</v>
      </c>
    </row>
    <row r="1041" spans="1:13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16"/>
        <v>2.2222222222222222E-3</v>
      </c>
    </row>
    <row r="1042" spans="1:13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16"/>
        <v>0</v>
      </c>
    </row>
    <row r="1043" spans="1:13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16"/>
        <v>0</v>
      </c>
    </row>
    <row r="1044" spans="1:13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16"/>
        <v>7.2222222222222219E-3</v>
      </c>
    </row>
    <row r="1045" spans="1:13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16"/>
        <v>4.4444444444444444E-3</v>
      </c>
    </row>
    <row r="1046" spans="1:13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16"/>
        <v>9.4444444444444445E-3</v>
      </c>
    </row>
    <row r="1047" spans="1:13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3</v>
      </c>
      <c r="G1047">
        <v>26.5</v>
      </c>
      <c r="H1047">
        <v>7.44</v>
      </c>
      <c r="I1047">
        <v>104.5</v>
      </c>
      <c r="J1047">
        <v>0.05</v>
      </c>
      <c r="M1047" s="14">
        <f t="shared" si="16"/>
        <v>5.5555555555555556E-4</v>
      </c>
    </row>
    <row r="1048" spans="1:13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16"/>
        <v>5.5555555555555556E-4</v>
      </c>
    </row>
    <row r="1049" spans="1:13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16"/>
        <v>5.5555555555555556E-4</v>
      </c>
    </row>
    <row r="1050" spans="1:13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16"/>
        <v>0</v>
      </c>
    </row>
    <row r="1051" spans="1:13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16"/>
        <v>0</v>
      </c>
    </row>
    <row r="1052" spans="1:13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16"/>
        <v>7.7777777777777776E-3</v>
      </c>
    </row>
    <row r="1053" spans="1:13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16"/>
        <v>1.1111111111111111E-3</v>
      </c>
    </row>
    <row r="1054" spans="1:13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16"/>
        <v>4.4444444444444444E-3</v>
      </c>
    </row>
    <row r="1055" spans="1:13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16"/>
        <v>3.3333333333333335E-3</v>
      </c>
    </row>
    <row r="1056" spans="1:13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16"/>
        <v>6.6666666666666671E-3</v>
      </c>
    </row>
    <row r="1057" spans="1:13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16"/>
        <v>0</v>
      </c>
    </row>
    <row r="1058" spans="1:13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16"/>
        <v>2.2222222222222222E-3</v>
      </c>
    </row>
    <row r="1059" spans="1:13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2</v>
      </c>
      <c r="G1059">
        <v>22.7</v>
      </c>
      <c r="H1059">
        <v>7.78</v>
      </c>
      <c r="I1059">
        <v>97.1</v>
      </c>
      <c r="J1059">
        <v>0.05</v>
      </c>
      <c r="M1059" s="14">
        <f t="shared" si="16"/>
        <v>1.6666666666666668E-3</v>
      </c>
    </row>
    <row r="1060" spans="1:13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16"/>
        <v>0</v>
      </c>
    </row>
    <row r="1061" spans="1:13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16"/>
        <v>0</v>
      </c>
    </row>
    <row r="1062" spans="1:13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16"/>
        <v>2.1111111111111112E-2</v>
      </c>
    </row>
    <row r="1063" spans="1:13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16"/>
        <v>1.2222222222222223E-2</v>
      </c>
    </row>
    <row r="1064" spans="1:13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16"/>
        <v>5.5555555555555558E-3</v>
      </c>
    </row>
    <row r="1065" spans="1:13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16"/>
        <v>1.1111111111111111E-3</v>
      </c>
    </row>
    <row r="1066" spans="1:13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16"/>
        <v>8.8888888888888889E-3</v>
      </c>
    </row>
    <row r="1067" spans="1:13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16"/>
        <v>1.1111111111111112E-2</v>
      </c>
    </row>
    <row r="1068" spans="1:13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16"/>
        <v>7.7777777777777776E-3</v>
      </c>
    </row>
    <row r="1069" spans="1:13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16"/>
        <v>1.0937499999999999E-2</v>
      </c>
    </row>
    <row r="1070" spans="1:13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16"/>
        <v>4.6874999999999998E-3</v>
      </c>
    </row>
    <row r="1071" spans="1:13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16"/>
        <v>0</v>
      </c>
    </row>
    <row r="1072" spans="1:13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16"/>
        <v>0</v>
      </c>
    </row>
    <row r="1073" spans="1:13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16"/>
        <v>4.1666666666666666E-3</v>
      </c>
    </row>
    <row r="1074" spans="1:13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16"/>
        <v>8.3333333333333339E-4</v>
      </c>
    </row>
    <row r="1075" spans="1:13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16"/>
        <v>8.3333333333333339E-4</v>
      </c>
    </row>
    <row r="1076" spans="1:13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16"/>
        <v>0</v>
      </c>
    </row>
    <row r="1077" spans="1:13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16"/>
        <v>1.1111111111111111E-3</v>
      </c>
    </row>
    <row r="1078" spans="1:13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16"/>
        <v>7.7777777777777776E-3</v>
      </c>
    </row>
    <row r="1079" spans="1:13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16"/>
        <v>1.4444444444444444E-2</v>
      </c>
    </row>
    <row r="1080" spans="1:13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16"/>
        <v>7.7777777777777776E-3</v>
      </c>
    </row>
    <row r="1081" spans="1:13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16"/>
        <v>2.6666666666666668E-2</v>
      </c>
    </row>
    <row r="1082" spans="1:13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16"/>
        <v>1.1570247933884297E-2</v>
      </c>
    </row>
    <row r="1083" spans="1:13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16"/>
        <v>5.5555555555555558E-3</v>
      </c>
    </row>
    <row r="1084" spans="1:13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16"/>
        <v>1.9444444444444445E-2</v>
      </c>
    </row>
    <row r="1085" spans="1:13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16"/>
        <v>1.7777777777777778E-2</v>
      </c>
    </row>
    <row r="1086" spans="1:13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16"/>
        <v>1.1111111111111111E-3</v>
      </c>
    </row>
    <row r="1087" spans="1:13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16"/>
        <v>0.01</v>
      </c>
    </row>
    <row r="1088" spans="1:13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16"/>
        <v>2.2222222222222222E-3</v>
      </c>
    </row>
    <row r="1089" spans="1:13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16"/>
        <v>3.3333333333333335E-3</v>
      </c>
    </row>
    <row r="1090" spans="1:13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16"/>
        <v>1.1111111111111111E-3</v>
      </c>
    </row>
    <row r="1091" spans="1:13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16"/>
        <v>0</v>
      </c>
    </row>
    <row r="1092" spans="1:13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17">(E1092/D1092)</f>
        <v>6.6666666666666671E-3</v>
      </c>
    </row>
    <row r="1093" spans="1:13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17"/>
        <v>7.7777777777777776E-3</v>
      </c>
    </row>
    <row r="1094" spans="1:13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17"/>
        <v>3.3333333333333335E-3</v>
      </c>
    </row>
    <row r="1095" spans="1:13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17"/>
        <v>8.8888888888888889E-3</v>
      </c>
    </row>
    <row r="1096" spans="1:13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17"/>
        <v>2.2222222222222222E-3</v>
      </c>
    </row>
    <row r="1097" spans="1:13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17"/>
        <v>7.7777777777777776E-3</v>
      </c>
    </row>
    <row r="1098" spans="1:13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17"/>
        <v>1.2222222222222223E-2</v>
      </c>
    </row>
    <row r="1099" spans="1:13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17"/>
        <v>8.8888888888888889E-3</v>
      </c>
    </row>
    <row r="1100" spans="1:13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17"/>
        <v>0</v>
      </c>
    </row>
    <row r="1101" spans="1:13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17"/>
        <v>1.1111111111111111E-3</v>
      </c>
    </row>
    <row r="1102" spans="1:13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17"/>
        <v>1.1111111111111111E-3</v>
      </c>
    </row>
    <row r="1103" spans="1:13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17"/>
        <v>4.4444444444444444E-3</v>
      </c>
    </row>
    <row r="1104" spans="1:13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17"/>
        <v>1.1111111111111112E-2</v>
      </c>
    </row>
    <row r="1105" spans="1:13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17"/>
        <v>0.02</v>
      </c>
    </row>
    <row r="1106" spans="1:13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17"/>
        <v>2.2222222222222222E-3</v>
      </c>
    </row>
    <row r="1107" spans="1:13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17"/>
        <v>5.5555555555555558E-3</v>
      </c>
    </row>
    <row r="1108" spans="1:13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17"/>
        <v>0</v>
      </c>
    </row>
    <row r="1109" spans="1:13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17"/>
        <v>3.8888888888888888E-3</v>
      </c>
    </row>
    <row r="1110" spans="1:13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17"/>
        <v>1.1111111111111111E-3</v>
      </c>
    </row>
    <row r="1111" spans="1:13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17"/>
        <v>1.1111111111111111E-3</v>
      </c>
    </row>
    <row r="1112" spans="1:13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17"/>
        <v>6.6666666666666671E-3</v>
      </c>
    </row>
    <row r="1113" spans="1:13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17">
        <v>28.5</v>
      </c>
      <c r="H1113" s="17">
        <v>6.61</v>
      </c>
      <c r="I1113" s="17">
        <v>79</v>
      </c>
      <c r="J1113" s="17">
        <v>0.03</v>
      </c>
      <c r="M1113" s="14">
        <f t="shared" si="17"/>
        <v>2.2222222222222222E-3</v>
      </c>
    </row>
    <row r="1114" spans="1:13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17"/>
        <v>6.6666666666666671E-3</v>
      </c>
    </row>
    <row r="1115" spans="1:13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17"/>
        <v>3.3333333333333335E-3</v>
      </c>
    </row>
    <row r="1116" spans="1:13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1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17"/>
        <v>2.2222222222222222E-3</v>
      </c>
    </row>
    <row r="1117" spans="1:13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17"/>
        <v>8.8888888888888889E-3</v>
      </c>
    </row>
    <row r="1118" spans="1:13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17"/>
        <v>2.2222222222222222E-3</v>
      </c>
    </row>
    <row r="1119" spans="1:13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17"/>
        <v>0</v>
      </c>
    </row>
    <row r="1120" spans="1:13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17"/>
        <v>1.1111111111111111E-3</v>
      </c>
    </row>
    <row r="1121" spans="1:13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17"/>
        <v>5.5555555555555556E-4</v>
      </c>
    </row>
    <row r="1122" spans="1:13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17"/>
        <v>1.6666666666666668E-3</v>
      </c>
    </row>
    <row r="1123" spans="1:13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17"/>
        <v>7.7777777777777776E-3</v>
      </c>
    </row>
    <row r="1124" spans="1:13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17"/>
        <v>2.2222222222222222E-3</v>
      </c>
    </row>
    <row r="1125" spans="1:13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17"/>
        <v>0</v>
      </c>
    </row>
    <row r="1126" spans="1:13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17"/>
        <v>5.5555555555555556E-4</v>
      </c>
    </row>
    <row r="1127" spans="1:13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17"/>
        <v>5.5555555555555556E-4</v>
      </c>
    </row>
    <row r="1128" spans="1:13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17"/>
        <v>1.6666666666666668E-3</v>
      </c>
    </row>
    <row r="1129" spans="1:13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17"/>
        <v>0</v>
      </c>
    </row>
    <row r="1130" spans="1:13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17"/>
        <v>0</v>
      </c>
    </row>
    <row r="1131" spans="1:13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17"/>
        <v>7.7777777777777776E-3</v>
      </c>
    </row>
    <row r="1132" spans="1:13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17"/>
        <v>5.5555555555555558E-3</v>
      </c>
    </row>
    <row r="1133" spans="1:13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17"/>
        <v>2.1111111111111112E-2</v>
      </c>
    </row>
    <row r="1134" spans="1:13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17"/>
        <v>0.01</v>
      </c>
    </row>
    <row r="1135" spans="1:13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17"/>
        <v>1.1111111111111111E-3</v>
      </c>
    </row>
    <row r="1136" spans="1:13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17"/>
        <v>2.2222222222222222E-3</v>
      </c>
    </row>
    <row r="1137" spans="1:13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17"/>
        <v>0</v>
      </c>
    </row>
    <row r="1138" spans="1:13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17"/>
        <v>0</v>
      </c>
    </row>
    <row r="1139" spans="1:13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17"/>
        <v>1.1111111111111112E-2</v>
      </c>
    </row>
    <row r="1140" spans="1:13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17"/>
        <v>1.1111111111111111E-3</v>
      </c>
    </row>
    <row r="1141" spans="1:13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17"/>
        <v>1.1111111111111111E-3</v>
      </c>
    </row>
    <row r="1142" spans="1:13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17"/>
        <v>1.1111111111111111E-3</v>
      </c>
    </row>
    <row r="1143" spans="1:13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17"/>
        <v>2.2222222222222222E-3</v>
      </c>
    </row>
    <row r="1144" spans="1:13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17"/>
        <v>4.4444444444444444E-3</v>
      </c>
    </row>
    <row r="1145" spans="1:13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17"/>
        <v>1.1111111111111111E-3</v>
      </c>
    </row>
    <row r="1146" spans="1:13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17"/>
        <v>4.4444444444444444E-3</v>
      </c>
    </row>
    <row r="1147" spans="1:13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17"/>
        <v>0</v>
      </c>
    </row>
    <row r="1148" spans="1:13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17"/>
        <v>2.2222222222222222E-3</v>
      </c>
    </row>
    <row r="1149" spans="1:13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17"/>
        <v>3.3333333333333335E-3</v>
      </c>
    </row>
    <row r="1150" spans="1:13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17"/>
        <v>2.2222222222222222E-3</v>
      </c>
    </row>
    <row r="1151" spans="1:13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17"/>
        <v>1.1111111111111111E-3</v>
      </c>
    </row>
    <row r="1152" spans="1:13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17"/>
        <v>5.5555555555555558E-3</v>
      </c>
    </row>
    <row r="1153" spans="1:13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17"/>
        <v>1.6666666666666666E-2</v>
      </c>
    </row>
    <row r="1154" spans="1:13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17"/>
        <v>6.6666666666666671E-3</v>
      </c>
    </row>
    <row r="1155" spans="1:13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17"/>
        <v>1.1111111111111111E-3</v>
      </c>
    </row>
    <row r="1156" spans="1:13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18">(E1156/D1156)</f>
        <v>0</v>
      </c>
    </row>
    <row r="1157" spans="1:13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18"/>
        <v>1.1111111111111111E-3</v>
      </c>
    </row>
    <row r="1158" spans="1:13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18"/>
        <v>0</v>
      </c>
    </row>
    <row r="1159" spans="1:13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18"/>
        <v>0</v>
      </c>
    </row>
    <row r="1160" spans="1:13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18"/>
        <v>2.2222222222222222E-3</v>
      </c>
    </row>
    <row r="1161" spans="1:13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18"/>
        <v>2.2222222222222222E-3</v>
      </c>
    </row>
    <row r="1162" spans="1:13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18"/>
        <v>1.1111111111111112E-2</v>
      </c>
    </row>
    <row r="1163" spans="1:13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18"/>
        <v>0</v>
      </c>
    </row>
    <row r="1164" spans="1:13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18"/>
        <v>0.01</v>
      </c>
    </row>
    <row r="1165" spans="1:13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18"/>
        <v>6.6666666666666671E-3</v>
      </c>
    </row>
    <row r="1166" spans="1:13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18"/>
        <v>3.3333333333333335E-3</v>
      </c>
    </row>
    <row r="1167" spans="1:13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18"/>
        <v>5.5555555555555558E-3</v>
      </c>
    </row>
    <row r="1168" spans="1:13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18"/>
        <v>5.5555555555555558E-3</v>
      </c>
    </row>
    <row r="1169" spans="1:13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18"/>
        <v>1.1111111111111111E-3</v>
      </c>
    </row>
    <row r="1170" spans="1:13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18"/>
        <v>1.1111111111111111E-3</v>
      </c>
    </row>
    <row r="1171" spans="1:13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18"/>
        <v>6.6666666666666671E-3</v>
      </c>
    </row>
    <row r="1172" spans="1:13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18"/>
        <v>6.6666666666666671E-3</v>
      </c>
    </row>
    <row r="1173" spans="1:13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18"/>
        <v>5.5555555555555558E-3</v>
      </c>
    </row>
    <row r="1174" spans="1:13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18"/>
        <v>1.1111111111111111E-3</v>
      </c>
    </row>
    <row r="1175" spans="1:13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18"/>
        <v>8.3333333333333339E-4</v>
      </c>
    </row>
    <row r="1176" spans="1:13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18"/>
        <v>3.0555555555555557E-3</v>
      </c>
    </row>
    <row r="1177" spans="1:13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18"/>
        <v>0</v>
      </c>
    </row>
    <row r="1178" spans="1:13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18"/>
        <v>6.6666666666666671E-3</v>
      </c>
    </row>
    <row r="1179" spans="1:13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18"/>
        <v>5.5555555555555556E-4</v>
      </c>
    </row>
    <row r="1180" spans="1:13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18"/>
        <v>5.5555555555555556E-4</v>
      </c>
    </row>
    <row r="1181" spans="1:13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18"/>
        <v>7.7777777777777776E-3</v>
      </c>
    </row>
    <row r="1182" spans="1:13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18"/>
        <v>0</v>
      </c>
    </row>
    <row r="1183" spans="1:13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18"/>
        <v>0</v>
      </c>
    </row>
    <row r="1184" spans="1:13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18"/>
        <v>1.1111111111111111E-3</v>
      </c>
    </row>
    <row r="1185" spans="1:13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18"/>
        <v>2.2222222222222222E-3</v>
      </c>
    </row>
    <row r="1186" spans="1:13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18"/>
        <v>6.6666666666666671E-3</v>
      </c>
    </row>
    <row r="1187" spans="1:13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18"/>
        <v>4.4444444444444444E-3</v>
      </c>
    </row>
    <row r="1188" spans="1:13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18"/>
        <v>0</v>
      </c>
    </row>
    <row r="1189" spans="1:13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18"/>
        <v>5.5555555555555558E-3</v>
      </c>
    </row>
    <row r="1190" spans="1:13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18"/>
        <v>0</v>
      </c>
    </row>
    <row r="1191" spans="1:13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18"/>
        <v>0</v>
      </c>
    </row>
    <row r="1192" spans="1:13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18"/>
        <v>0.01</v>
      </c>
    </row>
    <row r="1193" spans="1:13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18"/>
        <v>2.2222222222222222E-3</v>
      </c>
    </row>
    <row r="1194" spans="1:13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18"/>
        <v>1.2222222222222223E-2</v>
      </c>
    </row>
    <row r="1195" spans="1:13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18"/>
        <v>1.1111111111111111E-3</v>
      </c>
    </row>
    <row r="1196" spans="1:13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18"/>
        <v>1.1111111111111111E-3</v>
      </c>
    </row>
    <row r="1197" spans="1:13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18"/>
        <v>1.1666666666666667E-2</v>
      </c>
    </row>
    <row r="1198" spans="1:13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18"/>
        <v>9.5238095238095247E-3</v>
      </c>
    </row>
    <row r="1199" spans="1:13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18"/>
        <v>0</v>
      </c>
    </row>
    <row r="1200" spans="1:13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18"/>
        <v>1.1111111111111111E-3</v>
      </c>
    </row>
    <row r="1201" spans="1:13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18"/>
        <v>2.2222222222222222E-3</v>
      </c>
    </row>
    <row r="1202" spans="1:13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18"/>
        <v>5.5555555555555558E-3</v>
      </c>
    </row>
    <row r="1203" spans="1:13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18"/>
        <v>8.8888888888888889E-3</v>
      </c>
    </row>
    <row r="1204" spans="1:13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18"/>
        <v>0</v>
      </c>
    </row>
    <row r="1205" spans="1:13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18"/>
        <v>8.8888888888888889E-3</v>
      </c>
    </row>
    <row r="1206" spans="1:13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18"/>
        <v>5.5555555555555558E-3</v>
      </c>
    </row>
    <row r="1207" spans="1:13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18"/>
        <v>6.6666666666666671E-3</v>
      </c>
    </row>
    <row r="1208" spans="1:13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18"/>
        <v>3.3333333333333335E-3</v>
      </c>
    </row>
    <row r="1209" spans="1:13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18"/>
        <v>4.4444444444444444E-3</v>
      </c>
    </row>
    <row r="1210" spans="1:13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18"/>
        <v>5.5555555555555558E-3</v>
      </c>
    </row>
    <row r="1211" spans="1:13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18"/>
        <v>6.6666666666666671E-3</v>
      </c>
    </row>
    <row r="1212" spans="1:13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18"/>
        <v>1.2222222222222223E-2</v>
      </c>
    </row>
    <row r="1213" spans="1:13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18"/>
        <v>2.2222222222222222E-3</v>
      </c>
    </row>
    <row r="1214" spans="1:13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18"/>
        <v>2.7777777777777778E-4</v>
      </c>
    </row>
    <row r="1215" spans="1:13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18"/>
        <v>2.7777777777777778E-4</v>
      </c>
    </row>
    <row r="1216" spans="1:13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18"/>
        <v>8.3333333333333339E-4</v>
      </c>
    </row>
    <row r="1217" spans="1:13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18"/>
        <v>2.2222222222222222E-3</v>
      </c>
    </row>
    <row r="1218" spans="1:13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18"/>
        <v>0</v>
      </c>
    </row>
    <row r="1219" spans="1:13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18"/>
        <v>2.2222222222222222E-3</v>
      </c>
    </row>
    <row r="1220" spans="1:13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18"/>
        <v>2.2222222222222222E-3</v>
      </c>
    </row>
    <row r="1221" spans="1:13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18"/>
        <v>1.2222222222222223E-2</v>
      </c>
    </row>
    <row r="1222" spans="1:13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18"/>
        <v>2.2222222222222222E-3</v>
      </c>
    </row>
    <row r="1223" spans="1:13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18"/>
        <v>0</v>
      </c>
    </row>
    <row r="1224" spans="1:13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18"/>
        <v>0</v>
      </c>
    </row>
    <row r="1225" spans="1:13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18"/>
        <v>0</v>
      </c>
    </row>
    <row r="1226" spans="1:13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18"/>
        <v>0</v>
      </c>
    </row>
    <row r="1227" spans="1:13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18"/>
        <v>0</v>
      </c>
    </row>
    <row r="1228" spans="1:13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18"/>
        <v>1.1111111111111111E-3</v>
      </c>
    </row>
    <row r="1229" spans="1:13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18"/>
        <v>2.2222222222222222E-3</v>
      </c>
    </row>
    <row r="1230" spans="1:13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18"/>
        <v>2.2222222222222222E-3</v>
      </c>
    </row>
    <row r="1231" spans="1:13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18"/>
        <v>8.8888888888888889E-3</v>
      </c>
    </row>
    <row r="1232" spans="1:13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18"/>
        <v>1.5555555555555555E-2</v>
      </c>
    </row>
    <row r="1233" spans="1:13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18"/>
        <v>1.5555555555555555E-2</v>
      </c>
    </row>
    <row r="1234" spans="1:13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18"/>
        <v>0</v>
      </c>
    </row>
    <row r="1235" spans="1:13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18"/>
        <v>7.7777777777777776E-3</v>
      </c>
    </row>
    <row r="1236" spans="1:13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18"/>
        <v>4.4444444444444444E-3</v>
      </c>
    </row>
    <row r="1237" spans="1:13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18"/>
        <v>0.04</v>
      </c>
    </row>
    <row r="1238" spans="1:13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18"/>
        <v>2.2222222222222222E-3</v>
      </c>
    </row>
    <row r="1239" spans="1:13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18"/>
        <v>0</v>
      </c>
    </row>
    <row r="1240" spans="1:13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18"/>
        <v>2.2222222222222222E-3</v>
      </c>
    </row>
    <row r="1241" spans="1:13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18"/>
        <v>3.3333333333333335E-3</v>
      </c>
    </row>
    <row r="1242" spans="1:13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18"/>
        <v>2.2222222222222223E-2</v>
      </c>
    </row>
    <row r="1243" spans="1:13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18"/>
        <v>0</v>
      </c>
    </row>
    <row r="1244" spans="1:13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18"/>
        <v>0</v>
      </c>
    </row>
    <row r="1245" spans="1:13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18"/>
        <v>1.1111111111111111E-3</v>
      </c>
    </row>
    <row r="1246" spans="1:13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18"/>
        <v>6.5573770491803279E-3</v>
      </c>
    </row>
    <row r="1247" spans="1:13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18"/>
        <v>1.1111111111111112E-2</v>
      </c>
    </row>
    <row r="1248" spans="1:13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18"/>
        <v>1.2222222222222223E-2</v>
      </c>
    </row>
    <row r="1249" spans="1:13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18"/>
        <v>1.7777777777777778E-2</v>
      </c>
    </row>
    <row r="1250" spans="1:13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18"/>
        <v>7.0000000000000007E-2</v>
      </c>
    </row>
    <row r="1251" spans="1:13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18"/>
        <v>0.03</v>
      </c>
    </row>
    <row r="1252" spans="1:13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18"/>
        <v>7.7777777777777776E-3</v>
      </c>
    </row>
    <row r="1253" spans="1:13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18"/>
        <v>0.03</v>
      </c>
    </row>
    <row r="1254" spans="1:13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18"/>
        <v>0.02</v>
      </c>
    </row>
    <row r="1255" spans="1:13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18"/>
        <v>5.4444444444444441E-2</v>
      </c>
    </row>
    <row r="1256" spans="1:13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18"/>
        <v>5.5555555555555552E-2</v>
      </c>
    </row>
    <row r="1257" spans="1:13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18"/>
        <v>6.6666666666666671E-3</v>
      </c>
    </row>
    <row r="1258" spans="1:13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18"/>
        <v>3.4444444444444444E-2</v>
      </c>
    </row>
    <row r="1259" spans="1:13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18"/>
        <v>1.4444444444444444E-2</v>
      </c>
    </row>
    <row r="1260" spans="1:13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18"/>
        <v>0.05</v>
      </c>
    </row>
    <row r="1261" spans="1:13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18"/>
        <v>3.3333333333333333E-2</v>
      </c>
    </row>
    <row r="1262" spans="1:13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18"/>
        <v>5.8888888888888886E-2</v>
      </c>
    </row>
    <row r="1263" spans="1:13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18"/>
        <v>3.5555555555555556E-2</v>
      </c>
    </row>
    <row r="1264" spans="1:13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18"/>
        <v>1.2222222222222223E-2</v>
      </c>
    </row>
    <row r="1265" spans="1:13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18"/>
        <v>1.5555555555555555E-2</v>
      </c>
    </row>
    <row r="1266" spans="1:13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18"/>
        <v>5.5555555555555558E-3</v>
      </c>
    </row>
    <row r="1267" spans="1:13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18"/>
        <v>4.4444444444444444E-3</v>
      </c>
    </row>
    <row r="1268" spans="1:13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18"/>
        <v>1.1111111111111111E-3</v>
      </c>
    </row>
    <row r="1269" spans="1:13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18"/>
        <v>1.2222222222222223E-2</v>
      </c>
    </row>
    <row r="1270" spans="1:13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18"/>
        <v>1.5555555555555555E-2</v>
      </c>
    </row>
    <row r="1271" spans="1:13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18"/>
        <v>3.3333333333333333E-2</v>
      </c>
    </row>
    <row r="1272" spans="1:13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18"/>
        <v>3.4444444444444444E-2</v>
      </c>
    </row>
    <row r="1273" spans="1:13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18"/>
        <v>1.5555555555555555E-2</v>
      </c>
    </row>
    <row r="1274" spans="1:13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18"/>
        <v>0.01</v>
      </c>
    </row>
    <row r="1275" spans="1:13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18"/>
        <v>1.3333333333333334E-2</v>
      </c>
    </row>
    <row r="1276" spans="1:13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18"/>
        <v>0</v>
      </c>
    </row>
    <row r="1277" spans="1:13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18"/>
        <v>1.1111111111111112E-2</v>
      </c>
    </row>
    <row r="1278" spans="1:13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18"/>
        <v>2.1111111111111112E-2</v>
      </c>
    </row>
    <row r="1279" spans="1:13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18"/>
        <v>3.3333333333333335E-3</v>
      </c>
    </row>
    <row r="1280" spans="1:13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18"/>
        <v>8.8888888888888889E-3</v>
      </c>
    </row>
    <row r="1281" spans="1:13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18"/>
        <v>8.8888888888888889E-3</v>
      </c>
    </row>
    <row r="1282" spans="1:13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18"/>
        <v>2.1111111111111112E-2</v>
      </c>
    </row>
    <row r="1283" spans="1:13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18"/>
        <v>8.8888888888888889E-3</v>
      </c>
    </row>
    <row r="1284" spans="1:13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18"/>
        <v>3.5555555555555556E-2</v>
      </c>
    </row>
    <row r="1285" spans="1:13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18"/>
        <v>7.7777777777777779E-2</v>
      </c>
    </row>
    <row r="1286" spans="1:13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18"/>
        <v>7.7777777777777776E-3</v>
      </c>
    </row>
    <row r="1287" spans="1:13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18"/>
        <v>1.4999999999999999E-2</v>
      </c>
    </row>
    <row r="1288" spans="1:13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18"/>
        <v>1.2777777777777779E-2</v>
      </c>
    </row>
    <row r="1289" spans="1:13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18"/>
        <v>2.2222222222222222E-3</v>
      </c>
    </row>
    <row r="1290" spans="1:13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18"/>
        <v>1.1111111111111111E-3</v>
      </c>
    </row>
    <row r="1291" spans="1:13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18"/>
        <v>0</v>
      </c>
    </row>
    <row r="1292" spans="1:13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18"/>
        <v>2.2222222222222222E-3</v>
      </c>
    </row>
    <row r="1293" spans="1:13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18"/>
        <v>0</v>
      </c>
    </row>
    <row r="1294" spans="1:13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18"/>
        <v>2.6666666666666668E-2</v>
      </c>
    </row>
    <row r="1295" spans="1:13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18"/>
        <v>0</v>
      </c>
    </row>
    <row r="1296" spans="1:13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18"/>
        <v>2.4444444444444446E-2</v>
      </c>
    </row>
    <row r="1297" spans="1:15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18"/>
        <v>4.5555555555555557E-2</v>
      </c>
    </row>
    <row r="1298" spans="1:15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18"/>
        <v>5.1111111111111114E-2</v>
      </c>
    </row>
    <row r="1299" spans="1:15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18"/>
        <v>2.7777777777777776E-2</v>
      </c>
    </row>
    <row r="1300" spans="1:15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18"/>
        <v>5.5555555555555558E-3</v>
      </c>
    </row>
    <row r="1301" spans="1:15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18"/>
        <v>6.6666666666666671E-3</v>
      </c>
    </row>
    <row r="1302" spans="1:15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18"/>
        <v>5.5555555555555558E-3</v>
      </c>
    </row>
    <row r="1303" spans="1:15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18"/>
        <v>1.1111111111111111E-3</v>
      </c>
      <c r="O1303" s="14" t="s">
        <v>75</v>
      </c>
    </row>
    <row r="1304" spans="1:15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18"/>
        <v>1.1111111111111111E-3</v>
      </c>
      <c r="O1304" s="14" t="s">
        <v>75</v>
      </c>
    </row>
    <row r="1305" spans="1:15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18"/>
        <v>2.2222222222222222E-3</v>
      </c>
      <c r="O1305" s="14" t="s">
        <v>75</v>
      </c>
    </row>
    <row r="1306" spans="1:15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18"/>
        <v>5.5555555555555556E-4</v>
      </c>
    </row>
    <row r="1307" spans="1:15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18"/>
        <v>2.2222222222222222E-3</v>
      </c>
    </row>
    <row r="1308" spans="1:15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18"/>
        <v>1.1111111111111111E-3</v>
      </c>
    </row>
    <row r="1309" spans="1:15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18"/>
        <v>4.4444444444444444E-3</v>
      </c>
    </row>
    <row r="1310" spans="1:15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18"/>
        <v>2.1111111111111112E-2</v>
      </c>
    </row>
    <row r="1311" spans="1:15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18"/>
        <v>1.3333333333333334E-2</v>
      </c>
    </row>
    <row r="1312" spans="1:15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18"/>
        <v>8.8888888888888889E-3</v>
      </c>
    </row>
    <row r="1313" spans="1:15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18"/>
        <v>1.1578947368421053E-2</v>
      </c>
    </row>
    <row r="1314" spans="1:15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18"/>
        <v>2.7777777777777779E-3</v>
      </c>
    </row>
    <row r="1315" spans="1:15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18"/>
        <v>0</v>
      </c>
    </row>
    <row r="1316" spans="1:15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18"/>
        <v>3.3333333333333335E-3</v>
      </c>
      <c r="O1316" s="14" t="s">
        <v>75</v>
      </c>
    </row>
    <row r="1317" spans="1:15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18"/>
        <v>2.7777777777777779E-3</v>
      </c>
      <c r="O1317" s="14" t="s">
        <v>75</v>
      </c>
    </row>
    <row r="1318" spans="1:15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18"/>
        <v>3.8888888888888888E-3</v>
      </c>
      <c r="O1318" s="14" t="s">
        <v>75</v>
      </c>
    </row>
    <row r="1319" spans="1:15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18"/>
        <v>2.4444444444444446E-2</v>
      </c>
    </row>
    <row r="1320" spans="1:15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18"/>
        <v>3.7777777777777778E-2</v>
      </c>
    </row>
    <row r="1321" spans="1:15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18"/>
        <v>2.7777777777777776E-2</v>
      </c>
    </row>
    <row r="1322" spans="1:15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18"/>
        <v>1.3333333333333334E-2</v>
      </c>
    </row>
    <row r="1323" spans="1:15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18"/>
        <v>3.3333333333333335E-3</v>
      </c>
      <c r="O1323" s="14" t="s">
        <v>75</v>
      </c>
    </row>
    <row r="1324" spans="1:15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18"/>
        <v>5.5555555555555556E-4</v>
      </c>
      <c r="O1324" s="14" t="s">
        <v>75</v>
      </c>
    </row>
    <row r="1325" spans="1:15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18"/>
        <v>4.4444444444444444E-3</v>
      </c>
      <c r="O1325" s="14" t="s">
        <v>75</v>
      </c>
    </row>
    <row r="1326" spans="1:15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18"/>
        <v>3.3333333333333335E-3</v>
      </c>
    </row>
    <row r="1327" spans="1:15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18"/>
        <v>5.5555555555555556E-4</v>
      </c>
    </row>
    <row r="1328" spans="1:15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18"/>
        <v>0</v>
      </c>
    </row>
    <row r="1329" spans="1:13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18"/>
        <v>0.02</v>
      </c>
    </row>
    <row r="1330" spans="1:13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18"/>
        <v>0</v>
      </c>
    </row>
    <row r="1331" spans="1:13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18"/>
        <v>1.1111111111111112E-2</v>
      </c>
    </row>
    <row r="1332" spans="1:13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18"/>
        <v>7.7777777777777776E-3</v>
      </c>
    </row>
    <row r="1333" spans="1:13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18"/>
        <v>2.2222222222222222E-3</v>
      </c>
    </row>
    <row r="1334" spans="1:13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18"/>
        <v>6.6666666666666671E-3</v>
      </c>
    </row>
    <row r="1335" spans="1:13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18"/>
        <v>7.7777777777777776E-3</v>
      </c>
    </row>
    <row r="1336" spans="1:13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18"/>
        <v>7.7777777777777776E-3</v>
      </c>
    </row>
    <row r="1337" spans="1:13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18"/>
        <v>7.7777777777777776E-3</v>
      </c>
    </row>
    <row r="1338" spans="1:13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18"/>
        <v>0.01</v>
      </c>
    </row>
    <row r="1339" spans="1:13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18"/>
        <v>2.2222222222222222E-3</v>
      </c>
    </row>
    <row r="1340" spans="1:13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18"/>
        <v>0</v>
      </c>
    </row>
    <row r="1341" spans="1:13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18"/>
        <v>1.4444444444444444E-2</v>
      </c>
    </row>
    <row r="1342" spans="1:13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18"/>
        <v>2.388888888888889E-2</v>
      </c>
    </row>
    <row r="1343" spans="1:13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18"/>
        <v>2.7222222222222221E-2</v>
      </c>
    </row>
    <row r="1344" spans="1:13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18"/>
        <v>1.3333333333333334E-2</v>
      </c>
    </row>
    <row r="1345" spans="1:13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18"/>
        <v>1.1111111111111111E-3</v>
      </c>
    </row>
    <row r="1346" spans="1:13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18"/>
        <v>1.1111111111111111E-3</v>
      </c>
    </row>
    <row r="1347" spans="1:13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18"/>
        <v>7.7777777777777776E-3</v>
      </c>
    </row>
    <row r="1348" spans="1:13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18"/>
        <v>4.4444444444444444E-3</v>
      </c>
    </row>
    <row r="1349" spans="1:13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18"/>
        <v>0</v>
      </c>
    </row>
    <row r="1350" spans="1:13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18"/>
        <v>2.8888888888888888E-2</v>
      </c>
    </row>
    <row r="1351" spans="1:13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18"/>
        <v>1.2222222222222223E-2</v>
      </c>
    </row>
    <row r="1352" spans="1:13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18"/>
        <v>2.1111111111111112E-2</v>
      </c>
    </row>
    <row r="1353" spans="1:13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18"/>
        <v>0</v>
      </c>
    </row>
    <row r="1354" spans="1:13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18"/>
        <v>1.1111111111111111E-3</v>
      </c>
    </row>
    <row r="1355" spans="1:13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18"/>
        <v>1.1111111111111112E-2</v>
      </c>
    </row>
    <row r="1356" spans="1:13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18"/>
        <v>2.1111111111111112E-2</v>
      </c>
    </row>
    <row r="1357" spans="1:13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18"/>
        <v>8.8888888888888889E-3</v>
      </c>
    </row>
    <row r="1358" spans="1:13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18"/>
        <v>6.6666666666666671E-3</v>
      </c>
    </row>
    <row r="1359" spans="1:13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18"/>
        <v>4.4444444444444444E-3</v>
      </c>
    </row>
    <row r="1360" spans="1:13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18"/>
        <v>3.2222222222222222E-2</v>
      </c>
    </row>
    <row r="1361" spans="1:15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18"/>
        <v>2.7777777777777779E-3</v>
      </c>
      <c r="O1361" s="14" t="s">
        <v>75</v>
      </c>
    </row>
    <row r="1362" spans="1:15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18"/>
        <v>2.2222222222222222E-3</v>
      </c>
      <c r="O1362" s="14" t="s">
        <v>75</v>
      </c>
    </row>
    <row r="1363" spans="1:15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18"/>
        <v>6.6666666666666671E-3</v>
      </c>
      <c r="O1363" s="14" t="s">
        <v>75</v>
      </c>
    </row>
    <row r="1364" spans="1:15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18"/>
        <v>1.6666666666666668E-3</v>
      </c>
    </row>
    <row r="1365" spans="1:15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18"/>
        <v>5.5555555555555558E-3</v>
      </c>
    </row>
    <row r="1366" spans="1:15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18"/>
        <v>3.8888888888888888E-3</v>
      </c>
    </row>
    <row r="1367" spans="1:15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18"/>
        <v>6.6666666666666671E-3</v>
      </c>
    </row>
    <row r="1368" spans="1:15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18"/>
        <v>2.2222222222222223E-2</v>
      </c>
    </row>
    <row r="1369" spans="1:15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18"/>
        <v>2.2222222222222223E-2</v>
      </c>
    </row>
    <row r="1370" spans="1:15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18"/>
        <v>5.5555555555555558E-3</v>
      </c>
    </row>
    <row r="1371" spans="1:15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18"/>
        <v>3.3333333333333335E-3</v>
      </c>
    </row>
    <row r="1372" spans="1:15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18"/>
        <v>8.8888888888888889E-3</v>
      </c>
    </row>
    <row r="1373" spans="1:15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18"/>
        <v>2.5555555555555557E-2</v>
      </c>
    </row>
    <row r="1374" spans="1:15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18"/>
        <v>0</v>
      </c>
    </row>
    <row r="1375" spans="1:15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18"/>
        <v>2.2777777777777779E-2</v>
      </c>
    </row>
    <row r="1376" spans="1:15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19">(E1376/D1376)</f>
        <v>6.6666666666666671E-3</v>
      </c>
    </row>
    <row r="1377" spans="1:13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19"/>
        <v>9.4444444444444445E-3</v>
      </c>
    </row>
    <row r="1378" spans="1:13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19"/>
        <v>2.2222222222222222E-3</v>
      </c>
    </row>
    <row r="1379" spans="1:13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19"/>
        <v>1.6666666666666668E-3</v>
      </c>
    </row>
    <row r="1380" spans="1:13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19"/>
        <v>1.2777777777777779E-2</v>
      </c>
    </row>
    <row r="1381" spans="1:13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19"/>
        <v>7.7777777777777776E-3</v>
      </c>
    </row>
    <row r="1382" spans="1:13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19"/>
        <v>2.1111111111111112E-2</v>
      </c>
    </row>
    <row r="1383" spans="1:13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19"/>
        <v>1.1111111111111111E-3</v>
      </c>
    </row>
    <row r="1384" spans="1:13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19"/>
        <v>1.2222222222222223E-2</v>
      </c>
    </row>
    <row r="1385" spans="1:13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19"/>
        <v>1.2222222222222223E-2</v>
      </c>
    </row>
    <row r="1386" spans="1:13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19"/>
        <v>1.5555555555555555E-2</v>
      </c>
    </row>
    <row r="1387" spans="1:13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19"/>
        <v>1.2222222222222223E-2</v>
      </c>
    </row>
    <row r="1388" spans="1:13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19"/>
        <v>1.4444444444444444E-2</v>
      </c>
    </row>
    <row r="1389" spans="1:13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19"/>
        <v>7.7777777777777776E-3</v>
      </c>
    </row>
    <row r="1390" spans="1:13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19"/>
        <v>7.7777777777777776E-3</v>
      </c>
    </row>
    <row r="1391" spans="1:13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19"/>
        <v>6.6666666666666671E-3</v>
      </c>
    </row>
    <row r="1392" spans="1:13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19"/>
        <v>0</v>
      </c>
    </row>
    <row r="1393" spans="1:13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19"/>
        <v>5.0000000000000001E-3</v>
      </c>
    </row>
    <row r="1394" spans="1:13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19"/>
        <v>1.1111111111111111E-3</v>
      </c>
    </row>
    <row r="1395" spans="1:13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19"/>
        <v>1.6666666666666668E-3</v>
      </c>
    </row>
    <row r="1396" spans="1:13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19"/>
        <v>1.1111111111111111E-3</v>
      </c>
    </row>
    <row r="1397" spans="1:13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19"/>
        <v>1.1111111111111112E-2</v>
      </c>
    </row>
    <row r="1398" spans="1:13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19"/>
        <v>0.01</v>
      </c>
    </row>
    <row r="1399" spans="1:13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19"/>
        <v>4.4444444444444444E-3</v>
      </c>
    </row>
    <row r="1400" spans="1:13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19"/>
        <v>0.01</v>
      </c>
    </row>
    <row r="1401" spans="1:13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19"/>
        <v>1.1666666666666667E-2</v>
      </c>
    </row>
    <row r="1402" spans="1:13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19"/>
        <v>4.4444444444444444E-3</v>
      </c>
    </row>
    <row r="1403" spans="1:13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19"/>
        <v>1.1111111111111111E-3</v>
      </c>
    </row>
    <row r="1404" spans="1:13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19"/>
        <v>2.2222222222222222E-3</v>
      </c>
    </row>
    <row r="1405" spans="1:13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19"/>
        <v>5.3333333333333337E-2</v>
      </c>
    </row>
    <row r="1406" spans="1:13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19"/>
        <v>2.2222222222222222E-3</v>
      </c>
    </row>
    <row r="1407" spans="1:13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19"/>
        <v>3.3333333333333335E-3</v>
      </c>
    </row>
    <row r="1408" spans="1:13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19"/>
        <v>3.3333333333333335E-3</v>
      </c>
    </row>
    <row r="1409" spans="1:15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19"/>
        <v>6.6666666666666671E-3</v>
      </c>
    </row>
    <row r="1410" spans="1:15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19"/>
        <v>0.33888888888888891</v>
      </c>
    </row>
    <row r="1411" spans="1:15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19"/>
        <v>3.3333333333333335E-3</v>
      </c>
      <c r="O1411" s="14" t="s">
        <v>75</v>
      </c>
    </row>
    <row r="1412" spans="1:15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19"/>
        <v>5.5555555555555556E-4</v>
      </c>
      <c r="O1412" s="14" t="s">
        <v>75</v>
      </c>
    </row>
    <row r="1413" spans="1:15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19"/>
        <v>5.5555555555555556E-4</v>
      </c>
      <c r="O1413" s="14" t="s">
        <v>75</v>
      </c>
    </row>
    <row r="1414" spans="1:15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</row>
    <row r="1415" spans="1:15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20">(E1415/D1415)</f>
        <v>0</v>
      </c>
    </row>
    <row r="1416" spans="1:15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20"/>
        <v>0</v>
      </c>
    </row>
    <row r="1417" spans="1:15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20"/>
        <v>0</v>
      </c>
    </row>
    <row r="1418" spans="1:15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 t="shared" si="20"/>
        <v>1.3333333333333334E-2</v>
      </c>
    </row>
    <row r="1419" spans="1:15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20"/>
        <v>0.01</v>
      </c>
    </row>
    <row r="1420" spans="1:15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20"/>
        <v>6.6666666666666671E-3</v>
      </c>
    </row>
    <row r="1421" spans="1:15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20"/>
        <v>1.1111111111111111E-3</v>
      </c>
    </row>
    <row r="1422" spans="1:15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20"/>
        <v>4.4444444444444444E-3</v>
      </c>
    </row>
    <row r="1423" spans="1:15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20"/>
        <v>2.2222222222222222E-3</v>
      </c>
    </row>
    <row r="1424" spans="1:15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20"/>
        <v>5.5555555555555558E-3</v>
      </c>
    </row>
    <row r="1425" spans="1:13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20"/>
        <v>0</v>
      </c>
    </row>
    <row r="1426" spans="1:13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20"/>
        <v>3.3333333333333335E-3</v>
      </c>
    </row>
    <row r="1427" spans="1:13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20"/>
        <v>3.888888888888889E-2</v>
      </c>
    </row>
    <row r="1428" spans="1:13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20"/>
        <v>3.3333333333333335E-3</v>
      </c>
    </row>
    <row r="1429" spans="1:13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20"/>
        <v>0</v>
      </c>
    </row>
    <row r="1430" spans="1:13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20"/>
        <v>4.4444444444444444E-3</v>
      </c>
    </row>
    <row r="1431" spans="1:13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20"/>
        <v>1.5555555555555555E-2</v>
      </c>
    </row>
    <row r="1432" spans="1:13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20"/>
        <v>2.4444444444444446E-2</v>
      </c>
    </row>
    <row r="1433" spans="1:13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20"/>
        <v>0</v>
      </c>
    </row>
    <row r="1434" spans="1:13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20"/>
        <v>3.3333333333333335E-3</v>
      </c>
    </row>
    <row r="1435" spans="1:13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20"/>
        <v>4.4444444444444444E-3</v>
      </c>
    </row>
    <row r="1436" spans="1:13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20"/>
        <v>3.3333333333333335E-3</v>
      </c>
    </row>
    <row r="1437" spans="1:13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20"/>
        <v>1.3333333333333334E-2</v>
      </c>
    </row>
    <row r="1438" spans="1:13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20"/>
        <v>2.2222222222222222E-3</v>
      </c>
    </row>
    <row r="1439" spans="1:13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20"/>
        <v>1.2222222222222223E-2</v>
      </c>
    </row>
    <row r="1440" spans="1:13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20"/>
        <v>0</v>
      </c>
    </row>
    <row r="1441" spans="1:13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20"/>
        <v>8.8888888888888889E-3</v>
      </c>
    </row>
    <row r="1442" spans="1:13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20"/>
        <v>1.4444444444444444E-2</v>
      </c>
    </row>
    <row r="1443" spans="1:13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20"/>
        <v>2.5555555555555557E-2</v>
      </c>
    </row>
    <row r="1444" spans="1:13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20"/>
        <v>7.7777777777777776E-3</v>
      </c>
    </row>
    <row r="1445" spans="1:13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20"/>
        <v>1.1111111111111111E-3</v>
      </c>
    </row>
    <row r="1446" spans="1:13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20"/>
        <v>4.4444444444444444E-3</v>
      </c>
    </row>
    <row r="1447" spans="1:13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20"/>
        <v>1.1111111111111111E-3</v>
      </c>
    </row>
    <row r="1448" spans="1:13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9">
        <v>0.05</v>
      </c>
      <c r="K1448">
        <v>0.6</v>
      </c>
      <c r="L1448">
        <v>0.3</v>
      </c>
      <c r="M1448" s="14">
        <f t="shared" si="20"/>
        <v>7.7777777777777776E-3</v>
      </c>
    </row>
    <row r="1449" spans="1:13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20"/>
        <v>3.111111111111111E-2</v>
      </c>
    </row>
    <row r="1450" spans="1:13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20"/>
        <v>1.2222222222222223E-2</v>
      </c>
    </row>
    <row r="1451" spans="1:13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20"/>
        <v>1.1111111111111112E-2</v>
      </c>
    </row>
    <row r="1452" spans="1:13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20"/>
        <v>0</v>
      </c>
    </row>
    <row r="1453" spans="1:13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20"/>
        <v>1.8888888888888889E-2</v>
      </c>
    </row>
    <row r="1454" spans="1:13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20"/>
        <v>7.7777777777777776E-3</v>
      </c>
    </row>
    <row r="1455" spans="1:13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20"/>
        <v>1.3333333333333334E-2</v>
      </c>
    </row>
    <row r="1456" spans="1:13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20"/>
        <v>4.4444444444444444E-3</v>
      </c>
    </row>
    <row r="1457" spans="1:15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20"/>
        <v>4.1111111111111112E-2</v>
      </c>
    </row>
    <row r="1458" spans="1:15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20"/>
        <v>3.3333333333333335E-3</v>
      </c>
    </row>
    <row r="1459" spans="1:15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20"/>
        <v>3.2222222222222222E-2</v>
      </c>
    </row>
    <row r="1460" spans="1:15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20"/>
        <v>1.5555555555555555E-2</v>
      </c>
    </row>
    <row r="1461" spans="1:15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20"/>
        <v>1.4444444444444444E-2</v>
      </c>
    </row>
    <row r="1462" spans="1:15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20"/>
        <v>0</v>
      </c>
      <c r="O1462" s="14" t="s">
        <v>75</v>
      </c>
    </row>
    <row r="1463" spans="1:15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20"/>
        <v>5.5555555555555556E-4</v>
      </c>
      <c r="O1463" s="14" t="s">
        <v>75</v>
      </c>
    </row>
    <row r="1464" spans="1:15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20"/>
        <v>0</v>
      </c>
      <c r="O1464" s="14" t="s">
        <v>75</v>
      </c>
    </row>
    <row r="1465" spans="1:15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20"/>
        <v>0.01</v>
      </c>
    </row>
    <row r="1466" spans="1:15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20"/>
        <v>1.8888888888888889E-2</v>
      </c>
    </row>
    <row r="1467" spans="1:15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20"/>
        <v>5.5555555555555558E-3</v>
      </c>
    </row>
    <row r="1468" spans="1:15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20"/>
        <v>1.1111111111111111E-3</v>
      </c>
    </row>
    <row r="1469" spans="1:15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20"/>
        <v>2.7777777777777776E-2</v>
      </c>
    </row>
    <row r="1470" spans="1:15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20"/>
        <v>1.8888888888888889E-2</v>
      </c>
    </row>
    <row r="1471" spans="1:15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20"/>
        <v>2.1111111111111112E-2</v>
      </c>
    </row>
    <row r="1472" spans="1:15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20"/>
        <v>2.2222222222222222E-3</v>
      </c>
    </row>
    <row r="1473" spans="1:13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20"/>
        <v>0.01</v>
      </c>
    </row>
    <row r="1474" spans="1:13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20"/>
        <v>3.111111111111111E-2</v>
      </c>
    </row>
    <row r="1475" spans="1:13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20"/>
        <v>1.5555555555555555E-2</v>
      </c>
    </row>
    <row r="1476" spans="1:13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20"/>
        <v>1.2222222222222223E-2</v>
      </c>
    </row>
    <row r="1477" spans="1:13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20"/>
        <v>2.8888888888888888E-2</v>
      </c>
    </row>
    <row r="1478" spans="1:13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20"/>
        <v>8.8888888888888889E-3</v>
      </c>
    </row>
    <row r="1479" spans="1:13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21">(E1479/D1479)</f>
        <v>6.6666666666666671E-3</v>
      </c>
    </row>
    <row r="1480" spans="1:13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21"/>
        <v>7.7777777777777776E-3</v>
      </c>
    </row>
    <row r="1481" spans="1:13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21"/>
        <v>5.5555555555555558E-3</v>
      </c>
    </row>
    <row r="1482" spans="1:13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21"/>
        <v>1.6666666666666668E-3</v>
      </c>
    </row>
    <row r="1483" spans="1:13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21"/>
        <v>0</v>
      </c>
    </row>
    <row r="1484" spans="1:13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21"/>
        <v>7.7777777777777776E-3</v>
      </c>
    </row>
    <row r="1485" spans="1:13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21"/>
        <v>7.7777777777777776E-3</v>
      </c>
    </row>
    <row r="1486" spans="1:13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21"/>
        <v>3.3333333333333335E-3</v>
      </c>
    </row>
    <row r="1487" spans="1:13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21"/>
        <v>1.1111111111111111E-3</v>
      </c>
    </row>
    <row r="1488" spans="1:13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21"/>
        <v>1.6666666666666668E-3</v>
      </c>
    </row>
    <row r="1489" spans="1:15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1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21"/>
        <v>0</v>
      </c>
    </row>
    <row r="1490" spans="1:15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21"/>
        <v>3.111111111111111E-2</v>
      </c>
    </row>
    <row r="1491" spans="1:15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21"/>
        <v>1.8888888888888889E-2</v>
      </c>
    </row>
    <row r="1492" spans="1:15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21"/>
        <v>0.05</v>
      </c>
    </row>
    <row r="1493" spans="1:15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21"/>
        <v>1.1111111111111111E-3</v>
      </c>
    </row>
    <row r="1494" spans="1:15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21"/>
        <v>0</v>
      </c>
      <c r="O1494" s="14" t="s">
        <v>75</v>
      </c>
    </row>
    <row r="1495" spans="1:15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21"/>
        <v>0</v>
      </c>
      <c r="O1495" s="14" t="s">
        <v>75</v>
      </c>
    </row>
    <row r="1496" spans="1:15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21"/>
        <v>0</v>
      </c>
      <c r="O1496" s="14" t="s">
        <v>75</v>
      </c>
    </row>
    <row r="1497" spans="1:15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21"/>
        <v>4.3333333333333335E-2</v>
      </c>
    </row>
    <row r="1498" spans="1:15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21"/>
        <v>1.1111111111111112E-2</v>
      </c>
    </row>
    <row r="1499" spans="1:15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21"/>
        <v>4.4444444444444444E-3</v>
      </c>
    </row>
    <row r="1500" spans="1:15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21"/>
        <v>1.8888888888888889E-2</v>
      </c>
    </row>
    <row r="1501" spans="1:15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21"/>
        <v>5.4444444444444441E-2</v>
      </c>
    </row>
    <row r="1502" spans="1:15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21"/>
        <v>2.6666666666666668E-2</v>
      </c>
    </row>
    <row r="1503" spans="1:15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21"/>
        <v>1.3333333333333334E-2</v>
      </c>
    </row>
    <row r="1504" spans="1:15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21"/>
        <v>1.1111111111111112E-2</v>
      </c>
    </row>
    <row r="1505" spans="1:13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21"/>
        <v>5.5555555555555558E-3</v>
      </c>
    </row>
    <row r="1506" spans="1:13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21"/>
        <v>3.3333333333333335E-3</v>
      </c>
    </row>
    <row r="1507" spans="1:13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21"/>
        <v>0.03</v>
      </c>
    </row>
    <row r="1508" spans="1:13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21"/>
        <v>8.8888888888888889E-3</v>
      </c>
    </row>
    <row r="1509" spans="1:13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21"/>
        <v>1.5555555555555555E-2</v>
      </c>
    </row>
    <row r="1510" spans="1:13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21"/>
        <v>0</v>
      </c>
    </row>
    <row r="1511" spans="1:13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21"/>
        <v>8.8888888888888889E-3</v>
      </c>
    </row>
    <row r="1512" spans="1:13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21"/>
        <v>1.2222222222222223E-2</v>
      </c>
    </row>
    <row r="1513" spans="1:13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21"/>
        <v>1.2222222222222223E-2</v>
      </c>
    </row>
    <row r="1514" spans="1:13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21"/>
        <v>2.2222222222222222E-3</v>
      </c>
    </row>
    <row r="1515" spans="1:13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21"/>
        <v>1.8333333333333333E-2</v>
      </c>
    </row>
    <row r="1516" spans="1:13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21"/>
        <v>1.6111111111111111E-2</v>
      </c>
    </row>
    <row r="1517" spans="1:13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21"/>
        <v>5.5555555555555556E-4</v>
      </c>
    </row>
    <row r="1518" spans="1:13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21"/>
        <v>4.5112781954887221E-3</v>
      </c>
    </row>
    <row r="1519" spans="1:13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21"/>
        <v>6.6666666666666671E-3</v>
      </c>
    </row>
    <row r="1520" spans="1:13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21"/>
        <v>0</v>
      </c>
    </row>
    <row r="1521" spans="1:13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21"/>
        <v>1.6666666666666666E-2</v>
      </c>
    </row>
    <row r="1522" spans="1:13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21"/>
        <v>0.02</v>
      </c>
    </row>
    <row r="1523" spans="1:13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21"/>
        <v>3.3333333333333335E-3</v>
      </c>
    </row>
    <row r="1524" spans="1:13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21"/>
        <v>2.3333333333333334E-2</v>
      </c>
    </row>
    <row r="1525" spans="1:13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21"/>
        <v>2.2222222222222222E-3</v>
      </c>
    </row>
    <row r="1526" spans="1:13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21"/>
        <v>1.4084507042253521E-2</v>
      </c>
    </row>
    <row r="1527" spans="1:13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21"/>
        <v>0.01</v>
      </c>
    </row>
    <row r="1528" spans="1:13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21"/>
        <v>1.1111111111111111E-3</v>
      </c>
    </row>
    <row r="1529" spans="1:13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21"/>
        <v>3.3333333333333335E-3</v>
      </c>
    </row>
    <row r="1530" spans="1:13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21"/>
        <v>1.1111111111111111E-3</v>
      </c>
    </row>
    <row r="1531" spans="1:13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21"/>
        <v>0.01</v>
      </c>
    </row>
    <row r="1532" spans="1:13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21"/>
        <v>1.1111111111111111E-3</v>
      </c>
    </row>
    <row r="1533" spans="1:13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21"/>
        <v>1.1111111111111111E-3</v>
      </c>
    </row>
    <row r="1534" spans="1:13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21"/>
        <v>0</v>
      </c>
    </row>
    <row r="1535" spans="1:13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21"/>
        <v>8.8888888888888889E-3</v>
      </c>
    </row>
    <row r="1536" spans="1:13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21"/>
        <v>6.6666666666666671E-3</v>
      </c>
    </row>
    <row r="1537" spans="1:13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21"/>
        <v>0</v>
      </c>
    </row>
    <row r="1538" spans="1:13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21"/>
        <v>9.4444444444444445E-3</v>
      </c>
    </row>
    <row r="1539" spans="1:13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21"/>
        <v>2.7777777777777779E-3</v>
      </c>
    </row>
    <row r="1540" spans="1:13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1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21"/>
        <v>1.1111111111111111E-3</v>
      </c>
    </row>
    <row r="1541" spans="1:13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21"/>
        <v>4.4444444444444444E-3</v>
      </c>
    </row>
    <row r="1542" spans="1:13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21"/>
        <v>1.6666666666666666E-2</v>
      </c>
    </row>
    <row r="1543" spans="1:13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22">(E1543/D1543)</f>
        <v>2.2222222222222222E-3</v>
      </c>
    </row>
    <row r="1544" spans="1:13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22"/>
        <v>0.02</v>
      </c>
    </row>
    <row r="1545" spans="1:13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22"/>
        <v>0.04</v>
      </c>
    </row>
    <row r="1546" spans="1:13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22"/>
        <v>1.8888888888888889E-2</v>
      </c>
    </row>
    <row r="1547" spans="1:13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22"/>
        <v>7.6666666666666661E-2</v>
      </c>
    </row>
    <row r="1548" spans="1:13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22"/>
        <v>6.5555555555555561E-2</v>
      </c>
    </row>
    <row r="1549" spans="1:13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22"/>
        <v>1.2222222222222223E-2</v>
      </c>
    </row>
    <row r="1550" spans="1:13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22"/>
        <v>4.6666666666666669E-2</v>
      </c>
    </row>
    <row r="1551" spans="1:13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22"/>
        <v>2.4444444444444446E-2</v>
      </c>
    </row>
    <row r="1552" spans="1:13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22"/>
        <v>3.3333333333333335E-3</v>
      </c>
    </row>
    <row r="1553" spans="1:15" ht="14.25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9">
        <v>0</v>
      </c>
      <c r="K1553">
        <v>0.3</v>
      </c>
      <c r="L1553">
        <v>1.5</v>
      </c>
      <c r="M1553" s="14">
        <f t="shared" si="22"/>
        <v>3.8888888888888888E-3</v>
      </c>
    </row>
    <row r="1554" spans="1:15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22"/>
        <v>1.5555555555555555E-2</v>
      </c>
    </row>
    <row r="1555" spans="1:15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22"/>
        <v>2.5555555555555557E-2</v>
      </c>
    </row>
    <row r="1556" spans="1:15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22"/>
        <v>1.1111111111111111E-3</v>
      </c>
    </row>
    <row r="1557" spans="1:15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22"/>
        <v>1.1111111111111112E-2</v>
      </c>
    </row>
    <row r="1558" spans="1:15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22"/>
        <v>7.8888888888888883E-2</v>
      </c>
    </row>
    <row r="1559" spans="1:15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22"/>
        <v>1.3333333333333334E-2</v>
      </c>
    </row>
    <row r="1560" spans="1:15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22"/>
        <v>8.8888888888888889E-3</v>
      </c>
    </row>
    <row r="1561" spans="1:15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22"/>
        <v>0</v>
      </c>
    </row>
    <row r="1562" spans="1:15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22"/>
        <v>3.3333333333333335E-3</v>
      </c>
      <c r="O1562" s="14" t="s">
        <v>75</v>
      </c>
    </row>
    <row r="1563" spans="1:15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22"/>
        <v>1.1111111111111112E-2</v>
      </c>
      <c r="O1563" s="14" t="s">
        <v>75</v>
      </c>
    </row>
    <row r="1564" spans="1:15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22"/>
        <v>9.4444444444444445E-3</v>
      </c>
      <c r="O1564" s="14" t="s">
        <v>75</v>
      </c>
    </row>
    <row r="1565" spans="1:15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22"/>
        <v>1.6666666666666668E-3</v>
      </c>
    </row>
    <row r="1566" spans="1:15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22"/>
        <v>0</v>
      </c>
    </row>
    <row r="1567" spans="1:15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22"/>
        <v>0</v>
      </c>
    </row>
    <row r="1568" spans="1:15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22"/>
        <v>6.6666666666666671E-3</v>
      </c>
    </row>
    <row r="1569" spans="1:13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22"/>
        <v>3.5555555555555556E-2</v>
      </c>
    </row>
    <row r="1570" spans="1:13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22"/>
        <v>7.7777777777777776E-3</v>
      </c>
    </row>
    <row r="1571" spans="1:13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22"/>
        <v>6.6666666666666671E-3</v>
      </c>
    </row>
    <row r="1572" spans="1:13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22"/>
        <v>1.9444444444444445E-2</v>
      </c>
    </row>
    <row r="1573" spans="1:13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22"/>
        <v>2.6666666666666668E-2</v>
      </c>
    </row>
    <row r="1574" spans="1:13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22"/>
        <v>1.4444444444444444E-2</v>
      </c>
    </row>
    <row r="1575" spans="1:13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22"/>
        <v>7.7777777777777776E-3</v>
      </c>
    </row>
    <row r="1576" spans="1:13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22"/>
        <v>0.03</v>
      </c>
    </row>
    <row r="1577" spans="1:13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22"/>
        <v>5.5555555555555558E-3</v>
      </c>
    </row>
    <row r="1578" spans="1:13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22"/>
        <v>1.8888888888888889E-2</v>
      </c>
    </row>
    <row r="1579" spans="1:13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22"/>
        <v>5.0000000000000001E-3</v>
      </c>
    </row>
    <row r="1580" spans="1:13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22"/>
        <v>0</v>
      </c>
    </row>
    <row r="1581" spans="1:13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22"/>
        <v>2.7777777777777779E-3</v>
      </c>
    </row>
    <row r="1582" spans="1:13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22"/>
        <v>2.3333333333333334E-2</v>
      </c>
    </row>
    <row r="1583" spans="1:13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22"/>
        <v>8.8888888888888889E-3</v>
      </c>
    </row>
    <row r="1584" spans="1:13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22"/>
        <v>2.2222222222222222E-3</v>
      </c>
    </row>
    <row r="1585" spans="1:15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22"/>
        <v>1.1111111111111111E-3</v>
      </c>
      <c r="O1585" s="14" t="s">
        <v>75</v>
      </c>
    </row>
    <row r="1586" spans="1:15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22"/>
        <v>6.6666666666666671E-3</v>
      </c>
      <c r="O1586" s="14" t="s">
        <v>75</v>
      </c>
    </row>
    <row r="1587" spans="1:15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22"/>
        <v>1.8888888888888889E-2</v>
      </c>
      <c r="O1587" s="14" t="s">
        <v>75</v>
      </c>
    </row>
    <row r="1588" spans="1:15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22"/>
        <v>5.5555555555555558E-3</v>
      </c>
    </row>
    <row r="1589" spans="1:15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22"/>
        <v>0.02</v>
      </c>
    </row>
    <row r="1590" spans="1:15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22"/>
        <v>2.4444444444444446E-2</v>
      </c>
    </row>
    <row r="1591" spans="1:15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22"/>
        <v>3.3333333333333335E-3</v>
      </c>
    </row>
    <row r="1592" spans="1:15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22"/>
        <v>1.2222222222222223E-2</v>
      </c>
    </row>
    <row r="1593" spans="1:15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22"/>
        <v>2.2222222222222222E-3</v>
      </c>
      <c r="O1593" s="14" t="s">
        <v>75</v>
      </c>
    </row>
    <row r="1594" spans="1:15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22"/>
        <v>3.3333333333333335E-3</v>
      </c>
      <c r="O1594" s="14" t="s">
        <v>75</v>
      </c>
    </row>
    <row r="1595" spans="1:15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22"/>
        <v>1.2222222222222223E-2</v>
      </c>
      <c r="O1595" s="14" t="s">
        <v>75</v>
      </c>
    </row>
    <row r="1596" spans="1:15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22"/>
        <v>1.6666666666666666E-2</v>
      </c>
    </row>
    <row r="1597" spans="1:15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37" si="23">(E1597/D1597)</f>
        <v>1.3333333333333334E-2</v>
      </c>
    </row>
    <row r="1598" spans="1:15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23"/>
        <v>0.01</v>
      </c>
    </row>
    <row r="1599" spans="1:15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23"/>
        <v>5.0000000000000001E-3</v>
      </c>
    </row>
    <row r="1600" spans="1:15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23"/>
        <v>1.6666666666666668E-3</v>
      </c>
    </row>
    <row r="1601" spans="1:15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23"/>
        <v>5.5555555555555556E-4</v>
      </c>
    </row>
    <row r="1602" spans="1:15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23"/>
        <v>7.7777777777777776E-3</v>
      </c>
    </row>
    <row r="1603" spans="1:15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23"/>
        <v>0</v>
      </c>
    </row>
    <row r="1604" spans="1:15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23"/>
        <v>3.3333333333333335E-3</v>
      </c>
    </row>
    <row r="1605" spans="1:15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23"/>
        <v>3.7777777777777778E-2</v>
      </c>
    </row>
    <row r="1606" spans="1:15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23"/>
        <v>3.6666666666666667E-2</v>
      </c>
    </row>
    <row r="1607" spans="1:15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23"/>
        <v>5.5555555555555558E-3</v>
      </c>
    </row>
    <row r="1608" spans="1:15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23"/>
        <v>2.5555555555555557E-2</v>
      </c>
    </row>
    <row r="1609" spans="1:15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23"/>
        <v>4.4444444444444444E-3</v>
      </c>
      <c r="O1609" s="14" t="s">
        <v>75</v>
      </c>
    </row>
    <row r="1610" spans="1:15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23"/>
        <v>4.4444444444444444E-3</v>
      </c>
      <c r="O1610" s="14" t="s">
        <v>75</v>
      </c>
    </row>
    <row r="1611" spans="1:15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23"/>
        <v>1.6666666666666668E-3</v>
      </c>
      <c r="O1611" s="14" t="s">
        <v>75</v>
      </c>
    </row>
    <row r="1612" spans="1:15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23"/>
        <v>6.9444444444444441E-3</v>
      </c>
      <c r="O1612" s="14" t="s">
        <v>75</v>
      </c>
    </row>
    <row r="1613" spans="1:15" x14ac:dyDescent="0.25">
      <c r="A1613" s="13">
        <v>45076</v>
      </c>
      <c r="B1613" s="14" t="s">
        <v>40</v>
      </c>
      <c r="C1613" s="14" t="s">
        <v>41</v>
      </c>
      <c r="D1613" s="14">
        <v>900</v>
      </c>
      <c r="E1613" s="14">
        <v>0</v>
      </c>
      <c r="F1613" s="14">
        <v>0</v>
      </c>
      <c r="G1613" s="20">
        <v>21.7</v>
      </c>
      <c r="H1613">
        <v>11.22</v>
      </c>
      <c r="I1613" s="20">
        <v>74.3</v>
      </c>
      <c r="J1613">
        <v>0.04</v>
      </c>
      <c r="K1613" s="20">
        <v>0.2</v>
      </c>
      <c r="L1613">
        <v>1.1000000000000001</v>
      </c>
      <c r="M1613" s="14">
        <f t="shared" si="23"/>
        <v>0</v>
      </c>
    </row>
    <row r="1614" spans="1:15" x14ac:dyDescent="0.25">
      <c r="A1614" s="13">
        <v>45078</v>
      </c>
      <c r="B1614" s="14" t="s">
        <v>48</v>
      </c>
      <c r="C1614" s="14" t="s">
        <v>33</v>
      </c>
      <c r="D1614" s="14">
        <v>900</v>
      </c>
      <c r="E1614" s="14">
        <v>4</v>
      </c>
      <c r="F1614" s="14">
        <v>1</v>
      </c>
      <c r="G1614" s="14">
        <v>22</v>
      </c>
      <c r="H1614" s="14">
        <v>8.6300000000000008</v>
      </c>
      <c r="I1614" s="14">
        <v>88.6</v>
      </c>
      <c r="J1614" s="14">
        <v>0.05</v>
      </c>
      <c r="K1614" s="14">
        <v>0.5</v>
      </c>
      <c r="L1614" s="14">
        <v>0.5</v>
      </c>
      <c r="M1614" s="14">
        <f t="shared" si="23"/>
        <v>4.4444444444444444E-3</v>
      </c>
    </row>
    <row r="1615" spans="1:15" x14ac:dyDescent="0.25">
      <c r="A1615" s="13">
        <v>45078</v>
      </c>
      <c r="B1615" s="14" t="s">
        <v>48</v>
      </c>
      <c r="C1615" s="14" t="s">
        <v>34</v>
      </c>
      <c r="D1615" s="14">
        <v>900</v>
      </c>
      <c r="E1615" s="14">
        <v>0</v>
      </c>
      <c r="F1615" s="14">
        <v>0</v>
      </c>
      <c r="G1615" s="14">
        <v>22.6</v>
      </c>
      <c r="H1615" s="14">
        <v>9.0299999999999994</v>
      </c>
      <c r="I1615" s="14">
        <v>89</v>
      </c>
      <c r="J1615" s="14">
        <v>0.05</v>
      </c>
      <c r="K1615" s="14">
        <v>0.5</v>
      </c>
      <c r="L1615" s="14">
        <v>0.4</v>
      </c>
      <c r="M1615" s="14">
        <f t="shared" si="23"/>
        <v>0</v>
      </c>
    </row>
    <row r="1616" spans="1:15" x14ac:dyDescent="0.25">
      <c r="A1616" s="13">
        <v>45078</v>
      </c>
      <c r="B1616" s="14" t="s">
        <v>48</v>
      </c>
      <c r="C1616" s="14" t="s">
        <v>35</v>
      </c>
      <c r="D1616" s="14">
        <v>900</v>
      </c>
      <c r="E1616" s="14">
        <v>4</v>
      </c>
      <c r="F1616" s="14">
        <v>0</v>
      </c>
      <c r="G1616" s="14">
        <v>22.5</v>
      </c>
      <c r="H1616" s="14">
        <v>8.44</v>
      </c>
      <c r="I1616" s="14">
        <v>85.4</v>
      </c>
      <c r="J1616" s="14">
        <v>0.05</v>
      </c>
      <c r="K1616" s="14">
        <v>0.2</v>
      </c>
      <c r="L1616" s="14">
        <v>0.5</v>
      </c>
      <c r="M1616" s="14">
        <f t="shared" si="23"/>
        <v>4.4444444444444444E-3</v>
      </c>
    </row>
    <row r="1617" spans="1:13" x14ac:dyDescent="0.25">
      <c r="A1617" s="13">
        <v>45078</v>
      </c>
      <c r="B1617" s="14" t="s">
        <v>48</v>
      </c>
      <c r="C1617" s="14" t="s">
        <v>32</v>
      </c>
      <c r="D1617" s="14">
        <v>900</v>
      </c>
      <c r="E1617" s="14">
        <v>1</v>
      </c>
      <c r="F1617" s="14">
        <v>0</v>
      </c>
      <c r="G1617" s="14">
        <v>21.7</v>
      </c>
      <c r="H1617" s="14">
        <v>9.14</v>
      </c>
      <c r="I1617" s="14">
        <v>87.7</v>
      </c>
      <c r="J1617" s="14">
        <v>0.05</v>
      </c>
      <c r="K1617" s="14">
        <v>0.5</v>
      </c>
      <c r="L1617" s="14">
        <v>0.4</v>
      </c>
      <c r="M1617" s="14">
        <f t="shared" si="23"/>
        <v>1.1111111111111111E-3</v>
      </c>
    </row>
    <row r="1618" spans="1:13" x14ac:dyDescent="0.25">
      <c r="A1618" s="13">
        <v>45079</v>
      </c>
      <c r="B1618" s="14" t="s">
        <v>27</v>
      </c>
      <c r="C1618" s="14" t="s">
        <v>28</v>
      </c>
      <c r="D1618" s="14">
        <v>900</v>
      </c>
      <c r="E1618" s="14">
        <v>2</v>
      </c>
      <c r="F1618" s="14">
        <v>0</v>
      </c>
      <c r="G1618" s="14">
        <v>21.1</v>
      </c>
      <c r="H1618" s="14">
        <v>9.11</v>
      </c>
      <c r="I1618" s="14">
        <v>91.7</v>
      </c>
      <c r="J1618" s="14">
        <v>0.05</v>
      </c>
      <c r="K1618" s="14">
        <v>0.5</v>
      </c>
      <c r="L1618" s="14">
        <v>0.4</v>
      </c>
      <c r="M1618" s="14">
        <f t="shared" si="23"/>
        <v>2.2222222222222222E-3</v>
      </c>
    </row>
    <row r="1619" spans="1:13" x14ac:dyDescent="0.25">
      <c r="A1619" s="13">
        <v>45079</v>
      </c>
      <c r="B1619" s="14" t="s">
        <v>27</v>
      </c>
      <c r="C1619" s="14" t="s">
        <v>29</v>
      </c>
      <c r="D1619" s="14">
        <v>900</v>
      </c>
      <c r="E1619" s="14">
        <v>0</v>
      </c>
      <c r="F1619" s="14">
        <v>0</v>
      </c>
      <c r="G1619" s="14">
        <v>21.3</v>
      </c>
      <c r="H1619" s="14">
        <v>9.2200000000000006</v>
      </c>
      <c r="I1619" s="14">
        <v>92.2</v>
      </c>
      <c r="J1619" s="14">
        <v>0.05</v>
      </c>
      <c r="K1619" s="14">
        <v>0.5</v>
      </c>
      <c r="L1619" s="14">
        <v>0.5</v>
      </c>
      <c r="M1619" s="14">
        <f t="shared" si="23"/>
        <v>0</v>
      </c>
    </row>
    <row r="1620" spans="1:13" x14ac:dyDescent="0.25">
      <c r="A1620" s="13">
        <v>45079</v>
      </c>
      <c r="B1620" s="14" t="s">
        <v>27</v>
      </c>
      <c r="C1620" s="14" t="s">
        <v>30</v>
      </c>
      <c r="D1620" s="14">
        <v>900</v>
      </c>
      <c r="E1620" s="14">
        <v>0</v>
      </c>
      <c r="F1620" s="14">
        <v>0</v>
      </c>
      <c r="G1620" s="14">
        <v>21.4</v>
      </c>
      <c r="H1620" s="14">
        <v>9.64</v>
      </c>
      <c r="I1620" s="14">
        <v>92.4</v>
      </c>
      <c r="J1620" s="14">
        <v>0.05</v>
      </c>
      <c r="K1620" s="14">
        <v>0.4</v>
      </c>
      <c r="L1620" s="14">
        <v>0.4</v>
      </c>
      <c r="M1620" s="14">
        <f t="shared" si="23"/>
        <v>0</v>
      </c>
    </row>
    <row r="1621" spans="1:13" x14ac:dyDescent="0.25">
      <c r="A1621" s="13">
        <v>45082</v>
      </c>
      <c r="B1621" s="14" t="s">
        <v>38</v>
      </c>
      <c r="C1621" s="14" t="s">
        <v>36</v>
      </c>
      <c r="D1621" s="14">
        <v>900</v>
      </c>
      <c r="E1621" s="14">
        <v>0</v>
      </c>
      <c r="F1621" s="14">
        <v>0</v>
      </c>
      <c r="G1621" s="14">
        <v>22.7</v>
      </c>
      <c r="H1621" s="14">
        <v>9.08</v>
      </c>
      <c r="I1621" s="14">
        <v>91.2</v>
      </c>
      <c r="J1621" s="14">
        <v>0.05</v>
      </c>
      <c r="K1621" s="14">
        <v>0.8</v>
      </c>
      <c r="L1621" s="14">
        <v>0.6</v>
      </c>
      <c r="M1621" s="14">
        <f t="shared" si="23"/>
        <v>0</v>
      </c>
    </row>
    <row r="1622" spans="1:13" x14ac:dyDescent="0.25">
      <c r="A1622" s="13">
        <v>45082</v>
      </c>
      <c r="B1622" s="14" t="s">
        <v>38</v>
      </c>
      <c r="C1622" s="14" t="s">
        <v>37</v>
      </c>
      <c r="D1622" s="14">
        <v>900</v>
      </c>
      <c r="E1622" s="14">
        <v>0</v>
      </c>
      <c r="F1622" s="14">
        <v>0</v>
      </c>
      <c r="G1622" s="14">
        <v>22.6</v>
      </c>
      <c r="H1622" s="14">
        <v>9.0500000000000007</v>
      </c>
      <c r="I1622" s="14">
        <v>91.2</v>
      </c>
      <c r="J1622" s="14">
        <v>0.05</v>
      </c>
      <c r="K1622" s="14">
        <v>0.6</v>
      </c>
      <c r="L1622" s="14">
        <v>0.5</v>
      </c>
      <c r="M1622" s="14">
        <f t="shared" si="23"/>
        <v>0</v>
      </c>
    </row>
    <row r="1623" spans="1:13" x14ac:dyDescent="0.25">
      <c r="A1623" s="13">
        <v>45082</v>
      </c>
      <c r="B1623" s="14" t="s">
        <v>38</v>
      </c>
      <c r="C1623" s="14" t="s">
        <v>39</v>
      </c>
      <c r="D1623" s="14">
        <v>900</v>
      </c>
      <c r="E1623" s="14">
        <v>0</v>
      </c>
      <c r="F1623" s="14">
        <v>0</v>
      </c>
      <c r="G1623" s="14">
        <v>22.9</v>
      </c>
      <c r="H1623" s="14">
        <v>8.86</v>
      </c>
      <c r="I1623" s="14">
        <v>91.3</v>
      </c>
      <c r="J1623" s="14">
        <v>0.05</v>
      </c>
      <c r="K1623" s="14">
        <v>0.6</v>
      </c>
      <c r="L1623" s="14">
        <v>0.5</v>
      </c>
      <c r="M1623" s="14">
        <f t="shared" si="23"/>
        <v>0</v>
      </c>
    </row>
    <row r="1624" spans="1:13" x14ac:dyDescent="0.25">
      <c r="A1624" s="13">
        <v>45089</v>
      </c>
      <c r="B1624" s="14" t="s">
        <v>27</v>
      </c>
      <c r="C1624" s="14" t="s">
        <v>28</v>
      </c>
      <c r="D1624" s="14">
        <v>900</v>
      </c>
      <c r="E1624" s="14">
        <v>5</v>
      </c>
      <c r="F1624" s="14">
        <v>0</v>
      </c>
      <c r="G1624" s="14">
        <v>24.7</v>
      </c>
      <c r="H1624" s="14">
        <v>8.8800000000000008</v>
      </c>
      <c r="I1624" s="14">
        <v>90.3</v>
      </c>
      <c r="J1624" s="14">
        <v>0.05</v>
      </c>
      <c r="K1624" s="14">
        <v>0.4</v>
      </c>
      <c r="L1624" s="14">
        <v>0.4</v>
      </c>
      <c r="M1624" s="14">
        <f t="shared" si="23"/>
        <v>5.5555555555555558E-3</v>
      </c>
    </row>
    <row r="1625" spans="1:13" x14ac:dyDescent="0.25">
      <c r="A1625" s="13">
        <v>45089</v>
      </c>
      <c r="B1625" s="14" t="s">
        <v>27</v>
      </c>
      <c r="C1625" s="14" t="s">
        <v>29</v>
      </c>
      <c r="D1625" s="14">
        <v>900</v>
      </c>
      <c r="E1625" s="14">
        <v>1</v>
      </c>
      <c r="F1625" s="14">
        <v>1</v>
      </c>
      <c r="G1625" s="14">
        <v>24.7</v>
      </c>
      <c r="H1625" s="14">
        <v>8.67</v>
      </c>
      <c r="I1625" s="14">
        <v>89.1</v>
      </c>
      <c r="J1625" s="14">
        <v>0.05</v>
      </c>
      <c r="K1625" s="14">
        <v>0.4</v>
      </c>
      <c r="L1625" s="14">
        <v>0.5</v>
      </c>
      <c r="M1625" s="14">
        <f t="shared" si="23"/>
        <v>1.1111111111111111E-3</v>
      </c>
    </row>
    <row r="1626" spans="1:13" x14ac:dyDescent="0.25">
      <c r="A1626" s="13">
        <v>45089</v>
      </c>
      <c r="B1626" s="14" t="s">
        <v>27</v>
      </c>
      <c r="C1626" s="14" t="s">
        <v>30</v>
      </c>
      <c r="D1626" s="14">
        <v>900</v>
      </c>
      <c r="E1626" s="14">
        <v>5</v>
      </c>
      <c r="F1626" s="14">
        <v>1</v>
      </c>
      <c r="G1626" s="14">
        <v>24.8</v>
      </c>
      <c r="H1626" s="14">
        <v>8.35</v>
      </c>
      <c r="I1626" s="14">
        <v>89.4</v>
      </c>
      <c r="J1626" s="14">
        <v>0.05</v>
      </c>
      <c r="K1626" s="14">
        <v>0.3</v>
      </c>
      <c r="L1626" s="14">
        <v>0.5</v>
      </c>
      <c r="M1626" s="14">
        <f t="shared" si="23"/>
        <v>5.5555555555555558E-3</v>
      </c>
    </row>
    <row r="1627" spans="1:13" x14ac:dyDescent="0.25">
      <c r="A1627" s="13">
        <v>45090</v>
      </c>
      <c r="B1627" s="14" t="s">
        <v>48</v>
      </c>
      <c r="C1627" s="14" t="s">
        <v>33</v>
      </c>
      <c r="D1627" s="14">
        <v>900</v>
      </c>
      <c r="E1627" s="14">
        <v>3</v>
      </c>
      <c r="F1627" s="14">
        <v>0</v>
      </c>
      <c r="G1627" s="14">
        <v>25</v>
      </c>
      <c r="H1627" s="14">
        <v>8.02</v>
      </c>
      <c r="I1627" s="14">
        <v>97.3</v>
      </c>
      <c r="J1627" s="14">
        <v>0.05</v>
      </c>
      <c r="K1627" s="14">
        <v>0.5</v>
      </c>
      <c r="L1627" s="14">
        <v>0.4</v>
      </c>
      <c r="M1627" s="14">
        <f t="shared" si="23"/>
        <v>3.3333333333333335E-3</v>
      </c>
    </row>
    <row r="1628" spans="1:13" x14ac:dyDescent="0.25">
      <c r="A1628" s="13">
        <v>45090</v>
      </c>
      <c r="B1628" s="14" t="s">
        <v>48</v>
      </c>
      <c r="C1628" s="14" t="s">
        <v>34</v>
      </c>
      <c r="D1628" s="14">
        <v>900</v>
      </c>
      <c r="E1628" s="14">
        <v>26</v>
      </c>
      <c r="F1628" s="14">
        <v>0</v>
      </c>
      <c r="G1628" s="14">
        <v>25.2</v>
      </c>
      <c r="H1628" s="14">
        <v>8</v>
      </c>
      <c r="I1628" s="14">
        <v>100.9</v>
      </c>
      <c r="J1628" s="14">
        <v>0.05</v>
      </c>
      <c r="K1628" s="14">
        <v>0.4</v>
      </c>
      <c r="L1628" s="14">
        <v>0.4</v>
      </c>
      <c r="M1628" s="14">
        <f t="shared" si="23"/>
        <v>2.8888888888888888E-2</v>
      </c>
    </row>
    <row r="1629" spans="1:13" x14ac:dyDescent="0.25">
      <c r="A1629" s="13">
        <v>45090</v>
      </c>
      <c r="B1629" s="14" t="s">
        <v>48</v>
      </c>
      <c r="C1629" s="14" t="s">
        <v>35</v>
      </c>
      <c r="D1629" s="14">
        <v>900</v>
      </c>
      <c r="E1629" s="14">
        <v>7</v>
      </c>
      <c r="F1629" s="14">
        <v>0</v>
      </c>
      <c r="G1629" s="14">
        <v>25.2</v>
      </c>
      <c r="H1629" s="14">
        <v>7.67</v>
      </c>
      <c r="I1629" s="14">
        <v>105.3</v>
      </c>
      <c r="J1629" s="14">
        <v>0.05</v>
      </c>
      <c r="K1629" s="14">
        <v>0.1</v>
      </c>
      <c r="L1629" s="14">
        <v>0.6</v>
      </c>
      <c r="M1629" s="14">
        <f t="shared" si="23"/>
        <v>7.7777777777777776E-3</v>
      </c>
    </row>
    <row r="1630" spans="1:13" x14ac:dyDescent="0.25">
      <c r="A1630" s="13">
        <v>45090</v>
      </c>
      <c r="B1630" s="14" t="s">
        <v>48</v>
      </c>
      <c r="C1630" s="14" t="s">
        <v>32</v>
      </c>
      <c r="D1630" s="14">
        <v>900</v>
      </c>
      <c r="E1630" s="14">
        <v>14</v>
      </c>
      <c r="F1630" s="14">
        <v>0</v>
      </c>
      <c r="G1630" s="14">
        <v>24.8</v>
      </c>
      <c r="H1630" s="14">
        <v>8.3000000000000007</v>
      </c>
      <c r="I1630" s="14">
        <v>93.1</v>
      </c>
      <c r="J1630" s="14">
        <v>0.05</v>
      </c>
      <c r="K1630" s="14">
        <v>0.3</v>
      </c>
      <c r="L1630" s="14">
        <v>0.4</v>
      </c>
      <c r="M1630" s="14">
        <f t="shared" si="23"/>
        <v>1.5555555555555555E-2</v>
      </c>
    </row>
    <row r="1631" spans="1:13" x14ac:dyDescent="0.25">
      <c r="A1631" s="13">
        <v>45091</v>
      </c>
      <c r="B1631" s="14" t="s">
        <v>40</v>
      </c>
      <c r="C1631" s="14" t="s">
        <v>41</v>
      </c>
      <c r="D1631" s="14">
        <v>900</v>
      </c>
      <c r="E1631" s="14">
        <v>0</v>
      </c>
      <c r="F1631" s="14">
        <v>0</v>
      </c>
      <c r="G1631" s="14">
        <v>25.6</v>
      </c>
      <c r="H1631" s="14">
        <v>9.41</v>
      </c>
      <c r="I1631" s="14">
        <v>80.7</v>
      </c>
      <c r="J1631" s="14">
        <v>0.04</v>
      </c>
      <c r="K1631" s="14">
        <v>0.1</v>
      </c>
      <c r="L1631" s="14">
        <v>1.4</v>
      </c>
      <c r="M1631" s="14">
        <f t="shared" si="23"/>
        <v>0</v>
      </c>
    </row>
    <row r="1632" spans="1:13" x14ac:dyDescent="0.25">
      <c r="A1632" s="13">
        <v>45096</v>
      </c>
      <c r="B1632" s="14" t="s">
        <v>48</v>
      </c>
      <c r="C1632" s="14" t="s">
        <v>33</v>
      </c>
      <c r="D1632" s="14">
        <v>900</v>
      </c>
      <c r="E1632" s="14">
        <v>4</v>
      </c>
      <c r="F1632" s="14">
        <v>0</v>
      </c>
      <c r="G1632" s="14">
        <v>25.6</v>
      </c>
      <c r="H1632" s="14">
        <v>7.78</v>
      </c>
      <c r="I1632" s="14">
        <v>100.5</v>
      </c>
      <c r="J1632" s="14">
        <v>0.05</v>
      </c>
      <c r="K1632" s="14">
        <v>0.4</v>
      </c>
      <c r="L1632" s="14">
        <v>0.5</v>
      </c>
      <c r="M1632" s="14">
        <f t="shared" si="23"/>
        <v>4.4444444444444444E-3</v>
      </c>
    </row>
    <row r="1633" spans="1:13" x14ac:dyDescent="0.25">
      <c r="A1633" s="13">
        <v>45096</v>
      </c>
      <c r="B1633" s="14" t="s">
        <v>48</v>
      </c>
      <c r="C1633" s="14" t="s">
        <v>34</v>
      </c>
      <c r="D1633" s="14">
        <v>900</v>
      </c>
      <c r="E1633" s="14">
        <v>21</v>
      </c>
      <c r="F1633" s="14">
        <v>0</v>
      </c>
      <c r="G1633" s="14">
        <v>25.5</v>
      </c>
      <c r="H1633" s="14">
        <v>7.83</v>
      </c>
      <c r="I1633" s="14">
        <v>99.6</v>
      </c>
      <c r="J1633" s="14">
        <v>0.05</v>
      </c>
      <c r="K1633" s="14">
        <v>0.1</v>
      </c>
      <c r="L1633" s="14">
        <v>0.5</v>
      </c>
      <c r="M1633" s="14">
        <f t="shared" si="23"/>
        <v>2.3333333333333334E-2</v>
      </c>
    </row>
    <row r="1634" spans="1:13" x14ac:dyDescent="0.25">
      <c r="A1634" s="13">
        <v>45096</v>
      </c>
      <c r="B1634" s="14" t="s">
        <v>48</v>
      </c>
      <c r="C1634" s="14" t="s">
        <v>35</v>
      </c>
      <c r="D1634" s="14">
        <v>900</v>
      </c>
      <c r="E1634" s="14">
        <v>41</v>
      </c>
      <c r="F1634" s="14">
        <v>0</v>
      </c>
      <c r="G1634" s="14">
        <v>25.8</v>
      </c>
      <c r="H1634" s="14">
        <v>7.97</v>
      </c>
      <c r="I1634" s="14">
        <v>99.8</v>
      </c>
      <c r="J1634" s="14">
        <v>0.05</v>
      </c>
      <c r="K1634" s="14">
        <v>0.1</v>
      </c>
      <c r="L1634" s="14">
        <v>0.7</v>
      </c>
      <c r="M1634" s="14">
        <f t="shared" si="23"/>
        <v>4.5555555555555557E-2</v>
      </c>
    </row>
    <row r="1635" spans="1:13" x14ac:dyDescent="0.25">
      <c r="A1635" s="13">
        <v>45096</v>
      </c>
      <c r="B1635" s="14" t="s">
        <v>48</v>
      </c>
      <c r="C1635" s="14" t="s">
        <v>32</v>
      </c>
      <c r="D1635" s="14">
        <v>900</v>
      </c>
      <c r="E1635" s="14">
        <v>10</v>
      </c>
      <c r="F1635" s="14">
        <v>0</v>
      </c>
      <c r="G1635" s="14">
        <v>25.5</v>
      </c>
      <c r="H1635" s="14">
        <v>8.33</v>
      </c>
      <c r="I1635" s="14">
        <v>99</v>
      </c>
      <c r="J1635" s="14">
        <v>0.05</v>
      </c>
      <c r="K1635" s="14">
        <v>0.5</v>
      </c>
      <c r="L1635" s="14">
        <v>0.5</v>
      </c>
      <c r="M1635" s="14">
        <f t="shared" si="23"/>
        <v>1.1111111111111112E-2</v>
      </c>
    </row>
    <row r="1636" spans="1:13" x14ac:dyDescent="0.25">
      <c r="A1636" s="13">
        <v>45098</v>
      </c>
      <c r="B1636" s="14" t="s">
        <v>27</v>
      </c>
      <c r="C1636" s="14" t="s">
        <v>28</v>
      </c>
      <c r="D1636" s="14">
        <v>900</v>
      </c>
      <c r="E1636" s="14">
        <v>3</v>
      </c>
      <c r="F1636" s="14">
        <v>0</v>
      </c>
      <c r="G1636" s="14">
        <v>23.9</v>
      </c>
      <c r="H1636" s="14">
        <v>8.48</v>
      </c>
      <c r="I1636" s="14">
        <v>81.180000000000007</v>
      </c>
      <c r="J1636" s="14">
        <v>0.04</v>
      </c>
      <c r="K1636" s="14">
        <v>0.5</v>
      </c>
      <c r="L1636" s="14">
        <v>0.6</v>
      </c>
      <c r="M1636" s="14">
        <f t="shared" si="23"/>
        <v>3.3333333333333335E-3</v>
      </c>
    </row>
    <row r="1637" spans="1:13" x14ac:dyDescent="0.25">
      <c r="A1637" s="13">
        <v>45098</v>
      </c>
      <c r="B1637" s="14" t="s">
        <v>27</v>
      </c>
      <c r="C1637" s="14" t="s">
        <v>29</v>
      </c>
      <c r="D1637" s="14">
        <v>900</v>
      </c>
      <c r="E1637" s="14">
        <v>0</v>
      </c>
      <c r="F1637" s="14">
        <v>0</v>
      </c>
      <c r="G1637" s="14">
        <v>23.9</v>
      </c>
      <c r="H1637" s="14">
        <v>8.5</v>
      </c>
      <c r="I1637" s="14">
        <v>81.8</v>
      </c>
      <c r="J1637" s="14">
        <v>0.04</v>
      </c>
      <c r="K1637" s="14">
        <v>0.5</v>
      </c>
      <c r="L1637" s="14">
        <v>0.5</v>
      </c>
      <c r="M1637" s="14">
        <f t="shared" si="23"/>
        <v>0</v>
      </c>
    </row>
    <row r="1638" spans="1:13" x14ac:dyDescent="0.25">
      <c r="A1638" s="13">
        <v>45098</v>
      </c>
      <c r="B1638" s="14" t="s">
        <v>27</v>
      </c>
      <c r="C1638" s="14" t="s">
        <v>30</v>
      </c>
      <c r="D1638" s="14">
        <v>900</v>
      </c>
      <c r="E1638" s="14">
        <v>0</v>
      </c>
      <c r="F1638" s="14">
        <v>0</v>
      </c>
    </row>
    <row r="1639" spans="1:13" x14ac:dyDescent="0.25">
      <c r="A1639" s="13">
        <v>45100</v>
      </c>
      <c r="B1639" s="14" t="s">
        <v>38</v>
      </c>
      <c r="C1639" s="14" t="s">
        <v>36</v>
      </c>
      <c r="D1639" s="14">
        <v>900</v>
      </c>
      <c r="E1639" s="14">
        <v>0</v>
      </c>
      <c r="F1639" s="14">
        <v>0</v>
      </c>
      <c r="G1639" s="14">
        <v>24.9</v>
      </c>
      <c r="H1639" s="14">
        <v>7.13</v>
      </c>
      <c r="I1639" s="14">
        <v>95.4</v>
      </c>
      <c r="J1639" s="14">
        <v>0.05</v>
      </c>
      <c r="K1639" s="14">
        <v>0.7</v>
      </c>
      <c r="L1639" s="14">
        <v>0.4</v>
      </c>
    </row>
    <row r="1640" spans="1:13" x14ac:dyDescent="0.25">
      <c r="A1640" s="13">
        <v>45100</v>
      </c>
      <c r="B1640" s="14" t="s">
        <v>38</v>
      </c>
      <c r="C1640" s="14" t="s">
        <v>37</v>
      </c>
      <c r="D1640" s="14">
        <v>900</v>
      </c>
      <c r="E1640" s="14">
        <v>0</v>
      </c>
      <c r="F1640" s="14">
        <v>0</v>
      </c>
      <c r="G1640" s="14">
        <v>24.9</v>
      </c>
      <c r="H1640" s="14">
        <v>7.07</v>
      </c>
      <c r="I1640" s="14">
        <v>95.3</v>
      </c>
      <c r="J1640" s="14">
        <v>0.05</v>
      </c>
      <c r="K1640" s="14">
        <v>0.8</v>
      </c>
      <c r="L1640" s="14">
        <v>0.4</v>
      </c>
    </row>
    <row r="1641" spans="1:13" x14ac:dyDescent="0.25">
      <c r="A1641" s="13">
        <v>45100</v>
      </c>
      <c r="B1641" s="14" t="s">
        <v>38</v>
      </c>
      <c r="C1641" s="14" t="s">
        <v>39</v>
      </c>
      <c r="D1641" s="14">
        <v>900</v>
      </c>
      <c r="E1641" s="14">
        <v>0</v>
      </c>
      <c r="F1641" s="14">
        <v>0</v>
      </c>
      <c r="G1641" s="14">
        <v>24.9</v>
      </c>
      <c r="H1641" s="14">
        <v>7.01</v>
      </c>
      <c r="I1641" s="14">
        <v>93.1</v>
      </c>
      <c r="J1641" s="14">
        <v>0.05</v>
      </c>
      <c r="K1641" s="14">
        <v>0.7</v>
      </c>
      <c r="L1641" s="14">
        <v>0.5</v>
      </c>
    </row>
    <row r="1642" spans="1:13" x14ac:dyDescent="0.25">
      <c r="A1642" s="13">
        <v>45103</v>
      </c>
      <c r="B1642" s="14" t="s">
        <v>40</v>
      </c>
      <c r="C1642" s="14" t="s">
        <v>41</v>
      </c>
      <c r="D1642" s="14">
        <v>900</v>
      </c>
      <c r="E1642" s="14">
        <v>2</v>
      </c>
      <c r="F1642" s="14">
        <v>0</v>
      </c>
      <c r="G1642" s="14">
        <v>26.9</v>
      </c>
      <c r="H1642" s="14">
        <v>9.6</v>
      </c>
      <c r="I1642" s="14">
        <v>87.1</v>
      </c>
      <c r="J1642" s="14">
        <v>0.04</v>
      </c>
      <c r="K1642" s="14">
        <v>0.5</v>
      </c>
      <c r="L1642" s="14">
        <v>1.6</v>
      </c>
    </row>
    <row r="1643" spans="1:13" x14ac:dyDescent="0.25">
      <c r="A1643" s="13">
        <v>45106</v>
      </c>
      <c r="B1643" s="14" t="s">
        <v>48</v>
      </c>
      <c r="C1643" s="14" t="s">
        <v>33</v>
      </c>
      <c r="D1643" s="14">
        <v>900</v>
      </c>
      <c r="E1643" s="14">
        <v>2</v>
      </c>
      <c r="F1643" s="14">
        <v>2</v>
      </c>
      <c r="G1643" s="14">
        <v>25.6</v>
      </c>
      <c r="H1643" s="14">
        <v>6.52</v>
      </c>
      <c r="I1643" s="14">
        <v>82.6</v>
      </c>
      <c r="J1643" s="14">
        <v>0.04</v>
      </c>
      <c r="K1643" s="14">
        <v>0.6</v>
      </c>
      <c r="L1643" s="14">
        <v>0.5</v>
      </c>
    </row>
    <row r="1644" spans="1:13" x14ac:dyDescent="0.25">
      <c r="A1644" s="13">
        <v>45106</v>
      </c>
      <c r="B1644" s="14" t="s">
        <v>48</v>
      </c>
      <c r="C1644" s="14" t="s">
        <v>34</v>
      </c>
      <c r="D1644" s="14">
        <v>900</v>
      </c>
      <c r="E1644" s="14">
        <v>3</v>
      </c>
      <c r="F1644" s="14">
        <v>0</v>
      </c>
      <c r="G1644" s="14">
        <v>25.7</v>
      </c>
      <c r="H1644" s="14">
        <v>6.5</v>
      </c>
      <c r="I1644" s="14">
        <v>82</v>
      </c>
      <c r="J1644" s="14">
        <v>0.04</v>
      </c>
      <c r="K1644" s="14">
        <v>0.6</v>
      </c>
      <c r="L1644" s="14">
        <v>0.4</v>
      </c>
    </row>
    <row r="1645" spans="1:13" x14ac:dyDescent="0.25">
      <c r="A1645" s="13">
        <v>45106</v>
      </c>
      <c r="B1645" s="14" t="s">
        <v>48</v>
      </c>
      <c r="C1645" s="14" t="s">
        <v>35</v>
      </c>
      <c r="D1645" s="14">
        <v>900</v>
      </c>
      <c r="E1645" s="14">
        <v>8</v>
      </c>
      <c r="F1645" s="14">
        <v>0</v>
      </c>
      <c r="G1645" s="14">
        <v>25.2</v>
      </c>
      <c r="H1645" s="14">
        <v>6.96</v>
      </c>
      <c r="I1645" s="14">
        <v>77.2</v>
      </c>
      <c r="J1645" s="14">
        <v>0.04</v>
      </c>
      <c r="K1645" s="14">
        <v>0.2</v>
      </c>
      <c r="L1645" s="14">
        <v>0.4</v>
      </c>
    </row>
    <row r="1646" spans="1:13" x14ac:dyDescent="0.25">
      <c r="A1646" s="13">
        <v>45106</v>
      </c>
      <c r="B1646" s="14" t="s">
        <v>48</v>
      </c>
      <c r="C1646" s="14" t="s">
        <v>32</v>
      </c>
      <c r="D1646" s="14">
        <v>900</v>
      </c>
      <c r="E1646" s="14">
        <v>3</v>
      </c>
      <c r="F1646" s="14">
        <v>7</v>
      </c>
      <c r="G1646" s="14">
        <v>25.4</v>
      </c>
      <c r="H1646" s="14">
        <v>7.33</v>
      </c>
      <c r="I1646" s="14">
        <v>81</v>
      </c>
      <c r="J1646" s="14">
        <v>0.04</v>
      </c>
      <c r="K1646" s="14">
        <v>0.7</v>
      </c>
      <c r="L1646" s="14">
        <v>0.4</v>
      </c>
    </row>
    <row r="1647" spans="1:13" x14ac:dyDescent="0.25">
      <c r="A1647" s="13">
        <v>45119</v>
      </c>
      <c r="B1647" s="14" t="s">
        <v>48</v>
      </c>
      <c r="C1647" s="14" t="s">
        <v>33</v>
      </c>
      <c r="D1647" s="14">
        <v>900</v>
      </c>
      <c r="E1647" s="14">
        <v>9</v>
      </c>
      <c r="F1647" s="14">
        <v>0</v>
      </c>
      <c r="G1647" s="14">
        <v>27.2</v>
      </c>
      <c r="H1647" s="14">
        <v>7.76</v>
      </c>
      <c r="I1647" s="14">
        <v>93.9</v>
      </c>
      <c r="J1647" s="14">
        <v>0.05</v>
      </c>
      <c r="K1647" s="14">
        <v>0.5</v>
      </c>
      <c r="L1647" s="14">
        <v>0.4</v>
      </c>
    </row>
    <row r="1648" spans="1:13" x14ac:dyDescent="0.25">
      <c r="A1648" s="13">
        <v>45119</v>
      </c>
      <c r="B1648" s="14" t="s">
        <v>48</v>
      </c>
      <c r="C1648" s="14" t="s">
        <v>34</v>
      </c>
      <c r="D1648" s="14">
        <v>900</v>
      </c>
      <c r="E1648" s="14">
        <v>15</v>
      </c>
      <c r="F1648" s="14">
        <v>0</v>
      </c>
      <c r="G1648" s="14">
        <v>27.3</v>
      </c>
      <c r="H1648" s="14">
        <v>7.65</v>
      </c>
      <c r="I1648" s="14">
        <v>93.9</v>
      </c>
      <c r="J1648" s="14">
        <v>0.05</v>
      </c>
      <c r="K1648" s="14">
        <v>0.4</v>
      </c>
      <c r="L1648" s="14">
        <v>0.4</v>
      </c>
    </row>
    <row r="1649" spans="1:12" x14ac:dyDescent="0.25">
      <c r="A1649" s="13">
        <v>45119</v>
      </c>
      <c r="B1649" s="14" t="s">
        <v>48</v>
      </c>
      <c r="C1649" s="14" t="s">
        <v>35</v>
      </c>
      <c r="D1649" s="14">
        <v>900</v>
      </c>
      <c r="E1649" s="14">
        <v>49</v>
      </c>
      <c r="F1649" s="14">
        <v>18</v>
      </c>
      <c r="G1649" s="14">
        <v>27.2</v>
      </c>
      <c r="H1649" s="14">
        <v>7.23</v>
      </c>
      <c r="I1649" s="14">
        <v>95.4</v>
      </c>
      <c r="J1649" s="14">
        <v>0.05</v>
      </c>
      <c r="K1649" s="14">
        <v>0.2</v>
      </c>
      <c r="L1649" s="14">
        <v>0.5</v>
      </c>
    </row>
    <row r="1650" spans="1:12" x14ac:dyDescent="0.25">
      <c r="A1650" s="13">
        <v>45119</v>
      </c>
      <c r="B1650" s="14" t="s">
        <v>48</v>
      </c>
      <c r="C1650" s="14" t="s">
        <v>32</v>
      </c>
      <c r="D1650" s="14">
        <v>900</v>
      </c>
      <c r="E1650" s="14">
        <v>2</v>
      </c>
      <c r="F1650" s="14">
        <v>0</v>
      </c>
      <c r="G1650" s="14">
        <v>27</v>
      </c>
      <c r="H1650" s="14">
        <v>7.75</v>
      </c>
      <c r="I1650" s="14">
        <v>92.5</v>
      </c>
      <c r="J1650" s="14">
        <v>0.05</v>
      </c>
      <c r="K1650" s="14">
        <v>0.5</v>
      </c>
      <c r="L1650" s="14">
        <v>0.3</v>
      </c>
    </row>
    <row r="1651" spans="1:12" x14ac:dyDescent="0.25">
      <c r="A1651" s="13">
        <v>45121</v>
      </c>
      <c r="B1651" s="14" t="s">
        <v>27</v>
      </c>
      <c r="C1651" s="14" t="s">
        <v>28</v>
      </c>
      <c r="D1651" s="14">
        <v>900</v>
      </c>
      <c r="E1651" s="14">
        <v>6</v>
      </c>
      <c r="F1651" s="14">
        <v>0</v>
      </c>
      <c r="G1651" s="14">
        <v>27.8</v>
      </c>
      <c r="H1651" s="14">
        <v>7.72</v>
      </c>
      <c r="I1651" s="14">
        <v>90.4</v>
      </c>
      <c r="J1651" s="14">
        <v>0.05</v>
      </c>
      <c r="K1651" s="14">
        <v>0.4</v>
      </c>
      <c r="L1651" s="14">
        <v>0.6</v>
      </c>
    </row>
    <row r="1652" spans="1:12" x14ac:dyDescent="0.25">
      <c r="A1652" s="13">
        <v>45121</v>
      </c>
      <c r="B1652" s="14" t="s">
        <v>27</v>
      </c>
      <c r="C1652" s="14" t="s">
        <v>29</v>
      </c>
      <c r="D1652" s="14">
        <v>900</v>
      </c>
      <c r="E1652" s="14">
        <v>19</v>
      </c>
      <c r="F1652" s="14">
        <v>0</v>
      </c>
      <c r="G1652" s="14">
        <v>28</v>
      </c>
      <c r="H1652" s="14">
        <v>7.54</v>
      </c>
      <c r="I1652" s="14">
        <v>90.2</v>
      </c>
      <c r="J1652" s="14">
        <v>0.05</v>
      </c>
      <c r="K1652" s="14">
        <v>0.4</v>
      </c>
      <c r="L1652" s="14">
        <v>0.4</v>
      </c>
    </row>
    <row r="1653" spans="1:12" x14ac:dyDescent="0.25">
      <c r="A1653" s="13">
        <v>45121</v>
      </c>
      <c r="B1653" s="14" t="s">
        <v>27</v>
      </c>
      <c r="C1653" s="14" t="s">
        <v>30</v>
      </c>
      <c r="D1653" s="14">
        <v>900</v>
      </c>
      <c r="E1653" s="14">
        <v>0</v>
      </c>
      <c r="F1653" s="14">
        <v>0</v>
      </c>
      <c r="G1653" s="14">
        <v>28.2</v>
      </c>
      <c r="H1653" s="14">
        <v>7.78</v>
      </c>
      <c r="I1653" s="14">
        <v>90.5</v>
      </c>
      <c r="J1653" s="14">
        <v>0.05</v>
      </c>
      <c r="K1653" s="14">
        <v>0.2</v>
      </c>
      <c r="L1653" s="14">
        <v>0.4</v>
      </c>
    </row>
    <row r="1654" spans="1:12" x14ac:dyDescent="0.25">
      <c r="A1654" s="13">
        <v>45121</v>
      </c>
      <c r="B1654" s="14" t="s">
        <v>40</v>
      </c>
      <c r="C1654" s="14" t="s">
        <v>41</v>
      </c>
      <c r="D1654" s="14">
        <v>900</v>
      </c>
      <c r="E1654" s="14">
        <v>0</v>
      </c>
      <c r="F1654" s="14">
        <v>0</v>
      </c>
      <c r="G1654" s="14">
        <v>30.6</v>
      </c>
      <c r="H1654" s="14">
        <v>8.4</v>
      </c>
      <c r="I1654" s="14">
        <v>97</v>
      </c>
      <c r="J1654" s="14">
        <v>0.05</v>
      </c>
      <c r="K1654" s="14">
        <v>0.1</v>
      </c>
      <c r="L1654" s="14">
        <v>0.8</v>
      </c>
    </row>
    <row r="1655" spans="1:12" x14ac:dyDescent="0.25">
      <c r="A1655" s="13">
        <v>45124</v>
      </c>
      <c r="B1655" s="14" t="s">
        <v>27</v>
      </c>
      <c r="C1655" s="14" t="s">
        <v>28</v>
      </c>
      <c r="D1655" s="14">
        <v>900</v>
      </c>
      <c r="E1655" s="14">
        <v>16</v>
      </c>
      <c r="F1655" s="14">
        <v>0</v>
      </c>
      <c r="G1655" s="14">
        <v>27.8</v>
      </c>
      <c r="H1655" s="14">
        <v>7.93</v>
      </c>
      <c r="I1655" s="14">
        <v>87.5</v>
      </c>
      <c r="J1655" s="14">
        <v>0.04</v>
      </c>
      <c r="K1655" s="14">
        <v>0.5</v>
      </c>
      <c r="L1655" s="14">
        <v>0.3</v>
      </c>
    </row>
    <row r="1656" spans="1:12" x14ac:dyDescent="0.25">
      <c r="A1656" s="13">
        <v>45124</v>
      </c>
      <c r="B1656" s="14" t="s">
        <v>27</v>
      </c>
      <c r="C1656" s="14" t="s">
        <v>29</v>
      </c>
      <c r="D1656" s="14">
        <v>900</v>
      </c>
      <c r="E1656" s="14">
        <v>17</v>
      </c>
      <c r="F1656" s="14">
        <v>0</v>
      </c>
      <c r="G1656" s="14">
        <v>27.8</v>
      </c>
      <c r="H1656" s="14">
        <v>7.9</v>
      </c>
      <c r="I1656" s="14">
        <v>87</v>
      </c>
      <c r="J1656" s="14">
        <v>0.04</v>
      </c>
      <c r="K1656" s="14">
        <v>0.5</v>
      </c>
      <c r="L1656" s="14">
        <v>0.2</v>
      </c>
    </row>
    <row r="1657" spans="1:12" x14ac:dyDescent="0.25">
      <c r="A1657" s="13">
        <v>45124</v>
      </c>
      <c r="B1657" s="14" t="s">
        <v>27</v>
      </c>
      <c r="C1657" s="14" t="s">
        <v>30</v>
      </c>
      <c r="D1657" s="14">
        <v>900</v>
      </c>
      <c r="E1657" s="14">
        <v>18</v>
      </c>
      <c r="F1657" s="14">
        <v>0</v>
      </c>
      <c r="G1657" s="14">
        <v>27.8</v>
      </c>
      <c r="H1657" s="14">
        <v>7.84</v>
      </c>
      <c r="I1657" s="14">
        <v>86.9</v>
      </c>
      <c r="J1657" s="14">
        <v>0.04</v>
      </c>
      <c r="K1657" s="14">
        <v>0.4</v>
      </c>
      <c r="L1657" s="14">
        <v>0.2</v>
      </c>
    </row>
    <row r="1658" spans="1:12" x14ac:dyDescent="0.25">
      <c r="A1658" s="13">
        <v>45125</v>
      </c>
      <c r="B1658" s="14" t="s">
        <v>38</v>
      </c>
      <c r="C1658" s="14" t="s">
        <v>36</v>
      </c>
      <c r="D1658" s="14">
        <v>900</v>
      </c>
      <c r="E1658" s="14">
        <v>3</v>
      </c>
      <c r="F1658" s="14">
        <v>0</v>
      </c>
      <c r="G1658" s="14">
        <v>29.8</v>
      </c>
      <c r="H1658" s="14">
        <v>6.84</v>
      </c>
      <c r="I1658" s="14">
        <v>109.3</v>
      </c>
      <c r="J1658" s="14">
        <v>0.05</v>
      </c>
      <c r="K1658" s="14">
        <v>0.5</v>
      </c>
      <c r="L1658" s="14">
        <v>0.4</v>
      </c>
    </row>
    <row r="1659" spans="1:12" x14ac:dyDescent="0.25">
      <c r="A1659" s="13">
        <v>45125</v>
      </c>
      <c r="B1659" s="14" t="s">
        <v>38</v>
      </c>
      <c r="C1659" s="14" t="s">
        <v>37</v>
      </c>
      <c r="D1659" s="14">
        <v>900</v>
      </c>
      <c r="E1659" s="14">
        <v>15</v>
      </c>
      <c r="F1659" s="14">
        <v>0</v>
      </c>
      <c r="G1659" s="14">
        <v>29.7</v>
      </c>
      <c r="H1659" s="14">
        <v>7.12</v>
      </c>
      <c r="I1659" s="14">
        <v>108.9</v>
      </c>
      <c r="J1659" s="14">
        <v>0.05</v>
      </c>
      <c r="K1659" s="14">
        <v>0.6</v>
      </c>
      <c r="L1659" s="14">
        <v>0.5</v>
      </c>
    </row>
    <row r="1660" spans="1:12" x14ac:dyDescent="0.25">
      <c r="A1660" s="13">
        <v>45125</v>
      </c>
      <c r="B1660" s="14" t="s">
        <v>38</v>
      </c>
      <c r="C1660" s="14" t="s">
        <v>39</v>
      </c>
      <c r="D1660" s="14">
        <v>900</v>
      </c>
      <c r="E1660" s="14">
        <v>6</v>
      </c>
      <c r="F1660" s="14">
        <v>0</v>
      </c>
      <c r="G1660" s="14">
        <v>29.9</v>
      </c>
      <c r="H1660" s="14">
        <v>7.77</v>
      </c>
      <c r="I1660" s="14">
        <v>109.3</v>
      </c>
      <c r="J1660" s="14">
        <v>0.05</v>
      </c>
      <c r="K1660" s="14">
        <v>0.6</v>
      </c>
      <c r="L1660" s="14">
        <v>0.4</v>
      </c>
    </row>
    <row r="1661" spans="1:12" x14ac:dyDescent="0.25">
      <c r="A1661" s="13">
        <v>45126</v>
      </c>
      <c r="B1661" s="14" t="s">
        <v>48</v>
      </c>
      <c r="C1661" s="14" t="s">
        <v>33</v>
      </c>
      <c r="D1661" s="14">
        <v>900</v>
      </c>
      <c r="E1661" s="14">
        <v>2</v>
      </c>
      <c r="F1661" s="14">
        <v>2</v>
      </c>
      <c r="G1661" s="14">
        <v>29.4</v>
      </c>
      <c r="H1661" s="14">
        <v>8.02</v>
      </c>
      <c r="I1661" s="14">
        <v>100.3</v>
      </c>
      <c r="J1661" s="14">
        <v>0.05</v>
      </c>
      <c r="K1661" s="14">
        <v>0.5</v>
      </c>
      <c r="L1661" s="14">
        <v>0.4</v>
      </c>
    </row>
    <row r="1662" spans="1:12" x14ac:dyDescent="0.25">
      <c r="A1662" s="13">
        <v>45126</v>
      </c>
      <c r="B1662" s="14" t="s">
        <v>48</v>
      </c>
      <c r="C1662" s="14" t="s">
        <v>34</v>
      </c>
      <c r="D1662" s="14">
        <v>900</v>
      </c>
      <c r="E1662" s="14">
        <v>7</v>
      </c>
      <c r="F1662" s="14">
        <v>0</v>
      </c>
      <c r="G1662" s="14">
        <v>29.7</v>
      </c>
      <c r="H1662" s="14">
        <v>7.65</v>
      </c>
      <c r="I1662" s="14">
        <v>99.8</v>
      </c>
      <c r="J1662" s="14">
        <v>0.05</v>
      </c>
      <c r="K1662" s="14">
        <v>0.5</v>
      </c>
      <c r="L1662" s="14">
        <v>0.6</v>
      </c>
    </row>
    <row r="1663" spans="1:12" x14ac:dyDescent="0.25">
      <c r="A1663" s="13">
        <v>45126</v>
      </c>
      <c r="B1663" s="14" t="s">
        <v>48</v>
      </c>
      <c r="C1663" s="14" t="s">
        <v>35</v>
      </c>
      <c r="D1663" s="14">
        <v>900</v>
      </c>
      <c r="E1663" s="14">
        <v>77</v>
      </c>
      <c r="F1663" s="14">
        <v>7</v>
      </c>
      <c r="G1663" s="14">
        <v>29.4</v>
      </c>
      <c r="H1663" s="14">
        <v>6.28</v>
      </c>
      <c r="I1663" s="14">
        <v>102.4</v>
      </c>
      <c r="J1663" s="14">
        <v>0.05</v>
      </c>
      <c r="K1663" s="14">
        <v>0.2</v>
      </c>
      <c r="L1663" s="14">
        <v>0.5</v>
      </c>
    </row>
    <row r="1664" spans="1:12" x14ac:dyDescent="0.25">
      <c r="A1664" s="13">
        <v>45126</v>
      </c>
      <c r="B1664" s="14" t="s">
        <v>48</v>
      </c>
      <c r="C1664" s="14" t="s">
        <v>32</v>
      </c>
      <c r="D1664" s="14">
        <v>900</v>
      </c>
      <c r="E1664" s="14">
        <v>7</v>
      </c>
      <c r="F1664" s="14">
        <v>0</v>
      </c>
      <c r="G1664" s="14">
        <v>29</v>
      </c>
      <c r="H1664" s="14">
        <v>7.34</v>
      </c>
      <c r="I1664" s="14">
        <v>99.1</v>
      </c>
      <c r="J1664" s="14">
        <v>0.05</v>
      </c>
      <c r="K1664" s="14">
        <v>0.6</v>
      </c>
      <c r="L1664" s="14">
        <v>0.4</v>
      </c>
    </row>
    <row r="1665" spans="1:12" x14ac:dyDescent="0.25">
      <c r="A1665" s="13">
        <v>45131</v>
      </c>
      <c r="B1665" s="14" t="s">
        <v>27</v>
      </c>
      <c r="C1665" s="14" t="s">
        <v>28</v>
      </c>
      <c r="D1665" s="14">
        <v>900</v>
      </c>
      <c r="E1665" s="14">
        <v>5</v>
      </c>
      <c r="F1665" s="14">
        <v>0</v>
      </c>
      <c r="G1665" s="14">
        <v>27.4</v>
      </c>
      <c r="H1665" s="14">
        <v>7.94</v>
      </c>
      <c r="I1665" s="14">
        <v>88.5</v>
      </c>
      <c r="J1665" s="14">
        <v>0.05</v>
      </c>
      <c r="K1665" s="14">
        <v>0.4</v>
      </c>
      <c r="L1665" s="14">
        <v>0.3</v>
      </c>
    </row>
    <row r="1666" spans="1:12" x14ac:dyDescent="0.25">
      <c r="A1666" s="13">
        <v>45131</v>
      </c>
      <c r="B1666" s="14" t="s">
        <v>27</v>
      </c>
      <c r="C1666" s="14" t="s">
        <v>29</v>
      </c>
      <c r="D1666" s="14">
        <v>900</v>
      </c>
      <c r="E1666" s="14">
        <v>5</v>
      </c>
      <c r="F1666" s="14">
        <v>0</v>
      </c>
      <c r="G1666" s="14">
        <v>27.6</v>
      </c>
      <c r="H1666" s="14">
        <v>7.45</v>
      </c>
      <c r="I1666" s="14">
        <v>88.7</v>
      </c>
      <c r="J1666" s="14">
        <v>0.05</v>
      </c>
      <c r="K1666" s="14">
        <v>0.4</v>
      </c>
      <c r="L1666" s="14">
        <v>0.5</v>
      </c>
    </row>
    <row r="1667" spans="1:12" x14ac:dyDescent="0.25">
      <c r="A1667" s="13">
        <v>45131</v>
      </c>
      <c r="B1667" s="14" t="s">
        <v>27</v>
      </c>
      <c r="C1667" s="14" t="s">
        <v>30</v>
      </c>
      <c r="D1667" s="14">
        <v>900</v>
      </c>
      <c r="E1667" s="14">
        <v>7</v>
      </c>
      <c r="F1667" s="14">
        <v>0</v>
      </c>
      <c r="G1667" s="14">
        <v>27.9</v>
      </c>
      <c r="H1667" s="14">
        <v>7.65</v>
      </c>
      <c r="I1667" s="14">
        <v>89.4</v>
      </c>
      <c r="J1667" s="14">
        <v>0.05</v>
      </c>
      <c r="K1667" s="14">
        <v>0.3</v>
      </c>
      <c r="L1667" s="14">
        <v>0.6</v>
      </c>
    </row>
    <row r="1668" spans="1:12" x14ac:dyDescent="0.25">
      <c r="A1668" s="13">
        <v>45132</v>
      </c>
      <c r="B1668" s="14" t="s">
        <v>48</v>
      </c>
      <c r="C1668" s="14" t="s">
        <v>33</v>
      </c>
      <c r="D1668" s="14">
        <v>900</v>
      </c>
      <c r="E1668" s="14">
        <v>1</v>
      </c>
      <c r="F1668" s="14">
        <v>0</v>
      </c>
      <c r="G1668" s="14">
        <v>29.1</v>
      </c>
      <c r="H1668" s="14">
        <v>7.45</v>
      </c>
      <c r="I1668" s="14">
        <v>108</v>
      </c>
      <c r="J1668" s="14">
        <v>0.05</v>
      </c>
      <c r="K1668" s="14">
        <v>0.4</v>
      </c>
      <c r="L1668" s="14">
        <v>0.4</v>
      </c>
    </row>
    <row r="1669" spans="1:12" x14ac:dyDescent="0.25">
      <c r="A1669" s="13">
        <v>45132</v>
      </c>
      <c r="B1669" s="14" t="s">
        <v>48</v>
      </c>
      <c r="C1669" s="14" t="s">
        <v>34</v>
      </c>
      <c r="D1669" s="14">
        <v>900</v>
      </c>
      <c r="E1669" s="14">
        <v>0</v>
      </c>
      <c r="F1669" s="14">
        <v>0</v>
      </c>
      <c r="G1669" s="14">
        <v>29</v>
      </c>
      <c r="H1669" s="14">
        <v>7.54</v>
      </c>
      <c r="I1669" s="14">
        <v>106.7</v>
      </c>
      <c r="J1669" s="14">
        <v>0.05</v>
      </c>
      <c r="K1669" s="14">
        <v>0.4</v>
      </c>
      <c r="L1669" s="14">
        <v>0.6</v>
      </c>
    </row>
    <row r="1670" spans="1:12" x14ac:dyDescent="0.25">
      <c r="A1670" s="13">
        <v>45132</v>
      </c>
      <c r="B1670" s="14" t="s">
        <v>48</v>
      </c>
      <c r="C1670" s="14" t="s">
        <v>35</v>
      </c>
      <c r="D1670" s="14">
        <v>900</v>
      </c>
      <c r="E1670" s="14">
        <v>48</v>
      </c>
      <c r="F1670" s="14">
        <v>0</v>
      </c>
      <c r="G1670" s="14">
        <v>29</v>
      </c>
      <c r="H1670" s="14">
        <v>6.6</v>
      </c>
      <c r="I1670" s="14">
        <v>104.4</v>
      </c>
      <c r="J1670" s="14">
        <v>0.05</v>
      </c>
      <c r="K1670" s="14">
        <v>0.1</v>
      </c>
      <c r="L1670" s="14">
        <v>0.4</v>
      </c>
    </row>
    <row r="1671" spans="1:12" x14ac:dyDescent="0.25">
      <c r="A1671" s="13">
        <v>45132</v>
      </c>
      <c r="B1671" s="14" t="s">
        <v>48</v>
      </c>
      <c r="C1671" s="14" t="s">
        <v>32</v>
      </c>
      <c r="D1671" s="14">
        <v>900</v>
      </c>
      <c r="E1671" s="14">
        <v>1</v>
      </c>
      <c r="F1671" s="14">
        <v>0</v>
      </c>
      <c r="G1671" s="14">
        <v>28.8</v>
      </c>
      <c r="H1671" s="14">
        <v>6.97</v>
      </c>
      <c r="I1671" s="14">
        <v>107.6</v>
      </c>
      <c r="J1671" s="14">
        <v>0.05</v>
      </c>
      <c r="K1671" s="14">
        <v>0.4</v>
      </c>
      <c r="L1671" s="14">
        <v>0.5</v>
      </c>
    </row>
    <row r="1672" spans="1:12" x14ac:dyDescent="0.25">
      <c r="A1672" s="13">
        <v>45133</v>
      </c>
      <c r="B1672" s="14" t="s">
        <v>40</v>
      </c>
      <c r="C1672" s="14" t="s">
        <v>41</v>
      </c>
      <c r="D1672" s="14">
        <v>900</v>
      </c>
      <c r="E1672" s="14">
        <v>0</v>
      </c>
      <c r="F1672" s="14">
        <v>0</v>
      </c>
      <c r="G1672" s="14">
        <v>30</v>
      </c>
      <c r="H1672" s="14">
        <v>7.54</v>
      </c>
      <c r="I1672" s="14">
        <v>94.1</v>
      </c>
      <c r="J1672" s="14">
        <v>0.05</v>
      </c>
      <c r="K1672" s="14">
        <v>0.1</v>
      </c>
      <c r="L1672" s="14">
        <v>1.1000000000000001</v>
      </c>
    </row>
    <row r="1673" spans="1:12" x14ac:dyDescent="0.25">
      <c r="A1673" s="13">
        <v>45138</v>
      </c>
      <c r="B1673" s="14" t="s">
        <v>27</v>
      </c>
      <c r="C1673" s="14" t="s">
        <v>28</v>
      </c>
      <c r="D1673" s="14">
        <v>900</v>
      </c>
      <c r="E1673" s="14">
        <v>6</v>
      </c>
      <c r="F1673" s="14">
        <v>0</v>
      </c>
      <c r="G1673" s="14">
        <v>27.6</v>
      </c>
      <c r="H1673" s="14">
        <v>7.84</v>
      </c>
      <c r="I1673" s="14">
        <v>94.9</v>
      </c>
      <c r="J1673" s="14">
        <v>0.05</v>
      </c>
      <c r="K1673" s="14">
        <v>0.3</v>
      </c>
      <c r="L1673" s="14">
        <v>0.6</v>
      </c>
    </row>
    <row r="1674" spans="1:12" x14ac:dyDescent="0.25">
      <c r="A1674" s="13">
        <v>45138</v>
      </c>
      <c r="B1674" s="14" t="s">
        <v>27</v>
      </c>
      <c r="C1674" s="14" t="s">
        <v>29</v>
      </c>
      <c r="D1674" s="14">
        <v>900</v>
      </c>
      <c r="E1674" s="14">
        <v>0</v>
      </c>
      <c r="F1674" s="14">
        <v>0</v>
      </c>
      <c r="G1674" s="14">
        <v>27.8</v>
      </c>
      <c r="H1674" s="14">
        <v>7.63</v>
      </c>
      <c r="I1674" s="14">
        <v>96.7</v>
      </c>
      <c r="J1674" s="14">
        <v>0.05</v>
      </c>
      <c r="K1674" s="14">
        <v>0.3</v>
      </c>
      <c r="L1674" s="14">
        <v>0.7</v>
      </c>
    </row>
    <row r="1675" spans="1:12" x14ac:dyDescent="0.25">
      <c r="A1675" s="13">
        <v>45138</v>
      </c>
      <c r="B1675" s="14" t="s">
        <v>27</v>
      </c>
      <c r="C1675" s="14" t="s">
        <v>30</v>
      </c>
      <c r="D1675" s="14">
        <v>900</v>
      </c>
      <c r="E1675" s="14">
        <v>10</v>
      </c>
      <c r="F1675" s="14">
        <v>0</v>
      </c>
      <c r="G1675" s="14">
        <v>28.1</v>
      </c>
      <c r="H1675" s="14">
        <v>8.48</v>
      </c>
      <c r="I1675" s="14">
        <v>97.7</v>
      </c>
      <c r="J1675" s="14">
        <v>0.05</v>
      </c>
      <c r="K1675" s="14">
        <v>0.2</v>
      </c>
      <c r="L1675" s="14">
        <v>0.8</v>
      </c>
    </row>
    <row r="1676" spans="1:12" x14ac:dyDescent="0.25">
      <c r="A1676" s="13">
        <v>45140</v>
      </c>
      <c r="B1676" s="14" t="s">
        <v>25</v>
      </c>
      <c r="C1676" s="14">
        <v>1</v>
      </c>
      <c r="D1676" s="14">
        <v>1800</v>
      </c>
      <c r="E1676" s="14">
        <v>2</v>
      </c>
      <c r="F1676" s="14">
        <v>0</v>
      </c>
      <c r="G1676" s="14">
        <v>26.4</v>
      </c>
      <c r="H1676" s="14">
        <v>8.3000000000000007</v>
      </c>
      <c r="I1676" s="14">
        <v>65.400000000000006</v>
      </c>
      <c r="J1676" s="14">
        <v>0.04</v>
      </c>
      <c r="K1676" s="14">
        <v>0.7</v>
      </c>
      <c r="L1676" s="14">
        <v>0.4</v>
      </c>
    </row>
    <row r="1677" spans="1:12" x14ac:dyDescent="0.25">
      <c r="A1677" s="13">
        <v>45140</v>
      </c>
      <c r="B1677" s="14" t="s">
        <v>25</v>
      </c>
      <c r="C1677" s="14">
        <v>2</v>
      </c>
      <c r="D1677" s="14">
        <v>1800</v>
      </c>
      <c r="E1677" s="14">
        <v>2</v>
      </c>
      <c r="F1677" s="14">
        <v>0</v>
      </c>
      <c r="G1677" s="14">
        <v>26.5</v>
      </c>
      <c r="H1677" s="14">
        <v>8.25</v>
      </c>
      <c r="I1677" s="14">
        <v>65.900000000000006</v>
      </c>
      <c r="J1677" s="14">
        <v>0.04</v>
      </c>
      <c r="K1677" s="14">
        <v>0.7</v>
      </c>
      <c r="L1677" s="14">
        <v>0.4</v>
      </c>
    </row>
    <row r="1678" spans="1:12" x14ac:dyDescent="0.25">
      <c r="A1678" s="13">
        <v>45140</v>
      </c>
      <c r="B1678" s="14" t="s">
        <v>25</v>
      </c>
      <c r="C1678" s="14">
        <v>3</v>
      </c>
      <c r="D1678" s="14">
        <v>1800</v>
      </c>
      <c r="E1678" s="14">
        <v>0</v>
      </c>
      <c r="F1678" s="14">
        <v>0</v>
      </c>
      <c r="G1678" s="14">
        <v>26.6</v>
      </c>
      <c r="H1678" s="14">
        <v>8.4</v>
      </c>
      <c r="I1678" s="14">
        <v>65.8</v>
      </c>
      <c r="J1678" s="14">
        <v>0.04</v>
      </c>
      <c r="K1678" s="14">
        <v>0.7</v>
      </c>
      <c r="L1678" s="14">
        <v>0.4</v>
      </c>
    </row>
    <row r="1679" spans="1:12" x14ac:dyDescent="0.25">
      <c r="A1679" s="13">
        <v>45141</v>
      </c>
      <c r="B1679" s="14" t="s">
        <v>48</v>
      </c>
      <c r="C1679" s="14" t="s">
        <v>33</v>
      </c>
      <c r="D1679" s="14">
        <v>900</v>
      </c>
      <c r="E1679" s="14">
        <v>0</v>
      </c>
      <c r="F1679" s="14">
        <v>0</v>
      </c>
      <c r="G1679" s="14">
        <v>29</v>
      </c>
      <c r="H1679" s="14">
        <v>7.6</v>
      </c>
      <c r="I1679" s="14">
        <v>107.5</v>
      </c>
      <c r="J1679" s="14">
        <v>0.05</v>
      </c>
      <c r="K1679" s="14">
        <v>0.3</v>
      </c>
      <c r="L1679" s="14">
        <v>0.7</v>
      </c>
    </row>
    <row r="1680" spans="1:12" x14ac:dyDescent="0.25">
      <c r="A1680" s="13">
        <v>45141</v>
      </c>
      <c r="B1680" s="14" t="s">
        <v>48</v>
      </c>
      <c r="C1680" s="14" t="s">
        <v>34</v>
      </c>
      <c r="D1680" s="14">
        <v>900</v>
      </c>
      <c r="E1680" s="14">
        <v>0</v>
      </c>
      <c r="F1680" s="14">
        <v>0</v>
      </c>
      <c r="G1680" s="14">
        <v>29</v>
      </c>
      <c r="H1680" s="14">
        <v>8.0399999999999991</v>
      </c>
      <c r="I1680" s="14">
        <v>103.4</v>
      </c>
      <c r="J1680" s="14">
        <v>0.05</v>
      </c>
      <c r="K1680" s="14">
        <v>0.3</v>
      </c>
      <c r="L1680" s="14">
        <v>0.7</v>
      </c>
    </row>
    <row r="1681" spans="1:12" x14ac:dyDescent="0.25">
      <c r="A1681" s="13">
        <v>45141</v>
      </c>
      <c r="B1681" s="14" t="s">
        <v>48</v>
      </c>
      <c r="C1681" s="14" t="s">
        <v>35</v>
      </c>
      <c r="D1681" s="14">
        <v>900</v>
      </c>
      <c r="E1681" s="14">
        <v>16</v>
      </c>
      <c r="F1681" s="14">
        <v>0</v>
      </c>
      <c r="G1681" s="14">
        <v>29.3</v>
      </c>
      <c r="H1681" s="14">
        <v>7.75</v>
      </c>
      <c r="I1681" s="14">
        <v>101.6</v>
      </c>
      <c r="J1681" s="14">
        <v>0.05</v>
      </c>
      <c r="K1681" s="14">
        <v>0.1</v>
      </c>
      <c r="L1681" s="14">
        <v>0.7</v>
      </c>
    </row>
    <row r="1682" spans="1:12" x14ac:dyDescent="0.25">
      <c r="A1682" s="13">
        <v>45141</v>
      </c>
      <c r="B1682" s="14" t="s">
        <v>48</v>
      </c>
      <c r="C1682" s="14" t="s">
        <v>32</v>
      </c>
      <c r="D1682" s="14">
        <v>900</v>
      </c>
      <c r="E1682" s="14">
        <v>0</v>
      </c>
      <c r="F1682" s="14">
        <v>0</v>
      </c>
      <c r="G1682" s="14">
        <v>28.8</v>
      </c>
      <c r="H1682" s="14">
        <v>8.3000000000000007</v>
      </c>
      <c r="I1682" s="14">
        <v>106.1</v>
      </c>
      <c r="J1682" s="14">
        <v>0.05</v>
      </c>
      <c r="K1682" s="14">
        <v>0.2</v>
      </c>
      <c r="L1682" s="14">
        <v>0.6</v>
      </c>
    </row>
    <row r="1683" spans="1:12" x14ac:dyDescent="0.25">
      <c r="A1683" s="13">
        <v>45145</v>
      </c>
      <c r="B1683" s="14" t="s">
        <v>27</v>
      </c>
      <c r="C1683" s="14" t="s">
        <v>28</v>
      </c>
      <c r="D1683" s="14">
        <v>900</v>
      </c>
      <c r="E1683" s="14">
        <v>7</v>
      </c>
      <c r="F1683" s="14">
        <v>0</v>
      </c>
      <c r="G1683" s="14">
        <v>28.3</v>
      </c>
      <c r="H1683" s="14">
        <v>8.4</v>
      </c>
      <c r="I1683" s="14">
        <v>101.1</v>
      </c>
      <c r="J1683" s="14">
        <v>0.05</v>
      </c>
      <c r="K1683" s="14">
        <v>0.5</v>
      </c>
      <c r="L1683" s="14">
        <v>0.3</v>
      </c>
    </row>
    <row r="1684" spans="1:12" x14ac:dyDescent="0.25">
      <c r="A1684" s="13">
        <v>45145</v>
      </c>
      <c r="B1684" s="14" t="s">
        <v>27</v>
      </c>
      <c r="C1684" s="14" t="s">
        <v>29</v>
      </c>
      <c r="D1684" s="14">
        <v>900</v>
      </c>
      <c r="E1684" s="14">
        <v>27</v>
      </c>
      <c r="F1684" s="14">
        <v>0</v>
      </c>
      <c r="G1684" s="14">
        <v>28.4</v>
      </c>
      <c r="H1684" s="14">
        <v>8.56</v>
      </c>
      <c r="I1684" s="14">
        <v>102.8</v>
      </c>
      <c r="J1684" s="14">
        <v>0.05</v>
      </c>
      <c r="K1684" s="14">
        <v>0.6</v>
      </c>
      <c r="L1684" s="14">
        <v>0.3</v>
      </c>
    </row>
    <row r="1685" spans="1:12" x14ac:dyDescent="0.25">
      <c r="A1685" s="13">
        <v>45145</v>
      </c>
      <c r="B1685" s="14" t="s">
        <v>27</v>
      </c>
      <c r="C1685" s="14" t="s">
        <v>30</v>
      </c>
      <c r="D1685" s="14">
        <v>900</v>
      </c>
      <c r="E1685" s="14">
        <v>32</v>
      </c>
      <c r="F1685" s="14">
        <v>0</v>
      </c>
      <c r="G1685" s="14">
        <v>28.4</v>
      </c>
      <c r="H1685" s="14">
        <v>7.96</v>
      </c>
      <c r="I1685" s="14">
        <v>102.3</v>
      </c>
      <c r="J1685" s="14">
        <v>0.05</v>
      </c>
      <c r="K1685" s="14">
        <v>0.4</v>
      </c>
      <c r="L1685" s="14">
        <v>0.3</v>
      </c>
    </row>
    <row r="1686" spans="1:12" x14ac:dyDescent="0.25">
      <c r="A1686" s="13">
        <v>45146</v>
      </c>
      <c r="B1686" s="14" t="s">
        <v>48</v>
      </c>
      <c r="C1686" s="14" t="s">
        <v>33</v>
      </c>
      <c r="D1686" s="14">
        <v>900</v>
      </c>
      <c r="E1686" s="14">
        <v>8</v>
      </c>
      <c r="F1686" s="14">
        <v>0</v>
      </c>
      <c r="G1686" s="14">
        <v>28.2</v>
      </c>
      <c r="H1686" s="14">
        <v>7.55</v>
      </c>
      <c r="I1686" s="14">
        <v>107.9</v>
      </c>
      <c r="J1686" s="14">
        <v>0.05</v>
      </c>
      <c r="K1686" s="14">
        <v>0.4</v>
      </c>
      <c r="L1686" s="14">
        <v>0.4</v>
      </c>
    </row>
    <row r="1687" spans="1:12" x14ac:dyDescent="0.25">
      <c r="A1687" s="13">
        <v>45146</v>
      </c>
      <c r="B1687" s="14" t="s">
        <v>48</v>
      </c>
      <c r="C1687" s="14" t="s">
        <v>34</v>
      </c>
      <c r="D1687" s="14">
        <v>900</v>
      </c>
      <c r="E1687" s="14">
        <v>0</v>
      </c>
      <c r="F1687" s="14">
        <v>0</v>
      </c>
      <c r="G1687" s="14">
        <v>28.7</v>
      </c>
      <c r="H1687" s="14">
        <v>7.94</v>
      </c>
      <c r="I1687" s="14">
        <v>111.8</v>
      </c>
      <c r="J1687" s="14">
        <v>0.05</v>
      </c>
      <c r="K1687" s="14">
        <v>0.4</v>
      </c>
      <c r="L1687" s="14">
        <v>0.5</v>
      </c>
    </row>
    <row r="1688" spans="1:12" x14ac:dyDescent="0.25">
      <c r="A1688" s="13">
        <v>45146</v>
      </c>
      <c r="B1688" s="14" t="s">
        <v>48</v>
      </c>
      <c r="C1688" s="14" t="s">
        <v>35</v>
      </c>
      <c r="D1688" s="14">
        <v>900</v>
      </c>
      <c r="E1688" s="14">
        <v>13</v>
      </c>
      <c r="F1688" s="14">
        <v>0</v>
      </c>
      <c r="G1688" s="14">
        <v>28.9</v>
      </c>
      <c r="H1688" s="14">
        <v>7</v>
      </c>
      <c r="I1688" s="14">
        <v>108.3</v>
      </c>
      <c r="J1688" s="14">
        <v>0.05</v>
      </c>
      <c r="K1688" s="14">
        <v>0.2</v>
      </c>
      <c r="L1688" s="14">
        <v>0.6</v>
      </c>
    </row>
    <row r="1689" spans="1:12" x14ac:dyDescent="0.25">
      <c r="A1689" s="13">
        <v>45146</v>
      </c>
      <c r="B1689" s="14" t="s">
        <v>48</v>
      </c>
      <c r="C1689" s="14" t="s">
        <v>32</v>
      </c>
      <c r="D1689" s="14">
        <v>900</v>
      </c>
      <c r="E1689" s="14">
        <v>4</v>
      </c>
      <c r="F1689" s="14">
        <v>1</v>
      </c>
      <c r="G1689" s="14">
        <v>27.8</v>
      </c>
      <c r="H1689" s="14">
        <v>7.19</v>
      </c>
      <c r="I1689" s="14">
        <v>107</v>
      </c>
      <c r="J1689" s="14">
        <v>0.05</v>
      </c>
      <c r="K1689" s="14">
        <v>0.3</v>
      </c>
      <c r="L1689" s="14">
        <v>0.6</v>
      </c>
    </row>
    <row r="1690" spans="1:12" x14ac:dyDescent="0.25">
      <c r="A1690" s="13">
        <v>45147</v>
      </c>
      <c r="B1690" s="14" t="s">
        <v>53</v>
      </c>
      <c r="C1690" s="14">
        <v>1</v>
      </c>
      <c r="D1690" s="14">
        <v>1800</v>
      </c>
      <c r="E1690" s="14">
        <v>11</v>
      </c>
      <c r="F1690" s="14">
        <v>0</v>
      </c>
      <c r="G1690" s="14">
        <v>28.8</v>
      </c>
      <c r="H1690" s="14">
        <v>7.3</v>
      </c>
      <c r="I1690" s="14">
        <v>97.1</v>
      </c>
      <c r="J1690" s="14">
        <v>0.05</v>
      </c>
      <c r="K1690" s="14">
        <v>1</v>
      </c>
      <c r="L1690" s="14">
        <v>0.4</v>
      </c>
    </row>
    <row r="1691" spans="1:12" x14ac:dyDescent="0.25">
      <c r="A1691" s="13">
        <v>45147</v>
      </c>
      <c r="B1691" s="14" t="s">
        <v>53</v>
      </c>
      <c r="C1691" s="14">
        <v>2</v>
      </c>
      <c r="D1691" s="14">
        <v>1800</v>
      </c>
      <c r="E1691" s="14">
        <v>4</v>
      </c>
      <c r="F1691" s="14">
        <v>0</v>
      </c>
      <c r="G1691" s="14">
        <v>29</v>
      </c>
      <c r="H1691" s="14">
        <v>7.48</v>
      </c>
      <c r="I1691" s="14">
        <v>98.1</v>
      </c>
      <c r="J1691" s="14">
        <v>0.05</v>
      </c>
      <c r="L1691" s="14">
        <v>0.5</v>
      </c>
    </row>
    <row r="1692" spans="1:12" x14ac:dyDescent="0.25">
      <c r="A1692" s="13">
        <v>45147</v>
      </c>
      <c r="B1692" s="14" t="s">
        <v>53</v>
      </c>
      <c r="C1692" s="14">
        <v>3</v>
      </c>
      <c r="D1692" s="14">
        <v>1800</v>
      </c>
      <c r="E1692" s="14">
        <v>5</v>
      </c>
      <c r="F1692" s="14">
        <v>0</v>
      </c>
      <c r="G1692" s="14">
        <v>29.4</v>
      </c>
      <c r="H1692" s="14">
        <v>8.0399999999999991</v>
      </c>
      <c r="I1692" s="14">
        <v>98.6</v>
      </c>
      <c r="J1692" s="14">
        <v>0.05</v>
      </c>
      <c r="K1692" s="14">
        <v>0.5</v>
      </c>
      <c r="L1692" s="14">
        <v>0.4</v>
      </c>
    </row>
    <row r="1693" spans="1:12" x14ac:dyDescent="0.25">
      <c r="A1693" s="13">
        <v>45148</v>
      </c>
      <c r="B1693" s="14" t="s">
        <v>40</v>
      </c>
      <c r="C1693" s="14" t="s">
        <v>41</v>
      </c>
      <c r="D1693" s="14">
        <v>900</v>
      </c>
      <c r="E1693" s="14">
        <v>0</v>
      </c>
      <c r="F1693" s="14">
        <v>0</v>
      </c>
      <c r="G1693" s="14">
        <v>30</v>
      </c>
      <c r="H1693" s="14">
        <v>7.82</v>
      </c>
      <c r="I1693" s="14">
        <v>93.5</v>
      </c>
      <c r="J1693" s="14">
        <v>0.05</v>
      </c>
      <c r="K1693" s="14">
        <v>0.1</v>
      </c>
      <c r="L1693" s="14">
        <v>1.1000000000000001</v>
      </c>
    </row>
    <row r="1694" spans="1:12" x14ac:dyDescent="0.25">
      <c r="A1694" s="13">
        <v>45152</v>
      </c>
      <c r="B1694" s="14" t="s">
        <v>48</v>
      </c>
      <c r="C1694" s="14" t="s">
        <v>33</v>
      </c>
      <c r="D1694" s="14">
        <v>900</v>
      </c>
      <c r="E1694" s="14">
        <v>8</v>
      </c>
      <c r="F1694" s="14">
        <v>0</v>
      </c>
      <c r="G1694" s="14">
        <v>29.7</v>
      </c>
      <c r="H1694" s="14">
        <v>7.93</v>
      </c>
      <c r="I1694" s="14">
        <v>106.2</v>
      </c>
      <c r="J1694" s="14">
        <v>0.05</v>
      </c>
      <c r="K1694" s="14">
        <v>0.4</v>
      </c>
      <c r="L1694" s="14">
        <v>0.5</v>
      </c>
    </row>
    <row r="1695" spans="1:12" x14ac:dyDescent="0.25">
      <c r="A1695" s="13">
        <v>45152</v>
      </c>
      <c r="B1695" s="14" t="s">
        <v>48</v>
      </c>
      <c r="C1695" s="14" t="s">
        <v>34</v>
      </c>
      <c r="D1695" s="14">
        <v>900</v>
      </c>
      <c r="E1695" s="14">
        <v>1</v>
      </c>
      <c r="F1695" s="14">
        <v>1</v>
      </c>
      <c r="G1695" s="14">
        <v>29.7</v>
      </c>
      <c r="H1695" s="14">
        <v>7.14</v>
      </c>
      <c r="I1695" s="14">
        <v>106.2</v>
      </c>
      <c r="J1695" s="14">
        <v>0.05</v>
      </c>
      <c r="K1695" s="14">
        <v>0.4</v>
      </c>
      <c r="L1695" s="14">
        <v>0.5</v>
      </c>
    </row>
    <row r="1696" spans="1:12" x14ac:dyDescent="0.25">
      <c r="A1696" s="13">
        <v>45152</v>
      </c>
      <c r="B1696" s="14" t="s">
        <v>48</v>
      </c>
      <c r="C1696" s="14" t="s">
        <v>35</v>
      </c>
      <c r="D1696" s="14">
        <v>900</v>
      </c>
      <c r="E1696" s="14">
        <v>13</v>
      </c>
      <c r="F1696" s="14">
        <v>0</v>
      </c>
      <c r="G1696" s="14">
        <v>28.7</v>
      </c>
      <c r="H1696" s="14">
        <v>7.4</v>
      </c>
      <c r="I1696" s="14">
        <v>106.2</v>
      </c>
      <c r="J1696" s="14">
        <v>0.05</v>
      </c>
      <c r="K1696" s="14">
        <v>0.2</v>
      </c>
      <c r="L1696" s="14">
        <v>0.7</v>
      </c>
    </row>
    <row r="1697" spans="1:12" x14ac:dyDescent="0.25">
      <c r="A1697" s="13">
        <v>45152</v>
      </c>
      <c r="B1697" s="14" t="s">
        <v>48</v>
      </c>
      <c r="C1697" s="14" t="s">
        <v>32</v>
      </c>
      <c r="D1697" s="14">
        <v>900</v>
      </c>
      <c r="E1697" s="14">
        <v>2</v>
      </c>
      <c r="F1697" s="14">
        <v>0</v>
      </c>
      <c r="G1697" s="14">
        <v>29.5</v>
      </c>
      <c r="H1697" s="14">
        <v>7.95</v>
      </c>
      <c r="I1697" s="14">
        <v>107.1</v>
      </c>
      <c r="J1697" s="14">
        <v>0.05</v>
      </c>
      <c r="K1697" s="14">
        <v>0.4</v>
      </c>
      <c r="L1697" s="14">
        <v>0.6</v>
      </c>
    </row>
    <row r="1698" spans="1:12" x14ac:dyDescent="0.25">
      <c r="A1698" s="13">
        <v>45153</v>
      </c>
      <c r="B1698" s="14" t="s">
        <v>38</v>
      </c>
      <c r="C1698" s="14" t="s">
        <v>36</v>
      </c>
      <c r="D1698" s="14">
        <v>900</v>
      </c>
      <c r="E1698" s="14">
        <v>4</v>
      </c>
      <c r="F1698" s="14">
        <v>0</v>
      </c>
      <c r="G1698" s="14">
        <v>30.8</v>
      </c>
      <c r="H1698" s="14">
        <v>7.71</v>
      </c>
      <c r="I1698" s="14">
        <v>117.7</v>
      </c>
      <c r="J1698" s="14">
        <v>0.06</v>
      </c>
      <c r="K1698" s="14">
        <v>0.5</v>
      </c>
      <c r="L1698" s="14">
        <v>0.6</v>
      </c>
    </row>
    <row r="1699" spans="1:12" x14ac:dyDescent="0.25">
      <c r="A1699" s="13">
        <v>45153</v>
      </c>
      <c r="B1699" s="14" t="s">
        <v>38</v>
      </c>
      <c r="C1699" s="14" t="s">
        <v>37</v>
      </c>
      <c r="D1699" s="14">
        <v>900</v>
      </c>
      <c r="E1699" s="14">
        <v>14</v>
      </c>
      <c r="F1699" s="14">
        <v>0</v>
      </c>
      <c r="G1699" s="14">
        <v>30.6</v>
      </c>
      <c r="H1699" s="14">
        <v>7.45</v>
      </c>
      <c r="I1699" s="14">
        <v>117.3</v>
      </c>
      <c r="J1699" s="14">
        <v>0.06</v>
      </c>
      <c r="K1699" s="14">
        <v>0.5</v>
      </c>
      <c r="L1699" s="14">
        <v>0.4</v>
      </c>
    </row>
    <row r="1700" spans="1:12" x14ac:dyDescent="0.25">
      <c r="A1700" s="13">
        <v>45153</v>
      </c>
      <c r="B1700" s="14" t="s">
        <v>38</v>
      </c>
      <c r="C1700" s="14" t="s">
        <v>39</v>
      </c>
      <c r="D1700" s="14">
        <v>900</v>
      </c>
      <c r="E1700" s="14">
        <v>1</v>
      </c>
      <c r="F1700" s="14">
        <v>0</v>
      </c>
      <c r="G1700" s="14">
        <v>30.9</v>
      </c>
      <c r="H1700" s="14">
        <v>7.54</v>
      </c>
      <c r="I1700" s="14">
        <v>116.7</v>
      </c>
      <c r="J1700" s="14">
        <v>0.05</v>
      </c>
      <c r="K1700" s="14">
        <v>0.5</v>
      </c>
      <c r="L1700" s="14">
        <v>0.5</v>
      </c>
    </row>
    <row r="1701" spans="1:12" x14ac:dyDescent="0.25">
      <c r="A1701" s="13">
        <v>45159</v>
      </c>
      <c r="B1701" s="14" t="s">
        <v>27</v>
      </c>
      <c r="C1701" s="14" t="s">
        <v>28</v>
      </c>
      <c r="D1701" s="14">
        <v>900</v>
      </c>
      <c r="E1701" s="14">
        <v>14</v>
      </c>
      <c r="F1701" s="14">
        <v>0</v>
      </c>
      <c r="G1701" s="14">
        <v>28.6</v>
      </c>
      <c r="H1701" s="14">
        <v>8.4</v>
      </c>
      <c r="I1701" s="14">
        <v>100.7</v>
      </c>
      <c r="J1701" s="14">
        <v>0.05</v>
      </c>
      <c r="K1701" s="14">
        <v>0.4</v>
      </c>
      <c r="L1701" s="14">
        <v>0.7</v>
      </c>
    </row>
    <row r="1702" spans="1:12" x14ac:dyDescent="0.25">
      <c r="A1702" s="13">
        <v>45159</v>
      </c>
      <c r="B1702" s="14" t="s">
        <v>27</v>
      </c>
      <c r="C1702" s="14" t="s">
        <v>29</v>
      </c>
      <c r="D1702" s="14">
        <v>900</v>
      </c>
      <c r="E1702" s="14">
        <v>0</v>
      </c>
      <c r="F1702" s="14">
        <v>0</v>
      </c>
      <c r="G1702" s="14">
        <v>28.8</v>
      </c>
      <c r="H1702" s="14">
        <v>8.8000000000000007</v>
      </c>
      <c r="I1702" s="14">
        <v>101.3</v>
      </c>
      <c r="J1702" s="14">
        <v>0.05</v>
      </c>
      <c r="K1702" s="14">
        <v>0.3</v>
      </c>
      <c r="L1702" s="14">
        <v>0.8</v>
      </c>
    </row>
    <row r="1703" spans="1:12" x14ac:dyDescent="0.25">
      <c r="A1703" s="13">
        <v>45159</v>
      </c>
      <c r="B1703" s="14" t="s">
        <v>27</v>
      </c>
      <c r="C1703" s="14" t="s">
        <v>30</v>
      </c>
      <c r="D1703" s="14">
        <v>900</v>
      </c>
      <c r="E1703" s="14">
        <v>2</v>
      </c>
      <c r="F1703" s="14">
        <v>0</v>
      </c>
      <c r="G1703" s="14">
        <v>29</v>
      </c>
      <c r="H1703" s="14">
        <v>8.6999999999999993</v>
      </c>
      <c r="I1703" s="14">
        <v>101.4</v>
      </c>
      <c r="J1703" s="14">
        <v>0.05</v>
      </c>
      <c r="K1703" s="14">
        <v>0.2</v>
      </c>
      <c r="L1703" s="14">
        <v>0.7</v>
      </c>
    </row>
    <row r="1704" spans="1:12" x14ac:dyDescent="0.25">
      <c r="A1704" s="13">
        <v>45160</v>
      </c>
      <c r="B1704" s="14" t="s">
        <v>48</v>
      </c>
      <c r="C1704" s="14" t="s">
        <v>33</v>
      </c>
      <c r="D1704" s="14">
        <v>900</v>
      </c>
      <c r="E1704" s="14">
        <v>0</v>
      </c>
      <c r="F1704" s="14">
        <v>0</v>
      </c>
      <c r="G1704" s="14">
        <v>29.5</v>
      </c>
      <c r="H1704" s="14">
        <v>8.67</v>
      </c>
      <c r="I1704" s="14">
        <v>123.4</v>
      </c>
      <c r="J1704" s="14">
        <v>0.06</v>
      </c>
      <c r="K1704" s="14">
        <v>0.3</v>
      </c>
      <c r="L1704" s="14">
        <v>0.9</v>
      </c>
    </row>
    <row r="1705" spans="1:12" x14ac:dyDescent="0.25">
      <c r="A1705" s="13">
        <v>45160</v>
      </c>
      <c r="B1705" s="14" t="s">
        <v>48</v>
      </c>
      <c r="C1705" s="14" t="s">
        <v>34</v>
      </c>
      <c r="D1705" s="14">
        <v>900</v>
      </c>
      <c r="E1705" s="14">
        <v>0</v>
      </c>
      <c r="F1705" s="14">
        <v>0</v>
      </c>
      <c r="G1705" s="14">
        <v>29.8</v>
      </c>
      <c r="H1705" s="14">
        <v>8.34</v>
      </c>
      <c r="I1705" s="14">
        <v>125.4</v>
      </c>
      <c r="J1705" s="14">
        <v>0.06</v>
      </c>
      <c r="K1705" s="14">
        <v>0.3</v>
      </c>
      <c r="L1705" s="14">
        <v>0.8</v>
      </c>
    </row>
    <row r="1706" spans="1:12" x14ac:dyDescent="0.25">
      <c r="A1706" s="13">
        <v>45160</v>
      </c>
      <c r="B1706" s="14" t="s">
        <v>48</v>
      </c>
      <c r="C1706" s="14" t="s">
        <v>35</v>
      </c>
      <c r="D1706" s="14">
        <v>900</v>
      </c>
      <c r="E1706" s="14">
        <v>5</v>
      </c>
      <c r="F1706" s="14">
        <v>0</v>
      </c>
      <c r="G1706" s="14">
        <v>29.2</v>
      </c>
      <c r="H1706" s="14">
        <v>7.27</v>
      </c>
      <c r="I1706" s="14">
        <v>121.9</v>
      </c>
      <c r="J1706" s="14">
        <v>0.06</v>
      </c>
      <c r="K1706" s="14">
        <v>0.1</v>
      </c>
      <c r="L1706" s="14">
        <v>0.7</v>
      </c>
    </row>
    <row r="1707" spans="1:12" x14ac:dyDescent="0.25">
      <c r="A1707" s="13">
        <v>45160</v>
      </c>
      <c r="B1707" s="14" t="s">
        <v>48</v>
      </c>
      <c r="C1707" s="14" t="s">
        <v>32</v>
      </c>
      <c r="D1707" s="14">
        <v>900</v>
      </c>
      <c r="E1707" s="14">
        <v>2</v>
      </c>
      <c r="F1707" s="14">
        <v>0</v>
      </c>
      <c r="G1707" s="14">
        <v>29.4</v>
      </c>
      <c r="H1707" s="14">
        <v>8.65</v>
      </c>
      <c r="I1707" s="14">
        <v>109.5</v>
      </c>
      <c r="J1707" s="14">
        <v>0.05</v>
      </c>
      <c r="K1707" s="14">
        <v>0.3</v>
      </c>
      <c r="L1707" s="14">
        <v>0.7</v>
      </c>
    </row>
    <row r="1708" spans="1:12" x14ac:dyDescent="0.25">
      <c r="A1708" s="13">
        <v>45161</v>
      </c>
      <c r="B1708" s="14" t="s">
        <v>40</v>
      </c>
      <c r="C1708" s="14" t="s">
        <v>41</v>
      </c>
      <c r="D1708" s="14">
        <v>900</v>
      </c>
      <c r="E1708" s="14">
        <v>0</v>
      </c>
      <c r="F1708" s="14">
        <v>0</v>
      </c>
      <c r="G1708" s="14">
        <v>30.6</v>
      </c>
      <c r="H1708" s="14">
        <v>7.21</v>
      </c>
      <c r="I1708" s="14">
        <v>93</v>
      </c>
      <c r="J1708" s="14">
        <v>0.05</v>
      </c>
      <c r="K1708" s="14">
        <v>0</v>
      </c>
      <c r="L1708" s="14">
        <v>1.6</v>
      </c>
    </row>
    <row r="1709" spans="1:12" x14ac:dyDescent="0.25">
      <c r="A1709" s="13">
        <v>45166</v>
      </c>
      <c r="B1709" s="14" t="s">
        <v>27</v>
      </c>
      <c r="C1709" s="14" t="s">
        <v>28</v>
      </c>
      <c r="D1709" s="14">
        <v>900</v>
      </c>
      <c r="E1709" s="14">
        <v>27</v>
      </c>
      <c r="F1709" s="14">
        <v>0</v>
      </c>
      <c r="G1709" s="14">
        <v>28.4</v>
      </c>
      <c r="H1709" s="14">
        <v>8.18</v>
      </c>
      <c r="I1709" s="14">
        <v>97.7</v>
      </c>
      <c r="J1709" s="14">
        <v>0.05</v>
      </c>
      <c r="K1709" s="14">
        <v>0.4</v>
      </c>
      <c r="L1709" s="14">
        <v>0.7</v>
      </c>
    </row>
    <row r="1710" spans="1:12" x14ac:dyDescent="0.25">
      <c r="A1710" s="13">
        <v>45166</v>
      </c>
      <c r="B1710" s="14" t="s">
        <v>27</v>
      </c>
      <c r="C1710" s="14" t="s">
        <v>29</v>
      </c>
      <c r="D1710" s="14">
        <v>900</v>
      </c>
      <c r="E1710" s="14">
        <v>2</v>
      </c>
      <c r="F1710" s="14">
        <v>0</v>
      </c>
      <c r="G1710" s="14">
        <v>28.6</v>
      </c>
      <c r="H1710" s="14">
        <v>8.1999999999999993</v>
      </c>
      <c r="I1710" s="14">
        <v>99.2</v>
      </c>
      <c r="J1710" s="14">
        <v>0.05</v>
      </c>
      <c r="K1710" s="14">
        <v>0.3</v>
      </c>
      <c r="L1710" s="14">
        <v>0.8</v>
      </c>
    </row>
    <row r="1711" spans="1:12" x14ac:dyDescent="0.25">
      <c r="A1711" s="13">
        <v>45166</v>
      </c>
      <c r="B1711" s="14" t="s">
        <v>27</v>
      </c>
      <c r="C1711" s="14" t="s">
        <v>30</v>
      </c>
      <c r="D1711" s="14">
        <v>900</v>
      </c>
      <c r="E1711" s="14">
        <v>7</v>
      </c>
      <c r="F1711" s="14">
        <v>0</v>
      </c>
      <c r="G1711" s="14">
        <v>28.7</v>
      </c>
      <c r="H1711" s="14">
        <v>8.52</v>
      </c>
      <c r="I1711" s="14">
        <v>99.9</v>
      </c>
      <c r="J1711" s="14">
        <v>0.05</v>
      </c>
      <c r="K1711" s="14">
        <v>0.3</v>
      </c>
      <c r="L1711" s="14">
        <v>0.7</v>
      </c>
    </row>
    <row r="1712" spans="1:12" x14ac:dyDescent="0.25">
      <c r="A1712" s="13">
        <v>45167</v>
      </c>
      <c r="B1712" s="14" t="s">
        <v>38</v>
      </c>
      <c r="C1712" s="14" t="s">
        <v>36</v>
      </c>
      <c r="D1712" s="14">
        <v>900</v>
      </c>
      <c r="E1712" s="14">
        <v>5</v>
      </c>
      <c r="F1712" s="14">
        <v>0</v>
      </c>
      <c r="G1712" s="14">
        <v>29.6</v>
      </c>
      <c r="H1712" s="14">
        <v>7.09</v>
      </c>
      <c r="I1712" s="14">
        <v>122.9</v>
      </c>
      <c r="J1712" s="14">
        <v>0.06</v>
      </c>
      <c r="K1712" s="14">
        <v>0.7</v>
      </c>
      <c r="L1712" s="14">
        <v>0.3</v>
      </c>
    </row>
    <row r="1713" spans="1:12" x14ac:dyDescent="0.25">
      <c r="A1713" s="13">
        <v>45167</v>
      </c>
      <c r="B1713" s="14" t="s">
        <v>38</v>
      </c>
      <c r="C1713" s="14" t="s">
        <v>37</v>
      </c>
      <c r="D1713" s="14">
        <v>900</v>
      </c>
      <c r="E1713" s="14">
        <v>13</v>
      </c>
      <c r="F1713" s="14">
        <v>0</v>
      </c>
      <c r="G1713" s="14">
        <v>29.5</v>
      </c>
      <c r="H1713" s="14">
        <v>7.14</v>
      </c>
      <c r="I1713" s="14">
        <v>122.6</v>
      </c>
      <c r="J1713" s="14">
        <v>0.06</v>
      </c>
      <c r="K1713" s="14">
        <v>0.6</v>
      </c>
      <c r="L1713" s="14">
        <v>0.4</v>
      </c>
    </row>
    <row r="1714" spans="1:12" x14ac:dyDescent="0.25">
      <c r="A1714" s="13">
        <v>45167</v>
      </c>
      <c r="B1714" s="14" t="s">
        <v>38</v>
      </c>
      <c r="C1714" s="14" t="s">
        <v>39</v>
      </c>
      <c r="D1714" s="14">
        <v>900</v>
      </c>
      <c r="E1714" s="14">
        <v>20</v>
      </c>
      <c r="F1714" s="14">
        <v>0</v>
      </c>
      <c r="G1714" s="14">
        <v>29.6</v>
      </c>
      <c r="H1714" s="14">
        <v>7.15</v>
      </c>
      <c r="I1714" s="14">
        <v>122</v>
      </c>
      <c r="J1714" s="14">
        <v>0.06</v>
      </c>
      <c r="K1714" s="14">
        <v>0.6</v>
      </c>
      <c r="L1714" s="14">
        <v>0.3</v>
      </c>
    </row>
    <row r="1715" spans="1:12" x14ac:dyDescent="0.25">
      <c r="A1715" s="13">
        <v>45170</v>
      </c>
      <c r="B1715" s="14" t="s">
        <v>48</v>
      </c>
      <c r="C1715" s="14" t="s">
        <v>33</v>
      </c>
      <c r="D1715" s="14">
        <v>900</v>
      </c>
      <c r="E1715" s="14">
        <v>7</v>
      </c>
      <c r="F1715" s="14">
        <v>0</v>
      </c>
      <c r="G1715" s="14">
        <v>26.7</v>
      </c>
      <c r="H1715" s="14">
        <v>7.4</v>
      </c>
      <c r="I1715" s="14">
        <v>101.6</v>
      </c>
      <c r="J1715" s="14">
        <v>0.05</v>
      </c>
      <c r="K1715" s="14">
        <v>0.5</v>
      </c>
      <c r="L1715" s="14">
        <v>0.3</v>
      </c>
    </row>
    <row r="1716" spans="1:12" x14ac:dyDescent="0.25">
      <c r="A1716" s="13">
        <v>45170</v>
      </c>
      <c r="B1716" s="14" t="s">
        <v>48</v>
      </c>
      <c r="C1716" s="14" t="s">
        <v>34</v>
      </c>
      <c r="D1716" s="14">
        <v>900</v>
      </c>
      <c r="E1716" s="14">
        <v>1</v>
      </c>
      <c r="F1716" s="14">
        <v>0</v>
      </c>
      <c r="G1716" s="14">
        <v>26.7</v>
      </c>
      <c r="H1716" s="14">
        <v>7.61</v>
      </c>
      <c r="I1716" s="14">
        <v>99.3</v>
      </c>
      <c r="J1716" s="14">
        <v>0.05</v>
      </c>
      <c r="K1716" s="14">
        <v>0.4</v>
      </c>
      <c r="L1716" s="14">
        <v>0.4</v>
      </c>
    </row>
    <row r="1717" spans="1:12" x14ac:dyDescent="0.25">
      <c r="A1717" s="13">
        <v>45170</v>
      </c>
      <c r="B1717" s="14" t="s">
        <v>48</v>
      </c>
      <c r="C1717" s="14" t="s">
        <v>35</v>
      </c>
      <c r="D1717" s="14">
        <v>900</v>
      </c>
      <c r="E1717" s="14">
        <v>16</v>
      </c>
      <c r="F1717" s="14">
        <v>2</v>
      </c>
      <c r="G1717" s="14">
        <v>26.8</v>
      </c>
      <c r="H1717" s="14">
        <v>10.27</v>
      </c>
      <c r="I1717" s="14">
        <v>100</v>
      </c>
      <c r="J1717" s="14">
        <v>0.05</v>
      </c>
      <c r="K1717" s="14">
        <v>0.3</v>
      </c>
      <c r="L1717" s="14">
        <v>0.4</v>
      </c>
    </row>
    <row r="1718" spans="1:12" x14ac:dyDescent="0.25">
      <c r="A1718" s="13">
        <v>45170</v>
      </c>
      <c r="B1718" s="14" t="s">
        <v>48</v>
      </c>
      <c r="C1718" s="14" t="s">
        <v>32</v>
      </c>
      <c r="D1718" s="14">
        <v>900</v>
      </c>
      <c r="E1718" s="14">
        <v>20</v>
      </c>
      <c r="F1718" s="14">
        <v>0</v>
      </c>
      <c r="G1718" s="14">
        <v>26.7</v>
      </c>
      <c r="H1718" s="14">
        <v>7.47</v>
      </c>
      <c r="I1718" s="14">
        <v>101.3</v>
      </c>
      <c r="J1718" s="14">
        <v>0.05</v>
      </c>
      <c r="K1718" s="14">
        <v>0.4</v>
      </c>
      <c r="L1718" s="14">
        <v>0.4</v>
      </c>
    </row>
    <row r="1719" spans="1:12" x14ac:dyDescent="0.25">
      <c r="A1719" s="13">
        <v>45174</v>
      </c>
      <c r="B1719" s="14" t="s">
        <v>27</v>
      </c>
      <c r="C1719" s="14" t="s">
        <v>28</v>
      </c>
      <c r="D1719" s="14">
        <v>900</v>
      </c>
      <c r="E1719" s="14">
        <v>1</v>
      </c>
      <c r="F1719" s="14">
        <v>0</v>
      </c>
      <c r="G1719" s="14">
        <v>26.4</v>
      </c>
      <c r="H1719" s="14">
        <v>9.4</v>
      </c>
      <c r="I1719" s="14">
        <v>104.8</v>
      </c>
      <c r="J1719" s="14">
        <v>0.05</v>
      </c>
      <c r="K1719" s="14">
        <v>0.3</v>
      </c>
      <c r="L1719" s="14">
        <v>0.8</v>
      </c>
    </row>
    <row r="1720" spans="1:12" x14ac:dyDescent="0.25">
      <c r="A1720" s="13">
        <v>45174</v>
      </c>
      <c r="B1720" s="14" t="s">
        <v>27</v>
      </c>
      <c r="C1720" s="14" t="s">
        <v>29</v>
      </c>
      <c r="D1720" s="14">
        <v>900</v>
      </c>
      <c r="E1720" s="14">
        <v>25</v>
      </c>
      <c r="F1720" s="14">
        <v>0</v>
      </c>
      <c r="G1720" s="14">
        <v>26.6</v>
      </c>
      <c r="H1720" s="14">
        <v>8.49</v>
      </c>
      <c r="I1720" s="14">
        <v>104.8</v>
      </c>
      <c r="J1720" s="14">
        <v>0.05</v>
      </c>
      <c r="K1720" s="14">
        <v>0.2</v>
      </c>
      <c r="L1720" s="14">
        <v>0.7</v>
      </c>
    </row>
    <row r="1721" spans="1:12" x14ac:dyDescent="0.25">
      <c r="A1721" s="13">
        <v>45174</v>
      </c>
      <c r="B1721" s="14" t="s">
        <v>27</v>
      </c>
      <c r="C1721" s="14" t="s">
        <v>30</v>
      </c>
      <c r="D1721" s="14">
        <v>900</v>
      </c>
      <c r="E1721" s="14">
        <v>0</v>
      </c>
      <c r="F1721" s="14">
        <v>0</v>
      </c>
      <c r="G1721" s="14">
        <v>26.8</v>
      </c>
      <c r="H1721" s="14">
        <v>8.35</v>
      </c>
      <c r="I1721" s="14">
        <v>104.6</v>
      </c>
      <c r="J1721" s="14">
        <v>0.05</v>
      </c>
      <c r="K1721" s="14">
        <v>0.3</v>
      </c>
      <c r="L1721" s="14">
        <v>0.9</v>
      </c>
    </row>
    <row r="1722" spans="1:12" x14ac:dyDescent="0.25">
      <c r="A1722" s="13">
        <v>45175</v>
      </c>
      <c r="B1722" s="14" t="s">
        <v>53</v>
      </c>
      <c r="C1722" s="14">
        <v>1</v>
      </c>
      <c r="D1722" s="14">
        <v>1800</v>
      </c>
      <c r="E1722" s="14">
        <v>12</v>
      </c>
      <c r="F1722" s="14">
        <v>0</v>
      </c>
      <c r="G1722" s="14">
        <v>28.2</v>
      </c>
      <c r="H1722" s="14">
        <v>7.97</v>
      </c>
      <c r="I1722" s="14">
        <v>95.4</v>
      </c>
      <c r="J1722" s="14">
        <v>0.05</v>
      </c>
      <c r="K1722" s="14">
        <v>0.8</v>
      </c>
      <c r="L1722" s="14">
        <v>0.6</v>
      </c>
    </row>
    <row r="1723" spans="1:12" x14ac:dyDescent="0.25">
      <c r="A1723" s="13">
        <v>45175</v>
      </c>
      <c r="B1723" s="14" t="s">
        <v>53</v>
      </c>
      <c r="C1723" s="14">
        <v>2</v>
      </c>
      <c r="D1723" s="14">
        <v>1800</v>
      </c>
      <c r="E1723" s="14">
        <v>16</v>
      </c>
      <c r="F1723" s="14">
        <v>0</v>
      </c>
      <c r="G1723" s="14">
        <v>28.3</v>
      </c>
      <c r="H1723" s="14">
        <v>8.06</v>
      </c>
      <c r="I1723" s="14">
        <v>95.7</v>
      </c>
      <c r="J1723" s="14">
        <v>0.05</v>
      </c>
      <c r="K1723" s="14">
        <v>0.9</v>
      </c>
      <c r="L1723" s="14">
        <v>0.7</v>
      </c>
    </row>
    <row r="1724" spans="1:12" x14ac:dyDescent="0.25">
      <c r="A1724" s="13">
        <v>45175</v>
      </c>
      <c r="B1724" s="14" t="s">
        <v>53</v>
      </c>
      <c r="C1724" s="14">
        <v>3</v>
      </c>
      <c r="D1724" s="14">
        <v>1800</v>
      </c>
      <c r="E1724" s="14">
        <v>7</v>
      </c>
      <c r="F1724" s="14">
        <v>0</v>
      </c>
      <c r="G1724" s="14">
        <v>28.5</v>
      </c>
      <c r="H1724" s="14">
        <v>8.02</v>
      </c>
      <c r="I1724" s="14">
        <v>96.4</v>
      </c>
      <c r="J1724" s="14">
        <v>0.05</v>
      </c>
      <c r="K1724" s="14">
        <v>0.8</v>
      </c>
      <c r="L1724" s="14">
        <v>0.7</v>
      </c>
    </row>
    <row r="1725" spans="1:12" x14ac:dyDescent="0.25">
      <c r="A1725" s="13">
        <v>45176</v>
      </c>
      <c r="B1725" s="14" t="s">
        <v>48</v>
      </c>
      <c r="C1725" s="14" t="s">
        <v>33</v>
      </c>
      <c r="D1725" s="14">
        <v>900</v>
      </c>
      <c r="E1725" s="14">
        <v>5</v>
      </c>
      <c r="F1725" s="14">
        <v>0</v>
      </c>
      <c r="G1725" s="14">
        <v>28.1</v>
      </c>
      <c r="H1725" s="14">
        <v>8.02</v>
      </c>
      <c r="I1725" s="14">
        <v>115.8</v>
      </c>
      <c r="J1725" s="14">
        <v>0.06</v>
      </c>
      <c r="K1725" s="14">
        <v>0.3</v>
      </c>
      <c r="L1725" s="14">
        <v>0.8</v>
      </c>
    </row>
    <row r="1726" spans="1:12" x14ac:dyDescent="0.25">
      <c r="A1726" s="13">
        <v>45176</v>
      </c>
      <c r="B1726" s="14" t="s">
        <v>48</v>
      </c>
      <c r="C1726" s="14" t="s">
        <v>34</v>
      </c>
      <c r="D1726" s="14">
        <v>900</v>
      </c>
      <c r="E1726" s="14">
        <v>1</v>
      </c>
      <c r="F1726" s="14">
        <v>0</v>
      </c>
      <c r="G1726" s="14">
        <v>28.2</v>
      </c>
      <c r="H1726" s="14">
        <v>7.94</v>
      </c>
      <c r="I1726" s="14">
        <v>110.1</v>
      </c>
      <c r="J1726" s="14">
        <v>0.05</v>
      </c>
      <c r="K1726" s="14">
        <v>0.3</v>
      </c>
      <c r="L1726" s="14">
        <v>0.8</v>
      </c>
    </row>
    <row r="1727" spans="1:12" x14ac:dyDescent="0.25">
      <c r="A1727" s="13">
        <v>45176</v>
      </c>
      <c r="B1727" s="14" t="s">
        <v>48</v>
      </c>
      <c r="C1727" s="14" t="s">
        <v>35</v>
      </c>
      <c r="D1727" s="14">
        <v>900</v>
      </c>
      <c r="E1727" s="14">
        <v>10</v>
      </c>
      <c r="F1727" s="14">
        <v>0</v>
      </c>
      <c r="G1727" s="14">
        <v>27.9</v>
      </c>
      <c r="H1727" s="14">
        <v>7.21</v>
      </c>
      <c r="I1727" s="14">
        <v>109.9</v>
      </c>
      <c r="J1727" s="14">
        <v>0.05</v>
      </c>
      <c r="K1727" s="14">
        <v>0.1</v>
      </c>
      <c r="L1727" s="14">
        <v>0.7</v>
      </c>
    </row>
    <row r="1728" spans="1:12" x14ac:dyDescent="0.25">
      <c r="A1728" s="13">
        <v>45176</v>
      </c>
      <c r="B1728" s="14" t="s">
        <v>48</v>
      </c>
      <c r="C1728" s="14" t="s">
        <v>32</v>
      </c>
      <c r="D1728" s="14">
        <v>900</v>
      </c>
      <c r="E1728" s="14">
        <v>1</v>
      </c>
      <c r="F1728" s="14">
        <v>0</v>
      </c>
      <c r="G1728" s="14">
        <v>27.9</v>
      </c>
      <c r="H1728" s="14">
        <v>7.87</v>
      </c>
      <c r="I1728" s="14">
        <v>116.2</v>
      </c>
      <c r="J1728" s="14">
        <v>0.05</v>
      </c>
      <c r="K1728" s="14">
        <v>0.3</v>
      </c>
      <c r="L1728" s="14">
        <v>0.7</v>
      </c>
    </row>
    <row r="1729" spans="1:12" x14ac:dyDescent="0.25">
      <c r="A1729" s="13">
        <v>45177</v>
      </c>
      <c r="B1729" s="14" t="s">
        <v>40</v>
      </c>
      <c r="C1729" s="14" t="s">
        <v>41</v>
      </c>
      <c r="D1729" s="14">
        <v>900</v>
      </c>
      <c r="E1729" s="14">
        <v>0</v>
      </c>
      <c r="F1729" s="14">
        <v>0</v>
      </c>
      <c r="G1729" s="14">
        <v>29</v>
      </c>
      <c r="H1729" s="14">
        <v>7.37</v>
      </c>
      <c r="I1729" s="14">
        <v>88.9</v>
      </c>
      <c r="J1729" s="14">
        <v>0.04</v>
      </c>
      <c r="K1729" s="14">
        <v>0</v>
      </c>
      <c r="L1729" s="14">
        <v>2</v>
      </c>
    </row>
    <row r="1730" spans="1:12" x14ac:dyDescent="0.25">
      <c r="A1730" s="13">
        <v>45181</v>
      </c>
      <c r="B1730" s="14" t="s">
        <v>25</v>
      </c>
      <c r="C1730" s="14">
        <v>1</v>
      </c>
      <c r="D1730" s="14">
        <v>1800</v>
      </c>
      <c r="E1730" s="14">
        <v>6</v>
      </c>
      <c r="F1730" s="14">
        <v>0</v>
      </c>
      <c r="G1730" s="14">
        <v>26.5</v>
      </c>
      <c r="H1730" s="14">
        <v>8.36</v>
      </c>
      <c r="I1730" s="14">
        <v>77.3</v>
      </c>
      <c r="J1730" s="14">
        <v>0.04</v>
      </c>
      <c r="K1730" s="14">
        <v>0.6</v>
      </c>
      <c r="L1730" s="14">
        <v>0.6</v>
      </c>
    </row>
    <row r="1731" spans="1:12" x14ac:dyDescent="0.25">
      <c r="A1731" s="13">
        <v>45181</v>
      </c>
      <c r="B1731" s="14" t="s">
        <v>25</v>
      </c>
      <c r="C1731" s="14">
        <v>2</v>
      </c>
      <c r="D1731" s="14">
        <v>1800</v>
      </c>
      <c r="E1731" s="14">
        <v>1</v>
      </c>
      <c r="F1731" s="14">
        <v>0</v>
      </c>
      <c r="G1731" s="14">
        <v>26.6</v>
      </c>
      <c r="H1731" s="14">
        <v>8.4</v>
      </c>
      <c r="I1731" s="14">
        <v>77.900000000000006</v>
      </c>
      <c r="J1731" s="14">
        <v>0.04</v>
      </c>
      <c r="K1731" s="14">
        <v>0.6</v>
      </c>
      <c r="L1731" s="14">
        <v>0.5</v>
      </c>
    </row>
    <row r="1732" spans="1:12" x14ac:dyDescent="0.25">
      <c r="A1732" s="13">
        <v>45181</v>
      </c>
      <c r="B1732" s="14" t="s">
        <v>25</v>
      </c>
      <c r="C1732" s="14">
        <v>3</v>
      </c>
      <c r="D1732" s="14">
        <v>1800</v>
      </c>
      <c r="E1732" s="14">
        <v>2</v>
      </c>
      <c r="F1732" s="14">
        <v>0</v>
      </c>
      <c r="G1732" s="14">
        <v>26.6</v>
      </c>
      <c r="H1732" s="14">
        <v>8.82</v>
      </c>
      <c r="I1732" s="14">
        <v>78.099999999999994</v>
      </c>
      <c r="J1732" s="14">
        <v>0.04</v>
      </c>
      <c r="K1732" s="14">
        <v>0.6</v>
      </c>
      <c r="L1732" s="14">
        <v>0.5</v>
      </c>
    </row>
    <row r="1733" spans="1:12" x14ac:dyDescent="0.25">
      <c r="A1733" s="13">
        <v>45184</v>
      </c>
      <c r="B1733" s="14" t="s">
        <v>27</v>
      </c>
      <c r="C1733" s="14" t="s">
        <v>28</v>
      </c>
      <c r="D1733" s="14">
        <v>900</v>
      </c>
      <c r="E1733" s="14">
        <v>6</v>
      </c>
      <c r="F1733" s="14">
        <v>0</v>
      </c>
      <c r="G1733" s="14">
        <v>25.2</v>
      </c>
      <c r="H1733" s="14">
        <v>8.3000000000000007</v>
      </c>
      <c r="I1733" s="14">
        <v>83.7</v>
      </c>
      <c r="J1733" s="14">
        <v>0.04</v>
      </c>
      <c r="K1733" s="14">
        <v>0.4</v>
      </c>
      <c r="L1733" s="14">
        <v>0.5</v>
      </c>
    </row>
    <row r="1734" spans="1:12" x14ac:dyDescent="0.25">
      <c r="A1734" s="13">
        <v>45184</v>
      </c>
      <c r="B1734" s="14" t="s">
        <v>27</v>
      </c>
      <c r="C1734" s="14" t="s">
        <v>29</v>
      </c>
      <c r="D1734" s="14">
        <v>900</v>
      </c>
      <c r="E1734" s="14">
        <v>9</v>
      </c>
      <c r="F1734" s="14">
        <v>0</v>
      </c>
      <c r="G1734" s="14">
        <v>25.3</v>
      </c>
      <c r="H1734" s="14">
        <v>8.77</v>
      </c>
      <c r="I1734" s="14">
        <v>83.4</v>
      </c>
      <c r="J1734" s="14">
        <v>0.04</v>
      </c>
      <c r="K1734" s="14">
        <v>0.4</v>
      </c>
      <c r="L1734" s="14">
        <v>0.5</v>
      </c>
    </row>
    <row r="1735" spans="1:12" x14ac:dyDescent="0.25">
      <c r="A1735" s="13">
        <v>45184</v>
      </c>
      <c r="B1735" s="14" t="s">
        <v>27</v>
      </c>
      <c r="C1735" s="14" t="s">
        <v>30</v>
      </c>
      <c r="D1735" s="14">
        <v>900</v>
      </c>
      <c r="E1735" s="14">
        <v>22</v>
      </c>
      <c r="F1735" s="14">
        <v>0</v>
      </c>
      <c r="G1735" s="14">
        <v>25.3</v>
      </c>
      <c r="H1735" s="14">
        <v>8.44</v>
      </c>
      <c r="I1735" s="14">
        <v>83.6</v>
      </c>
      <c r="J1735" s="14">
        <v>0.04</v>
      </c>
      <c r="K1735" s="14">
        <v>0.3</v>
      </c>
      <c r="L1735" s="14">
        <v>0.5</v>
      </c>
    </row>
    <row r="1736" spans="1:12" x14ac:dyDescent="0.25">
      <c r="A1736" s="13">
        <v>45188</v>
      </c>
      <c r="B1736" s="14" t="s">
        <v>40</v>
      </c>
      <c r="C1736" s="14" t="s">
        <v>41</v>
      </c>
      <c r="D1736" s="14">
        <v>900</v>
      </c>
      <c r="E1736" s="14">
        <v>0</v>
      </c>
      <c r="F1736" s="14">
        <v>0</v>
      </c>
      <c r="G1736" s="14">
        <v>27</v>
      </c>
      <c r="H1736" s="14">
        <v>8.3699999999999992</v>
      </c>
      <c r="I1736" s="14">
        <v>84.6</v>
      </c>
      <c r="J1736" s="14">
        <v>0.04</v>
      </c>
      <c r="K1736" s="14">
        <v>0</v>
      </c>
      <c r="L1736" s="14">
        <v>2.1</v>
      </c>
    </row>
    <row r="1737" spans="1:12" x14ac:dyDescent="0.25">
      <c r="A1737" s="13">
        <v>45189</v>
      </c>
      <c r="B1737" s="14" t="s">
        <v>48</v>
      </c>
      <c r="C1737" s="14" t="s">
        <v>33</v>
      </c>
      <c r="D1737" s="14">
        <v>900</v>
      </c>
      <c r="E1737" s="14">
        <v>22</v>
      </c>
      <c r="F1737" s="14">
        <v>0</v>
      </c>
      <c r="G1737" s="14">
        <v>24.9</v>
      </c>
      <c r="H1737" s="14">
        <v>8.4499999999999993</v>
      </c>
      <c r="I1737" s="14">
        <v>97.1</v>
      </c>
      <c r="J1737" s="14">
        <v>0.05</v>
      </c>
      <c r="K1737" s="14">
        <v>0.3</v>
      </c>
      <c r="L1737" s="14">
        <v>0.8</v>
      </c>
    </row>
    <row r="1738" spans="1:12" x14ac:dyDescent="0.25">
      <c r="A1738" s="13">
        <v>45189</v>
      </c>
      <c r="B1738" s="14" t="s">
        <v>48</v>
      </c>
      <c r="C1738" s="14" t="s">
        <v>34</v>
      </c>
      <c r="D1738" s="14">
        <v>900</v>
      </c>
      <c r="E1738" s="14">
        <v>12</v>
      </c>
      <c r="F1738" s="14">
        <v>0</v>
      </c>
      <c r="G1738" s="14">
        <v>24.9</v>
      </c>
      <c r="H1738" s="14">
        <v>8.3800000000000008</v>
      </c>
      <c r="I1738" s="14">
        <v>99</v>
      </c>
      <c r="J1738" s="14">
        <v>0.05</v>
      </c>
      <c r="K1738" s="14">
        <v>0.4</v>
      </c>
      <c r="L1738" s="14">
        <v>0.9</v>
      </c>
    </row>
    <row r="1739" spans="1:12" x14ac:dyDescent="0.25">
      <c r="A1739" s="13">
        <v>45189</v>
      </c>
      <c r="B1739" s="14" t="s">
        <v>48</v>
      </c>
      <c r="C1739" s="14" t="s">
        <v>35</v>
      </c>
      <c r="D1739" s="14">
        <v>900</v>
      </c>
      <c r="E1739" s="14">
        <v>6</v>
      </c>
      <c r="F1739" s="14">
        <v>0</v>
      </c>
      <c r="G1739" s="14">
        <v>24.7</v>
      </c>
      <c r="H1739" s="14">
        <v>7.81</v>
      </c>
      <c r="I1739" s="14">
        <v>99.2</v>
      </c>
      <c r="J1739" s="14">
        <v>0.05</v>
      </c>
      <c r="K1739" s="14">
        <v>0.1</v>
      </c>
      <c r="L1739" s="14">
        <v>0.8</v>
      </c>
    </row>
    <row r="1740" spans="1:12" x14ac:dyDescent="0.25">
      <c r="A1740" s="13">
        <v>45189</v>
      </c>
      <c r="B1740" s="14" t="s">
        <v>48</v>
      </c>
      <c r="C1740" s="14" t="s">
        <v>32</v>
      </c>
      <c r="D1740" s="14">
        <v>900</v>
      </c>
      <c r="E1740" s="14">
        <v>14</v>
      </c>
      <c r="F1740" s="14">
        <v>0</v>
      </c>
      <c r="G1740" s="14">
        <v>24.8</v>
      </c>
      <c r="H1740" s="14">
        <v>8.5</v>
      </c>
      <c r="I1740" s="14">
        <v>95.8</v>
      </c>
      <c r="J1740" s="14">
        <v>0.05</v>
      </c>
      <c r="K1740" s="14">
        <v>0.3</v>
      </c>
      <c r="L1740" s="14">
        <v>0.7</v>
      </c>
    </row>
    <row r="1741" spans="1:12" x14ac:dyDescent="0.25">
      <c r="A1741" s="13">
        <v>45190</v>
      </c>
      <c r="B1741" s="14" t="s">
        <v>27</v>
      </c>
      <c r="C1741" s="14" t="s">
        <v>28</v>
      </c>
      <c r="D1741" s="14">
        <v>900</v>
      </c>
      <c r="E1741" s="14">
        <v>5</v>
      </c>
      <c r="F1741" s="14">
        <v>0</v>
      </c>
      <c r="G1741" s="14">
        <v>24.4</v>
      </c>
      <c r="H1741" s="14">
        <v>8.4600000000000009</v>
      </c>
      <c r="I1741" s="14">
        <v>86.7</v>
      </c>
      <c r="J1741" s="14">
        <v>0.05</v>
      </c>
      <c r="K1741" s="14">
        <v>0.3</v>
      </c>
      <c r="L1741" s="14">
        <v>0.7</v>
      </c>
    </row>
    <row r="1742" spans="1:12" x14ac:dyDescent="0.25">
      <c r="A1742" s="13">
        <v>45190</v>
      </c>
      <c r="B1742" s="14" t="s">
        <v>27</v>
      </c>
      <c r="C1742" s="14" t="s">
        <v>29</v>
      </c>
      <c r="D1742" s="14">
        <v>900</v>
      </c>
      <c r="E1742" s="14">
        <v>1</v>
      </c>
      <c r="F1742" s="14">
        <v>0</v>
      </c>
      <c r="G1742" s="14">
        <v>24.4</v>
      </c>
      <c r="H1742" s="14">
        <v>8.77</v>
      </c>
      <c r="I1742" s="14">
        <v>86.3</v>
      </c>
      <c r="J1742" s="14">
        <v>0.05</v>
      </c>
      <c r="K1742" s="14">
        <v>0.3</v>
      </c>
      <c r="L1742" s="14">
        <v>0.7</v>
      </c>
    </row>
    <row r="1743" spans="1:12" x14ac:dyDescent="0.25">
      <c r="A1743" s="13">
        <v>45190</v>
      </c>
      <c r="B1743" s="14" t="s">
        <v>27</v>
      </c>
      <c r="C1743" s="14" t="s">
        <v>30</v>
      </c>
      <c r="D1743" s="14">
        <v>900</v>
      </c>
      <c r="E1743" s="14">
        <v>21</v>
      </c>
      <c r="F1743" s="14">
        <v>0</v>
      </c>
      <c r="G1743" s="14">
        <v>24.4</v>
      </c>
      <c r="H1743" s="14">
        <v>8</v>
      </c>
      <c r="I1743" s="14">
        <v>86.2</v>
      </c>
      <c r="J1743" s="14">
        <v>0.05</v>
      </c>
      <c r="K1743" s="14">
        <v>0.2</v>
      </c>
      <c r="L1743" s="14">
        <v>0.9</v>
      </c>
    </row>
    <row r="1744" spans="1:12" x14ac:dyDescent="0.25">
      <c r="A1744" s="13">
        <v>45191</v>
      </c>
      <c r="B1744" s="14" t="s">
        <v>25</v>
      </c>
      <c r="C1744" s="14">
        <v>1</v>
      </c>
      <c r="D1744" s="14">
        <v>1800</v>
      </c>
      <c r="E1744" s="14">
        <v>18</v>
      </c>
      <c r="F1744" s="14">
        <v>1</v>
      </c>
      <c r="G1744" s="14">
        <v>24.1</v>
      </c>
      <c r="H1744" s="14">
        <v>8.48</v>
      </c>
      <c r="I1744" s="14">
        <v>79.3</v>
      </c>
      <c r="J1744" s="14">
        <v>0.04</v>
      </c>
      <c r="K1744" s="14">
        <v>0.8</v>
      </c>
      <c r="L1744" s="14">
        <v>0.6</v>
      </c>
    </row>
    <row r="1745" spans="1:12" x14ac:dyDescent="0.25">
      <c r="A1745" s="13">
        <v>45191</v>
      </c>
      <c r="B1745" s="14" t="s">
        <v>25</v>
      </c>
      <c r="C1745" s="14">
        <v>2</v>
      </c>
      <c r="D1745" s="14">
        <v>1800</v>
      </c>
      <c r="E1745" s="14">
        <v>1</v>
      </c>
      <c r="F1745" s="14">
        <v>0</v>
      </c>
      <c r="G1745" s="14">
        <v>24.2</v>
      </c>
      <c r="H1745" s="14">
        <v>8.89</v>
      </c>
      <c r="I1745" s="14">
        <v>79.8</v>
      </c>
      <c r="J1745" s="14">
        <v>0.04</v>
      </c>
      <c r="K1745" s="14">
        <v>0.8</v>
      </c>
      <c r="L1745" s="14">
        <v>0.5</v>
      </c>
    </row>
    <row r="1746" spans="1:12" x14ac:dyDescent="0.25">
      <c r="A1746" s="13">
        <v>45191</v>
      </c>
      <c r="B1746" s="14" t="s">
        <v>25</v>
      </c>
      <c r="C1746" s="14">
        <v>3</v>
      </c>
      <c r="D1746" s="14">
        <v>1800</v>
      </c>
      <c r="E1746" s="14">
        <v>4</v>
      </c>
      <c r="F1746" s="14">
        <v>0</v>
      </c>
      <c r="G1746" s="14">
        <v>24.4</v>
      </c>
      <c r="H1746" s="14">
        <v>9.1199999999999992</v>
      </c>
      <c r="I1746" s="14">
        <v>80.099999999999994</v>
      </c>
      <c r="J1746" s="14">
        <v>0.04</v>
      </c>
      <c r="K1746" s="14">
        <v>0.6</v>
      </c>
      <c r="L1746" s="14">
        <v>0.6</v>
      </c>
    </row>
    <row r="1747" spans="1:12" x14ac:dyDescent="0.25">
      <c r="A1747" s="13">
        <v>45194</v>
      </c>
      <c r="B1747" s="14" t="s">
        <v>48</v>
      </c>
      <c r="C1747" s="14" t="s">
        <v>33</v>
      </c>
      <c r="D1747" s="14">
        <v>900</v>
      </c>
      <c r="E1747" s="14">
        <v>3</v>
      </c>
      <c r="F1747" s="14">
        <v>0</v>
      </c>
      <c r="G1747" s="14">
        <v>24.4</v>
      </c>
      <c r="H1747" s="14">
        <v>8.36</v>
      </c>
      <c r="I1747" s="14">
        <v>111</v>
      </c>
      <c r="J1747" s="14">
        <v>0.06</v>
      </c>
      <c r="K1747" s="14">
        <v>0.3</v>
      </c>
      <c r="L1747" s="14">
        <v>1</v>
      </c>
    </row>
    <row r="1748" spans="1:12" x14ac:dyDescent="0.25">
      <c r="A1748" s="13">
        <v>45194</v>
      </c>
      <c r="B1748" s="14" t="s">
        <v>48</v>
      </c>
      <c r="C1748" s="14" t="s">
        <v>34</v>
      </c>
      <c r="D1748" s="14">
        <v>900</v>
      </c>
      <c r="E1748" s="14">
        <v>0</v>
      </c>
      <c r="F1748" s="14">
        <v>0</v>
      </c>
      <c r="G1748" s="14">
        <v>24.2</v>
      </c>
      <c r="H1748" s="14">
        <v>8.65</v>
      </c>
      <c r="I1748" s="14">
        <v>111.6</v>
      </c>
      <c r="J1748" s="14">
        <v>0.06</v>
      </c>
      <c r="K1748" s="14">
        <v>0.3</v>
      </c>
      <c r="L1748" s="14">
        <v>1</v>
      </c>
    </row>
    <row r="1749" spans="1:12" x14ac:dyDescent="0.25">
      <c r="A1749" s="13">
        <v>45194</v>
      </c>
      <c r="B1749" s="14" t="s">
        <v>48</v>
      </c>
      <c r="C1749" s="14" t="s">
        <v>35</v>
      </c>
      <c r="D1749" s="14">
        <v>900</v>
      </c>
      <c r="E1749" s="14">
        <v>1</v>
      </c>
      <c r="F1749" s="14">
        <v>0</v>
      </c>
      <c r="G1749" s="14">
        <v>23.8</v>
      </c>
      <c r="H1749" s="14">
        <v>8.48</v>
      </c>
      <c r="I1749" s="14">
        <v>108.6</v>
      </c>
      <c r="J1749" s="14">
        <v>0.06</v>
      </c>
      <c r="K1749" s="14">
        <v>0.1</v>
      </c>
      <c r="L1749" s="14">
        <v>0.9</v>
      </c>
    </row>
    <row r="1750" spans="1:12" x14ac:dyDescent="0.25">
      <c r="A1750" s="13">
        <v>45194</v>
      </c>
      <c r="B1750" s="14" t="s">
        <v>48</v>
      </c>
      <c r="C1750" s="14" t="s">
        <v>32</v>
      </c>
      <c r="D1750" s="14">
        <v>900</v>
      </c>
      <c r="E1750" s="14">
        <v>7</v>
      </c>
      <c r="F1750" s="14">
        <v>0</v>
      </c>
      <c r="G1750" s="14">
        <v>24.2</v>
      </c>
      <c r="H1750" s="14">
        <v>8.91</v>
      </c>
      <c r="I1750" s="14">
        <v>110</v>
      </c>
      <c r="J1750" s="14">
        <v>0.06</v>
      </c>
      <c r="K1750" s="14">
        <v>0.2</v>
      </c>
      <c r="L1750" s="14">
        <v>1</v>
      </c>
    </row>
    <row r="1751" spans="1:12" x14ac:dyDescent="0.25">
      <c r="A1751" s="13">
        <v>45194</v>
      </c>
      <c r="B1751" s="14" t="s">
        <v>27</v>
      </c>
      <c r="C1751" s="14" t="s">
        <v>28</v>
      </c>
      <c r="D1751" s="14">
        <v>900</v>
      </c>
      <c r="E1751" s="14">
        <v>0</v>
      </c>
      <c r="F1751" s="14">
        <v>0</v>
      </c>
      <c r="G1751" s="14">
        <v>23.4</v>
      </c>
      <c r="H1751" s="14">
        <v>9.07</v>
      </c>
      <c r="I1751" s="14">
        <v>94.5</v>
      </c>
      <c r="J1751" s="14">
        <v>0.05</v>
      </c>
      <c r="K1751" s="14">
        <v>0.3</v>
      </c>
      <c r="L1751" s="14">
        <v>1</v>
      </c>
    </row>
    <row r="1752" spans="1:12" x14ac:dyDescent="0.25">
      <c r="A1752" s="13">
        <v>45194</v>
      </c>
      <c r="B1752" s="14" t="s">
        <v>27</v>
      </c>
      <c r="C1752" s="14" t="s">
        <v>29</v>
      </c>
      <c r="D1752" s="14">
        <v>900</v>
      </c>
      <c r="E1752" s="14">
        <v>2</v>
      </c>
      <c r="F1752" s="14">
        <v>0</v>
      </c>
      <c r="G1752" s="14">
        <v>23.5</v>
      </c>
      <c r="H1752" s="14">
        <v>9.08</v>
      </c>
      <c r="I1752" s="14">
        <v>94.8</v>
      </c>
      <c r="J1752" s="14">
        <v>0.05</v>
      </c>
      <c r="K1752" s="14">
        <v>0.3</v>
      </c>
      <c r="L1752" s="14">
        <v>1.1000000000000001</v>
      </c>
    </row>
    <row r="1753" spans="1:12" x14ac:dyDescent="0.25">
      <c r="A1753" s="13">
        <v>45194</v>
      </c>
      <c r="B1753" s="14" t="s">
        <v>27</v>
      </c>
      <c r="C1753" s="14" t="s">
        <v>30</v>
      </c>
      <c r="D1753" s="14">
        <v>900</v>
      </c>
      <c r="E1753" s="14">
        <v>12</v>
      </c>
      <c r="F1753" s="14">
        <v>0</v>
      </c>
      <c r="G1753" s="14">
        <v>23.6</v>
      </c>
      <c r="H1753" s="14">
        <v>8.73</v>
      </c>
      <c r="I1753" s="14">
        <v>95.2</v>
      </c>
      <c r="J1753" s="14">
        <v>0.05</v>
      </c>
      <c r="K1753" s="14">
        <v>0.2</v>
      </c>
      <c r="L1753" s="14">
        <v>1.1000000000000001</v>
      </c>
    </row>
    <row r="1754" spans="1:12" x14ac:dyDescent="0.25">
      <c r="A1754" s="13">
        <v>45197</v>
      </c>
      <c r="B1754" s="14" t="s">
        <v>40</v>
      </c>
      <c r="C1754" s="14" t="s">
        <v>41</v>
      </c>
      <c r="D1754" s="14">
        <v>900</v>
      </c>
      <c r="E1754" s="14">
        <v>0</v>
      </c>
      <c r="F1754" s="14">
        <v>0</v>
      </c>
      <c r="G1754" s="14">
        <v>24.2</v>
      </c>
      <c r="H1754" s="14">
        <v>8.4600000000000009</v>
      </c>
      <c r="I1754" s="14">
        <v>81.099999999999994</v>
      </c>
      <c r="J1754" s="14">
        <v>0.04</v>
      </c>
      <c r="K1754" s="14">
        <v>0</v>
      </c>
      <c r="L1754" s="14">
        <v>1.6</v>
      </c>
    </row>
    <row r="1755" spans="1:12" x14ac:dyDescent="0.25">
      <c r="A1755" s="13">
        <v>45202</v>
      </c>
      <c r="B1755" s="14" t="s">
        <v>25</v>
      </c>
      <c r="C1755" s="14">
        <v>1</v>
      </c>
      <c r="D1755" s="14">
        <v>1800</v>
      </c>
      <c r="E1755" s="14">
        <v>8</v>
      </c>
      <c r="F1755" s="14">
        <v>0</v>
      </c>
      <c r="G1755" s="14">
        <v>23.5</v>
      </c>
      <c r="H1755" s="14">
        <v>9.3699999999999992</v>
      </c>
      <c r="I1755" s="14">
        <v>92.5</v>
      </c>
      <c r="J1755" s="14">
        <v>0.05</v>
      </c>
      <c r="K1755" s="14">
        <v>0.6</v>
      </c>
      <c r="L1755" s="14">
        <v>0.5</v>
      </c>
    </row>
    <row r="1756" spans="1:12" x14ac:dyDescent="0.25">
      <c r="A1756" s="13">
        <v>45202</v>
      </c>
      <c r="B1756" s="14" t="s">
        <v>25</v>
      </c>
      <c r="C1756" s="14">
        <v>2</v>
      </c>
      <c r="D1756" s="14">
        <v>1800</v>
      </c>
      <c r="E1756" s="14">
        <v>0</v>
      </c>
      <c r="F1756" s="14">
        <v>0</v>
      </c>
      <c r="G1756" s="14">
        <v>23.6</v>
      </c>
      <c r="H1756" s="14">
        <v>9.48</v>
      </c>
      <c r="I1756" s="14">
        <v>93.1</v>
      </c>
      <c r="J1756" s="14">
        <v>0.05</v>
      </c>
      <c r="K1756" s="14">
        <v>0.3</v>
      </c>
      <c r="L1756" s="14">
        <v>0.5</v>
      </c>
    </row>
    <row r="1757" spans="1:12" x14ac:dyDescent="0.25">
      <c r="A1757" s="13">
        <v>45202</v>
      </c>
      <c r="B1757" s="14" t="s">
        <v>25</v>
      </c>
      <c r="C1757" s="14">
        <v>3</v>
      </c>
      <c r="D1757" s="14">
        <v>1800</v>
      </c>
      <c r="E1757" s="14">
        <v>4</v>
      </c>
      <c r="F1757" s="14">
        <v>0</v>
      </c>
      <c r="G1757" s="14">
        <v>23.7</v>
      </c>
      <c r="H1757" s="14">
        <v>9.5399999999999991</v>
      </c>
      <c r="I1757" s="14">
        <v>93</v>
      </c>
      <c r="J1757" s="14">
        <v>0.05</v>
      </c>
      <c r="K1757" s="14">
        <v>0.3</v>
      </c>
      <c r="L1757" s="14">
        <v>0.6</v>
      </c>
    </row>
    <row r="1758" spans="1:12" x14ac:dyDescent="0.25">
      <c r="A1758" s="13">
        <v>45203</v>
      </c>
      <c r="B1758" s="14" t="s">
        <v>48</v>
      </c>
      <c r="C1758" s="14" t="s">
        <v>33</v>
      </c>
      <c r="D1758" s="14">
        <v>900</v>
      </c>
      <c r="E1758" s="14">
        <v>6</v>
      </c>
      <c r="F1758" s="14">
        <v>0</v>
      </c>
      <c r="G1758" s="14">
        <v>24</v>
      </c>
      <c r="H1758" s="14">
        <v>8.9700000000000006</v>
      </c>
      <c r="I1758" s="14">
        <v>115.2</v>
      </c>
      <c r="J1758" s="14">
        <v>0.06</v>
      </c>
      <c r="K1758" s="14">
        <v>0.1</v>
      </c>
      <c r="L1758" s="14">
        <v>1.1000000000000001</v>
      </c>
    </row>
    <row r="1759" spans="1:12" x14ac:dyDescent="0.25">
      <c r="A1759" s="13">
        <v>45203</v>
      </c>
      <c r="B1759" s="14" t="s">
        <v>48</v>
      </c>
      <c r="C1759" s="14" t="s">
        <v>34</v>
      </c>
      <c r="D1759" s="14">
        <v>900</v>
      </c>
      <c r="E1759" s="14">
        <v>13</v>
      </c>
      <c r="F1759" s="14">
        <v>1</v>
      </c>
      <c r="G1759" s="14">
        <v>24.3</v>
      </c>
      <c r="H1759" s="14">
        <v>8.8699999999999992</v>
      </c>
      <c r="I1759" s="14">
        <v>117</v>
      </c>
      <c r="J1759" s="14">
        <v>0.06</v>
      </c>
      <c r="K1759" s="14">
        <v>0.1</v>
      </c>
      <c r="L1759" s="14">
        <v>1.2</v>
      </c>
    </row>
    <row r="1760" spans="1:12" x14ac:dyDescent="0.25">
      <c r="A1760" s="13">
        <v>45203</v>
      </c>
      <c r="B1760" s="14" t="s">
        <v>48</v>
      </c>
      <c r="C1760" s="14" t="s">
        <v>35</v>
      </c>
      <c r="D1760" s="14">
        <v>900</v>
      </c>
      <c r="E1760" s="14">
        <v>0</v>
      </c>
      <c r="F1760" s="14">
        <v>0</v>
      </c>
      <c r="G1760" s="14">
        <v>24</v>
      </c>
      <c r="H1760" s="14">
        <v>8.11</v>
      </c>
      <c r="I1760" s="14">
        <v>117.2</v>
      </c>
      <c r="J1760" s="14">
        <v>0.06</v>
      </c>
      <c r="K1760" s="14">
        <v>0</v>
      </c>
      <c r="L1760" s="14">
        <v>1.1000000000000001</v>
      </c>
    </row>
    <row r="1761" spans="1:12" x14ac:dyDescent="0.25">
      <c r="A1761" s="13">
        <v>45203</v>
      </c>
      <c r="B1761" s="14" t="s">
        <v>48</v>
      </c>
      <c r="C1761" s="14" t="s">
        <v>32</v>
      </c>
      <c r="D1761" s="14">
        <v>900</v>
      </c>
      <c r="E1761" s="14">
        <v>8</v>
      </c>
      <c r="F1761" s="14">
        <v>0</v>
      </c>
      <c r="G1761" s="14">
        <v>23.7</v>
      </c>
      <c r="H1761" s="14">
        <v>8.68</v>
      </c>
      <c r="I1761" s="14">
        <v>112.4</v>
      </c>
      <c r="J1761" s="14">
        <v>0.06</v>
      </c>
      <c r="K1761" s="14">
        <v>0.2</v>
      </c>
      <c r="L1761" s="14">
        <v>1</v>
      </c>
    </row>
    <row r="1762" spans="1:12" x14ac:dyDescent="0.25">
      <c r="A1762" s="13">
        <v>45204</v>
      </c>
      <c r="B1762" s="14" t="s">
        <v>27</v>
      </c>
      <c r="C1762" s="14" t="s">
        <v>28</v>
      </c>
      <c r="D1762" s="14">
        <v>900</v>
      </c>
      <c r="E1762" s="14">
        <v>6</v>
      </c>
      <c r="F1762" s="14">
        <v>0</v>
      </c>
      <c r="G1762" s="14">
        <v>23.2</v>
      </c>
      <c r="H1762" s="14">
        <v>8.8000000000000007</v>
      </c>
      <c r="I1762" s="14">
        <v>100.9</v>
      </c>
      <c r="J1762" s="14">
        <v>0.05</v>
      </c>
      <c r="K1762" s="14">
        <v>0.2</v>
      </c>
      <c r="L1762" s="14">
        <v>1.3</v>
      </c>
    </row>
    <row r="1763" spans="1:12" x14ac:dyDescent="0.25">
      <c r="A1763" s="13">
        <v>45204</v>
      </c>
      <c r="B1763" s="14" t="s">
        <v>27</v>
      </c>
      <c r="C1763" s="14" t="s">
        <v>29</v>
      </c>
      <c r="D1763" s="14">
        <v>900</v>
      </c>
      <c r="E1763" s="14">
        <v>7</v>
      </c>
      <c r="F1763" s="14">
        <v>0</v>
      </c>
      <c r="G1763" s="14">
        <v>23.2</v>
      </c>
      <c r="H1763" s="14">
        <v>9.26</v>
      </c>
      <c r="I1763" s="14">
        <v>100.3</v>
      </c>
      <c r="J1763" s="14">
        <v>0.05</v>
      </c>
      <c r="K1763" s="14">
        <v>0.2</v>
      </c>
      <c r="L1763" s="14">
        <v>1.3</v>
      </c>
    </row>
    <row r="1764" spans="1:12" x14ac:dyDescent="0.25">
      <c r="A1764" s="13">
        <v>45204</v>
      </c>
      <c r="B1764" s="14" t="s">
        <v>27</v>
      </c>
      <c r="C1764" s="14" t="s">
        <v>30</v>
      </c>
      <c r="D1764" s="14">
        <v>900</v>
      </c>
      <c r="E1764" s="14">
        <v>1</v>
      </c>
      <c r="F1764" s="14">
        <v>0</v>
      </c>
      <c r="G1764" s="14">
        <v>23.4</v>
      </c>
      <c r="H1764" s="14">
        <v>9.23</v>
      </c>
      <c r="I1764" s="14">
        <v>100.3</v>
      </c>
      <c r="J1764" s="14">
        <v>0.05</v>
      </c>
      <c r="K1764" s="14">
        <v>0.3</v>
      </c>
      <c r="L1764" s="14">
        <v>1.1000000000000001</v>
      </c>
    </row>
    <row r="1765" spans="1:12" x14ac:dyDescent="0.25">
      <c r="A1765" s="13">
        <v>45210</v>
      </c>
      <c r="B1765" s="14" t="s">
        <v>48</v>
      </c>
      <c r="C1765" s="14" t="s">
        <v>33</v>
      </c>
      <c r="D1765" s="14">
        <v>900</v>
      </c>
      <c r="E1765" s="14">
        <v>2</v>
      </c>
      <c r="F1765" s="14">
        <v>0</v>
      </c>
      <c r="G1765" s="14">
        <v>20.7</v>
      </c>
      <c r="H1765" s="14">
        <v>9.5500000000000007</v>
      </c>
      <c r="I1765" s="14">
        <v>111.4</v>
      </c>
      <c r="J1765" s="14">
        <v>0.06</v>
      </c>
      <c r="K1765" s="14" t="s">
        <v>82</v>
      </c>
      <c r="L1765" s="14">
        <v>1</v>
      </c>
    </row>
    <row r="1766" spans="1:12" x14ac:dyDescent="0.25">
      <c r="A1766" s="13">
        <v>45210</v>
      </c>
      <c r="B1766" s="14" t="s">
        <v>48</v>
      </c>
      <c r="C1766" s="14" t="s">
        <v>34</v>
      </c>
      <c r="D1766" s="14">
        <v>900</v>
      </c>
      <c r="E1766" s="14">
        <v>14</v>
      </c>
      <c r="F1766" s="14">
        <v>0</v>
      </c>
      <c r="G1766" s="14">
        <v>20.9</v>
      </c>
      <c r="H1766" s="14">
        <v>9.4</v>
      </c>
      <c r="I1766" s="14">
        <v>114.7</v>
      </c>
      <c r="J1766" s="14">
        <v>0.06</v>
      </c>
      <c r="K1766" s="14" t="s">
        <v>82</v>
      </c>
      <c r="L1766" s="14">
        <v>1.1000000000000001</v>
      </c>
    </row>
    <row r="1767" spans="1:12" x14ac:dyDescent="0.25">
      <c r="A1767" s="13">
        <v>45210</v>
      </c>
      <c r="B1767" s="14" t="s">
        <v>48</v>
      </c>
      <c r="C1767" s="14" t="s">
        <v>35</v>
      </c>
      <c r="D1767" s="14">
        <v>900</v>
      </c>
      <c r="E1767" s="14">
        <v>13</v>
      </c>
      <c r="F1767" s="14">
        <v>0</v>
      </c>
      <c r="G1767" s="14">
        <v>20.9</v>
      </c>
      <c r="H1767" s="14">
        <v>8.81</v>
      </c>
      <c r="I1767" s="14">
        <v>113.3</v>
      </c>
      <c r="J1767" s="14">
        <v>0.06</v>
      </c>
      <c r="K1767" s="14">
        <v>0.1</v>
      </c>
      <c r="L1767" s="14">
        <v>1</v>
      </c>
    </row>
    <row r="1768" spans="1:12" x14ac:dyDescent="0.25">
      <c r="A1768" s="13">
        <v>45210</v>
      </c>
      <c r="B1768" s="14" t="s">
        <v>48</v>
      </c>
      <c r="C1768" s="14" t="s">
        <v>32</v>
      </c>
      <c r="D1768" s="14">
        <v>900</v>
      </c>
      <c r="E1768" s="14">
        <v>3</v>
      </c>
      <c r="F1768" s="14">
        <v>0</v>
      </c>
      <c r="G1768" s="14">
        <v>20.6</v>
      </c>
      <c r="H1768" s="14">
        <v>9.34</v>
      </c>
      <c r="I1768" s="14">
        <v>109</v>
      </c>
      <c r="J1768" s="14">
        <v>0.06</v>
      </c>
      <c r="K1768" s="14" t="s">
        <v>82</v>
      </c>
      <c r="L1768" s="14">
        <v>1</v>
      </c>
    </row>
    <row r="1769" spans="1:12" x14ac:dyDescent="0.25">
      <c r="A1769" s="13">
        <v>45210</v>
      </c>
      <c r="B1769" s="14" t="s">
        <v>27</v>
      </c>
      <c r="C1769" s="14" t="s">
        <v>28</v>
      </c>
      <c r="D1769" s="14">
        <v>900</v>
      </c>
      <c r="E1769" s="14">
        <v>6</v>
      </c>
      <c r="F1769" s="14">
        <v>0</v>
      </c>
      <c r="G1769" s="14">
        <v>20.100000000000001</v>
      </c>
      <c r="H1769" s="14">
        <v>9.8800000000000008</v>
      </c>
      <c r="I1769" s="14">
        <v>95.6</v>
      </c>
      <c r="J1769" s="14">
        <v>0.05</v>
      </c>
      <c r="K1769" s="14" t="s">
        <v>81</v>
      </c>
      <c r="L1769" s="14">
        <v>1.8</v>
      </c>
    </row>
    <row r="1770" spans="1:12" x14ac:dyDescent="0.25">
      <c r="A1770" s="13">
        <v>45210</v>
      </c>
      <c r="B1770" s="14" t="s">
        <v>27</v>
      </c>
      <c r="C1770" s="14" t="s">
        <v>29</v>
      </c>
      <c r="D1770" s="14">
        <v>900</v>
      </c>
      <c r="E1770" s="14">
        <v>2</v>
      </c>
      <c r="F1770" s="14">
        <v>0</v>
      </c>
      <c r="G1770" s="14">
        <v>20.100000000000001</v>
      </c>
      <c r="H1770" s="14">
        <v>9.91</v>
      </c>
      <c r="I1770" s="14">
        <v>94.7</v>
      </c>
      <c r="J1770" s="14">
        <v>0.05</v>
      </c>
      <c r="K1770" s="14" t="s">
        <v>82</v>
      </c>
      <c r="L1770" s="14">
        <v>1.5</v>
      </c>
    </row>
    <row r="1771" spans="1:12" x14ac:dyDescent="0.25">
      <c r="A1771" s="13">
        <v>45210</v>
      </c>
      <c r="B1771" s="14" t="s">
        <v>27</v>
      </c>
      <c r="C1771" s="14" t="s">
        <v>30</v>
      </c>
      <c r="D1771" s="14">
        <v>900</v>
      </c>
      <c r="E1771" s="14">
        <v>0</v>
      </c>
      <c r="F1771" s="14">
        <v>0</v>
      </c>
      <c r="G1771" s="14">
        <v>20.2</v>
      </c>
      <c r="H1771" s="14">
        <v>9.74</v>
      </c>
      <c r="I1771" s="14">
        <v>95.6</v>
      </c>
      <c r="J1771" s="14">
        <v>0.05</v>
      </c>
      <c r="K1771" s="14">
        <v>0.2</v>
      </c>
      <c r="L1771" s="14">
        <v>1.2</v>
      </c>
    </row>
    <row r="1772" spans="1:12" x14ac:dyDescent="0.25">
      <c r="A1772" s="13">
        <v>45213</v>
      </c>
      <c r="B1772" s="14" t="s">
        <v>40</v>
      </c>
      <c r="C1772" s="14" t="s">
        <v>41</v>
      </c>
      <c r="D1772" s="14">
        <v>900</v>
      </c>
      <c r="E1772" s="14">
        <v>0</v>
      </c>
      <c r="F1772" s="14">
        <v>0</v>
      </c>
      <c r="G1772" s="14">
        <v>19</v>
      </c>
      <c r="H1772" s="14">
        <v>8.32</v>
      </c>
      <c r="I1772" s="14">
        <v>76.599999999999994</v>
      </c>
      <c r="J1772" s="14">
        <v>0.04</v>
      </c>
      <c r="K1772" s="14">
        <v>0</v>
      </c>
      <c r="L1772" s="14">
        <v>1.6</v>
      </c>
    </row>
    <row r="1773" spans="1:12" x14ac:dyDescent="0.25">
      <c r="A1773" s="13">
        <v>45217</v>
      </c>
      <c r="B1773" s="14" t="s">
        <v>27</v>
      </c>
      <c r="C1773" s="14" t="s">
        <v>28</v>
      </c>
      <c r="D1773" s="14">
        <v>900</v>
      </c>
      <c r="E1773" s="14">
        <v>11</v>
      </c>
      <c r="F1773" s="14">
        <v>0</v>
      </c>
      <c r="G1773" s="14">
        <v>18.2</v>
      </c>
      <c r="H1773" s="14">
        <v>10.220000000000001</v>
      </c>
      <c r="I1773" s="14">
        <v>88.2</v>
      </c>
      <c r="J1773" s="14">
        <v>0.05</v>
      </c>
      <c r="K1773" s="14">
        <v>0.2</v>
      </c>
      <c r="L1773" s="14">
        <v>1.2</v>
      </c>
    </row>
    <row r="1774" spans="1:12" x14ac:dyDescent="0.25">
      <c r="A1774" s="13">
        <v>45217</v>
      </c>
      <c r="B1774" s="14" t="s">
        <v>27</v>
      </c>
      <c r="C1774" s="14" t="s">
        <v>29</v>
      </c>
      <c r="D1774" s="14">
        <v>900</v>
      </c>
      <c r="E1774" s="14">
        <v>7</v>
      </c>
      <c r="F1774" s="14">
        <v>0</v>
      </c>
      <c r="G1774" s="14">
        <v>18.3</v>
      </c>
      <c r="H1774" s="14">
        <v>9.93</v>
      </c>
      <c r="I1774" s="14">
        <v>86.9</v>
      </c>
      <c r="J1774" s="14">
        <v>0.05</v>
      </c>
      <c r="K1774" s="14">
        <v>0.1</v>
      </c>
      <c r="L1774" s="14">
        <v>1.4</v>
      </c>
    </row>
    <row r="1775" spans="1:12" x14ac:dyDescent="0.25">
      <c r="A1775" s="13">
        <v>45217</v>
      </c>
      <c r="B1775" s="14" t="s">
        <v>27</v>
      </c>
      <c r="C1775" s="14" t="s">
        <v>30</v>
      </c>
      <c r="D1775" s="14">
        <v>900</v>
      </c>
      <c r="E1775" s="14">
        <v>14</v>
      </c>
      <c r="F1775" s="14">
        <v>0</v>
      </c>
      <c r="G1775" s="14">
        <v>18.399999999999999</v>
      </c>
      <c r="H1775" s="14">
        <v>10.029999999999999</v>
      </c>
      <c r="I1775" s="14">
        <v>87.1</v>
      </c>
      <c r="J1775" s="14">
        <v>0.05</v>
      </c>
      <c r="K1775" s="14">
        <v>0.2</v>
      </c>
      <c r="L1775" s="14">
        <v>1.3</v>
      </c>
    </row>
    <row r="1776" spans="1:12" x14ac:dyDescent="0.25">
      <c r="A1776" s="13">
        <v>45224</v>
      </c>
      <c r="B1776" s="14" t="s">
        <v>27</v>
      </c>
      <c r="C1776" s="14" t="s">
        <v>28</v>
      </c>
      <c r="D1776" s="14">
        <v>900</v>
      </c>
      <c r="E1776" s="14">
        <v>26</v>
      </c>
      <c r="F1776" s="14">
        <v>0</v>
      </c>
      <c r="G1776" s="14">
        <v>17.7</v>
      </c>
      <c r="H1776" s="14">
        <v>10.36</v>
      </c>
      <c r="I1776" s="14">
        <v>96.7</v>
      </c>
      <c r="J1776" s="14">
        <v>0.06</v>
      </c>
      <c r="K1776" s="14">
        <v>0.1</v>
      </c>
      <c r="L1776" s="14">
        <v>1.5</v>
      </c>
    </row>
    <row r="1777" spans="1:12" x14ac:dyDescent="0.25">
      <c r="A1777" s="13">
        <v>45224</v>
      </c>
      <c r="B1777" s="14" t="s">
        <v>27</v>
      </c>
      <c r="C1777" s="14" t="s">
        <v>29</v>
      </c>
      <c r="D1777" s="14">
        <v>900</v>
      </c>
      <c r="E1777" s="14">
        <v>19</v>
      </c>
      <c r="F1777" s="14">
        <v>0</v>
      </c>
      <c r="G1777" s="14">
        <v>17.7</v>
      </c>
      <c r="H1777" s="14">
        <v>10.74</v>
      </c>
      <c r="I1777" s="14">
        <v>95.9</v>
      </c>
      <c r="J1777" s="14">
        <v>0.06</v>
      </c>
      <c r="K1777" s="14" t="s">
        <v>82</v>
      </c>
      <c r="L1777" s="14">
        <v>1.6</v>
      </c>
    </row>
    <row r="1778" spans="1:12" x14ac:dyDescent="0.25">
      <c r="A1778" s="13">
        <v>45224</v>
      </c>
      <c r="B1778" s="14" t="s">
        <v>27</v>
      </c>
      <c r="C1778" s="14" t="s">
        <v>30</v>
      </c>
      <c r="D1778" s="14">
        <v>900</v>
      </c>
      <c r="E1778" s="14">
        <v>9</v>
      </c>
      <c r="F1778" s="14">
        <v>0</v>
      </c>
      <c r="G1778" s="14">
        <v>17.8</v>
      </c>
      <c r="H1778" s="14">
        <v>10.81</v>
      </c>
      <c r="I1778" s="14">
        <v>95.6</v>
      </c>
      <c r="J1778" s="14">
        <v>0.06</v>
      </c>
      <c r="K1778" s="14" t="s">
        <v>82</v>
      </c>
      <c r="L1778" s="14">
        <v>1.6</v>
      </c>
    </row>
    <row r="1779" spans="1:12" x14ac:dyDescent="0.25">
      <c r="A1779" s="13">
        <v>45225</v>
      </c>
      <c r="B1779" s="14" t="s">
        <v>48</v>
      </c>
      <c r="C1779" s="14" t="s">
        <v>33</v>
      </c>
      <c r="D1779" s="14">
        <v>900</v>
      </c>
      <c r="E1779" s="14">
        <v>0</v>
      </c>
      <c r="F1779" s="14">
        <v>0</v>
      </c>
      <c r="G1779" s="14" t="s">
        <v>82</v>
      </c>
      <c r="H1779" s="14" t="s">
        <v>82</v>
      </c>
      <c r="I1779" s="14" t="s">
        <v>82</v>
      </c>
      <c r="J1779" s="14" t="s">
        <v>82</v>
      </c>
      <c r="K1779" s="14" t="s">
        <v>82</v>
      </c>
      <c r="L1779" s="14">
        <v>1.1000000000000001</v>
      </c>
    </row>
    <row r="1780" spans="1:12" x14ac:dyDescent="0.25">
      <c r="A1780" s="13">
        <v>45225</v>
      </c>
      <c r="B1780" s="14" t="s">
        <v>48</v>
      </c>
      <c r="C1780" s="14" t="s">
        <v>34</v>
      </c>
      <c r="D1780" s="14">
        <v>900</v>
      </c>
      <c r="E1780" s="14">
        <v>5</v>
      </c>
      <c r="F1780" s="14">
        <v>0</v>
      </c>
      <c r="G1780" s="14" t="s">
        <v>82</v>
      </c>
      <c r="H1780" s="14" t="s">
        <v>82</v>
      </c>
      <c r="I1780" s="14" t="s">
        <v>82</v>
      </c>
      <c r="J1780" s="14" t="s">
        <v>82</v>
      </c>
      <c r="K1780" s="14" t="s">
        <v>82</v>
      </c>
      <c r="L1780" s="14">
        <v>1.1000000000000001</v>
      </c>
    </row>
    <row r="1781" spans="1:12" x14ac:dyDescent="0.25">
      <c r="A1781" s="13">
        <v>45225</v>
      </c>
      <c r="B1781" s="14" t="s">
        <v>48</v>
      </c>
      <c r="C1781" s="14" t="s">
        <v>35</v>
      </c>
      <c r="D1781" s="14">
        <v>900</v>
      </c>
      <c r="E1781" s="14">
        <v>17</v>
      </c>
      <c r="F1781" s="14">
        <v>0</v>
      </c>
      <c r="G1781" s="14">
        <v>18.7</v>
      </c>
      <c r="H1781" s="14" t="s">
        <v>82</v>
      </c>
      <c r="I1781" s="14" t="s">
        <v>82</v>
      </c>
      <c r="J1781" s="14" t="s">
        <v>82</v>
      </c>
      <c r="K1781" s="14" t="s">
        <v>82</v>
      </c>
      <c r="L1781" s="14">
        <v>1.1000000000000001</v>
      </c>
    </row>
    <row r="1782" spans="1:12" x14ac:dyDescent="0.25">
      <c r="A1782" s="13">
        <v>45225</v>
      </c>
      <c r="B1782" s="14" t="s">
        <v>48</v>
      </c>
      <c r="C1782" s="14" t="s">
        <v>32</v>
      </c>
      <c r="D1782" s="14">
        <v>900</v>
      </c>
      <c r="E1782" s="14">
        <v>5</v>
      </c>
      <c r="F1782" s="14">
        <v>0</v>
      </c>
      <c r="G1782" s="14" t="s">
        <v>82</v>
      </c>
      <c r="H1782" s="14" t="s">
        <v>82</v>
      </c>
      <c r="I1782" s="14" t="s">
        <v>82</v>
      </c>
      <c r="J1782" s="14" t="s">
        <v>82</v>
      </c>
      <c r="K1782" s="14" t="s">
        <v>82</v>
      </c>
      <c r="L1782" s="14">
        <v>1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CK82"/>
  <sheetViews>
    <sheetView topLeftCell="AP1" zoomScaleNormal="100" workbookViewId="0">
      <selection activeCell="C72" sqref="C72"/>
    </sheetView>
  </sheetViews>
  <sheetFormatPr defaultRowHeight="15" x14ac:dyDescent="0.25"/>
  <cols>
    <col min="1" max="16384" width="9.140625" style="18"/>
  </cols>
  <sheetData>
    <row r="1" spans="1:89" ht="15.75" thickBot="1" x14ac:dyDescent="0.3">
      <c r="A1" s="21" t="s">
        <v>58</v>
      </c>
      <c r="B1" s="22"/>
      <c r="C1" s="22"/>
      <c r="D1" s="23"/>
      <c r="M1" s="14"/>
      <c r="N1" s="14"/>
      <c r="O1" s="14"/>
      <c r="P1" s="14"/>
      <c r="Q1" s="14"/>
      <c r="R1" s="14"/>
    </row>
    <row r="2" spans="1:89" x14ac:dyDescent="0.25">
      <c r="M2" s="14"/>
      <c r="N2" s="14"/>
      <c r="O2" s="14"/>
      <c r="P2" s="14"/>
      <c r="Q2" s="14"/>
      <c r="R2" s="14"/>
    </row>
    <row r="3" spans="1:89" x14ac:dyDescent="0.25">
      <c r="B3" s="18">
        <v>2021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38</v>
      </c>
      <c r="I3" s="14"/>
      <c r="J3" s="14"/>
      <c r="K3" s="14">
        <v>2020</v>
      </c>
      <c r="L3" s="14" t="s">
        <v>27</v>
      </c>
      <c r="M3" s="14" t="s">
        <v>10</v>
      </c>
      <c r="N3" s="14" t="s">
        <v>53</v>
      </c>
      <c r="O3" s="14" t="s">
        <v>48</v>
      </c>
      <c r="P3" s="14" t="s">
        <v>25</v>
      </c>
      <c r="Q3" s="14" t="s">
        <v>38</v>
      </c>
      <c r="R3" s="14"/>
      <c r="S3" s="18">
        <v>2019</v>
      </c>
      <c r="T3" s="14" t="s">
        <v>27</v>
      </c>
      <c r="U3" s="14" t="s">
        <v>10</v>
      </c>
      <c r="V3" s="14" t="s">
        <v>53</v>
      </c>
      <c r="W3" s="14" t="s">
        <v>48</v>
      </c>
      <c r="X3" s="14" t="s">
        <v>25</v>
      </c>
      <c r="Y3" s="14" t="s">
        <v>38</v>
      </c>
      <c r="AA3" s="18">
        <v>2018</v>
      </c>
      <c r="AB3" s="14" t="s">
        <v>27</v>
      </c>
      <c r="AC3" s="14" t="s">
        <v>10</v>
      </c>
      <c r="AD3" s="14" t="s">
        <v>53</v>
      </c>
      <c r="AE3" s="14" t="s">
        <v>48</v>
      </c>
      <c r="AF3" s="14" t="s">
        <v>25</v>
      </c>
      <c r="AG3" s="14" t="s">
        <v>38</v>
      </c>
      <c r="AI3" s="18">
        <v>2017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Q3" s="18">
        <v>2016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8">
        <v>2015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2014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2013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2012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2011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</row>
    <row r="4" spans="1:89" x14ac:dyDescent="0.25">
      <c r="C4" s="18">
        <v>2.2222222222222222E-3</v>
      </c>
      <c r="D4" s="18">
        <v>1.1111111111111111E-3</v>
      </c>
      <c r="E4" s="18">
        <v>1.4999999999999999E-2</v>
      </c>
      <c r="F4" s="18">
        <v>2.2222222222222222E-3</v>
      </c>
      <c r="G4" s="18">
        <v>2.2222222222222222E-3</v>
      </c>
      <c r="H4" s="18">
        <v>0</v>
      </c>
      <c r="I4" s="14"/>
      <c r="J4" s="14"/>
      <c r="K4" s="14"/>
      <c r="L4" s="14">
        <v>2.6666666666666668E-2</v>
      </c>
      <c r="M4" s="14">
        <v>1.1111111111111111E-3</v>
      </c>
      <c r="N4" s="14">
        <v>3.8888888888888888E-3</v>
      </c>
      <c r="O4" s="14">
        <v>1.9444444444444445E-2</v>
      </c>
      <c r="P4" s="14">
        <v>1.1111111111111111E-3</v>
      </c>
      <c r="Q4" s="14">
        <v>7.7777777777777776E-3</v>
      </c>
      <c r="R4" s="14"/>
      <c r="T4" s="18">
        <v>0</v>
      </c>
      <c r="U4" s="18">
        <v>0</v>
      </c>
      <c r="V4" s="14">
        <v>1.7222222222222222E-2</v>
      </c>
      <c r="W4" s="18">
        <v>2.2222222222222222E-3</v>
      </c>
      <c r="X4" s="18">
        <v>1.1111111111111111E-3</v>
      </c>
      <c r="Y4" s="18">
        <v>1.1111111111111111E-3</v>
      </c>
      <c r="AB4" s="18">
        <v>6.6666666666666671E-3</v>
      </c>
      <c r="AC4" s="18">
        <v>1.1111111111111111E-3</v>
      </c>
      <c r="AD4" s="18">
        <v>3.0555555555555555E-2</v>
      </c>
      <c r="AE4" s="18">
        <v>0</v>
      </c>
      <c r="AF4" s="18">
        <v>3.3333333333333335E-3</v>
      </c>
      <c r="AG4" s="18">
        <v>0</v>
      </c>
      <c r="AJ4" s="18">
        <v>2.2222222222222222E-3</v>
      </c>
      <c r="AK4" s="18">
        <v>3.6111111111111109E-3</v>
      </c>
      <c r="AL4" s="18">
        <v>5.5555555555555558E-3</v>
      </c>
      <c r="AM4" s="18">
        <v>7.7777777777777776E-3</v>
      </c>
      <c r="AN4" s="18">
        <v>6.1111111111111114E-3</v>
      </c>
      <c r="AO4" s="18">
        <v>1.1111111111111111E-3</v>
      </c>
      <c r="AR4" s="18">
        <v>2.3333333333333334E-2</v>
      </c>
      <c r="AS4" s="18" t="s">
        <v>72</v>
      </c>
      <c r="AT4" s="18" t="s">
        <v>72</v>
      </c>
      <c r="AU4" s="18">
        <v>1.2222222222222223E-2</v>
      </c>
      <c r="AV4" s="18" t="s">
        <v>72</v>
      </c>
      <c r="AW4" s="18">
        <v>2.2222222222222223E-2</v>
      </c>
      <c r="AZ4" s="18">
        <v>1.1111111111111111E-3</v>
      </c>
      <c r="BA4" s="18">
        <v>0</v>
      </c>
      <c r="BB4" s="18">
        <v>5.5555555555555558E-3</v>
      </c>
      <c r="BD4" s="18">
        <v>1.1666666666666667E-2</v>
      </c>
      <c r="BE4" s="18">
        <v>0.01</v>
      </c>
      <c r="BH4" s="18">
        <v>0</v>
      </c>
      <c r="BI4" s="18">
        <v>5.0000000000000001E-3</v>
      </c>
      <c r="BJ4" s="18">
        <v>6.7222222222222225E-2</v>
      </c>
      <c r="BK4" s="18">
        <v>0</v>
      </c>
      <c r="BL4" s="18">
        <v>1.3333333333333334E-2</v>
      </c>
      <c r="BM4" s="18">
        <v>0</v>
      </c>
      <c r="BP4" s="18">
        <v>1.1111111111111111E-3</v>
      </c>
      <c r="BQ4" s="18" t="s">
        <v>72</v>
      </c>
      <c r="BR4" s="18" t="s">
        <v>72</v>
      </c>
      <c r="BS4" s="18">
        <v>1.1111111111111111E-3</v>
      </c>
      <c r="BT4" s="18" t="s">
        <v>72</v>
      </c>
      <c r="BU4" s="18">
        <v>0</v>
      </c>
      <c r="BX4" s="18" t="s">
        <v>72</v>
      </c>
      <c r="BY4" s="18">
        <v>5.2777777777777778E-2</v>
      </c>
      <c r="BZ4" s="18">
        <v>0.21333333333333335</v>
      </c>
      <c r="CA4" s="18" t="s">
        <v>72</v>
      </c>
      <c r="CB4" s="18">
        <v>9.6666666666666665E-2</v>
      </c>
      <c r="CC4" s="18" t="s">
        <v>72</v>
      </c>
      <c r="CF4" s="18" t="s">
        <v>72</v>
      </c>
      <c r="CG4" s="18">
        <v>9.4169669177857837E-3</v>
      </c>
      <c r="CH4" s="18" t="s">
        <v>72</v>
      </c>
      <c r="CI4" s="18" t="s">
        <v>72</v>
      </c>
      <c r="CJ4" s="18" t="s">
        <v>72</v>
      </c>
      <c r="CK4" s="18" t="s">
        <v>72</v>
      </c>
    </row>
    <row r="5" spans="1:89" x14ac:dyDescent="0.25">
      <c r="C5" s="18">
        <v>0</v>
      </c>
      <c r="D5" s="18">
        <v>1.1111111111111111E-3</v>
      </c>
      <c r="E5" s="18">
        <v>1.2777777777777779E-2</v>
      </c>
      <c r="F5" s="18">
        <v>1.2222222222222223E-2</v>
      </c>
      <c r="G5" s="18">
        <v>1.1111111111111111E-3</v>
      </c>
      <c r="H5" s="18">
        <v>0</v>
      </c>
      <c r="I5" s="14"/>
      <c r="J5" s="14"/>
      <c r="K5" s="14"/>
      <c r="L5" s="14">
        <v>1.1570247933884297E-2</v>
      </c>
      <c r="M5" s="14">
        <v>5.5555555555555556E-4</v>
      </c>
      <c r="N5" s="14">
        <v>1.1111111111111111E-3</v>
      </c>
      <c r="O5" s="14">
        <v>8.8888888888888889E-3</v>
      </c>
      <c r="P5" s="14">
        <v>5.5555555555555556E-4</v>
      </c>
      <c r="Q5" s="14">
        <v>1.4444444444444444E-2</v>
      </c>
      <c r="R5" s="14"/>
      <c r="T5" s="18">
        <v>0</v>
      </c>
      <c r="U5" s="18">
        <v>0</v>
      </c>
      <c r="V5" s="14">
        <v>1.0555555555555556E-2</v>
      </c>
      <c r="W5" s="18">
        <v>0</v>
      </c>
      <c r="X5" s="18">
        <v>5.5555555555555556E-4</v>
      </c>
      <c r="Y5" s="18">
        <v>0</v>
      </c>
      <c r="AB5" s="18">
        <v>0</v>
      </c>
      <c r="AC5" s="18">
        <v>0</v>
      </c>
      <c r="AD5" s="18">
        <v>9.4444444444444445E-3</v>
      </c>
      <c r="AE5" s="18">
        <v>1.1111111111111112E-2</v>
      </c>
      <c r="AF5" s="18">
        <v>5.5555555555555556E-4</v>
      </c>
      <c r="AG5" s="18">
        <v>0</v>
      </c>
      <c r="AJ5" s="18">
        <v>6.6666666666666671E-3</v>
      </c>
      <c r="AK5" s="18">
        <v>5.5555555555555556E-4</v>
      </c>
      <c r="AL5" s="18">
        <v>8.8888888888888889E-3</v>
      </c>
      <c r="AM5" s="18">
        <v>4.4444444444444444E-3</v>
      </c>
      <c r="AN5" s="18">
        <v>5.5555555555555556E-4</v>
      </c>
      <c r="AO5" s="18">
        <v>0</v>
      </c>
      <c r="AR5" s="18">
        <v>1.6666666666666666E-2</v>
      </c>
      <c r="AU5" s="18">
        <v>5.5555555555555558E-3</v>
      </c>
      <c r="AW5" s="18">
        <v>8.8888888888888889E-3</v>
      </c>
      <c r="AZ5" s="18">
        <v>1.1111111111111111E-3</v>
      </c>
      <c r="BA5" s="18">
        <v>5.0000000000000001E-3</v>
      </c>
      <c r="BB5" s="18">
        <v>5.9722222222222225E-2</v>
      </c>
      <c r="BC5" s="18">
        <v>1.1111111111111111E-3</v>
      </c>
      <c r="BD5" s="18">
        <v>6.1111111111111114E-3</v>
      </c>
      <c r="BE5" s="18">
        <v>0.01</v>
      </c>
      <c r="BH5" s="18">
        <v>0</v>
      </c>
      <c r="BI5" s="18">
        <v>9.4444444444444445E-3</v>
      </c>
      <c r="BJ5" s="18">
        <v>5.5555555555555558E-3</v>
      </c>
      <c r="BK5" s="18">
        <v>3.3333333333333335E-3</v>
      </c>
      <c r="BL5" s="18">
        <v>2.7777777777777779E-3</v>
      </c>
      <c r="BM5" s="18">
        <v>0</v>
      </c>
      <c r="BP5" s="18">
        <v>0</v>
      </c>
      <c r="BS5" s="18">
        <v>1.1111111111111111E-3</v>
      </c>
      <c r="BU5" s="18">
        <v>0</v>
      </c>
      <c r="BY5" s="18">
        <v>0.11666666666666667</v>
      </c>
      <c r="BZ5" s="18">
        <v>4.8888888888888891E-2</v>
      </c>
      <c r="CB5" s="18">
        <v>0.08</v>
      </c>
      <c r="CG5" s="18">
        <v>4.8799999999999998E-3</v>
      </c>
    </row>
    <row r="6" spans="1:89" x14ac:dyDescent="0.25">
      <c r="C6" s="18">
        <v>2.2222222222222222E-3</v>
      </c>
      <c r="D6" s="18">
        <v>2.2222222222222222E-3</v>
      </c>
      <c r="E6" s="18">
        <v>8.8888888888888889E-3</v>
      </c>
      <c r="F6" s="18">
        <v>2.2222222222222222E-3</v>
      </c>
      <c r="G6" s="18">
        <v>0</v>
      </c>
      <c r="H6" s="18">
        <v>0</v>
      </c>
      <c r="I6" s="14"/>
      <c r="J6" s="14"/>
      <c r="K6" s="14"/>
      <c r="L6" s="14">
        <v>5.5555555555555558E-3</v>
      </c>
      <c r="M6" s="14">
        <v>5.5555555555555556E-4</v>
      </c>
      <c r="N6" s="14">
        <v>1.1111111111111111E-3</v>
      </c>
      <c r="O6" s="14">
        <v>2.2222222222222222E-3</v>
      </c>
      <c r="P6" s="14">
        <v>1.6666666666666668E-3</v>
      </c>
      <c r="Q6" s="14">
        <v>7.7777777777777776E-3</v>
      </c>
      <c r="R6" s="14"/>
      <c r="T6" s="18">
        <v>1.1111111111111111E-3</v>
      </c>
      <c r="U6" s="18">
        <v>0</v>
      </c>
      <c r="V6" s="14">
        <v>1.2777777777777779E-2</v>
      </c>
      <c r="W6" s="18">
        <v>0</v>
      </c>
      <c r="X6" s="18">
        <v>0</v>
      </c>
      <c r="Y6" s="18">
        <v>0</v>
      </c>
      <c r="AB6" s="18">
        <v>1.1111111111111111E-3</v>
      </c>
      <c r="AC6" s="18">
        <v>0</v>
      </c>
      <c r="AD6" s="18">
        <v>9.4444444444444445E-3</v>
      </c>
      <c r="AE6" s="18">
        <v>1.1111111111111111E-3</v>
      </c>
      <c r="AF6" s="18">
        <v>2.2222222222222222E-3</v>
      </c>
      <c r="AG6" s="18">
        <v>0</v>
      </c>
      <c r="AJ6" s="18">
        <v>1.1111111111111111E-3</v>
      </c>
      <c r="AK6" s="18">
        <v>1.1111111111111111E-3</v>
      </c>
      <c r="AL6" s="18">
        <v>7.2222222222222219E-3</v>
      </c>
      <c r="AM6" s="18">
        <v>1.1111111111111111E-3</v>
      </c>
      <c r="AN6" s="18">
        <v>2.2222222222222222E-3</v>
      </c>
      <c r="AO6" s="18">
        <v>0</v>
      </c>
      <c r="AR6" s="18">
        <v>2.6666666666666668E-2</v>
      </c>
      <c r="AU6" s="18">
        <v>4.8888888888888891E-2</v>
      </c>
      <c r="AW6" s="18">
        <v>6.6666666666666671E-3</v>
      </c>
      <c r="AZ6" s="18">
        <v>4.4444444444444444E-3</v>
      </c>
      <c r="BA6" s="18">
        <v>7.3333333333333332E-3</v>
      </c>
      <c r="BB6" s="18">
        <v>1.1111111111111111E-3</v>
      </c>
      <c r="BC6" s="18">
        <v>6.6666666666666671E-3</v>
      </c>
      <c r="BD6" s="18">
        <v>3.3333333333333335E-3</v>
      </c>
      <c r="BE6" s="18">
        <v>0.02</v>
      </c>
      <c r="BH6" s="18">
        <v>0</v>
      </c>
      <c r="BI6" s="18">
        <v>8.8888888888888889E-3</v>
      </c>
      <c r="BJ6" s="18">
        <v>2.3333333333333334E-2</v>
      </c>
      <c r="BK6" s="18">
        <v>3.3333333333333335E-3</v>
      </c>
      <c r="BL6" s="18">
        <v>5.5555555555555558E-3</v>
      </c>
      <c r="BM6" s="18">
        <v>0</v>
      </c>
      <c r="BP6" s="18">
        <v>0</v>
      </c>
      <c r="BS6" s="18">
        <v>8.8888888888888889E-3</v>
      </c>
      <c r="BU6" s="18">
        <v>0</v>
      </c>
      <c r="BY6" s="18">
        <v>9.9444444444444446E-2</v>
      </c>
      <c r="BZ6" s="18">
        <v>7.6111111111111115E-2</v>
      </c>
      <c r="CB6" s="18">
        <v>0.09</v>
      </c>
      <c r="CG6" s="18">
        <v>1.1111111111111111E-3</v>
      </c>
    </row>
    <row r="7" spans="1:89" x14ac:dyDescent="0.25">
      <c r="C7" s="18">
        <v>1.1111111111111111E-3</v>
      </c>
      <c r="D7" s="18">
        <v>3.3333333333333335E-3</v>
      </c>
      <c r="E7" s="18">
        <v>1.1578947368421053E-2</v>
      </c>
      <c r="F7" s="18">
        <v>0</v>
      </c>
      <c r="G7" s="18">
        <v>5.5555555555555556E-4</v>
      </c>
      <c r="H7" s="18">
        <v>0</v>
      </c>
      <c r="I7" s="14"/>
      <c r="J7" s="14"/>
      <c r="K7" s="14"/>
      <c r="L7" s="14">
        <v>1.7777777777777778E-2</v>
      </c>
      <c r="M7" s="14">
        <v>1.6666666666666668E-3</v>
      </c>
      <c r="N7" s="14">
        <v>0.01</v>
      </c>
      <c r="O7" s="14">
        <v>7.7777777777777776E-3</v>
      </c>
      <c r="P7" s="14">
        <v>4.4444444444444444E-3</v>
      </c>
      <c r="Q7" s="14">
        <v>2.2222222222222222E-3</v>
      </c>
      <c r="R7" s="14"/>
      <c r="T7" s="18">
        <v>1.1111111111111111E-3</v>
      </c>
      <c r="U7" s="18">
        <v>4.1666666666666666E-3</v>
      </c>
      <c r="V7" s="14">
        <v>7.2222222222222219E-3</v>
      </c>
      <c r="W7" s="18">
        <v>1.1111111111111111E-3</v>
      </c>
      <c r="X7" s="18">
        <v>5.5555555555555556E-4</v>
      </c>
      <c r="Y7" s="18">
        <v>0</v>
      </c>
      <c r="AB7" s="18">
        <v>1.4444444444444444E-2</v>
      </c>
      <c r="AC7" s="18">
        <v>1.3888888888888889E-3</v>
      </c>
      <c r="AE7" s="18">
        <v>1.1111111111111111E-3</v>
      </c>
      <c r="AF7" s="18">
        <v>3.8888888888888888E-3</v>
      </c>
      <c r="AG7" s="18">
        <v>2.2222222222222222E-3</v>
      </c>
      <c r="AJ7" s="18">
        <v>3.3333333333333333E-2</v>
      </c>
      <c r="AK7" s="18">
        <v>5.2777777777777779E-3</v>
      </c>
      <c r="AL7" s="18">
        <v>1.1666666666666667E-2</v>
      </c>
      <c r="AM7" s="18">
        <v>0</v>
      </c>
      <c r="AN7" s="18">
        <v>7.2222222222222219E-3</v>
      </c>
      <c r="AO7" s="18">
        <v>4.4444444444444444E-3</v>
      </c>
      <c r="AR7" s="18">
        <v>4.777777777777778E-2</v>
      </c>
      <c r="AU7" s="18">
        <v>4.4444444444444444E-3</v>
      </c>
      <c r="AW7" s="18">
        <v>2.4444444444444446E-2</v>
      </c>
      <c r="AZ7" s="18">
        <v>1.4444444444444444E-2</v>
      </c>
      <c r="BA7" s="18">
        <v>0</v>
      </c>
      <c r="BB7" s="18">
        <v>1.2444444444444444E-2</v>
      </c>
      <c r="BC7" s="18">
        <v>1.1111111111111111E-3</v>
      </c>
      <c r="BD7" s="18">
        <v>4.1666666666666666E-3</v>
      </c>
      <c r="BE7" s="18">
        <v>6.6666666666666671E-3</v>
      </c>
      <c r="BH7" s="18">
        <v>0</v>
      </c>
      <c r="BI7" s="18">
        <v>2.2222222222222222E-3</v>
      </c>
      <c r="BJ7" s="18">
        <v>3.0555555555555555E-2</v>
      </c>
      <c r="BK7" s="18">
        <v>0</v>
      </c>
      <c r="BL7" s="18">
        <v>1.0555555555555556E-2</v>
      </c>
      <c r="BM7" s="18">
        <v>0</v>
      </c>
      <c r="BP7" s="18">
        <v>0</v>
      </c>
      <c r="BS7" s="18">
        <v>3.3333333333333335E-3</v>
      </c>
      <c r="BU7" s="18">
        <v>0</v>
      </c>
      <c r="BY7" s="18">
        <v>4.4444444444444446E-2</v>
      </c>
      <c r="BZ7" s="18">
        <v>0.11777777777777777</v>
      </c>
      <c r="CB7" s="18">
        <v>8.5000000000000006E-2</v>
      </c>
      <c r="CG7" s="18">
        <v>8.8382434685936637E-2</v>
      </c>
    </row>
    <row r="8" spans="1:89" x14ac:dyDescent="0.25">
      <c r="C8" s="18">
        <v>2.2222222222222222E-3</v>
      </c>
      <c r="D8" s="18">
        <v>2.7777777777777779E-3</v>
      </c>
      <c r="E8" s="18">
        <v>2.7777777777777779E-3</v>
      </c>
      <c r="F8" s="18">
        <v>8.8888888888888889E-3</v>
      </c>
      <c r="G8" s="18">
        <v>2.2222222222222222E-3</v>
      </c>
      <c r="H8" s="18">
        <v>0</v>
      </c>
      <c r="I8" s="14"/>
      <c r="J8" s="14"/>
      <c r="K8" s="14"/>
      <c r="L8" s="14">
        <v>1.1111111111111111E-3</v>
      </c>
      <c r="M8" s="14">
        <v>1.1111111111111111E-3</v>
      </c>
      <c r="N8" s="14">
        <v>6.6666666666666671E-3</v>
      </c>
      <c r="O8" s="14">
        <v>1.2222222222222223E-2</v>
      </c>
      <c r="P8" s="14">
        <v>0</v>
      </c>
      <c r="Q8" s="14">
        <v>3.3333333333333335E-3</v>
      </c>
      <c r="R8" s="14"/>
      <c r="T8" s="18">
        <v>2.2222222222222222E-3</v>
      </c>
      <c r="U8" s="18">
        <v>8.3333333333333339E-4</v>
      </c>
      <c r="V8" s="14">
        <v>4.4444444444444444E-3</v>
      </c>
      <c r="W8" s="18">
        <v>3.3333333333333335E-3</v>
      </c>
      <c r="X8" s="18">
        <v>5.5555555555555556E-4</v>
      </c>
      <c r="Y8" s="18">
        <v>1.1111111111111111E-3</v>
      </c>
      <c r="AB8" s="18">
        <v>0</v>
      </c>
      <c r="AC8" s="18">
        <v>1.3888888888888889E-3</v>
      </c>
      <c r="AE8" s="18">
        <v>0.02</v>
      </c>
      <c r="AF8" s="18">
        <v>1.1111111111111111E-3</v>
      </c>
      <c r="AG8" s="18">
        <v>2.2222222222222222E-3</v>
      </c>
      <c r="AJ8" s="18">
        <v>7.7777777777777776E-3</v>
      </c>
      <c r="AK8" s="18">
        <v>1.9444444444444444E-3</v>
      </c>
      <c r="AL8" s="18">
        <v>1.5555555555555555E-2</v>
      </c>
      <c r="AM8" s="18">
        <v>2.3333333333333334E-2</v>
      </c>
      <c r="AN8" s="18">
        <v>1.1111111111111111E-3</v>
      </c>
      <c r="AO8" s="18">
        <v>0</v>
      </c>
      <c r="AR8" s="18">
        <v>1.7777777777777778E-2</v>
      </c>
      <c r="AU8" s="18">
        <v>1.6666666666666666E-2</v>
      </c>
      <c r="AW8" s="18">
        <v>4.5555555555555557E-2</v>
      </c>
      <c r="AZ8" s="18">
        <v>7.7777777777777776E-3</v>
      </c>
      <c r="BA8" s="18">
        <v>6.0000000000000001E-3</v>
      </c>
      <c r="BC8" s="18">
        <v>1.3333333333333334E-2</v>
      </c>
      <c r="BD8" s="18">
        <v>8.3333333333333339E-4</v>
      </c>
      <c r="BE8" s="18">
        <v>0.02</v>
      </c>
      <c r="BH8" s="18">
        <v>1.1111111111111111E-3</v>
      </c>
      <c r="BI8" s="18">
        <v>8.3333333333333332E-3</v>
      </c>
      <c r="BJ8" s="18">
        <v>7.2222222222222219E-3</v>
      </c>
      <c r="BK8" s="18">
        <v>3.3333333333333335E-3</v>
      </c>
      <c r="BL8" s="18">
        <v>1.1111111111111111E-3</v>
      </c>
      <c r="BM8" s="18">
        <v>2.2222222222222222E-3</v>
      </c>
      <c r="BP8" s="18">
        <v>0</v>
      </c>
      <c r="BS8" s="18">
        <v>0</v>
      </c>
      <c r="BU8" s="18">
        <v>2.2222222222222222E-3</v>
      </c>
      <c r="BY8" s="18">
        <v>0.11916666666666667</v>
      </c>
      <c r="BZ8" s="18">
        <v>0.09</v>
      </c>
      <c r="CB8" s="18">
        <v>3.1666666666666669E-2</v>
      </c>
      <c r="CG8" s="18">
        <v>1.5250544662309368E-2</v>
      </c>
    </row>
    <row r="9" spans="1:89" x14ac:dyDescent="0.25">
      <c r="C9" s="18">
        <v>2.2222222222222222E-3</v>
      </c>
      <c r="D9" s="18">
        <v>3.8888888888888888E-3</v>
      </c>
      <c r="E9" s="18">
        <v>2.388888888888889E-2</v>
      </c>
      <c r="F9" s="18">
        <v>1.5555555555555555E-2</v>
      </c>
      <c r="G9" s="18">
        <v>1.1111111111111111E-3</v>
      </c>
      <c r="H9" s="18">
        <v>1.1111111111111111E-3</v>
      </c>
      <c r="I9" s="14"/>
      <c r="J9" s="14"/>
      <c r="K9" s="14"/>
      <c r="L9" s="14">
        <v>0.01</v>
      </c>
      <c r="M9" s="14">
        <v>8.3333333333333339E-4</v>
      </c>
      <c r="N9" s="14">
        <v>3.3333333333333335E-3</v>
      </c>
      <c r="O9" s="14">
        <v>1.1111111111111111E-3</v>
      </c>
      <c r="P9" s="14">
        <v>2.2222222222222222E-3</v>
      </c>
      <c r="Q9" s="14">
        <v>1.1111111111111111E-3</v>
      </c>
      <c r="R9" s="14"/>
      <c r="T9" s="18">
        <v>2.2222222222222222E-3</v>
      </c>
      <c r="U9" s="18">
        <v>8.3333333333333339E-4</v>
      </c>
      <c r="V9" s="14">
        <v>9.4444444444444445E-3</v>
      </c>
      <c r="W9" s="18">
        <v>4.4444444444444444E-3</v>
      </c>
      <c r="X9" s="18">
        <v>5.5555555555555556E-4</v>
      </c>
      <c r="Y9" s="18">
        <v>0</v>
      </c>
      <c r="AB9" s="18">
        <v>1.6666666666666666E-2</v>
      </c>
      <c r="AC9" s="18">
        <v>0.01</v>
      </c>
      <c r="AE9" s="18">
        <v>2.6666666666666668E-2</v>
      </c>
      <c r="AF9" s="18">
        <v>1.1111111111111111E-3</v>
      </c>
      <c r="AG9" s="18">
        <v>0</v>
      </c>
      <c r="AJ9" s="18">
        <v>6.6666666666666671E-3</v>
      </c>
      <c r="AK9" s="18">
        <v>1.9444444444444444E-3</v>
      </c>
      <c r="AL9" s="18">
        <v>5.0000000000000001E-3</v>
      </c>
      <c r="AM9" s="18">
        <v>2.2222222222222222E-3</v>
      </c>
      <c r="AN9" s="18">
        <v>5.0000000000000001E-3</v>
      </c>
      <c r="AO9" s="18">
        <v>0</v>
      </c>
      <c r="AR9" s="18">
        <v>7.3333333333333334E-2</v>
      </c>
      <c r="AU9" s="18">
        <v>0</v>
      </c>
      <c r="AW9" s="18">
        <v>0.02</v>
      </c>
      <c r="AZ9" s="18">
        <v>3.2222222222222222E-2</v>
      </c>
      <c r="BC9" s="18">
        <v>5.5555555555555558E-3</v>
      </c>
      <c r="BD9" s="18">
        <v>8.3333333333333339E-4</v>
      </c>
      <c r="BE9" s="18">
        <v>2.4444444444444446E-2</v>
      </c>
      <c r="BH9" s="18">
        <v>0</v>
      </c>
      <c r="BI9" s="18">
        <v>1.3333333333333334E-2</v>
      </c>
      <c r="BJ9" s="18">
        <v>4.4444444444444444E-3</v>
      </c>
      <c r="BK9" s="18">
        <v>1.1111111111111111E-3</v>
      </c>
      <c r="BL9" s="18">
        <v>5.5555555555555558E-3</v>
      </c>
      <c r="BM9" s="18">
        <v>1.1111111111111111E-3</v>
      </c>
      <c r="BP9" s="18">
        <v>0</v>
      </c>
      <c r="BS9" s="18">
        <v>1.1111111111111111E-3</v>
      </c>
      <c r="BU9" s="18">
        <v>6.6666666666666671E-3</v>
      </c>
      <c r="BY9" s="18">
        <v>0.14343434343434344</v>
      </c>
      <c r="BZ9" s="18">
        <v>0.15277777777777779</v>
      </c>
      <c r="CB9" s="18">
        <v>5.1666666666666666E-2</v>
      </c>
      <c r="CG9" s="18">
        <v>2.5000000000000001E-2</v>
      </c>
    </row>
    <row r="10" spans="1:89" x14ac:dyDescent="0.25">
      <c r="C10" s="18">
        <v>0</v>
      </c>
      <c r="D10" s="18">
        <v>3.3333333333333335E-3</v>
      </c>
      <c r="E10" s="18">
        <v>2.7222222222222221E-2</v>
      </c>
      <c r="F10" s="18">
        <v>1.5555555555555555E-2</v>
      </c>
      <c r="G10" s="18">
        <v>3.3333333333333335E-3</v>
      </c>
      <c r="H10" s="18">
        <v>1.5555555555555555E-2</v>
      </c>
      <c r="I10" s="14"/>
      <c r="J10" s="14"/>
      <c r="K10" s="14"/>
      <c r="L10" s="14">
        <v>6.6666666666666671E-3</v>
      </c>
      <c r="M10" s="14">
        <v>3.0555555555555557E-3</v>
      </c>
      <c r="N10" s="14">
        <v>1.1666666666666667E-2</v>
      </c>
      <c r="O10" s="14">
        <v>4.4444444444444444E-3</v>
      </c>
      <c r="P10" s="14">
        <v>6.6666666666666671E-3</v>
      </c>
      <c r="Q10" s="14">
        <v>2.2222222222222222E-3</v>
      </c>
      <c r="R10" s="14"/>
      <c r="T10" s="18">
        <v>6.6666666666666671E-3</v>
      </c>
      <c r="W10" s="18">
        <v>2.2222222222222222E-3</v>
      </c>
      <c r="X10" s="18">
        <v>1.6666666666666668E-3</v>
      </c>
      <c r="Y10" s="18">
        <v>1.1111111111111111E-3</v>
      </c>
      <c r="AB10" s="18">
        <v>1.6666666666666666E-2</v>
      </c>
      <c r="AC10" s="18">
        <v>5.5555555555555556E-4</v>
      </c>
      <c r="AE10" s="18">
        <v>4.4444444444444444E-3</v>
      </c>
      <c r="AF10" s="18">
        <v>0</v>
      </c>
      <c r="AG10" s="18">
        <v>1.5555555555555555E-2</v>
      </c>
      <c r="AJ10" s="18">
        <v>2.1111111111111112E-2</v>
      </c>
      <c r="AK10" s="18">
        <v>3.6111111111111109E-3</v>
      </c>
      <c r="AM10" s="18">
        <v>5.8888888888888886E-2</v>
      </c>
      <c r="AN10" s="18">
        <v>7.2222222222222219E-3</v>
      </c>
      <c r="AO10" s="18">
        <v>1.1111111111111111E-3</v>
      </c>
      <c r="AR10" s="18">
        <v>2.8888888888888888E-2</v>
      </c>
      <c r="AU10" s="18">
        <v>1.3333333333333334E-2</v>
      </c>
      <c r="AW10" s="18">
        <v>5.5555555555555558E-3</v>
      </c>
      <c r="AZ10" s="18">
        <v>4.4444444444444444E-3</v>
      </c>
      <c r="BC10" s="18">
        <v>4.4444444444444444E-3</v>
      </c>
      <c r="BD10" s="18">
        <v>2.2222222222222223E-2</v>
      </c>
      <c r="BE10" s="18">
        <v>3.3333333333333335E-3</v>
      </c>
      <c r="BH10" s="18">
        <v>0</v>
      </c>
      <c r="BI10" s="18">
        <v>1.1666666666666667E-2</v>
      </c>
      <c r="BJ10" s="18">
        <v>7.4444444444444438E-2</v>
      </c>
      <c r="BK10" s="18">
        <v>0</v>
      </c>
      <c r="BL10" s="18">
        <v>1.5555555555555555E-2</v>
      </c>
      <c r="BM10" s="18">
        <v>1.3333333333333334E-2</v>
      </c>
      <c r="BP10" s="18">
        <v>6.6666666666666671E-3</v>
      </c>
      <c r="BS10" s="18">
        <v>1.1111111111111111E-3</v>
      </c>
      <c r="BU10" s="18">
        <v>2.2222222222222222E-3</v>
      </c>
      <c r="BY10" s="18">
        <v>3.6666666666666667E-2</v>
      </c>
      <c r="BZ10" s="18">
        <v>0.1661111111111111</v>
      </c>
      <c r="CB10" s="18">
        <v>4.8888888888888891E-2</v>
      </c>
      <c r="CG10" s="18">
        <v>5.5555555555555556E-4</v>
      </c>
    </row>
    <row r="11" spans="1:89" x14ac:dyDescent="0.25">
      <c r="C11" s="18">
        <v>2.2222222222222222E-3</v>
      </c>
      <c r="D11" s="18">
        <v>5.5555555555555556E-4</v>
      </c>
      <c r="E11" s="18">
        <v>1.3333333333333334E-2</v>
      </c>
      <c r="F11" s="18">
        <v>0</v>
      </c>
      <c r="G11" s="18">
        <v>5.5555555555555556E-4</v>
      </c>
      <c r="H11" s="18">
        <v>5.5555555555555558E-3</v>
      </c>
      <c r="I11" s="14"/>
      <c r="J11" s="14"/>
      <c r="K11" s="14"/>
      <c r="L11" s="14">
        <v>7.7777777777777776E-3</v>
      </c>
      <c r="M11" s="14">
        <v>2.7777777777777778E-4</v>
      </c>
      <c r="N11" s="14">
        <v>9.5238095238095247E-3</v>
      </c>
      <c r="O11" s="14">
        <v>1.1111111111111112E-2</v>
      </c>
      <c r="P11" s="14">
        <v>5.5555555555555556E-4</v>
      </c>
      <c r="Q11" s="14">
        <v>5.5555555555555558E-3</v>
      </c>
      <c r="R11" s="14"/>
      <c r="T11" s="18">
        <v>0</v>
      </c>
      <c r="W11" s="18">
        <v>0</v>
      </c>
      <c r="X11" s="18">
        <v>0</v>
      </c>
      <c r="Y11" s="18">
        <v>0</v>
      </c>
      <c r="AB11" s="18">
        <v>1.7777777777777778E-2</v>
      </c>
      <c r="AC11" s="18">
        <v>5.5555555555555556E-4</v>
      </c>
      <c r="AE11" s="18">
        <v>1.4444444444444444E-2</v>
      </c>
      <c r="AF11" s="18">
        <v>0</v>
      </c>
      <c r="AG11" s="18">
        <v>0</v>
      </c>
      <c r="AJ11" s="18">
        <v>7.7777777777777776E-3</v>
      </c>
      <c r="AK11" s="18">
        <v>2.7777777777777778E-4</v>
      </c>
      <c r="AM11" s="18">
        <v>1.3333333333333334E-2</v>
      </c>
      <c r="AN11" s="18">
        <v>2.7777777777777779E-3</v>
      </c>
      <c r="AO11" s="18">
        <v>1.1111111111111111E-3</v>
      </c>
      <c r="AR11" s="18">
        <v>7.7777777777777776E-3</v>
      </c>
      <c r="AU11" s="18">
        <v>8.8888888888888889E-3</v>
      </c>
      <c r="AW11" s="18">
        <v>3.3333333333333333E-2</v>
      </c>
      <c r="AZ11" s="18">
        <v>4.4444444444444444E-3</v>
      </c>
      <c r="BC11" s="18">
        <v>8.8888888888888889E-3</v>
      </c>
      <c r="BD11" s="18">
        <v>3.3333333333333335E-3</v>
      </c>
      <c r="BE11" s="18">
        <v>4.4444444444444444E-3</v>
      </c>
      <c r="BH11" s="18">
        <v>1.1111111111111111E-3</v>
      </c>
      <c r="BI11" s="18">
        <v>4.7222222222222223E-3</v>
      </c>
      <c r="BJ11" s="18">
        <v>0.10833333333333334</v>
      </c>
      <c r="BK11" s="18">
        <v>3.3333333333333335E-3</v>
      </c>
      <c r="BL11" s="18">
        <v>1.2777777777777779E-2</v>
      </c>
      <c r="BM11" s="18">
        <v>3.111111111111111E-2</v>
      </c>
      <c r="BP11" s="18">
        <v>1.2222222222222223E-2</v>
      </c>
      <c r="BS11" s="18">
        <v>3.3333333333333335E-3</v>
      </c>
      <c r="BU11" s="18">
        <v>1.1111111111111111E-3</v>
      </c>
      <c r="BY11" s="18">
        <v>5.2777777777777778E-2</v>
      </c>
      <c r="BZ11" s="18">
        <v>0.17499999999999999</v>
      </c>
      <c r="CB11" s="18">
        <v>2.8888888888888888E-2</v>
      </c>
      <c r="CG11" s="18">
        <v>7.7777777777777776E-3</v>
      </c>
    </row>
    <row r="12" spans="1:89" x14ac:dyDescent="0.25">
      <c r="C12" s="18">
        <v>3.3333333333333335E-3</v>
      </c>
      <c r="D12" s="18">
        <v>4.4444444444444444E-3</v>
      </c>
      <c r="E12" s="18">
        <v>2.2777777777777779E-2</v>
      </c>
      <c r="F12" s="18">
        <v>7.7777777777777776E-3</v>
      </c>
      <c r="G12" s="18">
        <v>0</v>
      </c>
      <c r="H12" s="18">
        <v>4.4444444444444444E-3</v>
      </c>
      <c r="I12" s="14"/>
      <c r="J12" s="14"/>
      <c r="K12" s="14"/>
      <c r="L12" s="14">
        <v>3.3333333333333335E-3</v>
      </c>
      <c r="M12" s="14">
        <v>2.7777777777777778E-4</v>
      </c>
      <c r="N12" s="14">
        <v>0</v>
      </c>
      <c r="O12" s="14">
        <v>0.02</v>
      </c>
      <c r="P12" s="14">
        <v>5.5555555555555556E-4</v>
      </c>
      <c r="Q12" s="14">
        <v>0</v>
      </c>
      <c r="R12" s="14"/>
      <c r="T12" s="18">
        <v>0</v>
      </c>
      <c r="W12" s="18">
        <v>1.5555555555555555E-2</v>
      </c>
      <c r="X12" s="18">
        <v>0</v>
      </c>
      <c r="Y12" s="18">
        <v>0</v>
      </c>
      <c r="AB12" s="18">
        <v>8.8888888888888889E-3</v>
      </c>
      <c r="AC12" s="18">
        <v>3.0555555555555557E-3</v>
      </c>
      <c r="AE12" s="18">
        <v>2.6666666666666668E-2</v>
      </c>
      <c r="AF12" s="18">
        <v>0</v>
      </c>
      <c r="AG12" s="18">
        <v>0.01</v>
      </c>
      <c r="AJ12" s="18">
        <v>7.7777777777777776E-3</v>
      </c>
      <c r="AK12" s="18">
        <v>2.5000000000000001E-3</v>
      </c>
      <c r="AM12" s="18">
        <v>2.2222222222222223E-2</v>
      </c>
      <c r="AN12" s="18">
        <v>0</v>
      </c>
      <c r="AO12" s="18">
        <v>2.2222222222222222E-3</v>
      </c>
      <c r="AR12" s="18">
        <v>4.5555555555555557E-2</v>
      </c>
      <c r="AU12" s="18">
        <v>5.5555555555555558E-3</v>
      </c>
      <c r="AW12" s="18">
        <v>3.3333333333333335E-3</v>
      </c>
      <c r="AZ12" s="18">
        <v>1.7777777777777778E-2</v>
      </c>
      <c r="BC12" s="18">
        <v>2.6666666666666668E-2</v>
      </c>
      <c r="BD12" s="18">
        <v>3.8888888888888888E-3</v>
      </c>
      <c r="BE12" s="18">
        <v>1.7777777777777778E-2</v>
      </c>
      <c r="BH12" s="18">
        <v>0</v>
      </c>
      <c r="BI12" s="18">
        <v>8.3333333333333339E-4</v>
      </c>
      <c r="BJ12" s="18">
        <v>3.888888888888889E-2</v>
      </c>
      <c r="BK12" s="18">
        <v>6.6666666666666671E-3</v>
      </c>
      <c r="BL12" s="18">
        <v>1.6666666666666668E-3</v>
      </c>
      <c r="BM12" s="18">
        <v>1.5555555555555555E-2</v>
      </c>
      <c r="BP12" s="18">
        <v>5.5555555555555558E-3</v>
      </c>
      <c r="BS12" s="18">
        <v>2.6666666666666668E-2</v>
      </c>
      <c r="BU12" s="18">
        <v>2.3333333333333334E-2</v>
      </c>
      <c r="BY12" s="18">
        <v>5.6111111111111112E-2</v>
      </c>
      <c r="BZ12" s="18">
        <v>0.1438888888888889</v>
      </c>
      <c r="CB12" s="18">
        <v>4.0555555555555553E-2</v>
      </c>
      <c r="CG12" s="18">
        <v>5.4444444444444441E-2</v>
      </c>
    </row>
    <row r="13" spans="1:89" x14ac:dyDescent="0.25">
      <c r="C13" s="18">
        <v>6.5573770491803279E-3</v>
      </c>
      <c r="D13" s="18">
        <v>2.7777777777777779E-3</v>
      </c>
      <c r="E13" s="18">
        <v>6.6666666666666671E-3</v>
      </c>
      <c r="F13" s="18">
        <v>4.4444444444444444E-3</v>
      </c>
      <c r="G13" s="18">
        <v>6.6666666666666671E-3</v>
      </c>
      <c r="H13" s="18">
        <v>1.1111111111111112E-2</v>
      </c>
      <c r="I13" s="14"/>
      <c r="J13" s="14"/>
      <c r="K13" s="14"/>
      <c r="L13" s="14">
        <v>8.8888888888888889E-3</v>
      </c>
      <c r="M13" s="14">
        <v>8.3333333333333339E-4</v>
      </c>
      <c r="N13" s="14"/>
      <c r="O13" s="14">
        <v>3.3333333333333335E-3</v>
      </c>
      <c r="P13" s="14"/>
      <c r="Q13" s="14">
        <v>7.7777777777777776E-3</v>
      </c>
      <c r="R13" s="14"/>
      <c r="T13" s="18">
        <v>1.2222222222222223E-2</v>
      </c>
      <c r="W13" s="18">
        <v>5.5555555555555558E-3</v>
      </c>
      <c r="Y13" s="18">
        <v>1.1111111111111111E-3</v>
      </c>
      <c r="AB13" s="18">
        <v>0.02</v>
      </c>
      <c r="AE13" s="18">
        <v>1.3333333333333334E-2</v>
      </c>
      <c r="AG13" s="18">
        <v>3.3333333333333335E-3</v>
      </c>
      <c r="AJ13" s="18">
        <v>4.777777777777778E-2</v>
      </c>
      <c r="AK13" s="18">
        <v>5.5555555555555556E-4</v>
      </c>
      <c r="AM13" s="18">
        <v>7.7777777777777776E-3</v>
      </c>
      <c r="AO13" s="18">
        <v>8.8888888888888889E-3</v>
      </c>
      <c r="AR13" s="18">
        <v>1.5555555555555555E-2</v>
      </c>
      <c r="AU13" s="18">
        <v>6.6666666666666671E-3</v>
      </c>
      <c r="AW13" s="18">
        <v>1.2222222222222223E-2</v>
      </c>
      <c r="AZ13" s="18">
        <v>3.7777777777777778E-2</v>
      </c>
      <c r="BC13" s="18">
        <v>3.3333333333333335E-3</v>
      </c>
      <c r="BE13" s="18">
        <v>3.3333333333333335E-3</v>
      </c>
      <c r="BH13" s="18">
        <v>2.2222222222222222E-3</v>
      </c>
      <c r="BI13" s="18">
        <v>1.1111111111111111E-3</v>
      </c>
      <c r="BJ13" s="18">
        <v>3.4722222222222224E-2</v>
      </c>
      <c r="BK13" s="18">
        <v>4.4444444444444444E-3</v>
      </c>
      <c r="BL13" s="18">
        <v>1.6666666666666668E-3</v>
      </c>
      <c r="BM13" s="18">
        <v>7.7777777777777776E-3</v>
      </c>
      <c r="BP13" s="18">
        <v>0</v>
      </c>
      <c r="BS13" s="18">
        <v>2.5555555555555557E-2</v>
      </c>
      <c r="BU13" s="18">
        <v>1.3333333333333334E-2</v>
      </c>
      <c r="BY13" s="18">
        <v>1.6666666666666668E-3</v>
      </c>
      <c r="BZ13" s="18">
        <v>0.11333333333333333</v>
      </c>
      <c r="CB13" s="18">
        <v>4.4999999999999998E-2</v>
      </c>
      <c r="CG13" s="18">
        <v>2.8888888888888888E-2</v>
      </c>
    </row>
    <row r="14" spans="1:89" x14ac:dyDescent="0.25">
      <c r="C14" s="18">
        <v>1.1111111111111112E-2</v>
      </c>
      <c r="D14" s="18">
        <v>2.2222222222222222E-3</v>
      </c>
      <c r="E14" s="18">
        <v>9.4444444444444445E-3</v>
      </c>
      <c r="F14" s="18">
        <v>0.04</v>
      </c>
      <c r="G14" s="18">
        <v>0</v>
      </c>
      <c r="H14" s="18">
        <v>2.1111111111111112E-2</v>
      </c>
      <c r="I14" s="14"/>
      <c r="J14" s="14"/>
      <c r="K14" s="14"/>
      <c r="L14" s="14">
        <v>0</v>
      </c>
      <c r="M14" s="14"/>
      <c r="N14" s="14"/>
      <c r="O14" s="14">
        <v>2.2222222222222222E-3</v>
      </c>
      <c r="P14" s="14"/>
      <c r="Q14" s="14">
        <v>2.2222222222222222E-3</v>
      </c>
      <c r="R14" s="14"/>
      <c r="T14" s="18">
        <v>1.1111111111111111E-3</v>
      </c>
      <c r="W14" s="18">
        <v>5.5555555555555558E-3</v>
      </c>
      <c r="Y14" s="18">
        <v>4.4444444444444444E-3</v>
      </c>
      <c r="AB14" s="18">
        <v>2.1111111111111112E-2</v>
      </c>
      <c r="AE14" s="18">
        <v>1.7777777777777778E-2</v>
      </c>
      <c r="AG14" s="18">
        <v>6.6666666666666671E-3</v>
      </c>
      <c r="AJ14" s="18">
        <v>1.2222222222222223E-2</v>
      </c>
      <c r="AK14" s="18">
        <v>5.5555555555555556E-4</v>
      </c>
      <c r="AM14" s="18">
        <v>0.06</v>
      </c>
      <c r="AO14" s="18">
        <v>0</v>
      </c>
      <c r="AR14" s="18">
        <v>0</v>
      </c>
      <c r="AU14" s="18">
        <v>2.6666666666666668E-2</v>
      </c>
      <c r="AW14" s="18">
        <v>1.1111111111111112E-2</v>
      </c>
      <c r="AZ14" s="18">
        <v>1.8888888888888889E-2</v>
      </c>
      <c r="BC14" s="18">
        <v>1.3333333333333334E-2</v>
      </c>
      <c r="BE14" s="18">
        <v>2.3333333333333334E-2</v>
      </c>
      <c r="BH14" s="18">
        <v>5.2222222222222225E-2</v>
      </c>
      <c r="BI14" s="18">
        <v>8.0555555555555554E-3</v>
      </c>
      <c r="BJ14" s="18">
        <v>3.3055555555555553E-2</v>
      </c>
      <c r="BK14" s="18">
        <v>3.3333333333333335E-3</v>
      </c>
      <c r="BL14" s="18">
        <v>1.1111111111111111E-3</v>
      </c>
      <c r="BM14" s="18">
        <v>4.4444444444444444E-3</v>
      </c>
      <c r="BP14" s="18">
        <v>2.2222222222222222E-3</v>
      </c>
      <c r="BS14" s="18">
        <v>4.6666666666666669E-2</v>
      </c>
      <c r="BU14" s="18">
        <v>0</v>
      </c>
      <c r="BY14" s="18">
        <v>2.2222222222222222E-3</v>
      </c>
      <c r="BZ14" s="18">
        <v>0.11611111111111111</v>
      </c>
      <c r="CB14" s="18">
        <v>2.6111111111111113E-2</v>
      </c>
      <c r="CG14" s="18">
        <v>2.1111111111111112E-2</v>
      </c>
    </row>
    <row r="15" spans="1:89" x14ac:dyDescent="0.25">
      <c r="C15" s="18">
        <v>1.2222222222222223E-2</v>
      </c>
      <c r="D15" s="18">
        <v>6.6666666666666671E-3</v>
      </c>
      <c r="E15" s="18">
        <v>0.01</v>
      </c>
      <c r="F15" s="18">
        <v>2.2222222222222222E-3</v>
      </c>
      <c r="G15" s="18">
        <v>5.0000000000000001E-3</v>
      </c>
      <c r="H15" s="18">
        <v>3.3333333333333335E-3</v>
      </c>
      <c r="I15" s="14"/>
      <c r="J15" s="14"/>
      <c r="K15" s="14"/>
      <c r="L15" s="14">
        <v>1.1111111111111111E-3</v>
      </c>
      <c r="M15" s="14"/>
      <c r="N15" s="14"/>
      <c r="O15" s="14">
        <v>8.8888888888888889E-3</v>
      </c>
      <c r="P15" s="14"/>
      <c r="Q15" s="14">
        <v>0</v>
      </c>
      <c r="R15" s="14"/>
      <c r="T15" s="18">
        <v>1.5555555555555555E-2</v>
      </c>
      <c r="W15" s="18">
        <v>5.5555555555555558E-3</v>
      </c>
      <c r="Y15" s="18">
        <v>0</v>
      </c>
      <c r="AB15" s="18">
        <v>0.02</v>
      </c>
      <c r="AE15" s="18">
        <v>1.7777777777777778E-2</v>
      </c>
      <c r="AG15" s="18">
        <v>6.6666666666666671E-3</v>
      </c>
      <c r="AJ15" s="18">
        <v>3.111111111111111E-2</v>
      </c>
      <c r="AK15" s="18">
        <v>2.7777777777777778E-4</v>
      </c>
      <c r="AM15" s="18">
        <v>0.02</v>
      </c>
      <c r="AO15" s="18">
        <v>0</v>
      </c>
      <c r="AR15" s="18">
        <v>3.7777777777777778E-2</v>
      </c>
      <c r="AU15" s="18">
        <v>7.7777777777777776E-3</v>
      </c>
      <c r="AW15" s="18">
        <v>0</v>
      </c>
      <c r="AZ15" s="18">
        <v>0.05</v>
      </c>
      <c r="BC15" s="18">
        <v>0.01</v>
      </c>
      <c r="BE15" s="18">
        <v>5.5555555555555558E-3</v>
      </c>
      <c r="BH15" s="18">
        <v>0.02</v>
      </c>
      <c r="BI15" s="18">
        <v>5.5555555555555558E-3</v>
      </c>
      <c r="BJ15" s="18">
        <v>1.9166666666666665E-2</v>
      </c>
      <c r="BK15" s="18">
        <v>0.01</v>
      </c>
      <c r="BL15" s="18">
        <v>6.6666666666666671E-3</v>
      </c>
      <c r="BM15" s="18">
        <v>1.1111111111111112E-2</v>
      </c>
      <c r="BP15" s="18">
        <v>3.3333333333333335E-3</v>
      </c>
      <c r="BS15" s="18">
        <v>3.4444444444444444E-2</v>
      </c>
      <c r="BU15" s="18">
        <v>3.111111111111111E-2</v>
      </c>
      <c r="BZ15" s="18">
        <v>0.11666666666666667</v>
      </c>
      <c r="CB15" s="18">
        <v>5.3888888888888889E-2</v>
      </c>
      <c r="CG15" s="18">
        <v>3.2777777777777781E-2</v>
      </c>
    </row>
    <row r="16" spans="1:89" x14ac:dyDescent="0.25">
      <c r="C16" s="18">
        <v>3.4444444444444444E-2</v>
      </c>
      <c r="D16" s="18">
        <v>1.6666666666666668E-3</v>
      </c>
      <c r="E16" s="18">
        <v>1.1666666666666667E-2</v>
      </c>
      <c r="F16" s="18">
        <v>1.7777777777777778E-2</v>
      </c>
      <c r="H16" s="18">
        <v>5.5555555555555558E-3</v>
      </c>
      <c r="I16" s="14"/>
      <c r="J16" s="14"/>
      <c r="K16" s="14"/>
      <c r="L16" s="14">
        <v>6.6666666666666671E-3</v>
      </c>
      <c r="M16" s="14"/>
      <c r="N16" s="14"/>
      <c r="O16" s="14">
        <v>2.2222222222222222E-3</v>
      </c>
      <c r="P16" s="14"/>
      <c r="Q16" s="14">
        <v>2.2222222222222222E-3</v>
      </c>
      <c r="R16" s="14"/>
      <c r="T16" s="18">
        <v>0</v>
      </c>
      <c r="W16" s="18">
        <v>0.01</v>
      </c>
      <c r="Y16" s="18">
        <v>3.3333333333333335E-3</v>
      </c>
      <c r="AB16" s="18">
        <v>0</v>
      </c>
      <c r="AE16" s="18">
        <v>2.6666666666666668E-2</v>
      </c>
      <c r="AG16" s="18">
        <v>2.2222222222222222E-3</v>
      </c>
      <c r="AJ16" s="18">
        <v>1.4444444444444444E-2</v>
      </c>
      <c r="AK16" s="18">
        <v>5.5555555555555556E-4</v>
      </c>
      <c r="AM16" s="18">
        <v>1.5555555555555555E-2</v>
      </c>
      <c r="AO16" s="18">
        <v>1.3333333333333334E-2</v>
      </c>
      <c r="AR16" s="18">
        <v>2.8888888888888888E-2</v>
      </c>
      <c r="AU16" s="18">
        <v>4.4444444444444444E-3</v>
      </c>
      <c r="AZ16" s="18">
        <v>6.6666666666666671E-3</v>
      </c>
      <c r="BC16" s="18">
        <v>4.5555555555555557E-2</v>
      </c>
      <c r="BH16" s="18">
        <v>2.6666666666666668E-2</v>
      </c>
      <c r="BI16" s="18">
        <v>0</v>
      </c>
      <c r="BJ16" s="18">
        <v>7.6388888888888895E-2</v>
      </c>
      <c r="BK16" s="18">
        <v>1.7777777777777778E-2</v>
      </c>
      <c r="BL16" s="18">
        <v>3.0555555555555557E-3</v>
      </c>
      <c r="BM16" s="18">
        <v>1.1111111111111112E-2</v>
      </c>
      <c r="BP16" s="18">
        <v>5.5555555555555558E-3</v>
      </c>
      <c r="BS16" s="18">
        <v>0.01</v>
      </c>
      <c r="BU16" s="18">
        <v>4.2222222222222223E-2</v>
      </c>
      <c r="BZ16" s="18">
        <v>3.9074074074074074E-2</v>
      </c>
      <c r="CB16" s="18">
        <v>5.0000000000000001E-3</v>
      </c>
      <c r="CG16" s="18">
        <v>0.03</v>
      </c>
    </row>
    <row r="17" spans="3:85" x14ac:dyDescent="0.25">
      <c r="C17" s="18">
        <v>1.4444444444444444E-2</v>
      </c>
      <c r="D17" s="18">
        <v>5.5555555555555558E-3</v>
      </c>
      <c r="E17" s="18">
        <v>4.4444444444444444E-3</v>
      </c>
      <c r="F17" s="18">
        <v>7.0000000000000007E-2</v>
      </c>
      <c r="H17" s="18">
        <v>6.6666666666666671E-3</v>
      </c>
      <c r="I17" s="14"/>
      <c r="J17" s="14"/>
      <c r="K17" s="14"/>
      <c r="L17" s="14">
        <v>2.2222222222222222E-3</v>
      </c>
      <c r="M17" s="14"/>
      <c r="N17" s="14"/>
      <c r="O17" s="14">
        <v>5.5555555555555558E-3</v>
      </c>
      <c r="P17" s="14"/>
      <c r="Q17" s="14">
        <v>4.4444444444444444E-3</v>
      </c>
      <c r="R17" s="14"/>
      <c r="T17" s="18">
        <v>5.5555555555555558E-3</v>
      </c>
      <c r="W17" s="18">
        <v>1.6666666666666666E-2</v>
      </c>
      <c r="Y17" s="18">
        <v>8.8888888888888889E-3</v>
      </c>
      <c r="AB17" s="18">
        <v>0.01</v>
      </c>
      <c r="AE17" s="18">
        <v>1.6666666666666666E-2</v>
      </c>
      <c r="AG17" s="18">
        <v>3.4444444444444444E-2</v>
      </c>
      <c r="AJ17" s="18">
        <v>2.2222222222222223E-2</v>
      </c>
      <c r="AK17" s="18">
        <v>2.7777777777777778E-4</v>
      </c>
      <c r="AM17" s="18">
        <v>0</v>
      </c>
      <c r="AO17" s="18">
        <v>1.4444444444444444E-2</v>
      </c>
      <c r="AR17" s="18">
        <v>7.7777777777777776E-3</v>
      </c>
      <c r="AU17" s="18">
        <v>0</v>
      </c>
      <c r="AZ17" s="18">
        <v>5.5555555555555558E-3</v>
      </c>
      <c r="BC17" s="18">
        <v>1.2222222222222223E-2</v>
      </c>
      <c r="BH17" s="18">
        <v>6.6666666666666671E-3</v>
      </c>
      <c r="BJ17" s="18">
        <v>7.2222222222222219E-3</v>
      </c>
      <c r="BK17" s="18">
        <v>1.1111111111111112E-2</v>
      </c>
      <c r="BM17" s="18">
        <v>3.3333333333333335E-3</v>
      </c>
      <c r="BP17" s="18">
        <v>1.1111111111111111E-3</v>
      </c>
      <c r="BS17" s="18">
        <v>5.5555555555555558E-3</v>
      </c>
      <c r="BU17" s="18">
        <v>1.6666666666666666E-2</v>
      </c>
      <c r="CB17" s="18">
        <v>1.1666666666666667E-2</v>
      </c>
      <c r="CG17" s="18">
        <v>5.2777777777777778E-2</v>
      </c>
    </row>
    <row r="18" spans="3:85" x14ac:dyDescent="0.25">
      <c r="C18" s="18">
        <v>0.05</v>
      </c>
      <c r="D18" s="18">
        <v>3.8888888888888888E-3</v>
      </c>
      <c r="F18" s="18">
        <v>0.03</v>
      </c>
      <c r="H18" s="18">
        <v>5.5555555555555558E-3</v>
      </c>
      <c r="I18" s="14"/>
      <c r="J18" s="14"/>
      <c r="K18" s="14"/>
      <c r="L18" s="14">
        <v>6.6666666666666671E-3</v>
      </c>
      <c r="M18" s="14"/>
      <c r="N18" s="14"/>
      <c r="O18" s="14">
        <v>2.1111111111111112E-2</v>
      </c>
      <c r="P18" s="14"/>
      <c r="Q18" s="14">
        <v>1.1111111111111111E-3</v>
      </c>
      <c r="R18" s="14"/>
      <c r="T18" s="18">
        <v>0</v>
      </c>
      <c r="W18" s="18">
        <v>6.6666666666666671E-3</v>
      </c>
      <c r="Y18" s="18">
        <v>0.01</v>
      </c>
      <c r="AB18" s="18">
        <v>7.7777777777777776E-3</v>
      </c>
      <c r="AE18" s="18">
        <v>5.3333333333333337E-2</v>
      </c>
      <c r="AG18" s="18">
        <v>0</v>
      </c>
      <c r="AJ18" s="18">
        <v>4.5555555555555557E-2</v>
      </c>
      <c r="AK18" s="18">
        <v>0</v>
      </c>
      <c r="AM18" s="18">
        <v>9.4444444444444442E-2</v>
      </c>
      <c r="AO18" s="18">
        <v>2.2222222222222222E-3</v>
      </c>
      <c r="AR18" s="18">
        <v>2.4444444444444446E-2</v>
      </c>
      <c r="AU18" s="18">
        <v>3.3333333333333335E-3</v>
      </c>
      <c r="AZ18" s="18">
        <v>8.8888888888888889E-3</v>
      </c>
      <c r="BC18" s="18">
        <v>1.5555555555555555E-2</v>
      </c>
      <c r="BH18" s="18">
        <v>4.4444444444444444E-3</v>
      </c>
      <c r="BK18" s="18">
        <v>2.3333333333333334E-2</v>
      </c>
      <c r="BM18" s="18">
        <v>0.01</v>
      </c>
      <c r="BP18" s="18">
        <v>1.1111111111111111E-3</v>
      </c>
      <c r="BS18" s="18">
        <v>0.01</v>
      </c>
      <c r="BU18" s="18">
        <v>3.5555555555555556E-2</v>
      </c>
      <c r="CG18" s="18">
        <v>5.6111111111111112E-2</v>
      </c>
    </row>
    <row r="19" spans="3:85" x14ac:dyDescent="0.25">
      <c r="C19" s="18">
        <v>1.2222222222222223E-2</v>
      </c>
      <c r="D19" s="18">
        <v>2.2222222222222222E-3</v>
      </c>
      <c r="F19" s="18">
        <v>7.7777777777777776E-3</v>
      </c>
      <c r="H19" s="18">
        <v>7.7777777777777776E-3</v>
      </c>
      <c r="I19" s="14"/>
      <c r="J19" s="14"/>
      <c r="K19" s="14"/>
      <c r="L19" s="14">
        <v>0</v>
      </c>
      <c r="M19" s="14"/>
      <c r="N19" s="14"/>
      <c r="O19" s="14">
        <v>0.01</v>
      </c>
      <c r="P19" s="14"/>
      <c r="Q19" s="14">
        <v>5.5555555555555558E-3</v>
      </c>
      <c r="R19" s="14"/>
      <c r="T19" s="18">
        <v>1.2222222222222223E-2</v>
      </c>
      <c r="W19" s="18">
        <v>0.01</v>
      </c>
      <c r="Y19" s="18">
        <v>1.2222222222222223E-2</v>
      </c>
      <c r="AB19" s="18">
        <v>0</v>
      </c>
      <c r="AE19" s="18">
        <v>4.4444444444444446E-2</v>
      </c>
      <c r="AG19" s="18">
        <v>2.2222222222222222E-3</v>
      </c>
      <c r="AJ19" s="18">
        <v>6.4444444444444443E-2</v>
      </c>
      <c r="AM19" s="18">
        <v>2.7777777777777776E-2</v>
      </c>
      <c r="AO19" s="18">
        <v>2.4444444444444446E-2</v>
      </c>
      <c r="AR19" s="18">
        <v>4.4444444444444444E-3</v>
      </c>
      <c r="AU19" s="18">
        <v>5.5555555555555558E-3</v>
      </c>
      <c r="AZ19" s="18">
        <v>1.3333333333333334E-2</v>
      </c>
      <c r="BC19" s="18">
        <v>3.4444444444444444E-2</v>
      </c>
      <c r="BH19" s="18">
        <v>0</v>
      </c>
      <c r="BK19" s="18">
        <v>4.4444444444444444E-3</v>
      </c>
      <c r="BP19" s="18">
        <v>0.01</v>
      </c>
      <c r="BS19" s="18">
        <v>7.7777777777777776E-3</v>
      </c>
      <c r="BU19" s="18">
        <v>6.1111111111111109E-2</v>
      </c>
      <c r="BW19" s="18" t="s">
        <v>57</v>
      </c>
      <c r="BY19" s="18">
        <f>GEOMEAN(BY4:BY14)</f>
        <v>3.7169169829113009E-2</v>
      </c>
      <c r="BZ19" s="18">
        <f>GEOMEAN(BZ4:BZ16)</f>
        <v>0.10942691303496936</v>
      </c>
      <c r="CB19" s="18">
        <f>GEOMEAN(CB4:CB17)</f>
        <v>3.9234064407221519E-2</v>
      </c>
      <c r="CG19" s="18">
        <v>2.6111111111111113E-2</v>
      </c>
    </row>
    <row r="20" spans="3:85" x14ac:dyDescent="0.25">
      <c r="C20" s="18">
        <v>1.5555555555555555E-2</v>
      </c>
      <c r="D20" s="18">
        <v>1.6666666666666668E-3</v>
      </c>
      <c r="F20" s="18">
        <v>0.03</v>
      </c>
      <c r="H20" s="18">
        <v>2.2222222222222222E-3</v>
      </c>
      <c r="I20" s="14"/>
      <c r="J20" s="14"/>
      <c r="K20" s="14"/>
      <c r="L20" s="14">
        <v>7.7777777777777776E-3</v>
      </c>
      <c r="M20" s="14"/>
      <c r="N20" s="14"/>
      <c r="O20" s="14">
        <v>1.1111111111111111E-3</v>
      </c>
      <c r="P20" s="14"/>
      <c r="Q20" s="14">
        <v>5.5555555555555558E-3</v>
      </c>
      <c r="R20" s="14"/>
      <c r="T20" s="18">
        <v>4.4444444444444444E-3</v>
      </c>
      <c r="W20" s="18">
        <v>1.2222222222222223E-2</v>
      </c>
      <c r="Y20" s="18">
        <v>2.2222222222222222E-3</v>
      </c>
      <c r="AB20" s="18">
        <v>1.1111111111111111E-3</v>
      </c>
      <c r="AE20" s="18">
        <v>2.2222222222222222E-3</v>
      </c>
      <c r="AG20" s="18">
        <v>1.8888888888888889E-2</v>
      </c>
      <c r="AJ20" s="18">
        <v>2.4444444444444446E-2</v>
      </c>
      <c r="AM20" s="18">
        <v>4.1111111111111112E-2</v>
      </c>
      <c r="AO20" s="18">
        <v>1.3333333333333334E-2</v>
      </c>
      <c r="AR20" s="18">
        <v>0</v>
      </c>
      <c r="AU20" s="18">
        <v>0</v>
      </c>
      <c r="AZ20" s="18">
        <v>1.4444444444444444E-2</v>
      </c>
      <c r="BC20" s="18">
        <v>7.7777777777777776E-3</v>
      </c>
      <c r="BH20" s="18">
        <v>0.04</v>
      </c>
      <c r="BK20" s="18">
        <v>0</v>
      </c>
      <c r="BP20" s="18">
        <v>8.8888888888888889E-3</v>
      </c>
      <c r="BS20" s="18">
        <v>1.4444444444444444E-2</v>
      </c>
      <c r="BU20" s="18">
        <v>2.5555555555555557E-2</v>
      </c>
      <c r="BW20" s="18" t="s">
        <v>56</v>
      </c>
      <c r="BY20" s="18">
        <f>STDEV(BY4:BY17)</f>
        <v>4.7420768088339331E-2</v>
      </c>
      <c r="BZ20" s="18">
        <f>STDEV(BZ4:BZ17)</f>
        <v>5.0007267067127881E-2</v>
      </c>
      <c r="CB20" s="18">
        <f>STDEV(CB4:CB17)</f>
        <v>2.893126998338847E-2</v>
      </c>
      <c r="CG20" s="18">
        <v>2.8888888888888888E-2</v>
      </c>
    </row>
    <row r="21" spans="3:85" x14ac:dyDescent="0.25">
      <c r="C21" s="18">
        <v>3.3333333333333333E-2</v>
      </c>
      <c r="D21" s="18">
        <v>1.2777777777777779E-2</v>
      </c>
      <c r="F21" s="18">
        <v>0.02</v>
      </c>
      <c r="H21" s="18">
        <v>6.6666666666666671E-3</v>
      </c>
      <c r="I21" s="14"/>
      <c r="J21" s="14"/>
      <c r="K21" s="14"/>
      <c r="L21" s="14">
        <v>2.2222222222222222E-3</v>
      </c>
      <c r="M21" s="14"/>
      <c r="N21" s="14"/>
      <c r="O21" s="14">
        <v>1.1111111111111112E-2</v>
      </c>
      <c r="P21" s="14"/>
      <c r="Q21" s="14">
        <v>1.1111111111111111E-3</v>
      </c>
      <c r="R21" s="14"/>
      <c r="T21" s="18">
        <v>1.4444444444444444E-2</v>
      </c>
      <c r="W21" s="18">
        <v>2.4444444444444446E-2</v>
      </c>
      <c r="Y21" s="18">
        <v>0</v>
      </c>
      <c r="AB21" s="18">
        <v>0</v>
      </c>
      <c r="AE21" s="18">
        <v>1.1111111111111111E-3</v>
      </c>
      <c r="AG21" s="18">
        <v>4.4444444444444444E-3</v>
      </c>
      <c r="AJ21" s="18">
        <v>1.5555555555555555E-2</v>
      </c>
      <c r="AM21" s="18">
        <v>1.2222222222222223E-2</v>
      </c>
      <c r="AO21" s="18">
        <v>5.5555555555555558E-3</v>
      </c>
      <c r="AR21" s="18">
        <v>1.6666666666666666E-2</v>
      </c>
      <c r="AU21" s="18">
        <v>1.3333333333333334E-2</v>
      </c>
      <c r="AZ21" s="18">
        <v>0.04</v>
      </c>
      <c r="BC21" s="18">
        <v>4.4444444444444444E-3</v>
      </c>
      <c r="BH21" s="18">
        <v>2.7777777777777776E-2</v>
      </c>
      <c r="BK21" s="18">
        <v>5.5555555555555558E-3</v>
      </c>
      <c r="BP21" s="18">
        <v>5.5555555555555558E-3</v>
      </c>
      <c r="BS21" s="18">
        <v>1.4444444444444444E-2</v>
      </c>
      <c r="BW21" s="18" t="s">
        <v>55</v>
      </c>
      <c r="BY21" s="18">
        <f>(BY20/SQRT(11))</f>
        <v>1.4297899547225497E-2</v>
      </c>
      <c r="BZ21" s="18">
        <f>(BZ20/SQRT(13))</f>
        <v>1.3869520427411637E-2</v>
      </c>
      <c r="CB21" s="18">
        <f>(CB20/SQRT(14))</f>
        <v>7.7322071458640479E-3</v>
      </c>
      <c r="CG21" s="18">
        <v>8.7777777777777774E-2</v>
      </c>
    </row>
    <row r="22" spans="3:85" x14ac:dyDescent="0.25">
      <c r="C22" s="18">
        <v>8.8888888888888889E-3</v>
      </c>
      <c r="D22" s="18">
        <v>1.1111111111111111E-3</v>
      </c>
      <c r="F22" s="18">
        <v>5.4444444444444441E-2</v>
      </c>
      <c r="H22" s="18">
        <v>2.8888888888888888E-2</v>
      </c>
      <c r="I22" s="14"/>
      <c r="J22" s="14"/>
      <c r="K22" s="14"/>
      <c r="L22" s="14">
        <v>0</v>
      </c>
      <c r="M22" s="14"/>
      <c r="N22" s="14"/>
      <c r="O22" s="14">
        <v>1.1111111111111111E-3</v>
      </c>
      <c r="P22" s="14"/>
      <c r="Q22" s="14"/>
      <c r="R22" s="14"/>
      <c r="T22" s="18">
        <v>2.2222222222222222E-3</v>
      </c>
      <c r="W22" s="18">
        <v>1.2222222222222223E-2</v>
      </c>
      <c r="Y22" s="18">
        <v>6.6666666666666671E-3</v>
      </c>
      <c r="AB22" s="18">
        <v>1.3333333333333334E-2</v>
      </c>
      <c r="AE22" s="18">
        <v>2.2222222222222223E-2</v>
      </c>
      <c r="AG22" s="18">
        <v>2.2222222222222223E-2</v>
      </c>
      <c r="AJ22" s="18">
        <v>5.5555555555555552E-2</v>
      </c>
      <c r="AM22" s="18">
        <v>0.12</v>
      </c>
      <c r="AO22" s="18">
        <v>4.4444444444444444E-3</v>
      </c>
      <c r="AR22" s="18">
        <v>1.5555555555555555E-2</v>
      </c>
      <c r="AU22" s="18">
        <v>2.2222222222222222E-3</v>
      </c>
      <c r="AZ22" s="18">
        <v>1.2222222222222223E-2</v>
      </c>
      <c r="BC22" s="18">
        <v>1.4444444444444444E-2</v>
      </c>
      <c r="BH22" s="18">
        <v>1.4444444444444444E-2</v>
      </c>
      <c r="BK22" s="18">
        <v>1.5555555555555555E-2</v>
      </c>
      <c r="BP22" s="18">
        <v>3.3333333333333335E-3</v>
      </c>
      <c r="BS22" s="18">
        <v>4.4444444444444444E-3</v>
      </c>
      <c r="CG22" s="18">
        <v>6.9370330843116328E-3</v>
      </c>
    </row>
    <row r="23" spans="3:85" x14ac:dyDescent="0.25">
      <c r="C23" s="18">
        <v>8.8888888888888889E-3</v>
      </c>
      <c r="D23" s="18">
        <v>1.6666666666666668E-3</v>
      </c>
      <c r="F23" s="18">
        <v>5.5555555555555552E-2</v>
      </c>
      <c r="H23" s="18">
        <v>1.2222222222222223E-2</v>
      </c>
      <c r="I23" s="14"/>
      <c r="J23" s="14"/>
      <c r="K23" s="14"/>
      <c r="L23" s="14">
        <v>0</v>
      </c>
      <c r="M23" s="14"/>
      <c r="N23" s="14"/>
      <c r="O23" s="14">
        <v>1.1111111111111111E-3</v>
      </c>
      <c r="P23" s="14"/>
      <c r="Q23" s="14"/>
      <c r="R23" s="14"/>
      <c r="T23" s="18">
        <v>0</v>
      </c>
      <c r="W23" s="18">
        <v>7.7777777777777776E-3</v>
      </c>
      <c r="Y23" s="18">
        <v>0</v>
      </c>
      <c r="AB23" s="18">
        <v>5.5555555555555558E-3</v>
      </c>
      <c r="AE23" s="18">
        <v>1.4444444444444444E-2</v>
      </c>
      <c r="AG23" s="18">
        <v>2.6666666666666668E-2</v>
      </c>
      <c r="AJ23" s="18">
        <v>2.1111111111111112E-2</v>
      </c>
      <c r="AM23" s="18">
        <v>1.7777777777777778E-2</v>
      </c>
      <c r="AO23" s="18">
        <v>6.6666666666666671E-3</v>
      </c>
      <c r="AR23" s="18">
        <v>0.03</v>
      </c>
      <c r="AU23" s="18">
        <v>1.1111111111111111E-3</v>
      </c>
      <c r="AZ23" s="18">
        <v>6.6666666666666671E-3</v>
      </c>
      <c r="BC23" s="18">
        <v>1.1111111111111111E-3</v>
      </c>
      <c r="BH23" s="18">
        <v>0.05</v>
      </c>
      <c r="BK23" s="18">
        <v>1.5555555555555555E-2</v>
      </c>
      <c r="BP23" s="18">
        <v>0.01</v>
      </c>
      <c r="BS23" s="18">
        <v>1.1111111111111111E-3</v>
      </c>
      <c r="CG23" s="18">
        <v>4.2689434364994666E-3</v>
      </c>
    </row>
    <row r="24" spans="3:85" x14ac:dyDescent="0.25">
      <c r="C24" s="18">
        <v>2.1111111111111112E-2</v>
      </c>
      <c r="D24" s="18">
        <v>1.1111111111111111E-3</v>
      </c>
      <c r="F24" s="18">
        <v>3.3333333333333333E-2</v>
      </c>
      <c r="H24" s="18">
        <v>2.1111111111111112E-2</v>
      </c>
      <c r="I24" s="14"/>
      <c r="J24" s="14"/>
      <c r="K24" s="14"/>
      <c r="L24" s="14">
        <v>3.3333333333333335E-3</v>
      </c>
      <c r="M24" s="14"/>
      <c r="N24" s="14"/>
      <c r="O24" s="14">
        <v>1.1111111111111111E-3</v>
      </c>
      <c r="P24" s="14"/>
      <c r="Q24" s="14"/>
      <c r="R24" s="14"/>
      <c r="T24" s="18">
        <v>0</v>
      </c>
      <c r="W24" s="18">
        <v>4.5555555555555557E-2</v>
      </c>
      <c r="Y24" s="18">
        <v>2.2222222222222222E-3</v>
      </c>
      <c r="AB24" s="18">
        <v>5.1111111111111114E-2</v>
      </c>
      <c r="AE24" s="18">
        <v>3.3333333333333335E-3</v>
      </c>
      <c r="AG24" s="18">
        <v>1.2222222222222223E-2</v>
      </c>
      <c r="AJ24" s="18">
        <v>2.8888888888888888E-2</v>
      </c>
      <c r="AM24" s="18">
        <v>0.01</v>
      </c>
      <c r="AO24" s="18">
        <v>5.5555555555555558E-3</v>
      </c>
      <c r="AR24" s="18">
        <v>5.5555555555555558E-3</v>
      </c>
      <c r="AU24" s="18">
        <v>0</v>
      </c>
      <c r="AZ24" s="18">
        <v>0.02</v>
      </c>
      <c r="BC24" s="18">
        <v>8.8888888888888889E-3</v>
      </c>
      <c r="BH24" s="18">
        <v>3.2222222222222222E-2</v>
      </c>
      <c r="BK24" s="18">
        <v>1.3333333333333334E-2</v>
      </c>
      <c r="BP24" s="18">
        <v>1.1111111111111111E-3</v>
      </c>
      <c r="BS24" s="18">
        <v>0.01</v>
      </c>
      <c r="CG24" s="18">
        <v>1.1739594450373533E-2</v>
      </c>
    </row>
    <row r="25" spans="3:85" x14ac:dyDescent="0.25">
      <c r="C25" s="18">
        <v>2.2222222222222222E-3</v>
      </c>
      <c r="D25" s="18">
        <v>3.3333333333333335E-3</v>
      </c>
      <c r="F25" s="18">
        <v>5.8888888888888886E-2</v>
      </c>
      <c r="H25" s="18">
        <v>7.7777777777777776E-3</v>
      </c>
      <c r="I25" s="14"/>
      <c r="J25" s="14"/>
      <c r="K25" s="14"/>
      <c r="L25" s="14">
        <v>2.2222222222222222E-3</v>
      </c>
      <c r="M25" s="14"/>
      <c r="N25" s="14"/>
      <c r="O25" s="14">
        <v>5.5555555555555558E-3</v>
      </c>
      <c r="P25" s="14"/>
      <c r="Q25" s="14"/>
      <c r="R25" s="14"/>
      <c r="T25" s="18">
        <v>0</v>
      </c>
      <c r="W25" s="18">
        <v>1.2222222222222223E-2</v>
      </c>
      <c r="Y25" s="18">
        <v>1.0937499999999999E-2</v>
      </c>
      <c r="AB25" s="18">
        <v>7.7777777777777776E-3</v>
      </c>
      <c r="AE25" s="18">
        <v>4.4444444444444444E-3</v>
      </c>
      <c r="AG25" s="18">
        <v>7.7777777777777776E-3</v>
      </c>
      <c r="AJ25" s="18">
        <v>7.6666666666666661E-2</v>
      </c>
      <c r="AM25" s="18">
        <v>8.8888888888888889E-3</v>
      </c>
      <c r="AO25" s="18">
        <v>8.8888888888888889E-3</v>
      </c>
      <c r="AR25" s="18">
        <v>1.5555555555555555E-2</v>
      </c>
      <c r="AU25" s="18">
        <v>1.1111111111111111E-3</v>
      </c>
      <c r="AZ25" s="18">
        <v>3.6666666666666667E-2</v>
      </c>
      <c r="BC25" s="18">
        <v>4.4444444444444444E-3</v>
      </c>
      <c r="BH25" s="18">
        <v>3.3333333333333335E-3</v>
      </c>
      <c r="BK25" s="18">
        <v>2.2222222222222223E-2</v>
      </c>
      <c r="BP25" s="18">
        <v>6.6666666666666671E-3</v>
      </c>
      <c r="BS25" s="18">
        <v>3.7777777777777778E-2</v>
      </c>
      <c r="CG25" s="18">
        <v>2.6723677177979692E-3</v>
      </c>
    </row>
    <row r="26" spans="3:85" x14ac:dyDescent="0.25">
      <c r="C26" s="18">
        <v>0</v>
      </c>
      <c r="D26" s="18">
        <v>5.5555555555555556E-4</v>
      </c>
      <c r="F26" s="18">
        <v>3.5555555555555556E-2</v>
      </c>
      <c r="H26" s="18">
        <v>2.1111111111111112E-2</v>
      </c>
      <c r="I26" s="14"/>
      <c r="J26" s="14"/>
      <c r="K26" s="14"/>
      <c r="L26" s="14">
        <v>1.1111111111111111E-3</v>
      </c>
      <c r="M26" s="14"/>
      <c r="N26" s="14"/>
      <c r="O26" s="14">
        <v>1.6666666666666666E-2</v>
      </c>
      <c r="P26" s="14"/>
      <c r="Q26" s="14"/>
      <c r="R26" s="14"/>
      <c r="T26" s="18">
        <v>1.1111111111111111E-3</v>
      </c>
      <c r="W26" s="18">
        <v>7.3333333333333334E-2</v>
      </c>
      <c r="Y26" s="18">
        <v>4.6874999999999998E-3</v>
      </c>
      <c r="AB26" s="18">
        <v>5.5555555555555558E-3</v>
      </c>
      <c r="AE26" s="18">
        <v>1.3333333333333334E-2</v>
      </c>
      <c r="AG26" s="18">
        <v>2.1111111111111112E-2</v>
      </c>
      <c r="AJ26" s="18">
        <v>0.01</v>
      </c>
      <c r="AM26" s="18">
        <v>0.13555555555555557</v>
      </c>
      <c r="AO26" s="18">
        <v>0</v>
      </c>
      <c r="AR26" s="18">
        <v>3.3333333333333335E-3</v>
      </c>
      <c r="AU26" s="18">
        <v>0</v>
      </c>
      <c r="AZ26" s="18">
        <v>8.8888888888888889E-3</v>
      </c>
      <c r="BC26" s="18">
        <v>1.6666666666666666E-2</v>
      </c>
      <c r="BH26" s="18">
        <v>1.3333333333333334E-2</v>
      </c>
      <c r="BK26" s="18">
        <v>7.7777777777777776E-3</v>
      </c>
      <c r="BP26" s="18">
        <v>3.3333333333333335E-3</v>
      </c>
      <c r="BS26" s="18">
        <v>1.3333333333333334E-2</v>
      </c>
      <c r="CG26" s="18">
        <v>2.7070925825663237E-3</v>
      </c>
    </row>
    <row r="27" spans="3:85" x14ac:dyDescent="0.25">
      <c r="C27" s="18">
        <v>2.6666666666666668E-2</v>
      </c>
      <c r="D27" s="18">
        <v>5.5555555555555556E-4</v>
      </c>
      <c r="F27" s="18">
        <v>1.2222222222222223E-2</v>
      </c>
      <c r="H27" s="18">
        <v>1.1111111111111111E-3</v>
      </c>
      <c r="I27" s="14"/>
      <c r="J27" s="14"/>
      <c r="K27" s="14"/>
      <c r="L27" s="14">
        <v>1.1111111111111111E-3</v>
      </c>
      <c r="M27" s="14"/>
      <c r="N27" s="14"/>
      <c r="O27" s="14">
        <v>6.6666666666666671E-3</v>
      </c>
      <c r="P27" s="14"/>
      <c r="Q27" s="14"/>
      <c r="R27" s="14"/>
      <c r="T27" s="18">
        <v>0</v>
      </c>
      <c r="W27" s="18">
        <v>1.3333333333333334E-2</v>
      </c>
      <c r="Y27" s="18">
        <v>0</v>
      </c>
      <c r="AB27" s="18">
        <v>3.2222222222222222E-2</v>
      </c>
      <c r="AE27" s="18">
        <v>0</v>
      </c>
      <c r="AG27" s="18">
        <v>0</v>
      </c>
      <c r="AJ27" s="18">
        <v>1.5555555555555555E-2</v>
      </c>
      <c r="AM27" s="18">
        <v>1.7777777777777778E-2</v>
      </c>
      <c r="AO27" s="18">
        <v>3.3333333333333335E-3</v>
      </c>
      <c r="AR27" s="18">
        <v>0</v>
      </c>
      <c r="AU27" s="18">
        <v>1.1111111111111111E-3</v>
      </c>
      <c r="AZ27" s="18">
        <v>2.2222222222222223E-2</v>
      </c>
      <c r="BC27" s="18">
        <v>2.2222222222222222E-3</v>
      </c>
      <c r="BH27" s="18">
        <v>4.4444444444444444E-3</v>
      </c>
      <c r="BK27" s="18">
        <v>1.8888888888888889E-2</v>
      </c>
      <c r="BP27" s="18">
        <v>8.8888888888888889E-3</v>
      </c>
      <c r="BS27" s="18">
        <v>0.01</v>
      </c>
      <c r="CG27" s="18">
        <v>0.01</v>
      </c>
    </row>
    <row r="28" spans="3:85" x14ac:dyDescent="0.25">
      <c r="C28" s="18">
        <v>4.4444444444444444E-3</v>
      </c>
      <c r="F28" s="18">
        <v>3.4444444444444444E-2</v>
      </c>
      <c r="H28" s="18">
        <v>1.1111111111111112E-2</v>
      </c>
      <c r="I28" s="14"/>
      <c r="J28" s="14"/>
      <c r="K28" s="14"/>
      <c r="L28" s="14">
        <v>0</v>
      </c>
      <c r="M28" s="14"/>
      <c r="N28" s="14"/>
      <c r="O28" s="14">
        <v>1.1111111111111111E-3</v>
      </c>
      <c r="P28" s="14"/>
      <c r="Q28" s="14"/>
      <c r="R28" s="14"/>
      <c r="T28" s="18">
        <v>2.2222222222222222E-3</v>
      </c>
      <c r="W28" s="18">
        <v>4.4444444444444444E-3</v>
      </c>
      <c r="AB28" s="18">
        <v>8.8888888888888889E-3</v>
      </c>
      <c r="AE28" s="18">
        <v>1.1111111111111111E-3</v>
      </c>
      <c r="AJ28" s="18">
        <v>0</v>
      </c>
      <c r="AM28" s="18">
        <v>2.7777777777777776E-2</v>
      </c>
      <c r="AO28" s="18">
        <v>1.6666666666666666E-2</v>
      </c>
      <c r="AR28" s="18">
        <v>1.1111111111111111E-3</v>
      </c>
      <c r="AU28" s="18">
        <v>3.2222222222222222E-2</v>
      </c>
      <c r="AZ28" s="18">
        <v>1.6666666666666666E-2</v>
      </c>
      <c r="BC28" s="18">
        <v>1.7777777777777778E-2</v>
      </c>
      <c r="BH28" s="18">
        <v>3.3333333333333335E-3</v>
      </c>
      <c r="BK28" s="18">
        <v>1.3333333333333334E-2</v>
      </c>
      <c r="BP28" s="18">
        <v>2.2222222222222222E-3</v>
      </c>
      <c r="BS28" s="18">
        <v>2.2222222222222222E-3</v>
      </c>
      <c r="CG28" s="18">
        <v>6.6666666666666671E-3</v>
      </c>
    </row>
    <row r="29" spans="3:85" x14ac:dyDescent="0.25">
      <c r="C29" s="18">
        <v>2.1111111111111112E-2</v>
      </c>
      <c r="F29" s="18">
        <v>1.5555555555555555E-2</v>
      </c>
      <c r="H29" s="18">
        <v>0.01</v>
      </c>
      <c r="I29" s="14"/>
      <c r="J29" s="14"/>
      <c r="K29" s="14"/>
      <c r="L29" s="14">
        <v>0</v>
      </c>
      <c r="M29" s="14"/>
      <c r="N29" s="14"/>
      <c r="O29" s="14">
        <v>2.2222222222222222E-3</v>
      </c>
      <c r="P29" s="14"/>
      <c r="Q29" s="14"/>
      <c r="R29" s="14"/>
      <c r="T29" s="18">
        <v>0</v>
      </c>
      <c r="W29" s="18">
        <v>4.4444444444444444E-3</v>
      </c>
      <c r="AB29" s="18">
        <v>6.6666666666666671E-3</v>
      </c>
      <c r="AE29" s="18">
        <v>2.2222222222222222E-3</v>
      </c>
      <c r="AJ29" s="18">
        <v>1.1111111111111111E-3</v>
      </c>
      <c r="AM29" s="18">
        <v>5.5555555555555558E-3</v>
      </c>
      <c r="AO29" s="18">
        <v>1.1111111111111111E-3</v>
      </c>
      <c r="AR29" s="18">
        <v>1.1111111111111111E-3</v>
      </c>
      <c r="AU29" s="18">
        <v>1.2222222222222223E-2</v>
      </c>
      <c r="AZ29" s="18">
        <v>5.9523809523809521E-3</v>
      </c>
      <c r="BC29" s="18">
        <v>4.4444444444444444E-3</v>
      </c>
      <c r="BH29" s="18">
        <v>8.8888888888888889E-3</v>
      </c>
      <c r="BK29" s="18">
        <v>4.4444444444444446E-2</v>
      </c>
      <c r="BP29" s="18">
        <v>5.5555555555555558E-3</v>
      </c>
      <c r="BS29" s="18">
        <v>6.6666666666666671E-3</v>
      </c>
      <c r="CG29" s="18">
        <v>3.8888888888888888E-3</v>
      </c>
    </row>
    <row r="30" spans="3:85" x14ac:dyDescent="0.25">
      <c r="C30" s="18">
        <v>1.3333333333333334E-2</v>
      </c>
      <c r="F30" s="18">
        <v>0.01</v>
      </c>
      <c r="H30" s="18">
        <v>4.4444444444444444E-3</v>
      </c>
      <c r="I30" s="14"/>
      <c r="J30" s="14"/>
      <c r="K30" s="14"/>
      <c r="L30" s="14">
        <v>7.7777777777777776E-3</v>
      </c>
      <c r="M30" s="14"/>
      <c r="N30" s="14"/>
      <c r="O30" s="14">
        <v>2.2222222222222222E-3</v>
      </c>
      <c r="P30" s="14"/>
      <c r="Q30" s="14"/>
      <c r="R30" s="14"/>
      <c r="T30" s="18">
        <v>6.6666666666666671E-3</v>
      </c>
      <c r="W30" s="18">
        <v>5.5555555555555558E-3</v>
      </c>
      <c r="AB30" s="18">
        <v>5.5555555555555558E-3</v>
      </c>
      <c r="AE30" s="18">
        <v>4.777777777777778E-2</v>
      </c>
      <c r="AJ30" s="18">
        <v>1.8888888888888889E-2</v>
      </c>
      <c r="AM30" s="18">
        <v>5.8888888888888886E-2</v>
      </c>
      <c r="AR30" s="18">
        <v>3.4444444444444444E-2</v>
      </c>
      <c r="AU30" s="18">
        <v>5.5555555555555558E-3</v>
      </c>
      <c r="AZ30" s="18">
        <v>1.3333333333333334E-2</v>
      </c>
      <c r="BC30" s="18">
        <v>1.3333333333333334E-2</v>
      </c>
      <c r="BH30" s="18">
        <v>7.7777777777777776E-3</v>
      </c>
      <c r="BK30" s="18">
        <v>2.2222222222222223E-2</v>
      </c>
      <c r="BP30" s="18">
        <v>3.3333333333333335E-3</v>
      </c>
      <c r="BS30" s="18">
        <v>1.5555555555555555E-2</v>
      </c>
    </row>
    <row r="31" spans="3:85" x14ac:dyDescent="0.25">
      <c r="C31" s="18">
        <v>0.02</v>
      </c>
      <c r="F31" s="18">
        <v>1.3333333333333334E-2</v>
      </c>
      <c r="I31" s="14"/>
      <c r="J31" s="14"/>
      <c r="K31" s="14"/>
      <c r="L31" s="14">
        <v>0</v>
      </c>
      <c r="M31" s="14"/>
      <c r="N31" s="14"/>
      <c r="O31" s="14">
        <v>1.1111111111111112E-2</v>
      </c>
      <c r="P31" s="14"/>
      <c r="Q31" s="14"/>
      <c r="R31" s="14"/>
      <c r="T31" s="18">
        <v>6.6666666666666671E-3</v>
      </c>
      <c r="W31" s="18">
        <v>1.1111111111111111E-3</v>
      </c>
      <c r="AB31" s="18">
        <v>5.5555555555555558E-3</v>
      </c>
      <c r="AE31" s="18">
        <v>1.4444444444444444E-2</v>
      </c>
      <c r="AJ31" s="18">
        <v>4.4444444444444444E-3</v>
      </c>
      <c r="AM31" s="18">
        <v>1.8888888888888889E-2</v>
      </c>
      <c r="AU31" s="18">
        <v>1.4444444444444444E-2</v>
      </c>
      <c r="AZ31" s="18">
        <v>1.0714285714285714E-2</v>
      </c>
      <c r="BC31" s="18">
        <v>2.2222222222222222E-3</v>
      </c>
      <c r="BH31" s="18">
        <v>1.5555555555555555E-2</v>
      </c>
      <c r="BK31" s="18">
        <v>1.5555555555555555E-2</v>
      </c>
      <c r="BP31" s="18">
        <v>1.1111111111111112E-2</v>
      </c>
      <c r="BS31" s="18">
        <v>5.5555555555555558E-3</v>
      </c>
      <c r="CE31" s="18" t="s">
        <v>57</v>
      </c>
      <c r="CG31" s="18">
        <f>GEOMEAN(CG4:CG29)</f>
        <v>1.2469285262415593E-2</v>
      </c>
    </row>
    <row r="32" spans="3:85" x14ac:dyDescent="0.25">
      <c r="C32" s="18">
        <v>0</v>
      </c>
      <c r="F32" s="18">
        <v>8.8888888888888889E-3</v>
      </c>
      <c r="I32" s="14"/>
      <c r="J32" s="14"/>
      <c r="K32" s="14"/>
      <c r="L32" s="14">
        <v>0</v>
      </c>
      <c r="M32" s="14"/>
      <c r="N32" s="14"/>
      <c r="O32" s="14">
        <v>0</v>
      </c>
      <c r="P32" s="14"/>
      <c r="Q32" s="14"/>
      <c r="R32" s="14"/>
      <c r="T32" s="18">
        <v>1.8888888888888889E-2</v>
      </c>
      <c r="W32" s="18">
        <v>1.1111111111111112E-2</v>
      </c>
      <c r="AB32" s="18">
        <v>7.7777777777777776E-3</v>
      </c>
      <c r="AE32" s="18">
        <v>2.2222222222222222E-3</v>
      </c>
      <c r="AJ32" s="18">
        <v>0</v>
      </c>
      <c r="AM32" s="18">
        <v>1.2222222222222223E-2</v>
      </c>
      <c r="AU32" s="18">
        <v>0</v>
      </c>
      <c r="AZ32" s="18">
        <v>2.2222222222222222E-3</v>
      </c>
      <c r="BC32" s="18">
        <v>2.3333333333333334E-2</v>
      </c>
      <c r="BH32" s="18">
        <v>1.1111111111111111E-3</v>
      </c>
      <c r="BK32" s="18">
        <v>2.6666666666666668E-2</v>
      </c>
      <c r="BP32" s="18">
        <v>8.8888888888888889E-3</v>
      </c>
      <c r="BS32" s="18">
        <v>7.7777777777777776E-3</v>
      </c>
      <c r="CE32" s="18" t="s">
        <v>56</v>
      </c>
      <c r="CG32" s="18">
        <f>STDEV(CG4:CG29)</f>
        <v>2.5143081221394002E-2</v>
      </c>
    </row>
    <row r="33" spans="3:85" x14ac:dyDescent="0.25">
      <c r="C33" s="18">
        <v>1.1111111111111112E-2</v>
      </c>
      <c r="F33" s="18">
        <v>3.5555555555555556E-2</v>
      </c>
      <c r="I33" s="14"/>
      <c r="J33" s="14"/>
      <c r="K33" s="14"/>
      <c r="L33" s="14">
        <v>5.5555555555555558E-3</v>
      </c>
      <c r="M33" s="14"/>
      <c r="N33" s="14"/>
      <c r="O33" s="14">
        <v>1.1111111111111111E-3</v>
      </c>
      <c r="P33" s="14"/>
      <c r="Q33" s="14"/>
      <c r="R33" s="14"/>
      <c r="T33" s="18">
        <v>2.3333333333333334E-2</v>
      </c>
      <c r="W33" s="18">
        <v>1.1111111111111112E-2</v>
      </c>
      <c r="AB33" s="18">
        <v>1.2222222222222223E-2</v>
      </c>
      <c r="AE33" s="18">
        <v>5.5555555555555558E-3</v>
      </c>
      <c r="AJ33" s="18">
        <v>8.8888888888888889E-3</v>
      </c>
      <c r="AM33" s="18">
        <v>5.8888888888888886E-2</v>
      </c>
      <c r="AU33" s="18">
        <v>1.1111111111111111E-3</v>
      </c>
      <c r="AZ33" s="18">
        <v>2.2222222222222223E-2</v>
      </c>
      <c r="BC33" s="18">
        <v>3.2222222222222222E-2</v>
      </c>
      <c r="BH33" s="18">
        <v>1.3333333333333334E-2</v>
      </c>
      <c r="BK33" s="18">
        <v>2.8888888888888888E-2</v>
      </c>
      <c r="BP33" s="18">
        <v>1.1111111111111112E-2</v>
      </c>
      <c r="BS33" s="18">
        <v>1.3333333333333334E-2</v>
      </c>
      <c r="CE33" s="18" t="s">
        <v>55</v>
      </c>
      <c r="CG33" s="18">
        <f>(CG32/SQRT(26))</f>
        <v>4.930963914605244E-3</v>
      </c>
    </row>
    <row r="34" spans="3:85" x14ac:dyDescent="0.25">
      <c r="C34" s="18">
        <v>2.2222222222222222E-3</v>
      </c>
      <c r="F34" s="18">
        <v>7.7777777777777779E-2</v>
      </c>
      <c r="I34" s="14"/>
      <c r="J34" s="14"/>
      <c r="K34" s="14"/>
      <c r="L34" s="14">
        <v>0</v>
      </c>
      <c r="M34" s="14"/>
      <c r="N34" s="14"/>
      <c r="O34" s="14">
        <v>6.6666666666666671E-3</v>
      </c>
      <c r="P34" s="14"/>
      <c r="Q34" s="14"/>
      <c r="R34" s="14"/>
      <c r="T34" s="18">
        <v>4.4444444444444444E-3</v>
      </c>
      <c r="W34" s="18">
        <v>0</v>
      </c>
      <c r="AB34" s="18">
        <v>0</v>
      </c>
      <c r="AE34" s="18">
        <v>1.8888888888888889E-2</v>
      </c>
      <c r="AJ34" s="18">
        <v>1.1111111111111111E-3</v>
      </c>
      <c r="AM34" s="18">
        <v>0.03</v>
      </c>
      <c r="AU34" s="18">
        <v>0</v>
      </c>
      <c r="AZ34" s="18">
        <v>4.4444444444444446E-2</v>
      </c>
      <c r="BC34" s="18">
        <v>7.7777777777777776E-3</v>
      </c>
      <c r="BH34" s="18">
        <v>3.3333333333333335E-3</v>
      </c>
      <c r="BK34" s="18">
        <v>8.8888888888888889E-3</v>
      </c>
      <c r="BP34" s="18">
        <v>2.4444444444444446E-2</v>
      </c>
      <c r="BS34" s="18">
        <v>3.4444444444444444E-2</v>
      </c>
    </row>
    <row r="35" spans="3:85" x14ac:dyDescent="0.25">
      <c r="C35" s="18">
        <v>0</v>
      </c>
      <c r="F35" s="18">
        <v>7.7777777777777776E-3</v>
      </c>
      <c r="I35" s="14"/>
      <c r="J35" s="14"/>
      <c r="K35" s="14"/>
      <c r="L35" s="14">
        <v>0</v>
      </c>
      <c r="M35" s="14"/>
      <c r="N35" s="14"/>
      <c r="O35" s="14">
        <v>6.6666666666666671E-3</v>
      </c>
      <c r="P35" s="14"/>
      <c r="Q35" s="14"/>
      <c r="R35" s="14"/>
      <c r="T35" s="18">
        <v>3.3333333333333335E-3</v>
      </c>
      <c r="W35" s="18">
        <v>1.1111111111111111E-3</v>
      </c>
      <c r="AB35" s="18">
        <v>2.2222222222222222E-3</v>
      </c>
      <c r="AE35" s="18">
        <v>1.6666666666666666E-2</v>
      </c>
      <c r="AJ35" s="18">
        <v>2.2222222222222222E-3</v>
      </c>
      <c r="AM35" s="18">
        <v>4.4444444444444444E-3</v>
      </c>
      <c r="AU35" s="18">
        <v>0</v>
      </c>
      <c r="AZ35" s="18">
        <v>3.888888888888889E-2</v>
      </c>
      <c r="BC35" s="18">
        <v>4.6666666666666669E-2</v>
      </c>
      <c r="BH35" s="18">
        <v>3.5555555555555556E-2</v>
      </c>
      <c r="BK35" s="18">
        <v>0</v>
      </c>
      <c r="BP35" s="18">
        <v>1.4444444444444444E-2</v>
      </c>
      <c r="BS35" s="18">
        <v>2.5555555555555557E-2</v>
      </c>
    </row>
    <row r="36" spans="3:85" x14ac:dyDescent="0.25">
      <c r="C36" s="18">
        <v>1.4444444444444444E-2</v>
      </c>
      <c r="F36" s="18">
        <v>2.4444444444444446E-2</v>
      </c>
      <c r="I36" s="14"/>
      <c r="J36" s="14"/>
      <c r="K36" s="14"/>
      <c r="L36" s="14">
        <v>1.1111111111111111E-3</v>
      </c>
      <c r="M36" s="14"/>
      <c r="N36" s="14"/>
      <c r="O36" s="14">
        <v>5.5555555555555558E-3</v>
      </c>
      <c r="P36" s="14"/>
      <c r="Q36" s="14"/>
      <c r="R36" s="14"/>
      <c r="T36" s="18">
        <v>2.1111111111111112E-2</v>
      </c>
      <c r="W36" s="18">
        <v>1.7777777777777778E-2</v>
      </c>
      <c r="AB36" s="18">
        <v>1.1111111111111112E-2</v>
      </c>
      <c r="AE36" s="18">
        <v>6.6666666666666671E-3</v>
      </c>
      <c r="AJ36" s="18">
        <v>3.3333333333333335E-3</v>
      </c>
      <c r="AM36" s="18">
        <v>0</v>
      </c>
      <c r="AU36" s="18">
        <v>2.2222222222222222E-3</v>
      </c>
      <c r="AZ36" s="18">
        <v>2.8888888888888888E-2</v>
      </c>
      <c r="BC36" s="18">
        <v>7.7777777777777776E-3</v>
      </c>
      <c r="BH36" s="18">
        <v>1.2222222222222223E-2</v>
      </c>
      <c r="BK36" s="18">
        <v>5.5555555555555558E-3</v>
      </c>
      <c r="BP36" s="18">
        <v>5.2222222222222225E-2</v>
      </c>
      <c r="BS36" s="18">
        <v>0</v>
      </c>
    </row>
    <row r="37" spans="3:85" x14ac:dyDescent="0.25">
      <c r="C37" s="18">
        <v>6.6666666666666671E-3</v>
      </c>
      <c r="F37" s="18">
        <v>4.5555555555555557E-2</v>
      </c>
      <c r="I37" s="14"/>
      <c r="J37" s="14"/>
      <c r="K37" s="14"/>
      <c r="L37" s="14">
        <v>2.2222222222222222E-3</v>
      </c>
      <c r="M37" s="14"/>
      <c r="N37" s="14"/>
      <c r="O37" s="14">
        <v>1.1111111111111111E-3</v>
      </c>
      <c r="P37" s="14"/>
      <c r="Q37" s="14"/>
      <c r="R37" s="14"/>
      <c r="T37" s="18">
        <v>1.2222222222222223E-2</v>
      </c>
      <c r="W37" s="18">
        <v>2.2222222222222222E-3</v>
      </c>
      <c r="AB37" s="18">
        <v>1.1111111111111111E-3</v>
      </c>
      <c r="AE37" s="18">
        <v>1.4444444444444444E-2</v>
      </c>
      <c r="AJ37" s="18">
        <v>1.1111111111111111E-3</v>
      </c>
      <c r="AM37" s="18">
        <v>5.6666666666666664E-2</v>
      </c>
      <c r="AU37" s="18">
        <v>1.1111111111111111E-3</v>
      </c>
      <c r="AZ37" s="18">
        <v>3.3333333333333335E-3</v>
      </c>
      <c r="BC37" s="18">
        <v>2.2222222222222222E-3</v>
      </c>
      <c r="BH37" s="18">
        <v>1.1111111111111112E-2</v>
      </c>
      <c r="BK37" s="18">
        <v>4.4444444444444444E-3</v>
      </c>
      <c r="BP37" s="18">
        <v>3.888888888888889E-2</v>
      </c>
      <c r="BS37" s="18">
        <v>4.4444444444444444E-3</v>
      </c>
    </row>
    <row r="38" spans="3:85" x14ac:dyDescent="0.25">
      <c r="C38" s="18">
        <v>4.4444444444444444E-3</v>
      </c>
      <c r="F38" s="18">
        <v>5.1111111111111114E-2</v>
      </c>
      <c r="I38" s="14"/>
      <c r="J38" s="14"/>
      <c r="K38" s="14"/>
      <c r="L38" s="14">
        <v>5.5555555555555558E-3</v>
      </c>
      <c r="M38" s="14"/>
      <c r="N38" s="14"/>
      <c r="O38" s="14">
        <v>2.2222222222222222E-3</v>
      </c>
      <c r="P38" s="14"/>
      <c r="Q38" s="14"/>
      <c r="R38" s="14"/>
      <c r="T38" s="18">
        <v>5.5555555555555558E-3</v>
      </c>
      <c r="W38" s="18">
        <v>4.4444444444444444E-3</v>
      </c>
      <c r="AB38" s="18">
        <v>0</v>
      </c>
      <c r="AE38" s="18">
        <v>0.01</v>
      </c>
      <c r="AJ38" s="18">
        <v>3.2222222222222222E-2</v>
      </c>
      <c r="AM38" s="18">
        <v>1.1111111111111111E-3</v>
      </c>
      <c r="AU38" s="18">
        <v>0</v>
      </c>
      <c r="AZ38" s="18">
        <v>0</v>
      </c>
      <c r="BC38" s="18">
        <v>2.2222222222222222E-3</v>
      </c>
      <c r="BH38" s="18">
        <v>1.2222222222222223E-2</v>
      </c>
      <c r="BK38" s="18">
        <v>0.02</v>
      </c>
      <c r="BP38" s="18">
        <v>1.4444444444444444E-2</v>
      </c>
      <c r="BS38" s="18">
        <v>2.8888888888888888E-2</v>
      </c>
    </row>
    <row r="39" spans="3:85" x14ac:dyDescent="0.25">
      <c r="C39" s="18">
        <v>3.2222222222222222E-2</v>
      </c>
      <c r="F39" s="18">
        <v>2.7777777777777776E-2</v>
      </c>
      <c r="I39" s="14"/>
      <c r="J39" s="14"/>
      <c r="K39" s="14"/>
      <c r="L39" s="14">
        <v>6.6666666666666671E-3</v>
      </c>
      <c r="M39" s="14"/>
      <c r="N39" s="14"/>
      <c r="O39" s="14">
        <v>6.6666666666666671E-3</v>
      </c>
      <c r="P39" s="14"/>
      <c r="Q39" s="14"/>
      <c r="R39" s="14"/>
      <c r="W39" s="18">
        <v>1.1111111111111111E-3</v>
      </c>
      <c r="AB39" s="18">
        <v>1.1111111111111111E-3</v>
      </c>
      <c r="AE39" s="18">
        <v>6.6666666666666671E-3</v>
      </c>
      <c r="AJ39" s="18">
        <v>4.4444444444444444E-3</v>
      </c>
      <c r="AM39" s="18">
        <v>1.1111111111111111E-3</v>
      </c>
      <c r="AU39" s="18">
        <v>0.03</v>
      </c>
      <c r="AZ39" s="18">
        <v>4.4444444444444444E-3</v>
      </c>
      <c r="BC39" s="18">
        <v>7.7777777777777776E-3</v>
      </c>
      <c r="BH39" s="18">
        <v>3.111111111111111E-2</v>
      </c>
      <c r="BK39" s="18">
        <v>1.1111111111111111E-3</v>
      </c>
      <c r="BP39" s="18">
        <v>0.04</v>
      </c>
      <c r="BS39" s="18">
        <v>1.4444444444444444E-2</v>
      </c>
    </row>
    <row r="40" spans="3:85" x14ac:dyDescent="0.25">
      <c r="C40" s="18">
        <v>3.3333333333333335E-3</v>
      </c>
      <c r="F40" s="18">
        <v>2.4444444444444446E-2</v>
      </c>
      <c r="I40" s="14"/>
      <c r="J40" s="14"/>
      <c r="K40" s="14"/>
      <c r="L40" s="14">
        <v>3.3333333333333335E-3</v>
      </c>
      <c r="M40" s="14"/>
      <c r="N40" s="14"/>
      <c r="O40" s="14">
        <v>4.4444444444444444E-3</v>
      </c>
      <c r="P40" s="14"/>
      <c r="Q40" s="14"/>
      <c r="R40" s="14"/>
      <c r="W40" s="18">
        <v>3.4444444444444444E-2</v>
      </c>
      <c r="AB40" s="18">
        <v>0</v>
      </c>
      <c r="AE40" s="18">
        <v>2.2222222222222222E-3</v>
      </c>
      <c r="AJ40" s="18">
        <v>0</v>
      </c>
      <c r="AM40" s="18">
        <v>4.4444444444444444E-3</v>
      </c>
      <c r="AU40" s="18">
        <v>2.2222222222222222E-3</v>
      </c>
      <c r="BC40" s="18">
        <v>0</v>
      </c>
      <c r="BH40" s="18">
        <v>1.6666666666666666E-2</v>
      </c>
      <c r="BK40" s="18">
        <v>0</v>
      </c>
      <c r="BP40" s="18">
        <v>4.1111111111111112E-2</v>
      </c>
      <c r="BS40" s="18">
        <v>7.7777777777777776E-3</v>
      </c>
    </row>
    <row r="41" spans="3:85" x14ac:dyDescent="0.25">
      <c r="C41" s="18">
        <v>8.8888888888888889E-3</v>
      </c>
      <c r="F41" s="18">
        <v>3.7777777777777778E-2</v>
      </c>
      <c r="I41" s="14"/>
      <c r="J41" s="14"/>
      <c r="K41" s="14"/>
      <c r="L41" s="14">
        <v>4.4444444444444444E-3</v>
      </c>
      <c r="M41" s="14"/>
      <c r="N41" s="14"/>
      <c r="O41" s="14">
        <v>0.01</v>
      </c>
      <c r="P41" s="14"/>
      <c r="Q41" s="14"/>
      <c r="R41" s="14"/>
      <c r="W41" s="18">
        <v>0.05</v>
      </c>
      <c r="AB41" s="18">
        <v>0</v>
      </c>
      <c r="AE41" s="18">
        <v>3.7777777777777778E-2</v>
      </c>
      <c r="AJ41" s="18">
        <v>0</v>
      </c>
      <c r="AM41" s="18">
        <v>0.03</v>
      </c>
      <c r="AU41" s="18">
        <v>1.1111111111111111E-3</v>
      </c>
      <c r="BC41" s="18">
        <v>3.3333333333333335E-3</v>
      </c>
      <c r="BH41" s="18">
        <v>0</v>
      </c>
      <c r="BK41" s="18">
        <v>1.5555555555555555E-2</v>
      </c>
      <c r="BP41" s="18">
        <v>7.7777777777777776E-3</v>
      </c>
      <c r="BS41" s="18">
        <v>5.5555555555555558E-3</v>
      </c>
    </row>
    <row r="42" spans="3:85" x14ac:dyDescent="0.25">
      <c r="C42" s="18">
        <v>2.5555555555555557E-2</v>
      </c>
      <c r="F42" s="18">
        <v>2.7777777777777776E-2</v>
      </c>
      <c r="I42" s="14"/>
      <c r="J42" s="14"/>
      <c r="K42" s="14"/>
      <c r="L42" s="14"/>
      <c r="M42" s="14"/>
      <c r="N42" s="14"/>
      <c r="O42" s="14">
        <v>2.2222222222222222E-3</v>
      </c>
      <c r="P42" s="14"/>
      <c r="Q42" s="14"/>
      <c r="R42" s="14"/>
      <c r="W42" s="18">
        <v>0.04</v>
      </c>
      <c r="AB42" s="18">
        <v>1.2222222222222223E-2</v>
      </c>
      <c r="AE42" s="18">
        <v>2.1111111111111112E-2</v>
      </c>
      <c r="AJ42" s="18">
        <v>2.2222222222222222E-3</v>
      </c>
      <c r="AM42" s="18">
        <v>0</v>
      </c>
      <c r="AU42" s="18">
        <v>2.2222222222222222E-3</v>
      </c>
      <c r="BC42" s="18">
        <v>1.1111111111111111E-3</v>
      </c>
      <c r="BH42" s="18">
        <v>1.4444444444444444E-2</v>
      </c>
      <c r="BK42" s="18">
        <v>1.1111111111111112E-2</v>
      </c>
      <c r="BP42" s="18">
        <v>1.6666666666666666E-2</v>
      </c>
      <c r="BS42" s="18">
        <v>6.1111111111111109E-2</v>
      </c>
    </row>
    <row r="43" spans="3:85" x14ac:dyDescent="0.25">
      <c r="C43" s="18">
        <v>1.2222222222222223E-2</v>
      </c>
      <c r="F43" s="18">
        <v>1.3333333333333334E-2</v>
      </c>
      <c r="I43" s="14"/>
      <c r="J43" s="14"/>
      <c r="K43" s="14"/>
      <c r="L43" s="14"/>
      <c r="M43" s="14"/>
      <c r="N43" s="14"/>
      <c r="O43" s="14">
        <v>1.2222222222222223E-2</v>
      </c>
      <c r="P43" s="14"/>
      <c r="Q43" s="14"/>
      <c r="R43" s="14"/>
      <c r="W43" s="18">
        <v>0</v>
      </c>
      <c r="AB43" s="18">
        <v>0.01</v>
      </c>
      <c r="AE43" s="18">
        <v>1.4444444444444444E-2</v>
      </c>
      <c r="AJ43" s="18">
        <v>1.7777777777777778E-2</v>
      </c>
      <c r="AM43" s="18">
        <v>1.1111111111111111E-3</v>
      </c>
      <c r="AU43" s="18">
        <v>0</v>
      </c>
      <c r="BC43" s="18">
        <v>2.3333333333333334E-2</v>
      </c>
      <c r="BH43" s="18">
        <v>1.1111111111111112E-2</v>
      </c>
      <c r="BK43" s="18">
        <v>8.8888888888888889E-3</v>
      </c>
      <c r="BP43" s="18">
        <v>1.3333333333333334E-2</v>
      </c>
      <c r="BS43" s="18">
        <v>7.3333333333333334E-2</v>
      </c>
    </row>
    <row r="44" spans="3:85" x14ac:dyDescent="0.25">
      <c r="C44" s="18">
        <v>1.2222222222222223E-2</v>
      </c>
      <c r="F44" s="18">
        <v>7.7777777777777776E-3</v>
      </c>
      <c r="I44" s="14"/>
      <c r="J44" s="14"/>
      <c r="K44" s="14"/>
      <c r="L44" s="14"/>
      <c r="M44" s="14"/>
      <c r="N44" s="14"/>
      <c r="O44" s="14">
        <v>1.1111111111111111E-3</v>
      </c>
      <c r="P44" s="14"/>
      <c r="Q44" s="14"/>
      <c r="R44" s="14"/>
      <c r="W44" s="18">
        <v>0</v>
      </c>
      <c r="AB44" s="18">
        <v>1.1111111111111112E-2</v>
      </c>
      <c r="AE44" s="18">
        <v>5.5555555555555558E-3</v>
      </c>
      <c r="AJ44" s="18">
        <v>1.6666666666666666E-2</v>
      </c>
      <c r="AM44" s="18">
        <v>2.2222222222222222E-3</v>
      </c>
      <c r="BC44" s="18">
        <v>1.5555555555555555E-2</v>
      </c>
      <c r="BH44" s="18">
        <v>6.6666666666666671E-3</v>
      </c>
      <c r="BK44" s="18">
        <v>7.7777777777777776E-3</v>
      </c>
      <c r="BP44" s="18">
        <v>5.5555555555555558E-3</v>
      </c>
      <c r="BS44" s="18">
        <v>6.6666666666666671E-3</v>
      </c>
    </row>
    <row r="45" spans="3:85" x14ac:dyDescent="0.25">
      <c r="C45" s="18">
        <v>1.5555555555555555E-2</v>
      </c>
      <c r="F45" s="18">
        <v>7.7777777777777776E-3</v>
      </c>
      <c r="I45" s="14"/>
      <c r="J45" s="14"/>
      <c r="K45" s="14"/>
      <c r="L45" s="14"/>
      <c r="M45" s="14"/>
      <c r="N45" s="14"/>
      <c r="O45" s="14">
        <v>8.8888888888888889E-3</v>
      </c>
      <c r="P45" s="14"/>
      <c r="Q45" s="14"/>
      <c r="R45" s="14"/>
      <c r="W45" s="18">
        <v>7.7777777777777776E-3</v>
      </c>
      <c r="AB45" s="18">
        <v>2.1111111111111112E-2</v>
      </c>
      <c r="AE45" s="18">
        <v>2.2222222222222222E-3</v>
      </c>
      <c r="AJ45" s="18">
        <v>2.3333333333333334E-2</v>
      </c>
      <c r="AM45" s="18">
        <v>6.6666666666666671E-3</v>
      </c>
      <c r="AQ45" s="18" t="s">
        <v>57</v>
      </c>
      <c r="AR45" s="18">
        <f>GEOMEAN(AR4:AR13,AR15:AR19,AR21:AR26,AR28:AR30)</f>
        <v>1.4616181488361846E-2</v>
      </c>
      <c r="AU45" s="18">
        <f>GEOMEAN(AU4:AU8,AU10:AU16,AU18:AU19,AU21:AU23,AU25,AU27:AU31,AU33,AU36:AU37,AU39:AU42)</f>
        <v>5.423718150507021E-3</v>
      </c>
      <c r="AW45" s="18">
        <f>GEOMEAN(AW4:AW14)</f>
        <v>1.3379077519132396E-2</v>
      </c>
      <c r="BC45" s="18">
        <v>3.888888888888889E-2</v>
      </c>
      <c r="BH45" s="18">
        <v>2.7777777777777776E-2</v>
      </c>
      <c r="BK45" s="18">
        <v>3.6666666666666667E-2</v>
      </c>
      <c r="BP45" s="18">
        <v>2.3333333333333334E-2</v>
      </c>
      <c r="BS45" s="18">
        <v>0</v>
      </c>
    </row>
    <row r="46" spans="3:85" x14ac:dyDescent="0.25">
      <c r="C46" s="18">
        <v>3.3333333333333335E-3</v>
      </c>
      <c r="F46" s="18">
        <v>7.7777777777777776E-3</v>
      </c>
      <c r="I46" s="14"/>
      <c r="J46" s="14"/>
      <c r="K46" s="14"/>
      <c r="L46" s="14"/>
      <c r="M46" s="14"/>
      <c r="N46" s="14"/>
      <c r="O46" s="14">
        <v>0</v>
      </c>
      <c r="P46" s="14"/>
      <c r="Q46" s="14"/>
      <c r="R46" s="14"/>
      <c r="W46" s="18">
        <v>1.1111111111111111E-3</v>
      </c>
      <c r="AB46" s="18">
        <v>2.2222222222222222E-3</v>
      </c>
      <c r="AE46" s="18">
        <v>7.7777777777777776E-3</v>
      </c>
      <c r="AM46" s="18">
        <v>0</v>
      </c>
      <c r="AQ46" s="18" t="s">
        <v>56</v>
      </c>
      <c r="AR46" s="18">
        <f>STDEV(AR4:AR43)</f>
        <v>1.7705515529121061E-2</v>
      </c>
      <c r="AU46" s="18">
        <f t="shared" ref="AU46:AW46" si="0">STDEV(AU4:AU43)</f>
        <v>1.0638971643545355E-2</v>
      </c>
      <c r="AW46" s="18">
        <f t="shared" si="0"/>
        <v>1.348815833476716E-2</v>
      </c>
      <c r="BC46" s="18">
        <v>3.888888888888889E-2</v>
      </c>
      <c r="BH46" s="18">
        <v>3.3333333333333335E-3</v>
      </c>
      <c r="BK46" s="18">
        <v>5.5555555555555558E-3</v>
      </c>
      <c r="BP46" s="18">
        <v>6.3333333333333339E-2</v>
      </c>
      <c r="BS46" s="18">
        <v>3.3333333333333333E-2</v>
      </c>
    </row>
    <row r="47" spans="3:85" x14ac:dyDescent="0.25">
      <c r="C47" s="18">
        <v>3.3333333333333335E-3</v>
      </c>
      <c r="F47" s="18">
        <v>0.01</v>
      </c>
      <c r="I47" s="14"/>
      <c r="J47" s="14"/>
      <c r="K47" s="14"/>
      <c r="L47" s="14"/>
      <c r="M47" s="14"/>
      <c r="N47" s="14"/>
      <c r="O47" s="14">
        <v>8.8888888888888889E-3</v>
      </c>
      <c r="P47" s="14"/>
      <c r="Q47" s="14"/>
      <c r="R47" s="14"/>
      <c r="W47" s="18">
        <v>1.1111111111111111E-3</v>
      </c>
      <c r="AB47" s="18">
        <v>2.2222222222222222E-3</v>
      </c>
      <c r="AE47" s="18">
        <v>2.2222222222222222E-3</v>
      </c>
      <c r="AM47" s="18">
        <v>1.8888888888888889E-2</v>
      </c>
      <c r="AQ47" s="18" t="s">
        <v>55</v>
      </c>
      <c r="AR47" s="18">
        <f>(AR46/SQRT(27))</f>
        <v>3.407428052293048E-3</v>
      </c>
      <c r="AU47" s="18">
        <f>(AU46/SQRT(40))</f>
        <v>1.682169117777417E-3</v>
      </c>
      <c r="AW47" s="18">
        <f>(AW46/SQRT(12))</f>
        <v>3.8936959227250574E-3</v>
      </c>
      <c r="BC47" s="18">
        <v>1.4444444444444444E-2</v>
      </c>
      <c r="BH47" s="18">
        <v>3.3333333333333335E-3</v>
      </c>
      <c r="BK47" s="18">
        <v>1.8888888888888889E-2</v>
      </c>
      <c r="BP47" s="18">
        <v>4.4444444444444444E-3</v>
      </c>
      <c r="BS47" s="18">
        <v>1.7777777777777778E-2</v>
      </c>
    </row>
    <row r="48" spans="3:85" x14ac:dyDescent="0.25">
      <c r="C48" s="18">
        <v>6.6666666666666671E-3</v>
      </c>
      <c r="F48" s="18">
        <v>1.1111111111111111E-3</v>
      </c>
      <c r="I48" s="14"/>
      <c r="J48" s="14"/>
      <c r="K48" s="14"/>
      <c r="L48" s="14"/>
      <c r="M48" s="14"/>
      <c r="N48" s="14"/>
      <c r="O48" s="14">
        <v>5.5555555555555558E-3</v>
      </c>
      <c r="P48" s="14"/>
      <c r="Q48" s="14"/>
      <c r="R48" s="14"/>
      <c r="W48" s="18">
        <v>8.8888888888888889E-3</v>
      </c>
      <c r="AB48" s="18">
        <v>6.6666666666666671E-3</v>
      </c>
      <c r="AE48" s="18">
        <v>1.1111111111111111E-3</v>
      </c>
      <c r="AM48" s="18">
        <v>1.1111111111111112E-2</v>
      </c>
      <c r="BC48" s="18">
        <v>2.2222222222222222E-3</v>
      </c>
      <c r="BH48" s="18">
        <v>2.2222222222222222E-3</v>
      </c>
      <c r="BK48" s="18">
        <v>1.8888888888888889E-2</v>
      </c>
      <c r="BP48" s="18">
        <v>1.3333333333333334E-2</v>
      </c>
      <c r="BS48" s="18">
        <v>0</v>
      </c>
    </row>
    <row r="49" spans="6:71" x14ac:dyDescent="0.25">
      <c r="F49" s="18">
        <v>1.1111111111111111E-3</v>
      </c>
      <c r="I49" s="14"/>
      <c r="J49" s="14"/>
      <c r="K49" s="14"/>
      <c r="L49" s="14"/>
      <c r="M49" s="14"/>
      <c r="N49" s="14"/>
      <c r="O49" s="14">
        <v>5.5555555555555558E-3</v>
      </c>
      <c r="P49" s="14"/>
      <c r="Q49" s="14"/>
      <c r="R49" s="14"/>
      <c r="W49" s="18">
        <v>1.1111111111111112E-2</v>
      </c>
      <c r="AE49" s="18">
        <v>1.1111111111111111E-3</v>
      </c>
      <c r="AM49" s="18">
        <v>1.7777777777777778E-2</v>
      </c>
      <c r="BC49" s="18">
        <v>0</v>
      </c>
      <c r="BH49" s="18">
        <v>2.2222222222222222E-3</v>
      </c>
      <c r="BK49" s="18">
        <v>0.01</v>
      </c>
      <c r="BP49" s="18">
        <v>2.8888888888888888E-2</v>
      </c>
      <c r="BS49" s="18">
        <v>3.3333333333333335E-3</v>
      </c>
    </row>
    <row r="50" spans="6:71" x14ac:dyDescent="0.25">
      <c r="F50" s="18">
        <v>7.7777777777777776E-3</v>
      </c>
      <c r="I50" s="14"/>
      <c r="J50" s="14"/>
      <c r="K50" s="14"/>
      <c r="L50" s="14"/>
      <c r="M50" s="14"/>
      <c r="N50" s="14"/>
      <c r="O50" s="14">
        <v>6.6666666666666671E-3</v>
      </c>
      <c r="P50" s="14"/>
      <c r="Q50" s="14"/>
      <c r="R50" s="14"/>
      <c r="W50" s="18">
        <v>7.7777777777777776E-3</v>
      </c>
      <c r="AE50" s="18">
        <v>1.4444444444444444E-2</v>
      </c>
      <c r="AM50" s="18">
        <v>2.2222222222222223E-2</v>
      </c>
      <c r="BC50" s="18">
        <v>0</v>
      </c>
      <c r="BH50" s="18">
        <v>8.611111111111111E-3</v>
      </c>
      <c r="BK50" s="18">
        <v>0.01</v>
      </c>
      <c r="BP50" s="18">
        <v>1.2222222222222223E-2</v>
      </c>
      <c r="BS50" s="18">
        <v>1.3333333333333334E-2</v>
      </c>
    </row>
    <row r="51" spans="6:71" x14ac:dyDescent="0.25">
      <c r="F51" s="18">
        <v>4.4444444444444444E-3</v>
      </c>
      <c r="I51" s="14"/>
      <c r="J51" s="14"/>
      <c r="K51" s="14"/>
      <c r="L51" s="14"/>
      <c r="M51" s="14"/>
      <c r="N51" s="14"/>
      <c r="O51" s="14">
        <v>1.2222222222222223E-2</v>
      </c>
      <c r="P51" s="14"/>
      <c r="Q51" s="14"/>
      <c r="R51" s="14"/>
      <c r="AE51" s="18">
        <v>8.8888888888888889E-3</v>
      </c>
      <c r="AM51" s="18">
        <v>0</v>
      </c>
      <c r="BC51" s="18">
        <v>1.1111111111111111E-3</v>
      </c>
      <c r="BH51" s="18">
        <v>4.2222222222222223E-2</v>
      </c>
      <c r="BK51" s="18">
        <v>2.2222222222222222E-3</v>
      </c>
      <c r="BP51" s="18">
        <v>3.888888888888889E-2</v>
      </c>
      <c r="BS51" s="18">
        <v>3.6666666666666667E-2</v>
      </c>
    </row>
    <row r="52" spans="6:71" x14ac:dyDescent="0.25">
      <c r="F52" s="18">
        <v>1.1111111111111111E-3</v>
      </c>
      <c r="I52" s="14"/>
      <c r="J52" s="14"/>
      <c r="K52" s="14"/>
      <c r="L52" s="14"/>
      <c r="M52" s="14"/>
      <c r="N52" s="14"/>
      <c r="O52" s="14">
        <v>2.2222222222222222E-3</v>
      </c>
      <c r="P52" s="14"/>
      <c r="Q52" s="14"/>
      <c r="R52" s="14"/>
      <c r="AE52" s="18">
        <v>6.6666666666666671E-3</v>
      </c>
      <c r="AM52" s="18">
        <v>3.3333333333333335E-3</v>
      </c>
      <c r="BH52" s="18">
        <v>2.5555555555555557E-2</v>
      </c>
      <c r="BK52" s="18">
        <v>4.4444444444444444E-3</v>
      </c>
      <c r="BP52" s="18">
        <v>4.4444444444444444E-3</v>
      </c>
      <c r="BS52" s="18">
        <v>7.7777777777777776E-3</v>
      </c>
    </row>
    <row r="53" spans="6:71" x14ac:dyDescent="0.25">
      <c r="F53" s="18">
        <v>1.1111111111111112E-2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AE53" s="18">
        <v>3.3333333333333335E-3</v>
      </c>
      <c r="AM53" s="18">
        <v>1.8888888888888889E-2</v>
      </c>
      <c r="AY53" s="18" t="s">
        <v>57</v>
      </c>
      <c r="AZ53" s="18">
        <f>GEOMEAN(AZ4:AZ37,AZ39)</f>
        <v>1.1099949176153426E-2</v>
      </c>
      <c r="BA53" s="18">
        <f>GEOMEAN(BA5:BA6,BA8)</f>
        <v>6.0368107367976863E-3</v>
      </c>
      <c r="BB53" s="18">
        <f>GEOMEAN(BB4:BB7)</f>
        <v>8.2299863415410124E-3</v>
      </c>
      <c r="BC53" s="18">
        <f>GEOMEAN(BC5:BC39,BC41:BC48,BC51)</f>
        <v>7.6900032936377937E-3</v>
      </c>
      <c r="BD53" s="18">
        <f>GEOMEAN(BD4:BD12)</f>
        <v>3.8773983075066293E-3</v>
      </c>
      <c r="BE53" s="18">
        <f>GEOMEAN(BE4:BE15)</f>
        <v>9.7542107734916571E-3</v>
      </c>
      <c r="BH53" s="18">
        <v>1.1111111111111111E-3</v>
      </c>
      <c r="BK53" s="18">
        <v>2.2222222222222223E-2</v>
      </c>
      <c r="BP53" s="18">
        <v>4.4444444444444444E-3</v>
      </c>
      <c r="BS53" s="18">
        <v>2.2222222222222222E-3</v>
      </c>
    </row>
    <row r="54" spans="6:71" x14ac:dyDescent="0.25">
      <c r="F54" s="18">
        <v>2.1111111111111112E-2</v>
      </c>
      <c r="K54" s="14" t="s">
        <v>57</v>
      </c>
      <c r="L54" s="14">
        <f>GEOMEAN(CPUE!L4:L13,CPUE!L15:L18,CPUE!L20:L21,CPUE!L24:L27,CPUE!L30,CPUE!L33,CPUE!L36:L41)</f>
        <v>4.2949444756576272E-3</v>
      </c>
      <c r="M54" s="14">
        <f>GEOMEAN(CPUE!M4:M13)</f>
        <v>7.9743288453309818E-4</v>
      </c>
      <c r="N54" s="14">
        <f>GEOMEAN(CPUE!N4:N11)</f>
        <v>4.307603157224226E-3</v>
      </c>
      <c r="O54" s="14">
        <f>GEOMEAN(CPUE!O4:O31,CPUE!O33:O45,CPUE!O47:O52)</f>
        <v>4.5818601572579724E-3</v>
      </c>
      <c r="P54" s="14">
        <f>GEOMEAN(CPUE!P4:P7,CPUE!P9:P12)</f>
        <v>1.4623044588361028E-3</v>
      </c>
      <c r="Q54" s="14">
        <f>GEOMEAN(CPUE!Q4:Q11,CPUE!Q13:Q14,CPUE!Q16:Q21)</f>
        <v>3.528564294518415E-3</v>
      </c>
      <c r="S54" s="18" t="s">
        <v>57</v>
      </c>
      <c r="T54" s="18">
        <f>GEOMEAN(T6:T10,T13:T15,T17,T19:T22,T26,T28,T30:T38)</f>
        <v>5.0755555334830241E-3</v>
      </c>
      <c r="U54" s="18">
        <f>GEOMEAN(U7:U9)</f>
        <v>1.4249799555639143E-3</v>
      </c>
      <c r="V54" s="18">
        <f>GEOMEAN(V4:V9)</f>
        <v>9.4322447226322936E-3</v>
      </c>
      <c r="W54" s="18">
        <f>GEOMEAN(W4,W7:W10,W12:W33,W35:W42,W45:W50)</f>
        <v>7.0559338300578405E-3</v>
      </c>
      <c r="X54" s="18">
        <f>GEOMEAN(X4:X5,X7:X10)</f>
        <v>7.4889230810959873E-4</v>
      </c>
      <c r="Y54" s="18">
        <f>GEOMEAN(Y4,Y8,Y10,Y13:Y14,Y16:Y20,Y22,Y24:Y26)</f>
        <v>3.5000657865906096E-3</v>
      </c>
      <c r="AE54" s="18">
        <v>1.4444444444444444E-2</v>
      </c>
      <c r="AM54" s="18">
        <v>2.2222222222222222E-3</v>
      </c>
      <c r="AY54" s="18" t="s">
        <v>56</v>
      </c>
      <c r="AZ54" s="18">
        <f>STDEV(AZ4:AZ51)</f>
        <v>1.3834057985343848E-2</v>
      </c>
      <c r="BA54" s="18">
        <f>STDEV(BA4:BA51)</f>
        <v>3.448026810929533E-3</v>
      </c>
      <c r="BB54" s="18">
        <f t="shared" ref="BB54:BE54" si="1">STDEV(BB4:BB51)</f>
        <v>2.7080332217388238E-2</v>
      </c>
      <c r="BC54" s="18">
        <f>STDEV(BC4:BC51)</f>
        <v>1.2599010011788387E-2</v>
      </c>
      <c r="BD54" s="18">
        <f t="shared" si="1"/>
        <v>6.8014600929824972E-3</v>
      </c>
      <c r="BE54" s="18">
        <f t="shared" si="1"/>
        <v>8.1351288702685761E-3</v>
      </c>
      <c r="BH54" s="18">
        <v>2.2222222222222222E-3</v>
      </c>
      <c r="BK54" s="18">
        <v>1.6666666666666666E-2</v>
      </c>
      <c r="BP54" s="18">
        <v>2.2222222222222222E-3</v>
      </c>
      <c r="BS54" s="18">
        <v>2.4444444444444446E-2</v>
      </c>
    </row>
    <row r="55" spans="6:71" x14ac:dyDescent="0.25">
      <c r="F55" s="18">
        <v>8.8888888888888889E-3</v>
      </c>
      <c r="K55" s="14" t="s">
        <v>56</v>
      </c>
      <c r="L55" s="14">
        <f>STDEV(CPUE!L4:L52)</f>
        <v>5.4680095312383808E-3</v>
      </c>
      <c r="M55" s="14">
        <f>STDEV(CPUE!M4:M52)</f>
        <v>8.2869077167646089E-4</v>
      </c>
      <c r="N55" s="14">
        <f>STDEV(CPUE!N4:N52)</f>
        <v>4.3496802288212543E-3</v>
      </c>
      <c r="O55" s="14">
        <f>STDEV(CPUE!O4:O52)</f>
        <v>5.385190149724114E-3</v>
      </c>
      <c r="P55" s="14">
        <f>STDEV(CPUE!P4:P52)</f>
        <v>2.2067361644098125E-3</v>
      </c>
      <c r="Q55" s="14">
        <f>STDEV(CPUE!Q4:Q52)</f>
        <v>3.6714279950662938E-3</v>
      </c>
      <c r="S55" s="18" t="s">
        <v>56</v>
      </c>
      <c r="T55" s="18">
        <f>STDEV(T4:T52)</f>
        <v>6.6873318058244284E-3</v>
      </c>
      <c r="U55" s="18">
        <f>STDEV(U4:U52)</f>
        <v>1.6173251808899597E-3</v>
      </c>
      <c r="V55" s="18">
        <f t="shared" ref="V55:X55" si="2">STDEV(V4:V52)</f>
        <v>4.4409708648247411E-3</v>
      </c>
      <c r="W55" s="18">
        <f t="shared" si="2"/>
        <v>1.4912941208515201E-2</v>
      </c>
      <c r="X55" s="18">
        <f t="shared" si="2"/>
        <v>5.5555555555555556E-4</v>
      </c>
      <c r="Y55" s="18">
        <f>STDEV(Y4:Y52)</f>
        <v>3.9317443900533803E-3</v>
      </c>
      <c r="AE55" s="18">
        <v>2.1111111111111112E-2</v>
      </c>
      <c r="AM55" s="18">
        <v>5.5555555555555558E-3</v>
      </c>
      <c r="AY55" s="18" t="s">
        <v>55</v>
      </c>
      <c r="AZ55" s="18">
        <f>(AZ54/SQRT(36))</f>
        <v>2.3056763308906413E-3</v>
      </c>
      <c r="BA55" s="18">
        <f>(BA54/SQRT(5))</f>
        <v>1.5420044674960501E-3</v>
      </c>
      <c r="BB55" s="18">
        <f>(BB54/SQRT(4))</f>
        <v>1.3540166108694119E-2</v>
      </c>
      <c r="BC55" s="18">
        <f>(BC54/SQRT(47))</f>
        <v>1.8377544882514016E-3</v>
      </c>
      <c r="BD55" s="18">
        <f>(BD54/SQRT(9))</f>
        <v>2.2671533643274992E-3</v>
      </c>
      <c r="BE55" s="18">
        <f>(BE54/SQRT(12))</f>
        <v>2.3484094215709293E-3</v>
      </c>
      <c r="BH55" s="18">
        <v>4.4444444444444444E-3</v>
      </c>
      <c r="BK55" s="18">
        <v>1.1111111111111111E-3</v>
      </c>
      <c r="BP55" s="18">
        <v>2.2222222222222222E-3</v>
      </c>
      <c r="BS55" s="18">
        <v>1.7777777777777778E-2</v>
      </c>
    </row>
    <row r="56" spans="6:71" x14ac:dyDescent="0.25">
      <c r="F56" s="18">
        <v>6.6666666666666671E-3</v>
      </c>
      <c r="K56" s="14" t="s">
        <v>55</v>
      </c>
      <c r="L56" s="14">
        <f>(L55/SQRT(38))</f>
        <v>8.8702827691404485E-4</v>
      </c>
      <c r="M56" s="14">
        <f>(M55/SQRT(10))</f>
        <v>2.6205503144601671E-4</v>
      </c>
      <c r="N56" s="14">
        <f>(N55/SQRT(9))</f>
        <v>1.4498934096070849E-3</v>
      </c>
      <c r="O56" s="14">
        <f>(O55/SQRT(49))</f>
        <v>7.6931287853201631E-4</v>
      </c>
      <c r="P56" s="14">
        <f>(P55/SQRT(9))</f>
        <v>7.3557872146993747E-4</v>
      </c>
      <c r="Q56" s="14">
        <f>(Q55/SQRT(18))</f>
        <v>8.6536387731650228E-4</v>
      </c>
      <c r="S56" s="18" t="s">
        <v>55</v>
      </c>
      <c r="T56" s="18">
        <f>(T55/SQRT(35))</f>
        <v>1.1303653856947699E-3</v>
      </c>
      <c r="U56" s="18">
        <f>(U55/SQRT(6))</f>
        <v>6.6027024022248407E-4</v>
      </c>
      <c r="V56" s="18">
        <f>(V55/SQRT(6))</f>
        <v>1.8130187635645241E-3</v>
      </c>
      <c r="W56" s="18">
        <f>(W55/SQRT(47))</f>
        <v>2.1752760425886712E-3</v>
      </c>
      <c r="X56" s="18">
        <f>(X55/SQRT(9))</f>
        <v>1.8518518518518518E-4</v>
      </c>
      <c r="Y56" s="18">
        <f>(Y55/SQRT(24))</f>
        <v>8.0256396289008825E-4</v>
      </c>
      <c r="AE56" s="18">
        <v>1.2222222222222223E-2</v>
      </c>
      <c r="AM56" s="18">
        <v>3.3333333333333335E-3</v>
      </c>
      <c r="BH56" s="18">
        <v>5.5555555555555558E-3</v>
      </c>
      <c r="BK56" s="18">
        <v>4.4444444444444444E-3</v>
      </c>
      <c r="BP56" s="18">
        <v>1.1111111111111111E-3</v>
      </c>
      <c r="BS56" s="18">
        <v>8.8888888888888889E-3</v>
      </c>
    </row>
    <row r="57" spans="6:71" x14ac:dyDescent="0.25">
      <c r="F57" s="18">
        <v>2.2222222222222223E-2</v>
      </c>
      <c r="AE57" s="18">
        <v>2.4444444444444446E-2</v>
      </c>
      <c r="AM57" s="18">
        <v>1.6666666666666666E-2</v>
      </c>
      <c r="BH57" s="18">
        <v>1.1111111111111111E-3</v>
      </c>
      <c r="BK57" s="18">
        <v>1.8888888888888889E-2</v>
      </c>
      <c r="BP57" s="18">
        <v>1.5555555555555555E-2</v>
      </c>
      <c r="BS57" s="18">
        <v>3.3333333333333335E-3</v>
      </c>
    </row>
    <row r="58" spans="6:71" x14ac:dyDescent="0.25">
      <c r="F58" s="18">
        <v>2.2222222222222223E-2</v>
      </c>
      <c r="AE58" s="18">
        <v>0.03</v>
      </c>
      <c r="AM58" s="18">
        <v>5.5555555555555558E-3</v>
      </c>
      <c r="BH58" s="18">
        <v>1.1111111111111111E-3</v>
      </c>
      <c r="BK58" s="18">
        <v>5.5555555555555558E-3</v>
      </c>
      <c r="BS58" s="18">
        <v>1.3333333333333334E-2</v>
      </c>
    </row>
    <row r="59" spans="6:71" x14ac:dyDescent="0.25">
      <c r="F59" s="18">
        <v>5.5555555555555558E-3</v>
      </c>
      <c r="AE59" s="18">
        <v>2.1111111111111112E-2</v>
      </c>
      <c r="BH59" s="18">
        <v>4.4444444444444444E-3</v>
      </c>
      <c r="BK59" s="18">
        <v>0</v>
      </c>
      <c r="BS59" s="18">
        <v>3.5555555555555556E-2</v>
      </c>
    </row>
    <row r="60" spans="6:71" x14ac:dyDescent="0.25">
      <c r="F60" s="18">
        <v>1.2222222222222223E-2</v>
      </c>
      <c r="AE60" s="18">
        <v>2.3333333333333334E-2</v>
      </c>
      <c r="AI60" s="18" t="s">
        <v>57</v>
      </c>
      <c r="AJ60" s="18">
        <f>GEOMEAN(AJ4:AJ27,AJ29:AJ31,AJ33:AJ39,AJ42:AJ45)</f>
        <v>1.0755932417276416E-2</v>
      </c>
      <c r="AK60" s="18">
        <f>GEOMEAN(AK4:AK17)</f>
        <v>1.0281894248321162E-3</v>
      </c>
      <c r="AL60" s="18">
        <f>GEOMEAN(AL4:AL9)</f>
        <v>8.2859318432159067E-3</v>
      </c>
      <c r="AM60" s="18">
        <f>GEOMEAN(AM4:AM6,AM8:AM16,AM18:AM35,AM37:AM41,AM43:AM45,AM47:AM50,AM52:AM58)</f>
        <v>1.2172990624238426E-2</v>
      </c>
      <c r="AN60" s="18">
        <f>GEOMEAN(AN4:AN11)</f>
        <v>2.9711544693176526E-3</v>
      </c>
      <c r="AO60" s="18">
        <f>GEOMEAN(AO4,AO7,AO10:AO13,AO16:AO25,AO27:AO29)</f>
        <v>4.7896574116481436E-3</v>
      </c>
      <c r="BH60" s="18">
        <v>0</v>
      </c>
      <c r="BK60" s="18">
        <v>0</v>
      </c>
      <c r="BS60" s="18">
        <v>0</v>
      </c>
    </row>
    <row r="61" spans="6:71" x14ac:dyDescent="0.25">
      <c r="F61" s="18">
        <v>1.4444444444444444E-2</v>
      </c>
      <c r="AE61" s="18">
        <v>1.1111111111111112E-2</v>
      </c>
      <c r="AI61" s="18" t="s">
        <v>56</v>
      </c>
      <c r="AJ61" s="18">
        <f>STDEV(AJ4:AJ58)</f>
        <v>1.8478651110960486E-2</v>
      </c>
      <c r="AK61" s="18">
        <f>STDEV(AK4:AK58)</f>
        <v>1.5813711967295899E-3</v>
      </c>
      <c r="AL61" s="18">
        <f t="shared" ref="AL61:AO61" si="3">STDEV(AL4:AL58)</f>
        <v>4.0279374170151868E-3</v>
      </c>
      <c r="AM61" s="18">
        <f t="shared" si="3"/>
        <v>2.8789535332127449E-2</v>
      </c>
      <c r="AN61" s="18">
        <f t="shared" si="3"/>
        <v>2.8613957667337855E-3</v>
      </c>
      <c r="AO61" s="18">
        <f t="shared" si="3"/>
        <v>6.4100170895496911E-3</v>
      </c>
      <c r="BH61" s="18">
        <v>1.1111111111111111E-3</v>
      </c>
      <c r="BK61" s="18">
        <v>1.3333333333333334E-2</v>
      </c>
      <c r="BS61" s="18">
        <v>1.3333333333333334E-2</v>
      </c>
    </row>
    <row r="62" spans="6:71" x14ac:dyDescent="0.25">
      <c r="F62" s="18">
        <v>7.7777777777777776E-3</v>
      </c>
      <c r="AE62" s="18">
        <v>2.7777777777777776E-2</v>
      </c>
      <c r="AI62" s="18" t="s">
        <v>55</v>
      </c>
      <c r="AJ62" s="18">
        <f>(AJ61/SQRT(42))</f>
        <v>2.8513177692019343E-3</v>
      </c>
      <c r="AK62" s="18">
        <f>(AK61/SQRT(15))</f>
        <v>4.0830828727371959E-4</v>
      </c>
      <c r="AL62" s="18">
        <f>(AL61/SQRT(6))</f>
        <v>1.6443985645918783E-3</v>
      </c>
      <c r="AM62" s="18">
        <f>(AM61/SQRT(55))</f>
        <v>3.8819801522601951E-3</v>
      </c>
      <c r="AN62" s="18">
        <f>(AN61/SQRT(9))</f>
        <v>9.5379858891126183E-4</v>
      </c>
      <c r="AO62" s="18">
        <f>(AO61/SQRT(26))</f>
        <v>1.2571077777721964E-3</v>
      </c>
      <c r="BK62" s="18">
        <v>0</v>
      </c>
      <c r="BS62" s="18">
        <v>0.03</v>
      </c>
    </row>
    <row r="63" spans="6:71" x14ac:dyDescent="0.25">
      <c r="F63" s="18">
        <v>7.7777777777777776E-3</v>
      </c>
      <c r="AE63" s="18">
        <v>1.1111111111111112E-2</v>
      </c>
      <c r="BK63" s="18">
        <v>6.6666666666666671E-3</v>
      </c>
      <c r="BS63" s="18">
        <v>0.05</v>
      </c>
    </row>
    <row r="64" spans="6:71" x14ac:dyDescent="0.25">
      <c r="F64" s="18">
        <v>1.1111111111111111E-3</v>
      </c>
      <c r="BK64" s="18">
        <v>0.01</v>
      </c>
      <c r="BS64" s="18">
        <v>4.4444444444444444E-3</v>
      </c>
    </row>
    <row r="65" spans="2:73" x14ac:dyDescent="0.25">
      <c r="F65" s="18">
        <v>2.2222222222222222E-3</v>
      </c>
      <c r="BK65" s="18">
        <v>3.111111111111111E-2</v>
      </c>
      <c r="BS65" s="18">
        <v>5.5555555555555558E-3</v>
      </c>
    </row>
    <row r="66" spans="2:73" x14ac:dyDescent="0.25">
      <c r="F66" s="18">
        <v>5.3333333333333337E-2</v>
      </c>
      <c r="AA66" s="18" t="s">
        <v>57</v>
      </c>
      <c r="AB66" s="18">
        <f>GEOMEAN(AB4,AB6:AB7,AB9:AB15,AB17:AB18,AB20,AB22:AB33,AB35:AB37,AB39,AB42,AB43:AB48)</f>
        <v>7.7209136531295307E-3</v>
      </c>
      <c r="AC66" s="18">
        <f>GEOMEAN(AC4,AC7:AC12)</f>
        <v>1.5364543714585341E-3</v>
      </c>
      <c r="AD66" s="18">
        <f>GEOMEAN(AD4:AD6)</f>
        <v>1.3968432462245311E-2</v>
      </c>
      <c r="AE66" s="18">
        <f>GEOMEAN(AE5:AE26,AE28:AE63)</f>
        <v>9.0612543532456406E-3</v>
      </c>
      <c r="AF66" s="18">
        <f>GEOMEAN(AF4:AF9)</f>
        <v>1.6442040251969966E-3</v>
      </c>
      <c r="AG66" s="18">
        <f>GEOMEAN(AG7:AG8,AG10,AG12:AG17,AG19:AG26)</f>
        <v>7.9283929063111349E-3</v>
      </c>
      <c r="BK66" s="18">
        <v>1.3333333333333334E-2</v>
      </c>
      <c r="BS66" s="18">
        <v>1.6666666666666666E-2</v>
      </c>
    </row>
    <row r="67" spans="2:73" x14ac:dyDescent="0.25">
      <c r="F67" s="18">
        <v>2.2222222222222222E-3</v>
      </c>
      <c r="AA67" s="18" t="s">
        <v>56</v>
      </c>
      <c r="AB67" s="18">
        <f>STDEV(AB4:AB64)</f>
        <v>9.8934339294843385E-3</v>
      </c>
      <c r="AC67" s="18">
        <f>STDEV(AC4:AC64)</f>
        <v>3.1389435153118391E-3</v>
      </c>
      <c r="AD67" s="18">
        <f>STDEV(AD4:AD64)</f>
        <v>1.2188505682892099E-2</v>
      </c>
      <c r="AE67" s="18">
        <f>STDEV(AE4:AE64)</f>
        <v>1.2122287327000719E-2</v>
      </c>
      <c r="AF67" s="18">
        <f t="shared" ref="AF67:AG67" si="4">STDEV(AF4:AF64)</f>
        <v>1.4727753444987836E-3</v>
      </c>
      <c r="AG67" s="18">
        <f t="shared" si="4"/>
        <v>9.8620608056897811E-3</v>
      </c>
      <c r="BK67" s="18">
        <v>0</v>
      </c>
      <c r="BS67" s="18">
        <v>0.02</v>
      </c>
    </row>
    <row r="68" spans="2:73" x14ac:dyDescent="0.25">
      <c r="AA68" s="18" t="s">
        <v>55</v>
      </c>
      <c r="AB68" s="18">
        <f>(AB67/SQRT(45))</f>
        <v>1.4748260531486561E-3</v>
      </c>
      <c r="AC68" s="18">
        <f>(AC67/SQRT(9))</f>
        <v>1.0463145051039463E-3</v>
      </c>
      <c r="AD68" s="18">
        <f>(AD67/SQRT(3))</f>
        <v>7.037037037037037E-3</v>
      </c>
      <c r="AE68" s="18">
        <f>(AE67/SQRT(60))</f>
        <v>1.5649805645138336E-3</v>
      </c>
      <c r="AF68" s="18">
        <f>(AF67/SQRT(9))</f>
        <v>4.9092511483292791E-4</v>
      </c>
      <c r="AG68" s="18">
        <f>(AG67/SQRT(24))</f>
        <v>2.0130847321867605E-3</v>
      </c>
      <c r="BK68" s="18">
        <v>0</v>
      </c>
      <c r="BS68" s="18">
        <v>2.2222222222222222E-3</v>
      </c>
    </row>
    <row r="69" spans="2:73" x14ac:dyDescent="0.25">
      <c r="BK69" s="18">
        <v>2.2222222222222223E-2</v>
      </c>
      <c r="BS69" s="18">
        <v>3.3333333333333335E-3</v>
      </c>
    </row>
    <row r="70" spans="2:73" x14ac:dyDescent="0.25">
      <c r="B70" s="14" t="s">
        <v>57</v>
      </c>
      <c r="C70" s="14">
        <f>GEOMEAN(C4,C6:C9,C11:C25,C27:C31,C33:C34,C36:C48)</f>
        <v>8.170698179323567E-3</v>
      </c>
      <c r="D70" s="14">
        <f>GEOMEAN(CPUE!D4:D27)</f>
        <v>2.1713909385343857E-3</v>
      </c>
      <c r="E70" s="14">
        <f>GEOMEAN(CPUE!E4:E17)</f>
        <v>1.0943486136343505E-2</v>
      </c>
      <c r="F70" s="14">
        <f>GEOMEAN(F4:F6,F8:F10,F12:F67)</f>
        <v>1.2287504036236244E-2</v>
      </c>
      <c r="G70" s="14">
        <f>GEOMEAN(G4:G5,G7:G11,G13,G15)</f>
        <v>1.8105535802431627E-3</v>
      </c>
      <c r="H70" s="14">
        <f>GEOMEAN(H9:H30)</f>
        <v>7.0982601006940541E-3</v>
      </c>
      <c r="BK70" s="18">
        <v>4.4444444444444444E-3</v>
      </c>
      <c r="BS70" s="18">
        <v>7.7777777777777776E-3</v>
      </c>
    </row>
    <row r="71" spans="2:73" x14ac:dyDescent="0.25">
      <c r="B71" s="14" t="s">
        <v>56</v>
      </c>
      <c r="C71" s="14">
        <f>STDEV(CPUE!C4:C68)</f>
        <v>1.1152975338941636E-2</v>
      </c>
      <c r="D71" s="14">
        <f>STDEV(CPUE!D4:D68)</f>
        <v>2.6287520365444877E-3</v>
      </c>
      <c r="E71" s="14">
        <f>STDEV(CPUE!E4:E68)</f>
        <v>7.2354900170768623E-3</v>
      </c>
      <c r="F71" s="14">
        <f>STDEV(CPUE!F4:F68)</f>
        <v>1.8474948745221084E-2</v>
      </c>
      <c r="G71" s="14">
        <f>STDEV(CPUE!G4:G68)</f>
        <v>2.1380305680844692E-3</v>
      </c>
      <c r="H71" s="14">
        <f>STDEV(CPUE!H4:H68)</f>
        <v>7.7637462179983522E-3</v>
      </c>
      <c r="BK71" s="18">
        <v>1.1111111111111111E-3</v>
      </c>
      <c r="BS71" s="18">
        <v>4.4444444444444444E-3</v>
      </c>
    </row>
    <row r="72" spans="2:73" x14ac:dyDescent="0.25">
      <c r="B72" s="14" t="s">
        <v>55</v>
      </c>
      <c r="C72" s="14">
        <f>(C71/SQRT(45))</f>
        <v>1.6625874006168169E-3</v>
      </c>
      <c r="D72" s="14">
        <f>(D71/SQRT(24))</f>
        <v>5.3659176248634284E-4</v>
      </c>
      <c r="E72" s="14">
        <f>(E71/SQRT(14))</f>
        <v>1.9337660478089109E-3</v>
      </c>
      <c r="F72" s="14">
        <f>(F71/SQRT(64))</f>
        <v>2.3093685931526355E-3</v>
      </c>
      <c r="G72" s="14">
        <f>(G71/SQRT(12))</f>
        <v>6.1719626200960843E-4</v>
      </c>
      <c r="H72" s="14">
        <f>(H71/SQRT(27))</f>
        <v>1.4941336562937625E-3</v>
      </c>
      <c r="BK72" s="18">
        <v>1.1111111111111111E-3</v>
      </c>
      <c r="BS72" s="18">
        <v>2.2222222222222222E-3</v>
      </c>
    </row>
    <row r="73" spans="2:73" x14ac:dyDescent="0.25">
      <c r="BK73" s="18">
        <v>1.2222222222222223E-2</v>
      </c>
      <c r="BS73" s="18">
        <v>4.4444444444444444E-3</v>
      </c>
    </row>
    <row r="74" spans="2:73" x14ac:dyDescent="0.25">
      <c r="BK74" s="18">
        <v>1.1111111111111111E-3</v>
      </c>
      <c r="BS74" s="18">
        <v>7.7777777777777776E-3</v>
      </c>
    </row>
    <row r="75" spans="2:73" x14ac:dyDescent="0.25">
      <c r="BK75" s="18">
        <v>0</v>
      </c>
      <c r="BS75" s="18">
        <v>2.2222222222222222E-3</v>
      </c>
    </row>
    <row r="76" spans="2:73" x14ac:dyDescent="0.25">
      <c r="BK76" s="18">
        <v>0</v>
      </c>
    </row>
    <row r="77" spans="2:73" x14ac:dyDescent="0.25">
      <c r="BK77" s="18">
        <v>4.1111111111111112E-2</v>
      </c>
      <c r="BO77" s="18" t="s">
        <v>57</v>
      </c>
      <c r="BP77" s="18">
        <f>GEOMEAN(BP4,BP10:BP12,BP14:BP57)</f>
        <v>7.5497025129349377E-3</v>
      </c>
      <c r="BS77" s="18">
        <f>GEOMEAN(BS4:BS7,BS9:BS35,BS37:BS44,BS46:BS47,BS49:BS59,BS61:BS75)</f>
        <v>8.9832302244125528E-3</v>
      </c>
      <c r="BU77" s="18">
        <f>GEOMEAN(BU8:BU13,BU15:BU20)</f>
        <v>1.2447474779635476E-2</v>
      </c>
    </row>
    <row r="78" spans="2:73" x14ac:dyDescent="0.25">
      <c r="BK78" s="18">
        <v>0</v>
      </c>
      <c r="BO78" s="18" t="s">
        <v>56</v>
      </c>
      <c r="BP78" s="18">
        <f>STDEV(BP4:BP75)</f>
        <v>1.4121195650885564E-2</v>
      </c>
      <c r="BS78" s="18">
        <f>STDEV(BS4:BS75)</f>
        <v>1.5113288324951724E-2</v>
      </c>
      <c r="BU78" s="18">
        <f>STDEV(BU4:BU75)</f>
        <v>1.8451786081191617E-2</v>
      </c>
    </row>
    <row r="79" spans="2:73" x14ac:dyDescent="0.25">
      <c r="BO79" s="18" t="s">
        <v>55</v>
      </c>
      <c r="BP79" s="18">
        <f>(BP78/SQRT(54))</f>
        <v>1.9216513279265894E-3</v>
      </c>
      <c r="BS79" s="18">
        <f>(BS78/SQRT(72))</f>
        <v>1.7811181101001405E-3</v>
      </c>
      <c r="BU79" s="18">
        <f>(BU78/SQRT(17))</f>
        <v>4.4752154702385177E-3</v>
      </c>
    </row>
    <row r="80" spans="2:73" x14ac:dyDescent="0.25">
      <c r="BG80" s="18" t="s">
        <v>57</v>
      </c>
      <c r="BH80" s="18">
        <f>GEOMEAN(BH8,BH11,BH13:BH18,BH20:BH40,BH42:BH59,BH61)</f>
        <v>7.337931705731153E-3</v>
      </c>
      <c r="BI80" s="18">
        <f>GEOMEAN(BI4:BI15)</f>
        <v>4.9869606738854756E-3</v>
      </c>
      <c r="BJ80" s="18">
        <f>GEOMEAN(BJ4:BJ17)</f>
        <v>2.475921093198134E-2</v>
      </c>
      <c r="BK80" s="18">
        <f>GEOMEAN(BK5:BK6,BK8:BK9,BK11:BK19,BK21:BK34,BK36:BK39,BK41:BK58,BK61,BK63,BK64:BK66,BK69:BK74,BK77)</f>
        <v>8.5059519887307929E-3</v>
      </c>
      <c r="BL80" s="18">
        <f>GEOMEAN(BL4:BL16)</f>
        <v>4.2916566368335048E-3</v>
      </c>
      <c r="BM80" s="18">
        <f>GEOMEAN(BM8:BM18)</f>
        <v>7.0873927507960014E-3</v>
      </c>
    </row>
    <row r="81" spans="59:65" x14ac:dyDescent="0.25">
      <c r="BG81" s="18" t="s">
        <v>56</v>
      </c>
      <c r="BH81" s="18">
        <f>STDEV(BH4:BH78)</f>
        <v>1.3534768508782635E-2</v>
      </c>
      <c r="BI81" s="18">
        <f>STDEV(BI4:BI78)</f>
        <v>4.2755248072411673E-3</v>
      </c>
      <c r="BJ81" s="18">
        <f t="shared" ref="BJ81:BM81" si="5">STDEV(BJ4:BJ78)</f>
        <v>3.2029840202702595E-2</v>
      </c>
      <c r="BK81" s="18">
        <f t="shared" si="5"/>
        <v>1.0313234567859694E-2</v>
      </c>
      <c r="BL81" s="18">
        <f t="shared" si="5"/>
        <v>5.1327733688984918E-3</v>
      </c>
      <c r="BM81" s="18">
        <f t="shared" si="5"/>
        <v>8.4897143563860619E-3</v>
      </c>
    </row>
    <row r="82" spans="59:65" x14ac:dyDescent="0.25">
      <c r="BG82" s="18" t="s">
        <v>55</v>
      </c>
      <c r="BH82" s="18">
        <f>(BH81/SQRT(58))</f>
        <v>1.777202172470354E-3</v>
      </c>
      <c r="BI82" s="18">
        <f>(BI81/SQRT(13))</f>
        <v>1.1858172247712552E-3</v>
      </c>
      <c r="BJ82" s="18">
        <f>(BJ81/SQRT(14))</f>
        <v>8.5603348708307939E-3</v>
      </c>
      <c r="BK82" s="18">
        <f>(BK81/SQRT(75))</f>
        <v>1.1908697507939095E-3</v>
      </c>
      <c r="BL82" s="18">
        <f>(BL81/SQRT(13))</f>
        <v>1.423575197453812E-3</v>
      </c>
      <c r="BM82" s="18">
        <f>(BM81/SQRT(15))</f>
        <v>2.1920348210894159E-3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18587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Trips</vt:lpstr>
      <vt:lpstr>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2024-06-10T16:31:44Z</dcterms:modified>
</cp:coreProperties>
</file>