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D:\Portfolio\Excel\"/>
    </mc:Choice>
  </mc:AlternateContent>
  <xr:revisionPtr revIDLastSave="0" documentId="13_ncr:1_{3E2253CC-9211-44F5-8620-4F1F9A21F7FC}" xr6:coauthVersionLast="47" xr6:coauthVersionMax="47" xr10:uidLastSave="{00000000-0000-0000-0000-000000000000}"/>
  <bookViews>
    <workbookView xWindow="-110" yWindow="-110" windowWidth="19420" windowHeight="10420" xr2:uid="{0A0D8D68-EFC2-4074-BDCA-85DAF874A3F1}"/>
  </bookViews>
  <sheets>
    <sheet name="Dashboard" sheetId="3" r:id="rId1"/>
    <sheet name="Primary Data" sheetId="2" r:id="rId2"/>
    <sheet name="Master Data" sheetId="1" r:id="rId3"/>
    <sheet name="Calculations" sheetId="5" r:id="rId4"/>
    <sheet name="Analysis" sheetId="4" r:id="rId5"/>
  </sheets>
  <definedNames>
    <definedName name="_xlchart.v1.0" hidden="1">Analysis!$AH$1</definedName>
    <definedName name="_xlchart.v1.3" hidden="1">Analysis!$AH$1</definedName>
    <definedName name="Analysis_Product">OFFSET(Analysis!$Q$1,Analysis!$AC$4,0,10)</definedName>
    <definedName name="Analysis_totalsales">OFFSET(Analysis!$Q$1,Analysis!$AC$4,1,10)</definedName>
    <definedName name="Category">OFFSET(#REF!,1,0,COUNT(#REF!))</definedName>
    <definedName name="Category_fun_range">OFFSET(Analysis!$AH$1,1,1,COUNT(Analysis!$AI:$AI))</definedName>
    <definedName name="Category_function">OFFSET(Analysis!$AH$1,1,0,COUNT(Analysis!$AI:$AI))</definedName>
    <definedName name="CategoryRange">OFFSET(#REF!,1,1,COUNT(#REF!))</definedName>
    <definedName name="Data_counts_Practice">OFFSET(Calculations!$C$1,Calculations!$R$4,0,10)</definedName>
    <definedName name="Product_name_practice">OFFSET(Calculations!$B$1,Calculations!$R$4,0,10)</definedName>
    <definedName name="Slicer_Month">#N/A</definedName>
    <definedName name="Slicer_PAYMENT_MODE">#N/A</definedName>
    <definedName name="Slicer_SALE_TYPE">#N/A</definedName>
    <definedName name="Slicer_Year">#N/A</definedName>
    <definedName name="Sr_no_practice">OFFSET(Calculations!$A$1,Calculations!$R$4,0,10)</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4" l="1"/>
  <c r="H19" i="4"/>
  <c r="H20" i="4"/>
  <c r="H21" i="4"/>
  <c r="H22" i="4"/>
  <c r="H23" i="4"/>
  <c r="H24" i="4"/>
  <c r="H25" i="4"/>
  <c r="H26" i="4"/>
  <c r="H27" i="4"/>
  <c r="H28" i="4"/>
  <c r="H17" i="4"/>
  <c r="M4" i="4"/>
  <c r="N4" i="4" s="1"/>
  <c r="M5" i="4"/>
  <c r="M6" i="4"/>
  <c r="N6" i="4" s="1"/>
  <c r="M7" i="4"/>
  <c r="N7" i="4" s="1"/>
  <c r="M8" i="4"/>
  <c r="N8" i="4" s="1"/>
  <c r="M9" i="4"/>
  <c r="M10" i="4"/>
  <c r="N10" i="4" s="1"/>
  <c r="M11" i="4"/>
  <c r="N11" i="4" s="1"/>
  <c r="M12" i="4"/>
  <c r="N12" i="4" s="1"/>
  <c r="M13" i="4"/>
  <c r="M14" i="4"/>
  <c r="N14" i="4" s="1"/>
  <c r="M3" i="4"/>
  <c r="N3" i="4" s="1"/>
  <c r="L4" i="4"/>
  <c r="L5" i="4"/>
  <c r="L6" i="4"/>
  <c r="L7" i="4"/>
  <c r="L8" i="4"/>
  <c r="L9" i="4"/>
  <c r="L10" i="4"/>
  <c r="L11" i="4"/>
  <c r="L12" i="4"/>
  <c r="L13" i="4"/>
  <c r="L14" i="4"/>
  <c r="L3"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2" i="4"/>
  <c r="AX3" i="4"/>
  <c r="AX2" i="4"/>
  <c r="AW2" i="4"/>
  <c r="AW3" i="4"/>
  <c r="AT3" i="4"/>
  <c r="AT4" i="4"/>
  <c r="AT2" i="4"/>
  <c r="AS2" i="4"/>
  <c r="AS3" i="4"/>
  <c r="AS4" i="4"/>
  <c r="AM2" i="4"/>
  <c r="AL2" i="4"/>
  <c r="AC11" i="5"/>
  <c r="AC12" i="5"/>
  <c r="AC13" i="5"/>
  <c r="AC10" i="5"/>
  <c r="AM3" i="4"/>
  <c r="AM4" i="4"/>
  <c r="AM5" i="4"/>
  <c r="AM6" i="4"/>
  <c r="AL3" i="4"/>
  <c r="AL4" i="4"/>
  <c r="AL5" i="4"/>
  <c r="AL6" i="4"/>
  <c r="Q28" i="5"/>
  <c r="Q29" i="5"/>
  <c r="Q22" i="5"/>
  <c r="Q23" i="5"/>
  <c r="Q24" i="5"/>
  <c r="Q25" i="5"/>
  <c r="Q26" i="5"/>
  <c r="Q27" i="5"/>
  <c r="Q21" i="5"/>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B451" i="5"/>
  <c r="B167" i="5"/>
  <c r="B212" i="5"/>
  <c r="B332" i="5"/>
  <c r="B416" i="5"/>
  <c r="B371" i="5"/>
  <c r="B310" i="5"/>
  <c r="B437" i="5"/>
  <c r="B95" i="5"/>
  <c r="B270" i="5"/>
  <c r="B130" i="5"/>
  <c r="B155" i="5"/>
  <c r="B71" i="5"/>
  <c r="B348" i="5"/>
  <c r="B229" i="5"/>
  <c r="B246" i="5"/>
  <c r="B439" i="5"/>
  <c r="B64" i="5"/>
  <c r="B443" i="5"/>
  <c r="B341" i="5"/>
  <c r="B414" i="5"/>
  <c r="B129" i="5"/>
  <c r="B62" i="5"/>
  <c r="B475" i="5"/>
  <c r="B353" i="5"/>
  <c r="B101" i="5"/>
  <c r="B380" i="5"/>
  <c r="B89" i="5"/>
  <c r="B292" i="5"/>
  <c r="B333" i="5"/>
  <c r="B494" i="5"/>
  <c r="B275" i="5"/>
  <c r="B493" i="5"/>
  <c r="B32" i="5"/>
  <c r="B356" i="5"/>
  <c r="B137" i="5"/>
  <c r="B412" i="5"/>
  <c r="B421" i="5"/>
  <c r="B265" i="5"/>
  <c r="B172" i="5"/>
  <c r="B415" i="5"/>
  <c r="B55" i="5"/>
  <c r="B227" i="5"/>
  <c r="B192" i="5"/>
  <c r="B120" i="5"/>
  <c r="B489" i="5"/>
  <c r="B79" i="5"/>
  <c r="B287" i="5"/>
  <c r="B152" i="5"/>
  <c r="B272" i="5"/>
  <c r="B374" i="5"/>
  <c r="B40" i="5"/>
  <c r="B425" i="5"/>
  <c r="B168" i="5"/>
  <c r="B125" i="5"/>
  <c r="B33" i="5"/>
  <c r="B128" i="5"/>
  <c r="B458" i="5"/>
  <c r="B211" i="5"/>
  <c r="B384" i="5"/>
  <c r="B238" i="5"/>
  <c r="B480" i="5"/>
  <c r="B39" i="5"/>
  <c r="B58" i="5"/>
  <c r="B468" i="5"/>
  <c r="B319" i="5"/>
  <c r="B68" i="5"/>
  <c r="B482" i="5"/>
  <c r="B347" i="5"/>
  <c r="B477" i="5"/>
  <c r="B303" i="5"/>
  <c r="B106" i="5"/>
  <c r="B447" i="5"/>
  <c r="B474" i="5"/>
  <c r="B215" i="5"/>
  <c r="B511" i="5"/>
  <c r="B498" i="5"/>
  <c r="B286" i="5"/>
  <c r="B259" i="5"/>
  <c r="B219" i="5"/>
  <c r="B138" i="5"/>
  <c r="B27" i="5"/>
  <c r="B38" i="5"/>
  <c r="B387" i="5"/>
  <c r="B175" i="5"/>
  <c r="B262" i="5"/>
  <c r="B2" i="5"/>
  <c r="B295" i="5"/>
  <c r="B249" i="5"/>
  <c r="B528" i="5"/>
  <c r="B78" i="5"/>
  <c r="B509" i="5"/>
  <c r="B132" i="5"/>
  <c r="B289" i="5"/>
  <c r="B66" i="5"/>
  <c r="B273" i="5"/>
  <c r="B16" i="5"/>
  <c r="B205" i="5"/>
  <c r="B502" i="5"/>
  <c r="B516" i="5"/>
  <c r="B241" i="5"/>
  <c r="B473" i="5"/>
  <c r="B352" i="5"/>
  <c r="B147" i="5"/>
  <c r="B476" i="5"/>
  <c r="B118" i="5"/>
  <c r="B358" i="5"/>
  <c r="B377" i="5"/>
  <c r="B453" i="5"/>
  <c r="B317" i="5"/>
  <c r="B214" i="5"/>
  <c r="B359" i="5"/>
  <c r="B60" i="5"/>
  <c r="B184" i="5"/>
  <c r="B407" i="5"/>
  <c r="B504" i="5"/>
  <c r="B492" i="5"/>
  <c r="B93" i="5"/>
  <c r="B185" i="5"/>
  <c r="B338" i="5"/>
  <c r="B158" i="5"/>
  <c r="B367" i="5"/>
  <c r="B233" i="5"/>
  <c r="B253" i="5"/>
  <c r="B143" i="5"/>
  <c r="B234" i="5"/>
  <c r="B455" i="5"/>
  <c r="B123" i="5"/>
  <c r="B297" i="5"/>
  <c r="B25" i="5"/>
  <c r="B342" i="5"/>
  <c r="B446" i="5"/>
  <c r="B256" i="5"/>
  <c r="B217" i="5"/>
  <c r="B94" i="5"/>
  <c r="B318" i="5"/>
  <c r="B290" i="5"/>
  <c r="B207" i="5"/>
  <c r="B156" i="5"/>
  <c r="B73" i="5"/>
  <c r="B116" i="5"/>
  <c r="B484" i="5"/>
  <c r="B82" i="5"/>
  <c r="B472" i="5"/>
  <c r="B70" i="5"/>
  <c r="B187" i="5"/>
  <c r="B402" i="5"/>
  <c r="B194" i="5"/>
  <c r="B463" i="5"/>
  <c r="B209" i="5"/>
  <c r="B218" i="5"/>
  <c r="B438" i="5"/>
  <c r="B90" i="5"/>
  <c r="B450" i="5"/>
  <c r="B77" i="5"/>
  <c r="B419" i="5"/>
  <c r="B199" i="5"/>
  <c r="B460" i="5"/>
  <c r="B200" i="5"/>
  <c r="B500" i="5"/>
  <c r="B151" i="5"/>
  <c r="B283" i="5"/>
  <c r="B512" i="5"/>
  <c r="B72" i="5"/>
  <c r="B103" i="5"/>
  <c r="B173" i="5"/>
  <c r="B136" i="5"/>
  <c r="B21" i="5"/>
  <c r="B195" i="5"/>
  <c r="B491" i="5"/>
  <c r="B149" i="5"/>
  <c r="B193" i="5"/>
  <c r="B410" i="5"/>
  <c r="B4" i="5"/>
  <c r="B166" i="5"/>
  <c r="B8" i="5"/>
  <c r="B495" i="5"/>
  <c r="B364" i="5"/>
  <c r="B515" i="5"/>
  <c r="B478" i="5"/>
  <c r="B239" i="5"/>
  <c r="B294" i="5"/>
  <c r="B378" i="5"/>
  <c r="B171" i="5"/>
  <c r="B316" i="5"/>
  <c r="B257" i="5"/>
  <c r="B255" i="5"/>
  <c r="B281" i="5"/>
  <c r="B56" i="5"/>
  <c r="B337" i="5"/>
  <c r="B274" i="5"/>
  <c r="B127" i="5"/>
  <c r="B343" i="5"/>
  <c r="B397" i="5"/>
  <c r="B236" i="5"/>
  <c r="B157" i="5"/>
  <c r="B266" i="5"/>
  <c r="B315" i="5"/>
  <c r="B351" i="5"/>
  <c r="B14" i="5"/>
  <c r="B497" i="5"/>
  <c r="B126" i="5"/>
  <c r="B406" i="5"/>
  <c r="B386" i="5"/>
  <c r="B483" i="5"/>
  <c r="B170" i="5"/>
  <c r="B299" i="5"/>
  <c r="B154" i="5"/>
  <c r="B521" i="5"/>
  <c r="B423" i="5"/>
  <c r="B111" i="5"/>
  <c r="B9" i="5"/>
  <c r="B19" i="5"/>
  <c r="Q19" i="5" s="1"/>
  <c r="B471" i="5"/>
  <c r="B65" i="5"/>
  <c r="B357" i="5"/>
  <c r="B188" i="5"/>
  <c r="B529" i="5"/>
  <c r="B503" i="5"/>
  <c r="B15" i="5"/>
  <c r="B10" i="5"/>
  <c r="B334" i="5"/>
  <c r="B224" i="5"/>
  <c r="B59" i="5"/>
  <c r="B242" i="5"/>
  <c r="B34" i="5"/>
  <c r="B254" i="5"/>
  <c r="B97" i="5"/>
  <c r="B485" i="5"/>
  <c r="B442" i="5"/>
  <c r="B186" i="5"/>
  <c r="B161" i="5"/>
  <c r="B326" i="5"/>
  <c r="B302" i="5"/>
  <c r="B57" i="5"/>
  <c r="B309" i="5"/>
  <c r="B31" i="5"/>
  <c r="B392" i="5"/>
  <c r="B5" i="5"/>
  <c r="B486" i="5"/>
  <c r="B174" i="5"/>
  <c r="B420" i="5"/>
  <c r="B264" i="5"/>
  <c r="B278" i="5"/>
  <c r="B163" i="5"/>
  <c r="B198" i="5"/>
  <c r="B42" i="5"/>
  <c r="B426" i="5"/>
  <c r="B514" i="5"/>
  <c r="B133" i="5"/>
  <c r="B372" i="5"/>
  <c r="B401" i="5"/>
  <c r="B99" i="5"/>
  <c r="B518" i="5"/>
  <c r="B44" i="5"/>
  <c r="B296" i="5"/>
  <c r="B301" i="5"/>
  <c r="B80" i="5"/>
  <c r="B354" i="5"/>
  <c r="B24" i="5"/>
  <c r="B117" i="5"/>
  <c r="B320" i="5"/>
  <c r="B522" i="5"/>
  <c r="B61" i="5"/>
  <c r="B408" i="5"/>
  <c r="B150" i="5"/>
  <c r="B180" i="5"/>
  <c r="B454" i="5"/>
  <c r="B284" i="5"/>
  <c r="B527" i="5"/>
  <c r="B368" i="5"/>
  <c r="B144" i="5"/>
  <c r="B240" i="5"/>
  <c r="B182" i="5"/>
  <c r="B312" i="5"/>
  <c r="B465" i="5"/>
  <c r="B496" i="5"/>
  <c r="B108" i="5"/>
  <c r="B427" i="5"/>
  <c r="B29" i="5"/>
  <c r="B102" i="5"/>
  <c r="B213" i="5"/>
  <c r="B311" i="5"/>
  <c r="B268" i="5"/>
  <c r="B119" i="5"/>
  <c r="B379" i="5"/>
  <c r="B411" i="5"/>
  <c r="B383" i="5"/>
  <c r="B444" i="5"/>
  <c r="B181" i="5"/>
  <c r="B105" i="5"/>
  <c r="B430" i="5"/>
  <c r="B293" i="5"/>
  <c r="B507" i="5"/>
  <c r="B179" i="5"/>
  <c r="B525" i="5"/>
  <c r="B306" i="5"/>
  <c r="B459" i="5"/>
  <c r="B190" i="5"/>
  <c r="B98" i="5"/>
  <c r="B74" i="5"/>
  <c r="B276" i="5"/>
  <c r="B324" i="5"/>
  <c r="B146" i="5"/>
  <c r="B69" i="5"/>
  <c r="B373" i="5"/>
  <c r="B388" i="5"/>
  <c r="B110" i="5"/>
  <c r="B409" i="5"/>
  <c r="B159" i="5"/>
  <c r="B362" i="5"/>
  <c r="B267" i="5"/>
  <c r="B363" i="5"/>
  <c r="B245" i="5"/>
  <c r="B197" i="5"/>
  <c r="B112" i="5"/>
  <c r="B508" i="5"/>
  <c r="B87" i="5"/>
  <c r="B189" i="5"/>
  <c r="B523" i="5"/>
  <c r="B413" i="5"/>
  <c r="B417" i="5"/>
  <c r="B298" i="5"/>
  <c r="B487" i="5"/>
  <c r="B263" i="5"/>
  <c r="B399" i="5"/>
  <c r="B86" i="5"/>
  <c r="B237" i="5"/>
  <c r="B223" i="5"/>
  <c r="B422" i="5"/>
  <c r="B441" i="5"/>
  <c r="B210" i="5"/>
  <c r="B305" i="5"/>
  <c r="B28" i="5"/>
  <c r="B30" i="5"/>
  <c r="B464" i="5"/>
  <c r="B350" i="5"/>
  <c r="B37" i="5"/>
  <c r="B481" i="5"/>
  <c r="B360" i="5"/>
  <c r="B230" i="5"/>
  <c r="B280" i="5"/>
  <c r="B376" i="5"/>
  <c r="B91" i="5"/>
  <c r="B243" i="5"/>
  <c r="B248" i="5"/>
  <c r="B304" i="5"/>
  <c r="B404" i="5"/>
  <c r="B389" i="5"/>
  <c r="B140" i="5"/>
  <c r="B382" i="5"/>
  <c r="B50" i="5"/>
  <c r="B250" i="5"/>
  <c r="B85" i="5"/>
  <c r="B395" i="5"/>
  <c r="B178" i="5"/>
  <c r="B48" i="5"/>
  <c r="B226" i="5"/>
  <c r="B134" i="5"/>
  <c r="B3" i="5"/>
  <c r="B349" i="5"/>
  <c r="B131" i="5"/>
  <c r="B524" i="5"/>
  <c r="B344" i="5"/>
  <c r="B206" i="5"/>
  <c r="B47" i="5"/>
  <c r="B122" i="5"/>
  <c r="B41" i="5"/>
  <c r="B164" i="5"/>
  <c r="B490" i="5"/>
  <c r="B191" i="5"/>
  <c r="B141" i="5"/>
  <c r="B109" i="5"/>
  <c r="B160" i="5"/>
  <c r="B23" i="5"/>
  <c r="B177" i="5"/>
  <c r="B76" i="5"/>
  <c r="B63" i="5"/>
  <c r="B328" i="5"/>
  <c r="B440" i="5"/>
  <c r="B201" i="5"/>
  <c r="B53" i="5"/>
  <c r="B336" i="5"/>
  <c r="B526" i="5"/>
  <c r="B385" i="5"/>
  <c r="B104" i="5"/>
  <c r="B231" i="5"/>
  <c r="B202" i="5"/>
  <c r="B449" i="5"/>
  <c r="B277" i="5"/>
  <c r="B75" i="5"/>
  <c r="B393" i="5"/>
  <c r="B308" i="5"/>
  <c r="B325" i="5"/>
  <c r="B225" i="5"/>
  <c r="B6" i="5"/>
  <c r="B148" i="5"/>
  <c r="B220" i="5"/>
  <c r="B361" i="5"/>
  <c r="B288" i="5"/>
  <c r="B431" i="5"/>
  <c r="B279" i="5"/>
  <c r="B331" i="5"/>
  <c r="B445" i="5"/>
  <c r="B88" i="5"/>
  <c r="B145" i="5"/>
  <c r="B165" i="5"/>
  <c r="B519" i="5"/>
  <c r="B52" i="5"/>
  <c r="B208" i="5"/>
  <c r="B216" i="5"/>
  <c r="B46" i="5"/>
  <c r="B517" i="5"/>
  <c r="B107" i="5"/>
  <c r="B45" i="5"/>
  <c r="B258" i="5"/>
  <c r="B370" i="5"/>
  <c r="B222" i="5"/>
  <c r="B22" i="5"/>
  <c r="B400" i="5"/>
  <c r="B391" i="5"/>
  <c r="B36" i="5"/>
  <c r="B452" i="5"/>
  <c r="B203" i="5"/>
  <c r="B340" i="5"/>
  <c r="B428" i="5"/>
  <c r="B429" i="5"/>
  <c r="B327" i="5"/>
  <c r="B313" i="5"/>
  <c r="B13" i="5"/>
  <c r="B424" i="5"/>
  <c r="B18" i="5"/>
  <c r="Q18" i="5" s="1"/>
  <c r="B12" i="5"/>
  <c r="B51" i="5"/>
  <c r="B381" i="5"/>
  <c r="B396" i="5"/>
  <c r="B49" i="5"/>
  <c r="B467" i="5"/>
  <c r="B418" i="5"/>
  <c r="B457" i="5"/>
  <c r="B461" i="5"/>
  <c r="B7" i="5"/>
  <c r="B113" i="5"/>
  <c r="B20" i="5"/>
  <c r="Q20" i="5" s="1"/>
  <c r="B366" i="5"/>
  <c r="B260" i="5"/>
  <c r="B394" i="5"/>
  <c r="B269" i="5"/>
  <c r="B300" i="5"/>
  <c r="B339" i="5"/>
  <c r="B369" i="5"/>
  <c r="B501" i="5"/>
  <c r="B67" i="5"/>
  <c r="B488" i="5"/>
  <c r="B520" i="5"/>
  <c r="B96" i="5"/>
  <c r="B176" i="5"/>
  <c r="B435" i="5"/>
  <c r="B456" i="5"/>
  <c r="B345" i="5"/>
  <c r="B436" i="5"/>
  <c r="B330" i="5"/>
  <c r="B469" i="5"/>
  <c r="B405" i="5"/>
  <c r="B434" i="5"/>
  <c r="B121" i="5"/>
  <c r="B282" i="5"/>
  <c r="B510" i="5"/>
  <c r="B271" i="5"/>
  <c r="B335" i="5"/>
  <c r="B432" i="5"/>
  <c r="B135" i="5"/>
  <c r="B11" i="5"/>
  <c r="B153" i="5"/>
  <c r="B204" i="5"/>
  <c r="B462" i="5"/>
  <c r="B235" i="5"/>
  <c r="B228" i="5"/>
  <c r="B285" i="5"/>
  <c r="B139" i="5"/>
  <c r="B251" i="5"/>
  <c r="B322" i="5"/>
  <c r="B506" i="5"/>
  <c r="B470" i="5"/>
  <c r="B346" i="5"/>
  <c r="B390" i="5"/>
  <c r="B162" i="5"/>
  <c r="B247" i="5"/>
  <c r="B244" i="5"/>
  <c r="B466" i="5"/>
  <c r="B499" i="5"/>
  <c r="B355" i="5"/>
  <c r="B513" i="5"/>
  <c r="B403" i="5"/>
  <c r="B81" i="5"/>
  <c r="B183" i="5"/>
  <c r="B314" i="5"/>
  <c r="B84" i="5"/>
  <c r="B365" i="5"/>
  <c r="B291" i="5"/>
  <c r="B124" i="5"/>
  <c r="B142" i="5"/>
  <c r="B261" i="5"/>
  <c r="B323" i="5"/>
  <c r="B307" i="5"/>
  <c r="B169" i="5"/>
  <c r="B114" i="5"/>
  <c r="B196" i="5"/>
  <c r="B221" i="5"/>
  <c r="B321" i="5"/>
  <c r="B252" i="5"/>
  <c r="B100" i="5"/>
  <c r="B26" i="5"/>
  <c r="B479" i="5"/>
  <c r="B35" i="5"/>
  <c r="B448" i="5"/>
  <c r="B92" i="5"/>
  <c r="B232" i="5"/>
  <c r="B505" i="5"/>
  <c r="B115" i="5"/>
  <c r="B375" i="5"/>
  <c r="B43" i="5"/>
  <c r="B398" i="5"/>
  <c r="B54" i="5"/>
  <c r="B83" i="5"/>
  <c r="B17" i="5"/>
  <c r="Q17" i="5" s="1"/>
  <c r="B433" i="5"/>
  <c r="B329" i="5"/>
  <c r="N5" i="4"/>
  <c r="N9" i="4"/>
  <c r="N13" i="4"/>
  <c r="G529" i="2"/>
  <c r="H529" i="2"/>
  <c r="I529" i="2"/>
  <c r="J529" i="2"/>
  <c r="L529" i="2" s="1"/>
  <c r="K529" i="2"/>
  <c r="M529" i="2" s="1"/>
  <c r="N529" i="2"/>
  <c r="O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4"/>
  <c r="E5" i="4"/>
  <c r="C376" i="5" l="1"/>
  <c r="C433" i="5"/>
  <c r="C505" i="5"/>
  <c r="C252" i="5"/>
  <c r="C114" i="5"/>
  <c r="C365" i="5"/>
  <c r="C499" i="5"/>
  <c r="C162" i="5"/>
  <c r="C285" i="5"/>
  <c r="C432" i="5"/>
  <c r="C469" i="5"/>
  <c r="C520" i="5"/>
  <c r="C369" i="5"/>
  <c r="C113" i="5"/>
  <c r="C381" i="5"/>
  <c r="C424" i="5"/>
  <c r="C429" i="5"/>
  <c r="C452" i="5"/>
  <c r="C22" i="5"/>
  <c r="C45" i="5"/>
  <c r="C216" i="5"/>
  <c r="C165" i="5"/>
  <c r="C331" i="5"/>
  <c r="C361" i="5"/>
  <c r="C225" i="5"/>
  <c r="C75" i="5"/>
  <c r="C336" i="5"/>
  <c r="C23" i="5"/>
  <c r="C524" i="5"/>
  <c r="C395" i="5"/>
  <c r="C382" i="5"/>
  <c r="C398" i="5"/>
  <c r="C35" i="5"/>
  <c r="C261" i="5"/>
  <c r="C81" i="5"/>
  <c r="C506" i="5"/>
  <c r="C204" i="5"/>
  <c r="C282" i="5"/>
  <c r="C456" i="5"/>
  <c r="C394" i="5"/>
  <c r="C418" i="5"/>
  <c r="C231" i="5"/>
  <c r="C328" i="5"/>
  <c r="C191" i="5"/>
  <c r="C122" i="5"/>
  <c r="C134" i="5"/>
  <c r="C304" i="5"/>
  <c r="C481" i="5"/>
  <c r="C30" i="5"/>
  <c r="C441" i="5"/>
  <c r="C86" i="5"/>
  <c r="C298" i="5"/>
  <c r="C189" i="5"/>
  <c r="C197" i="5"/>
  <c r="C362" i="5"/>
  <c r="C388" i="5"/>
  <c r="C324" i="5"/>
  <c r="C190" i="5"/>
  <c r="C179" i="5"/>
  <c r="C105" i="5"/>
  <c r="C411" i="5"/>
  <c r="C311" i="5"/>
  <c r="C427" i="5"/>
  <c r="C312" i="5"/>
  <c r="C368" i="5"/>
  <c r="C180" i="5"/>
  <c r="C522" i="5"/>
  <c r="C354" i="5"/>
  <c r="C44" i="5"/>
  <c r="C372" i="5"/>
  <c r="C42" i="5"/>
  <c r="C264" i="5"/>
  <c r="C5" i="5"/>
  <c r="C57" i="5"/>
  <c r="C186" i="5"/>
  <c r="C254" i="5"/>
  <c r="C224" i="5"/>
  <c r="C503" i="5"/>
  <c r="C65" i="5"/>
  <c r="C111" i="5"/>
  <c r="C299" i="5"/>
  <c r="C406" i="5"/>
  <c r="C351" i="5"/>
  <c r="C236" i="5"/>
  <c r="C274" i="5"/>
  <c r="C255" i="5"/>
  <c r="C378" i="5"/>
  <c r="C515" i="5"/>
  <c r="C166" i="5"/>
  <c r="C149" i="5"/>
  <c r="C136" i="5"/>
  <c r="C512" i="5"/>
  <c r="C200" i="5"/>
  <c r="C77" i="5"/>
  <c r="C218" i="5"/>
  <c r="C402" i="5"/>
  <c r="C82" i="5"/>
  <c r="C156" i="5"/>
  <c r="C94" i="5"/>
  <c r="C342" i="5"/>
  <c r="C455" i="5"/>
  <c r="C233" i="5"/>
  <c r="C185" i="5"/>
  <c r="C407" i="5"/>
  <c r="C214" i="5"/>
  <c r="C358" i="5"/>
  <c r="C352" i="5"/>
  <c r="C502" i="5"/>
  <c r="C66" i="5"/>
  <c r="C78" i="5"/>
  <c r="C2" i="5"/>
  <c r="C38" i="5"/>
  <c r="C259" i="5"/>
  <c r="C215" i="5"/>
  <c r="C303" i="5"/>
  <c r="C68" i="5"/>
  <c r="C39" i="5"/>
  <c r="C211" i="5"/>
  <c r="C125" i="5"/>
  <c r="C374" i="5"/>
  <c r="C79" i="5"/>
  <c r="C227" i="5"/>
  <c r="C265" i="5"/>
  <c r="C356" i="5"/>
  <c r="C494" i="5"/>
  <c r="C380" i="5"/>
  <c r="C62" i="5"/>
  <c r="C443" i="5"/>
  <c r="C229" i="5"/>
  <c r="C130" i="5"/>
  <c r="C310" i="5"/>
  <c r="C212" i="5"/>
  <c r="C280" i="5"/>
  <c r="C43" i="5"/>
  <c r="C321" i="5"/>
  <c r="C84" i="5"/>
  <c r="C390" i="5"/>
  <c r="C153" i="5"/>
  <c r="C330" i="5"/>
  <c r="C488" i="5"/>
  <c r="C7" i="5"/>
  <c r="C13" i="5"/>
  <c r="C428" i="5"/>
  <c r="C107" i="5"/>
  <c r="C279" i="5"/>
  <c r="C325" i="5"/>
  <c r="C53" i="5"/>
  <c r="C160" i="5"/>
  <c r="C47" i="5"/>
  <c r="C226" i="5"/>
  <c r="C140" i="5"/>
  <c r="C83" i="5"/>
  <c r="C375" i="5"/>
  <c r="C92" i="5"/>
  <c r="C26" i="5"/>
  <c r="C221" i="5"/>
  <c r="C307" i="5"/>
  <c r="C124" i="5"/>
  <c r="C314" i="5"/>
  <c r="C513" i="5"/>
  <c r="C244" i="5"/>
  <c r="C346" i="5"/>
  <c r="C251" i="5"/>
  <c r="C235" i="5"/>
  <c r="C11" i="5"/>
  <c r="C271" i="5"/>
  <c r="C434" i="5"/>
  <c r="C436" i="5"/>
  <c r="C176" i="5"/>
  <c r="C67" i="5"/>
  <c r="C300" i="5"/>
  <c r="C366" i="5"/>
  <c r="C461" i="5"/>
  <c r="C49" i="5"/>
  <c r="C12" i="5"/>
  <c r="C313" i="5"/>
  <c r="C340" i="5"/>
  <c r="C391" i="5"/>
  <c r="C370" i="5"/>
  <c r="C517" i="5"/>
  <c r="C52" i="5"/>
  <c r="C88" i="5"/>
  <c r="C431" i="5"/>
  <c r="C148" i="5"/>
  <c r="C308" i="5"/>
  <c r="C449" i="5"/>
  <c r="C385" i="5"/>
  <c r="C201" i="5"/>
  <c r="C76" i="5"/>
  <c r="C109" i="5"/>
  <c r="C164" i="5"/>
  <c r="C206" i="5"/>
  <c r="C349" i="5"/>
  <c r="C48" i="5"/>
  <c r="C250" i="5"/>
  <c r="C389" i="5"/>
  <c r="C243" i="5"/>
  <c r="C230" i="5"/>
  <c r="C350" i="5"/>
  <c r="C305" i="5"/>
  <c r="C17" i="5"/>
  <c r="C232" i="5"/>
  <c r="C479" i="5"/>
  <c r="C169" i="5"/>
  <c r="C142" i="5"/>
  <c r="C403" i="5"/>
  <c r="C466" i="5"/>
  <c r="C322" i="5"/>
  <c r="C228" i="5"/>
  <c r="C335" i="5"/>
  <c r="C121" i="5"/>
  <c r="C435" i="5"/>
  <c r="C339" i="5"/>
  <c r="C260" i="5"/>
  <c r="C467" i="5"/>
  <c r="C51" i="5"/>
  <c r="C36" i="5"/>
  <c r="C222" i="5"/>
  <c r="C208" i="5"/>
  <c r="C145" i="5"/>
  <c r="C220" i="5"/>
  <c r="C277" i="5"/>
  <c r="C104" i="5"/>
  <c r="C63" i="5"/>
  <c r="C490" i="5"/>
  <c r="C131" i="5"/>
  <c r="C85" i="5"/>
  <c r="C248" i="5"/>
  <c r="C329" i="5"/>
  <c r="C54" i="5"/>
  <c r="C115" i="5"/>
  <c r="C448" i="5"/>
  <c r="C100" i="5"/>
  <c r="C196" i="5"/>
  <c r="C323" i="5"/>
  <c r="C291" i="5"/>
  <c r="C183" i="5"/>
  <c r="C355" i="5"/>
  <c r="C247" i="5"/>
  <c r="C470" i="5"/>
  <c r="C139" i="5"/>
  <c r="C462" i="5"/>
  <c r="C135" i="5"/>
  <c r="C510" i="5"/>
  <c r="C405" i="5"/>
  <c r="C345" i="5"/>
  <c r="C96" i="5"/>
  <c r="C501" i="5"/>
  <c r="C269" i="5"/>
  <c r="C20" i="5"/>
  <c r="C457" i="5"/>
  <c r="C396" i="5"/>
  <c r="C18" i="5"/>
  <c r="C327" i="5"/>
  <c r="C203" i="5"/>
  <c r="C400" i="5"/>
  <c r="C258" i="5"/>
  <c r="C46" i="5"/>
  <c r="C519" i="5"/>
  <c r="C445" i="5"/>
  <c r="C288" i="5"/>
  <c r="C6" i="5"/>
  <c r="C393" i="5"/>
  <c r="C202" i="5"/>
  <c r="C526" i="5"/>
  <c r="C440" i="5"/>
  <c r="C177" i="5"/>
  <c r="C141" i="5"/>
  <c r="C41" i="5"/>
  <c r="C344" i="5"/>
  <c r="C3" i="5"/>
  <c r="C178" i="5"/>
  <c r="C50" i="5"/>
  <c r="C404" i="5"/>
  <c r="C91" i="5"/>
  <c r="C360" i="5"/>
  <c r="C464" i="5"/>
  <c r="C210" i="5"/>
  <c r="C237" i="5"/>
  <c r="C487" i="5"/>
  <c r="C523" i="5"/>
  <c r="C112" i="5"/>
  <c r="C267" i="5"/>
  <c r="C37" i="5"/>
  <c r="C28" i="5"/>
  <c r="C422" i="5"/>
  <c r="C399" i="5"/>
  <c r="C417" i="5"/>
  <c r="C87" i="5"/>
  <c r="C245" i="5"/>
  <c r="C159" i="5"/>
  <c r="C373" i="5"/>
  <c r="C276" i="5"/>
  <c r="C459" i="5"/>
  <c r="C507" i="5"/>
  <c r="C181" i="5"/>
  <c r="C379" i="5"/>
  <c r="C213" i="5"/>
  <c r="C108" i="5"/>
  <c r="C182" i="5"/>
  <c r="C527" i="5"/>
  <c r="C150" i="5"/>
  <c r="C320" i="5"/>
  <c r="C80" i="5"/>
  <c r="C518" i="5"/>
  <c r="C133" i="5"/>
  <c r="C198" i="5"/>
  <c r="C420" i="5"/>
  <c r="C392" i="5"/>
  <c r="C302" i="5"/>
  <c r="C442" i="5"/>
  <c r="C34" i="5"/>
  <c r="C334" i="5"/>
  <c r="C529" i="5"/>
  <c r="C471" i="5"/>
  <c r="C423" i="5"/>
  <c r="C170" i="5"/>
  <c r="C126" i="5"/>
  <c r="C315" i="5"/>
  <c r="C397" i="5"/>
  <c r="C337" i="5"/>
  <c r="C257" i="5"/>
  <c r="C294" i="5"/>
  <c r="C364" i="5"/>
  <c r="C4" i="5"/>
  <c r="C491" i="5"/>
  <c r="C173" i="5"/>
  <c r="C283" i="5"/>
  <c r="C460" i="5"/>
  <c r="C450" i="5"/>
  <c r="C209" i="5"/>
  <c r="C187" i="5"/>
  <c r="C484" i="5"/>
  <c r="C207" i="5"/>
  <c r="C217" i="5"/>
  <c r="C25" i="5"/>
  <c r="C234" i="5"/>
  <c r="C367" i="5"/>
  <c r="C93" i="5"/>
  <c r="C184" i="5"/>
  <c r="C317" i="5"/>
  <c r="C118" i="5"/>
  <c r="C473" i="5"/>
  <c r="C205" i="5"/>
  <c r="C289" i="5"/>
  <c r="C528" i="5"/>
  <c r="C262" i="5"/>
  <c r="C27" i="5"/>
  <c r="C286" i="5"/>
  <c r="C474" i="5"/>
  <c r="C477" i="5"/>
  <c r="C319" i="5"/>
  <c r="C480" i="5"/>
  <c r="C458" i="5"/>
  <c r="C168" i="5"/>
  <c r="C272" i="5"/>
  <c r="C489" i="5"/>
  <c r="C55" i="5"/>
  <c r="C421" i="5"/>
  <c r="C32" i="5"/>
  <c r="C333" i="5"/>
  <c r="C101" i="5"/>
  <c r="C129" i="5"/>
  <c r="C64" i="5"/>
  <c r="C348" i="5"/>
  <c r="C270" i="5"/>
  <c r="C371" i="5"/>
  <c r="C167" i="5"/>
  <c r="C223" i="5"/>
  <c r="C263" i="5"/>
  <c r="C413" i="5"/>
  <c r="C508" i="5"/>
  <c r="C363" i="5"/>
  <c r="C409" i="5"/>
  <c r="C69" i="5"/>
  <c r="C74" i="5"/>
  <c r="C306" i="5"/>
  <c r="C293" i="5"/>
  <c r="C444" i="5"/>
  <c r="C119" i="5"/>
  <c r="C102" i="5"/>
  <c r="C496" i="5"/>
  <c r="C240" i="5"/>
  <c r="C284" i="5"/>
  <c r="C408" i="5"/>
  <c r="C117" i="5"/>
  <c r="C301" i="5"/>
  <c r="C99" i="5"/>
  <c r="C514" i="5"/>
  <c r="C163" i="5"/>
  <c r="C174" i="5"/>
  <c r="C31" i="5"/>
  <c r="C326" i="5"/>
  <c r="C485" i="5"/>
  <c r="C242" i="5"/>
  <c r="C10" i="5"/>
  <c r="C188" i="5"/>
  <c r="C19" i="5"/>
  <c r="C521" i="5"/>
  <c r="C483" i="5"/>
  <c r="C497" i="5"/>
  <c r="C266" i="5"/>
  <c r="C343" i="5"/>
  <c r="C56" i="5"/>
  <c r="C316" i="5"/>
  <c r="C239" i="5"/>
  <c r="C495" i="5"/>
  <c r="C410" i="5"/>
  <c r="C195" i="5"/>
  <c r="C103" i="5"/>
  <c r="C151" i="5"/>
  <c r="C199" i="5"/>
  <c r="C90" i="5"/>
  <c r="C463" i="5"/>
  <c r="C70" i="5"/>
  <c r="C116" i="5"/>
  <c r="C290" i="5"/>
  <c r="C256" i="5"/>
  <c r="C297" i="5"/>
  <c r="C143" i="5"/>
  <c r="C158" i="5"/>
  <c r="C492" i="5"/>
  <c r="C60" i="5"/>
  <c r="C453" i="5"/>
  <c r="C476" i="5"/>
  <c r="C241" i="5"/>
  <c r="C16" i="5"/>
  <c r="C132" i="5"/>
  <c r="C249" i="5"/>
  <c r="C175" i="5"/>
  <c r="C138" i="5"/>
  <c r="C498" i="5"/>
  <c r="C447" i="5"/>
  <c r="C347" i="5"/>
  <c r="C468" i="5"/>
  <c r="C238" i="5"/>
  <c r="C128" i="5"/>
  <c r="C425" i="5"/>
  <c r="C152" i="5"/>
  <c r="C120" i="5"/>
  <c r="C415" i="5"/>
  <c r="C412" i="5"/>
  <c r="C493" i="5"/>
  <c r="C292" i="5"/>
  <c r="C353" i="5"/>
  <c r="C414" i="5"/>
  <c r="C439" i="5"/>
  <c r="C71" i="5"/>
  <c r="C95" i="5"/>
  <c r="C416" i="5"/>
  <c r="C451" i="5"/>
  <c r="C110" i="5"/>
  <c r="C146" i="5"/>
  <c r="C98" i="5"/>
  <c r="C525" i="5"/>
  <c r="C430" i="5"/>
  <c r="C383" i="5"/>
  <c r="C268" i="5"/>
  <c r="C29" i="5"/>
  <c r="C465" i="5"/>
  <c r="C144" i="5"/>
  <c r="C454" i="5"/>
  <c r="C61" i="5"/>
  <c r="C24" i="5"/>
  <c r="C296" i="5"/>
  <c r="C401" i="5"/>
  <c r="C426" i="5"/>
  <c r="C278" i="5"/>
  <c r="C486" i="5"/>
  <c r="C309" i="5"/>
  <c r="C161" i="5"/>
  <c r="C97" i="5"/>
  <c r="C59" i="5"/>
  <c r="C15" i="5"/>
  <c r="C357" i="5"/>
  <c r="C9" i="5"/>
  <c r="C154" i="5"/>
  <c r="C386" i="5"/>
  <c r="C14" i="5"/>
  <c r="C157" i="5"/>
  <c r="C127" i="5"/>
  <c r="C281" i="5"/>
  <c r="C171" i="5"/>
  <c r="C478" i="5"/>
  <c r="C8" i="5"/>
  <c r="C193" i="5"/>
  <c r="C21" i="5"/>
  <c r="C72" i="5"/>
  <c r="C500" i="5"/>
  <c r="C419" i="5"/>
  <c r="C438" i="5"/>
  <c r="C194" i="5"/>
  <c r="C472" i="5"/>
  <c r="C73" i="5"/>
  <c r="C318" i="5"/>
  <c r="C446" i="5"/>
  <c r="C123" i="5"/>
  <c r="C253" i="5"/>
  <c r="C338" i="5"/>
  <c r="C504" i="5"/>
  <c r="C359" i="5"/>
  <c r="C377" i="5"/>
  <c r="C147" i="5"/>
  <c r="C516" i="5"/>
  <c r="C273" i="5"/>
  <c r="C509" i="5"/>
  <c r="C295" i="5"/>
  <c r="C387" i="5"/>
  <c r="C219" i="5"/>
  <c r="C511" i="5"/>
  <c r="C106" i="5"/>
  <c r="C482" i="5"/>
  <c r="C58" i="5"/>
  <c r="C384" i="5"/>
  <c r="C33" i="5"/>
  <c r="C40" i="5"/>
  <c r="C287" i="5"/>
  <c r="C192" i="5"/>
  <c r="C172" i="5"/>
  <c r="C137" i="5"/>
  <c r="C275" i="5"/>
  <c r="C89" i="5"/>
  <c r="C475" i="5"/>
  <c r="C341" i="5"/>
  <c r="C246" i="5"/>
  <c r="C155" i="5"/>
  <c r="C437" i="5"/>
  <c r="C332" i="5"/>
  <c r="S48" i="4"/>
  <c r="AC3" i="4" s="1"/>
  <c r="AC5" i="4" s="1"/>
  <c r="AA3" i="4" s="1"/>
  <c r="R48" i="4"/>
  <c r="V6" i="4" s="1"/>
  <c r="P48" i="4"/>
  <c r="Q48" i="4"/>
  <c r="AK5" i="4"/>
  <c r="AK3" i="4"/>
  <c r="AK6" i="4"/>
  <c r="AK2" i="4"/>
  <c r="AK4" i="4"/>
  <c r="S11" i="5"/>
  <c r="U45" i="4"/>
  <c r="U41" i="4"/>
  <c r="U37" i="4"/>
  <c r="U33" i="4"/>
  <c r="U29" i="4"/>
  <c r="U44" i="4"/>
  <c r="U40" i="4"/>
  <c r="U36" i="4"/>
  <c r="U32" i="4"/>
  <c r="U28" i="4"/>
  <c r="U43" i="4"/>
  <c r="U39" i="4"/>
  <c r="U35" i="4"/>
  <c r="U31" i="4"/>
  <c r="U27" i="4"/>
  <c r="U25" i="4"/>
  <c r="U21" i="4"/>
  <c r="U17" i="4"/>
  <c r="U13" i="4"/>
  <c r="U9" i="4"/>
  <c r="U5" i="4"/>
  <c r="U24" i="4"/>
  <c r="U20" i="4"/>
  <c r="U16" i="4"/>
  <c r="U12" i="4"/>
  <c r="U8" i="4"/>
  <c r="U4" i="4"/>
  <c r="U23" i="4"/>
  <c r="U19" i="4"/>
  <c r="U15" i="4"/>
  <c r="U11" i="4"/>
  <c r="U7" i="4"/>
  <c r="U3" i="4"/>
  <c r="U38" i="4"/>
  <c r="U26" i="4"/>
  <c r="U18" i="4"/>
  <c r="U6" i="4"/>
  <c r="U2" i="4"/>
  <c r="U42" i="4"/>
  <c r="U34" i="4"/>
  <c r="U30" i="4"/>
  <c r="U22" i="4"/>
  <c r="U10" i="4"/>
  <c r="U14" i="4"/>
  <c r="E6" i="4"/>
  <c r="Z2" i="4" l="1"/>
  <c r="Z5" i="4"/>
  <c r="AA2" i="4"/>
  <c r="Z11" i="4"/>
  <c r="AA6" i="4"/>
  <c r="Z9" i="4"/>
  <c r="Z7" i="4"/>
  <c r="Z6" i="4"/>
  <c r="AA10" i="4"/>
  <c r="AA7" i="4"/>
  <c r="AA4" i="4"/>
  <c r="Z10" i="4"/>
  <c r="Z4" i="4"/>
  <c r="Z8" i="4"/>
  <c r="AA11" i="4"/>
  <c r="AA8" i="4"/>
  <c r="AA5" i="4"/>
  <c r="AA9" i="4"/>
  <c r="Z3" i="4"/>
  <c r="V5" i="4"/>
  <c r="V7" i="4"/>
  <c r="V11" i="4"/>
  <c r="V15" i="4"/>
  <c r="V19" i="4"/>
  <c r="V23" i="4"/>
  <c r="V27" i="4"/>
  <c r="V31" i="4"/>
  <c r="V35" i="4"/>
  <c r="V39" i="4"/>
  <c r="V43" i="4"/>
  <c r="V10" i="4"/>
  <c r="V18" i="4"/>
  <c r="V26" i="4"/>
  <c r="V38" i="4"/>
  <c r="V2" i="4"/>
  <c r="V8" i="4"/>
  <c r="V12" i="4"/>
  <c r="V16" i="4"/>
  <c r="V20" i="4"/>
  <c r="V24" i="4"/>
  <c r="V28" i="4"/>
  <c r="V32" i="4"/>
  <c r="V36" i="4"/>
  <c r="V40" i="4"/>
  <c r="V44" i="4"/>
  <c r="V4" i="4"/>
  <c r="V14" i="4"/>
  <c r="V22" i="4"/>
  <c r="V30" i="4"/>
  <c r="V42" i="4"/>
  <c r="V3" i="4"/>
  <c r="V9" i="4"/>
  <c r="V13" i="4"/>
  <c r="V17" i="4"/>
  <c r="V21" i="4"/>
  <c r="V25" i="4"/>
  <c r="V29" i="4"/>
  <c r="V33" i="4"/>
  <c r="V37" i="4"/>
  <c r="V41" i="4"/>
  <c r="V45" i="4"/>
  <c r="V34" i="4"/>
  <c r="AK8" i="4"/>
  <c r="AM8" i="4"/>
  <c r="AL8" i="4"/>
  <c r="U47" i="4"/>
  <c r="X47" i="4"/>
  <c r="W47" i="4"/>
  <c r="V47" i="4" l="1"/>
</calcChain>
</file>

<file path=xl/sharedStrings.xml><?xml version="1.0" encoding="utf-8"?>
<sst xmlns="http://schemas.openxmlformats.org/spreadsheetml/2006/main" count="1917" uniqueCount="165">
  <si>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</si>
  <si>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</si>
  <si>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</si>
  <si>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</si>
  <si>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</si>
  <si>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</si>
  <si>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</si>
  <si>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</si>
  <si>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</si>
  <si>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</si>
  <si>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</si>
  <si>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</si>
  <si>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</si>
  <si>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</si>
  <si>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</si>
  <si>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</si>
  <si>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</si>
  <si>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</si>
  <si>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</si>
  <si>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</si>
  <si>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</si>
  <si>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</si>
  <si>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</si>
  <si>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</si>
  <si>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</si>
  <si>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</si>
  <si>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</si>
  <si>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</si>
  <si>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</si>
  <si>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</si>
  <si>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</si>
  <si>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</si>
  <si>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</si>
  <si>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</si>
  <si>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</si>
  <si>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</si>
  <si>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</si>
  <si>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</si>
  <si>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</si>
  <si>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</si>
  <si>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</si>
  <si>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</si>
  <si>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</si>
  <si>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</si>
  <si>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</si>
  <si>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</si>
  <si>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</si>
  <si>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</si>
  <si>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</si>
  <si>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</si>
  <si>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</si>
  <si>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</si>
  <si>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</si>
  <si>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</si>
  <si>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</si>
  <si>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</si>
  <si>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</si>
  <si>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</si>
  <si>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</si>
  <si>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</si>
  <si>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</si>
  <si>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</si>
  <si>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</si>
  <si>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</si>
  <si>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</si>
  <si>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</si>
  <si>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</si>
  <si>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</si>
  <si>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</si>
  <si>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</si>
  <si>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</si>
  <si>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</si>
  <si>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</si>
  <si>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</si>
  <si>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</si>
  <si>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</si>
  <si>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</si>
  <si>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</si>
  <si>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</si>
  <si>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</si>
  <si>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</si>
  <si>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</si>
  <si>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</si>
  <si>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</si>
  <si>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</si>
  <si>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</si>
  <si>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</si>
  <si>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</si>
  <si>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</si>
  <si>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</si>
  <si>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</si>
  <si>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</si>
  <si>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</si>
  <si>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</si>
  <si>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</si>
  <si>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</si>
  <si>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</si>
  <si>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</si>
  <si>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</si>
  <si>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</si>
  <si>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</si>
  <si>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</si>
  <si>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</si>
  <si>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</si>
  <si>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</si>
  <si>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</si>
  <si>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</si>
  <si>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</si>
  <si>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</si>
  <si>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</si>
  <si>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</si>
  <si>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</si>
  <si>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</si>
  <si>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</si>
  <si>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</si>
  <si>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</si>
  <si>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</si>
  <si>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</si>
  <si>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</si>
  <si>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</si>
  <si>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</si>
  <si>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</si>
  <si>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</si>
  <si>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Jan</t>
  </si>
  <si>
    <t>Feb</t>
  </si>
  <si>
    <t>Mar</t>
  </si>
  <si>
    <t>Apr</t>
  </si>
  <si>
    <t>May</t>
  </si>
  <si>
    <t>Jun</t>
  </si>
  <si>
    <t>Jul</t>
  </si>
  <si>
    <t>Aug</t>
  </si>
  <si>
    <t>Sep</t>
  </si>
  <si>
    <t>Oct</t>
  </si>
  <si>
    <t>Nov</t>
  </si>
  <si>
    <t>Dec</t>
  </si>
  <si>
    <t>Total Sales</t>
  </si>
  <si>
    <t>Total Profit</t>
  </si>
  <si>
    <t>Profit %</t>
  </si>
  <si>
    <t>Sales</t>
  </si>
  <si>
    <t>Profit</t>
  </si>
  <si>
    <t>Profit%</t>
  </si>
  <si>
    <t>Total Selling price</t>
  </si>
  <si>
    <t>SR.NO.</t>
  </si>
  <si>
    <t xml:space="preserve">Using VlookUp to find the rank 1 product </t>
  </si>
  <si>
    <t>slider count</t>
  </si>
  <si>
    <t>count of products</t>
  </si>
  <si>
    <t>min in sider and count of products</t>
  </si>
  <si>
    <t>Sr.No</t>
  </si>
  <si>
    <t>name</t>
  </si>
  <si>
    <t>math</t>
  </si>
  <si>
    <t>language</t>
  </si>
  <si>
    <t>history</t>
  </si>
  <si>
    <t>physics</t>
  </si>
  <si>
    <t>alex</t>
  </si>
  <si>
    <t>aron</t>
  </si>
  <si>
    <t>aubrey</t>
  </si>
  <si>
    <t>calista</t>
  </si>
  <si>
    <t>chase</t>
  </si>
  <si>
    <t>claris</t>
  </si>
  <si>
    <t>curt</t>
  </si>
  <si>
    <t>delaine</t>
  </si>
  <si>
    <t>enoch</t>
  </si>
  <si>
    <t>florene</t>
  </si>
  <si>
    <t>Subject</t>
  </si>
  <si>
    <t>Index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</si>
</sst>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4" x14ac:knownFonts="1">
    <font>
      <sz val="11"/>
      <color theme="1"/>
      <name val="Century Gothic"/>
      <family val="2"/>
      <scheme val="minor"/>
    </font>
    <font>
      <b/>
      <sz val="11"/>
      <color rgb="FF7030A0"/>
      <name val="Century Gothic"/>
      <family val="2"/>
      <scheme val="minor"/>
    </font>
    <font>
      <sz val="11"/>
      <color theme="1"/>
      <name val="Century Gothic"/>
      <family val="2"/>
      <scheme val="minor"/>
    </font>
    <font>
      <sz val="11"/>
      <color theme="0"/>
      <name val="Century Gothic"/>
      <family val="2"/>
      <scheme val="minor"/>
    </font>
  </fonts>
  <fills count="9">
    <fill>
      <patternFill patternType="none"/>
    </fill>
    <fill>
      <patternFill patternType="gray125"/>
    </fill>
    <fill>
      <patternFill patternType="solid">
        <fgColor rgb="FFE1CCF0"/>
        <bgColor indexed="64"/>
      </patternFill>
    </fill>
    <fill>
      <patternFill patternType="solid">
        <fgColor rgb="FFD1B2E8"/>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002060"/>
        <bgColor indexed="64"/>
      </patternFill>
    </fill>
  </fills>
  <borders count="6">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14" fontId="0" fillId="4" borderId="0" xfId="0" applyNumberFormat="1" applyFill="1"/>
    <xf numFmtId="0" fontId="0" fillId="4" borderId="0" xfId="0" applyFill="1" applyAlignment="1">
      <alignment horizontal="center" vertical="center"/>
    </xf>
    <xf numFmtId="0" fontId="0" fillId="4" borderId="0" xfId="0" applyFill="1"/>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9" fontId="0" fillId="0" borderId="0" xfId="1" applyFont="1"/>
    <xf numFmtId="0" fontId="0" fillId="0" borderId="2" xfId="0" applyBorder="1"/>
    <xf numFmtId="0" fontId="0" fillId="7" borderId="2" xfId="0" applyFill="1" applyBorder="1"/>
    <xf numFmtId="0" fontId="0" fillId="6" borderId="2" xfId="0" applyFill="1" applyBorder="1"/>
    <xf numFmtId="0" fontId="0" fillId="0" borderId="0" xfId="0" applyNumberFormat="1"/>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cellXfs>
  <cellStyles count="2">
    <cellStyle name="Normal" xfId="0" builtinId="0"/>
    <cellStyle name="Percent" xfId="1" builtinId="5"/>
  </cellStyles>
  <dxfs count="32">
    <dxf>
      <fill>
        <gradientFill degree="90">
          <stop position="0">
            <color theme="2"/>
          </stop>
          <stop position="1">
            <color theme="2"/>
          </stop>
        </gradientFill>
      </fill>
    </dxf>
    <dxf>
      <fill>
        <gradientFill degree="90">
          <stop position="0">
            <color theme="4" tint="0.40000610370189521"/>
          </stop>
          <stop position="1">
            <color theme="4" tint="0.40000610370189521"/>
          </stop>
        </gradientFill>
      </fill>
    </dxf>
    <dxf>
      <numFmt numFmtId="166" formatCode="[$$-409]#,##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entury Gothic"/>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67"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entury Gothic"/>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tint="-0.24994659260841701"/>
        </patternFill>
      </fill>
      <border diagonalUp="0" diagonalDown="0">
        <left/>
        <right/>
        <top/>
        <bottom/>
        <vertical/>
        <horizontal/>
      </border>
    </dxf>
    <dxf>
      <font>
        <sz val="9"/>
        <color theme="0"/>
        <name val="Poppins"/>
      </font>
      <fill>
        <patternFill>
          <bgColor theme="9" tint="-0.24994659260841701"/>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1"/>
      <tableStyleElement type="headerRow" dxfId="30"/>
    </tableStyle>
    <tableStyle name="Slicer Style 1" pivot="0" table="0" count="2" xr9:uid="{DC9447A2-8F3C-4001-BC97-7A815735379F}">
      <tableStyleElement type="wholeTable" dxfId="1"/>
      <tableStyleElement type="headerRow" dxfId="0"/>
    </tableStyle>
  </tableStyles>
  <colors>
    <mruColors>
      <color rgb="FFFEBD06"/>
      <color rgb="FFFBFB09"/>
      <color rgb="FFF6F11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[Supermarket_Sales_Dashboard.xlsx]Analysis!Daily</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6925-4DA1-9D89-713CBFE0960E}"/>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38-41D8-8095-7A6C402521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38-41D8-8095-7A6C402521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38-41D8-8095-7A6C40252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AC38-41D8-8095-7A6C402521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8F-4795-87AF-2CDE897F05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8F-4795-87AF-2CDE897F05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738F-4795-87AF-2CDE897F05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D926-40D4-A250-EB5DC963081F}"/>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926-40D4-A250-EB5DC963081F}"/>
                </c:ext>
              </c:extLst>
            </c:dLbl>
            <c:dLbl>
              <c:idx val="1"/>
              <c:tx>
                <c:rich>
                  <a:bodyPr/>
                  <a:lstStyle/>
                  <a:p>
                    <a:fld id="{77ADF0BD-8A49-406B-9DD2-D12E0BC87CB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926-40D4-A250-EB5DC963081F}"/>
                </c:ext>
              </c:extLst>
            </c:dLbl>
            <c:dLbl>
              <c:idx val="2"/>
              <c:tx>
                <c:rich>
                  <a:bodyPr/>
                  <a:lstStyle/>
                  <a:p>
                    <a:fld id="{531AEE48-101C-4FF8-9BFF-C0CE0B12D1A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926-40D4-A250-EB5DC963081F}"/>
                </c:ext>
              </c:extLst>
            </c:dLbl>
            <c:dLbl>
              <c:idx val="3"/>
              <c:tx>
                <c:rich>
                  <a:bodyPr/>
                  <a:lstStyle/>
                  <a:p>
                    <a:fld id="{930ED700-3E40-402A-865F-B9BB7030D55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926-40D4-A250-EB5DC963081F}"/>
                </c:ext>
              </c:extLst>
            </c:dLbl>
            <c:dLbl>
              <c:idx val="4"/>
              <c:tx>
                <c:rich>
                  <a:bodyPr/>
                  <a:lstStyle/>
                  <a:p>
                    <a:fld id="{3F71A6D6-5217-4AFF-857C-D6DDE42F049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926-40D4-A250-EB5DC963081F}"/>
                </c:ext>
              </c:extLst>
            </c:dLbl>
            <c:dLbl>
              <c:idx val="5"/>
              <c:tx>
                <c:rich>
                  <a:bodyPr/>
                  <a:lstStyle/>
                  <a:p>
                    <a:fld id="{5F8A1767-FF6D-4908-83A2-1491D66694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926-40D4-A250-EB5DC963081F}"/>
                </c:ext>
              </c:extLst>
            </c:dLbl>
            <c:dLbl>
              <c:idx val="6"/>
              <c:tx>
                <c:rich>
                  <a:bodyPr/>
                  <a:lstStyle/>
                  <a:p>
                    <a:fld id="{F661612A-72CE-44AB-BDB9-9B1F8103978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926-40D4-A250-EB5DC963081F}"/>
                </c:ext>
              </c:extLst>
            </c:dLbl>
            <c:dLbl>
              <c:idx val="7"/>
              <c:tx>
                <c:rich>
                  <a:bodyPr/>
                  <a:lstStyle/>
                  <a:p>
                    <a:fld id="{0DE97182-2425-4B32-AB1F-DD5A71F0002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926-40D4-A250-EB5DC963081F}"/>
                </c:ext>
              </c:extLst>
            </c:dLbl>
            <c:dLbl>
              <c:idx val="8"/>
              <c:tx>
                <c:rich>
                  <a:bodyPr/>
                  <a:lstStyle/>
                  <a:p>
                    <a:fld id="{3923139E-F202-4471-B922-1F855BB37A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926-40D4-A250-EB5DC963081F}"/>
                </c:ext>
              </c:extLst>
            </c:dLbl>
            <c:dLbl>
              <c:idx val="9"/>
              <c:tx>
                <c:rich>
                  <a:bodyPr/>
                  <a:lstStyle/>
                  <a:p>
                    <a:fld id="{4C08AE89-DEAD-4D1E-BF8B-F926F2C0F7B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926-40D4-A250-EB5DC963081F}"/>
                </c:ext>
              </c:extLst>
            </c:dLbl>
            <c:dLbl>
              <c:idx val="10"/>
              <c:tx>
                <c:rich>
                  <a:bodyPr/>
                  <a:lstStyle/>
                  <a:p>
                    <a:fld id="{94D6B46B-7B3E-4D3D-BB3C-D64C508820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926-40D4-A250-EB5DC963081F}"/>
                </c:ext>
              </c:extLst>
            </c:dLbl>
            <c:dLbl>
              <c:idx val="11"/>
              <c:tx>
                <c:rich>
                  <a:bodyPr/>
                  <a:lstStyle/>
                  <a:p>
                    <a:fld id="{3BCCA804-F540-4C92-952C-5A903D14A07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926-40D4-A250-EB5DC963081F}"/>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D926-40D4-A250-EB5DC963081F}"/>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7082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D08E-4BE4-812B-F6574C1F0560}"/>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4-4B62-B3D6-DF36FBBB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4-4B62-B3D6-DF36FBBB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4-4B62-B3D6-DF36FBBBE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Analysis!$AS$2:$AS$4</c:f>
              <c:strCache>
                <c:ptCount val="3"/>
                <c:pt idx="0">
                  <c:v>Direct Sales</c:v>
                </c:pt>
                <c:pt idx="1">
                  <c:v>Online</c:v>
                </c:pt>
                <c:pt idx="2">
                  <c:v>Wholesaler</c:v>
                </c:pt>
              </c:strCache>
            </c:strRef>
          </c:cat>
          <c:val>
            <c:numRef>
              <c:f>Analysis!$AT$2:$AT$4</c:f>
              <c:numCache>
                <c:formatCode>General</c:formatCode>
                <c:ptCount val="3"/>
                <c:pt idx="0">
                  <c:v>208140.15000000005</c:v>
                </c:pt>
                <c:pt idx="1">
                  <c:v>133923.87000000002</c:v>
                </c:pt>
                <c:pt idx="2">
                  <c:v>59493.100000000006</c:v>
                </c:pt>
              </c:numCache>
            </c:numRef>
          </c:val>
          <c:extLst>
            <c:ext xmlns:c16="http://schemas.microsoft.com/office/drawing/2014/chart" uri="{C3380CC4-5D6E-409C-BE32-E72D297353CC}">
              <c16:uniqueId val="{00000006-2684-4B62-B3D6-DF36FBBBE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3459935570218918E-2"/>
          <c:y val="0.71481984992441416"/>
          <c:w val="0.8286926950351432"/>
          <c:h val="0.24651186157361663"/>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A-460B-9C2C-FCEDB3474A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A-460B-9C2C-FCEDB3474A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Analysis!$AW$2:$AW$3</c:f>
              <c:strCache>
                <c:ptCount val="2"/>
                <c:pt idx="0">
                  <c:v>Cash</c:v>
                </c:pt>
                <c:pt idx="1">
                  <c:v>Online</c:v>
                </c:pt>
              </c:strCache>
            </c:strRef>
          </c:cat>
          <c:val>
            <c:numRef>
              <c:f>Analysis!$AX$2:$AX$3</c:f>
              <c:numCache>
                <c:formatCode>General</c:formatCode>
                <c:ptCount val="2"/>
                <c:pt idx="0">
                  <c:v>199662.10000000009</c:v>
                </c:pt>
                <c:pt idx="1">
                  <c:v>201895.01999999993</c:v>
                </c:pt>
              </c:numCache>
            </c:numRef>
          </c:val>
          <c:extLst>
            <c:ext xmlns:c16="http://schemas.microsoft.com/office/drawing/2014/chart" uri="{C3380CC4-5D6E-409C-BE32-E72D297353CC}">
              <c16:uniqueId val="{00000004-EFEA-460B-9C2C-FCEDB3474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914260717410323E-2"/>
          <c:y val="0.14939531368102796"/>
          <c:w val="0.87753018372703417"/>
          <c:h val="0.56411579504942833"/>
        </c:manualLayout>
      </c:layout>
      <c:lineChart>
        <c:grouping val="standard"/>
        <c:varyColors val="0"/>
        <c:ser>
          <c:idx val="0"/>
          <c:order val="0"/>
          <c:tx>
            <c:v>Scrolling chart</c:v>
          </c:tx>
          <c:spPr>
            <a:ln w="34925" cap="rnd">
              <a:solidFill>
                <a:schemeClr val="accent1"/>
              </a:solidFill>
              <a:round/>
            </a:ln>
            <a:effectLst>
              <a:innerShdw blurRad="63500" dist="25400" dir="13500000">
                <a:srgbClr val="000000">
                  <a:alpha val="75000"/>
                </a:srgbClr>
              </a:inn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strRef>
              <c:f>[0]!Product_name_practice</c:f>
              <c:strCache>
                <c:ptCount val="10"/>
                <c:pt idx="0">
                  <c:v>Product14</c:v>
                </c:pt>
                <c:pt idx="1">
                  <c:v>Product42</c:v>
                </c:pt>
                <c:pt idx="2">
                  <c:v>Product42</c:v>
                </c:pt>
                <c:pt idx="3">
                  <c:v>Product44</c:v>
                </c:pt>
                <c:pt idx="4">
                  <c:v>Product23</c:v>
                </c:pt>
                <c:pt idx="5">
                  <c:v>Product35</c:v>
                </c:pt>
                <c:pt idx="6">
                  <c:v>Product34</c:v>
                </c:pt>
                <c:pt idx="7">
                  <c:v>Product20</c:v>
                </c:pt>
                <c:pt idx="8">
                  <c:v>Product04</c:v>
                </c:pt>
                <c:pt idx="9">
                  <c:v>Product03</c:v>
                </c:pt>
              </c:strCache>
            </c:strRef>
          </c:cat>
          <c:val>
            <c:numRef>
              <c:f>[0]!Data_counts_Practice</c:f>
              <c:numCache>
                <c:formatCode>General</c:formatCode>
                <c:ptCount val="10"/>
                <c:pt idx="0">
                  <c:v>586.88</c:v>
                </c:pt>
                <c:pt idx="1">
                  <c:v>648</c:v>
                </c:pt>
                <c:pt idx="2">
                  <c:v>648</c:v>
                </c:pt>
                <c:pt idx="3">
                  <c:v>1067.04</c:v>
                </c:pt>
                <c:pt idx="4">
                  <c:v>448.38</c:v>
                </c:pt>
                <c:pt idx="5">
                  <c:v>80.400000000000006</c:v>
                </c:pt>
                <c:pt idx="6">
                  <c:v>233.2</c:v>
                </c:pt>
                <c:pt idx="7">
                  <c:v>305</c:v>
                </c:pt>
                <c:pt idx="8">
                  <c:v>244.20000000000002</c:v>
                </c:pt>
                <c:pt idx="9">
                  <c:v>647.52</c:v>
                </c:pt>
              </c:numCache>
            </c:numRef>
          </c:val>
          <c:smooth val="0"/>
          <c:extLst>
            <c:ext xmlns:c16="http://schemas.microsoft.com/office/drawing/2014/chart" uri="{C3380CC4-5D6E-409C-BE32-E72D297353CC}">
              <c16:uniqueId val="{00000001-5ABE-4B5C-8EFC-0F6CA83AA5C5}"/>
            </c:ext>
          </c:extLst>
        </c:ser>
        <c:dLbls>
          <c:showLegendKey val="0"/>
          <c:showVal val="0"/>
          <c:showCatName val="0"/>
          <c:showSerName val="0"/>
          <c:showPercent val="0"/>
          <c:showBubbleSize val="0"/>
        </c:dLbls>
        <c:smooth val="0"/>
        <c:axId val="1645377664"/>
        <c:axId val="1645381408"/>
      </c:lineChart>
      <c:catAx>
        <c:axId val="1645377664"/>
        <c:scaling>
          <c:orientation val="minMax"/>
        </c:scaling>
        <c:delete val="0"/>
        <c:axPos val="b"/>
        <c:numFmt formatCode="General" sourceLinked="1"/>
        <c:majorTickMark val="none"/>
        <c:minorTickMark val="none"/>
        <c:tickLblPos val="nextTo"/>
        <c:spPr>
          <a:noFill/>
          <a:ln w="9525" cap="flat" cmpd="sng" algn="ctr">
            <a:noFill/>
            <a:round/>
          </a:ln>
          <a:effectLst/>
        </c:spPr>
        <c:txPr>
          <a:bodyPr rot="-336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645381408"/>
        <c:crosses val="autoZero"/>
        <c:auto val="1"/>
        <c:lblAlgn val="ctr"/>
        <c:lblOffset val="100"/>
        <c:noMultiLvlLbl val="0"/>
      </c:catAx>
      <c:valAx>
        <c:axId val="164538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37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[Supermarket_Sales_Dashboard.xlsx]Analysis!Daily</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rgbClr val="C00000"/>
            </a:solidFill>
            <a:ln>
              <a:noFill/>
            </a:ln>
            <a:effectLst>
              <a:outerShdw blurRad="50800" dist="38100" dir="16200000"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extLst>
            <c:ext xmlns:c16="http://schemas.microsoft.com/office/drawing/2014/chart" uri="{C3380CC4-5D6E-409C-BE32-E72D297353CC}">
              <c16:uniqueId val="{00000000-2807-4D2C-A4E8-7BBC98BA2942}"/>
            </c:ext>
          </c:extLst>
        </c:ser>
        <c:dLbls>
          <c:showLegendKey val="0"/>
          <c:showVal val="0"/>
          <c:showCatName val="0"/>
          <c:showSerName val="0"/>
          <c:showPercent val="0"/>
          <c:showBubbleSize val="0"/>
        </c:dLbls>
        <c:axId val="1381216815"/>
        <c:axId val="1381216399"/>
      </c:areaChart>
      <c:catAx>
        <c:axId val="1381216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399"/>
        <c:crosses val="autoZero"/>
        <c:auto val="1"/>
        <c:lblAlgn val="ctr"/>
        <c:lblOffset val="100"/>
        <c:noMultiLvlLbl val="0"/>
      </c:catAx>
      <c:valAx>
        <c:axId val="1381216399"/>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1216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rgbClr val="C00000"/>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extLst>
            <c:ext xmlns:c16="http://schemas.microsoft.com/office/drawing/2014/chart" uri="{C3380CC4-5D6E-409C-BE32-E72D297353CC}">
              <c16:uniqueId val="{00000000-2F81-4659-BBE7-B208815E71C2}"/>
            </c:ext>
          </c:extLst>
        </c:ser>
        <c:ser>
          <c:idx val="1"/>
          <c:order val="1"/>
          <c:tx>
            <c:strRef>
              <c:f>Analysis!$M$2</c:f>
              <c:strCache>
                <c:ptCount val="1"/>
                <c:pt idx="0">
                  <c:v>Profit</c:v>
                </c:pt>
              </c:strCache>
            </c:strRef>
          </c:tx>
          <c:spPr>
            <a:solidFill>
              <a:schemeClr val="accent4">
                <a:lumMod val="20000"/>
                <a:lumOff val="80000"/>
              </a:schemeClr>
            </a:solidFill>
            <a:ln>
              <a:noFill/>
            </a:ln>
            <a:effectLst/>
          </c:spPr>
          <c:invertIfNegative val="0"/>
          <c:dLbls>
            <c:dLbl>
              <c:idx val="0"/>
              <c:tx>
                <c:rich>
                  <a:bodyPr/>
                  <a:lstStyle/>
                  <a:p>
                    <a:fld id="{EF40B8E7-8C2B-4C4C-AC2B-F5A2F3590000}" type="CELLRANGE">
                      <a:rPr lang="en-US">
                        <a:solidFill>
                          <a:schemeClr val="bg1"/>
                        </a:solidFill>
                      </a:rPr>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81-4659-BBE7-B208815E71C2}"/>
                </c:ext>
              </c:extLst>
            </c:dLbl>
            <c:dLbl>
              <c:idx val="1"/>
              <c:tx>
                <c:rich>
                  <a:bodyPr/>
                  <a:lstStyle/>
                  <a:p>
                    <a:fld id="{E701511D-64CB-4B3A-AD51-4A98D0A57E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F81-4659-BBE7-B208815E71C2}"/>
                </c:ext>
              </c:extLst>
            </c:dLbl>
            <c:dLbl>
              <c:idx val="2"/>
              <c:tx>
                <c:rich>
                  <a:bodyPr/>
                  <a:lstStyle/>
                  <a:p>
                    <a:fld id="{C0831C92-BFD8-439A-9B3F-9A445A5F187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81-4659-BBE7-B208815E71C2}"/>
                </c:ext>
              </c:extLst>
            </c:dLbl>
            <c:dLbl>
              <c:idx val="3"/>
              <c:tx>
                <c:rich>
                  <a:bodyPr/>
                  <a:lstStyle/>
                  <a:p>
                    <a:fld id="{74CFFADB-3ECB-4852-A97F-9DE84D71BBD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81-4659-BBE7-B208815E71C2}"/>
                </c:ext>
              </c:extLst>
            </c:dLbl>
            <c:dLbl>
              <c:idx val="4"/>
              <c:tx>
                <c:rich>
                  <a:bodyPr/>
                  <a:lstStyle/>
                  <a:p>
                    <a:fld id="{51776855-2C71-4DA8-A9E0-8827FD8F2D1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81-4659-BBE7-B208815E71C2}"/>
                </c:ext>
              </c:extLst>
            </c:dLbl>
            <c:dLbl>
              <c:idx val="5"/>
              <c:tx>
                <c:rich>
                  <a:bodyPr/>
                  <a:lstStyle/>
                  <a:p>
                    <a:fld id="{AE00D956-03D5-4F5F-AC8C-C25A756D65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81-4659-BBE7-B208815E71C2}"/>
                </c:ext>
              </c:extLst>
            </c:dLbl>
            <c:dLbl>
              <c:idx val="6"/>
              <c:tx>
                <c:rich>
                  <a:bodyPr/>
                  <a:lstStyle/>
                  <a:p>
                    <a:fld id="{C4746886-2B89-43B4-B570-1E5A148ABCB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81-4659-BBE7-B208815E71C2}"/>
                </c:ext>
              </c:extLst>
            </c:dLbl>
            <c:dLbl>
              <c:idx val="7"/>
              <c:tx>
                <c:rich>
                  <a:bodyPr/>
                  <a:lstStyle/>
                  <a:p>
                    <a:fld id="{8021DBB5-0796-43D7-BB1B-3554B4C7D6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81-4659-BBE7-B208815E71C2}"/>
                </c:ext>
              </c:extLst>
            </c:dLbl>
            <c:dLbl>
              <c:idx val="8"/>
              <c:tx>
                <c:rich>
                  <a:bodyPr/>
                  <a:lstStyle/>
                  <a:p>
                    <a:fld id="{EF4F4B7F-7734-4C8A-BF12-BDAC1C573E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81-4659-BBE7-B208815E71C2}"/>
                </c:ext>
              </c:extLst>
            </c:dLbl>
            <c:dLbl>
              <c:idx val="9"/>
              <c:tx>
                <c:rich>
                  <a:bodyPr/>
                  <a:lstStyle/>
                  <a:p>
                    <a:fld id="{1D47AA76-CEA3-4E91-9FB2-BD8055860A0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F81-4659-BBE7-B208815E71C2}"/>
                </c:ext>
              </c:extLst>
            </c:dLbl>
            <c:dLbl>
              <c:idx val="10"/>
              <c:tx>
                <c:rich>
                  <a:bodyPr/>
                  <a:lstStyle/>
                  <a:p>
                    <a:fld id="{A1A1E5BF-D971-45A3-B668-3154C5FC52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81-4659-BBE7-B208815E71C2}"/>
                </c:ext>
              </c:extLst>
            </c:dLbl>
            <c:dLbl>
              <c:idx val="11"/>
              <c:tx>
                <c:rich>
                  <a:bodyPr/>
                  <a:lstStyle/>
                  <a:p>
                    <a:fld id="{6A63A9BB-5A1C-4542-817A-268A874247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F81-4659-BBE7-B208815E71C2}"/>
                </c:ext>
              </c:extLst>
            </c:dLbl>
            <c:spPr>
              <a:noFill/>
              <a:ln>
                <a:noFill/>
              </a:ln>
              <a:effectLst/>
            </c:spPr>
            <c:txPr>
              <a:bodyPr rot="0" spcFirstLastPara="1" vertOverflow="overflow" horzOverflow="overflow" vert="horz" wrap="square" lIns="38100" tIns="1800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2F81-4659-BBE7-B208815E71C2}"/>
            </c:ext>
          </c:extLst>
        </c:ser>
        <c:dLbls>
          <c:showLegendKey val="0"/>
          <c:showVal val="0"/>
          <c:showCatName val="0"/>
          <c:showSerName val="0"/>
          <c:showPercent val="0"/>
          <c:showBubbleSize val="0"/>
        </c:dLbls>
        <c:gapWidth val="50"/>
        <c:overlap val="100"/>
        <c:axId val="1377082079"/>
        <c:axId val="1377082495"/>
      </c:barChart>
      <c:catAx>
        <c:axId val="13770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495"/>
        <c:crosses val="autoZero"/>
        <c:auto val="1"/>
        <c:lblAlgn val="ctr"/>
        <c:lblOffset val="100"/>
        <c:noMultiLvlLbl val="0"/>
      </c:catAx>
      <c:valAx>
        <c:axId val="137708249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77082079"/>
        <c:crosses val="autoZero"/>
        <c:crossBetween val="between"/>
      </c:valAx>
      <c:spPr>
        <a:noFill/>
        <a:ln>
          <a:solidFill>
            <a:schemeClr val="accent1"/>
          </a:solidFill>
        </a:ln>
        <a:effectLst>
          <a:outerShdw blurRad="50800" dist="50800" dir="5400000" algn="ctr" rotWithShape="0">
            <a:schemeClr val="bg1"/>
          </a:outerShdw>
        </a:effectLst>
      </c:spPr>
    </c:plotArea>
    <c:legend>
      <c:legendPos val="t"/>
      <c:legendEntry>
        <c:idx val="0"/>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Scrolling_chart</c:v>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[0]!Analysis_Product</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[0]!Analysis_totalsales</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AF9B-40D4-8A03-6F98D9E0A0F1}"/>
            </c:ext>
          </c:extLst>
        </c:ser>
        <c:dLbls>
          <c:dLblPos val="outEnd"/>
          <c:showLegendKey val="0"/>
          <c:showVal val="1"/>
          <c:showCatName val="0"/>
          <c:showSerName val="0"/>
          <c:showPercent val="0"/>
          <c:showBubbleSize val="0"/>
        </c:dLbls>
        <c:gapWidth val="50"/>
        <c:axId val="1765923792"/>
        <c:axId val="1765924208"/>
      </c:barChart>
      <c:catAx>
        <c:axId val="176592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65924208"/>
        <c:crosses val="autoZero"/>
        <c:auto val="1"/>
        <c:lblAlgn val="ctr"/>
        <c:lblOffset val="100"/>
        <c:noMultiLvlLbl val="0"/>
      </c:catAx>
      <c:valAx>
        <c:axId val="1765924208"/>
        <c:scaling>
          <c:orientation val="minMax"/>
        </c:scaling>
        <c:delete val="1"/>
        <c:axPos val="b"/>
        <c:numFmt formatCode="General" sourceLinked="1"/>
        <c:majorTickMark val="none"/>
        <c:minorTickMark val="none"/>
        <c:tickLblPos val="nextTo"/>
        <c:crossAx val="1765923792"/>
        <c:crosses val="autoZero"/>
        <c:crossBetween val="between"/>
      </c:valAx>
      <c:spPr>
        <a:solidFill>
          <a:sysClr val="window" lastClr="FFFFFF"/>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_xlchart.v1.0</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[0]!Category_function</cx:f>
      </cx:strDim>
      <cx:numDim type="size">
        <cx:f>[0]!Category_fun_range</cx:f>
      </cx:numDim>
    </cx:data>
  </cx:chartData>
  <cx:chart>
    <cx:plotArea>
      <cx:plotAreaRegion>
        <cx:series layoutId="treemap" uniqueId="{75DA6510-9BAF-4D8C-B434-0CD8336203ED}">
          <cx:tx>
            <cx:txData>
              <cx:f>_xlchart.v1.3</cx:f>
              <cx:v>Row Labels</cx:v>
            </cx:txData>
          </cx:tx>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Analysis!$AC$4" max="35" min="1" page="5"/>
</file>

<file path=xl/ctrlProps/ctrlProp10.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Analysis!$L$1" lockText="1" noThreeD="1"/>
</file>

<file path=xl/ctrlProps/ctrlProp3.xml><?xml version="1.0" encoding="utf-8"?>
<formControlPr xmlns="http://schemas.microsoft.com/office/spreadsheetml/2009/9/main" objectType="CheckBox" checked="Checked" fmlaLink="Analysis!$M$1" lockText="1" noThreeD="1"/>
</file>

<file path=xl/ctrlProps/ctrlProp4.xml><?xml version="1.0" encoding="utf-8"?>
<formControlPr xmlns="http://schemas.microsoft.com/office/spreadsheetml/2009/9/main" objectType="CheckBox" checked="Checked" fmlaLink="Analysis!$N$1" lockText="1" noThreeD="1"/>
</file>

<file path=xl/ctrlProps/ctrlProp5.xml><?xml version="1.0" encoding="utf-8"?>
<formControlPr xmlns="http://schemas.microsoft.com/office/spreadsheetml/2009/9/main" objectType="Scroll" dx="26" fmlaLink="$R$4" horiz="1" max="100" min="1" page="10" val="10"/>
</file>

<file path=xl/ctrlProps/ctrlProp6.xml><?xml version="1.0" encoding="utf-8"?>
<formControlPr xmlns="http://schemas.microsoft.com/office/spreadsheetml/2009/9/main" objectType="CheckBox" checked="Checked" fmlaLink="$I$17" lockText="1" noThreeD="1"/>
</file>

<file path=xl/ctrlProps/ctrlProp7.xml><?xml version="1.0" encoding="utf-8"?>
<formControlPr xmlns="http://schemas.microsoft.com/office/spreadsheetml/2009/9/main" objectType="Scroll" dx="26" fmlaLink="Analysis!$AC$4" max="35" min="1" page="5"/>
</file>

<file path=xl/ctrlProps/ctrlProp8.xml><?xml version="1.0" encoding="utf-8"?>
<formControlPr xmlns="http://schemas.microsoft.com/office/spreadsheetml/2009/9/main" objectType="CheckBox" checked="Checked" fmlaLink="Analysis!$L$1" lockText="1" noThreeD="1"/>
</file>

<file path=xl/ctrlProps/ctrlProp9.xml><?xml version="1.0" encoding="utf-8"?>
<formControlPr xmlns="http://schemas.microsoft.com/office/spreadsheetml/2009/9/main" objectType="CheckBox" checked="Checked" fmlaLink="Analysis!$M$1"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9.svg"/><Relationship Id="rId26" Type="http://schemas.openxmlformats.org/officeDocument/2006/relationships/image" Target="../media/image27.sv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image" Target="../media/image21.svg"/><Relationship Id="rId29" Type="http://schemas.openxmlformats.org/officeDocument/2006/relationships/chart" Target="../charts/chart3.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chart" Target="../charts/chart2.xml"/><Relationship Id="rId10" Type="http://schemas.openxmlformats.org/officeDocument/2006/relationships/image" Target="../media/image11.svg"/><Relationship Id="rId19" Type="http://schemas.openxmlformats.org/officeDocument/2006/relationships/image" Target="../media/image20.png"/><Relationship Id="rId31"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 Id="rId27" Type="http://schemas.openxmlformats.org/officeDocument/2006/relationships/chart" Target="../charts/chart1.xml"/><Relationship Id="rId30"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3198039" cy="6541048"/>
          <a:chOff x="0" y="0"/>
          <a:chExt cx="12192000" cy="6938554"/>
        </a:xfrm>
        <a:solidFill>
          <a:schemeClr val="tx1">
            <a:lumMod val="85000"/>
            <a:lumOff val="15000"/>
          </a:schemeClr>
        </a:solidFill>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92000" cy="6938554"/>
          </a:xfrm>
          <a:prstGeom prst="roundRect">
            <a:avLst>
              <a:gd name="adj" fmla="val 2361"/>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54873" y="1107461"/>
            <a:ext cx="1473076" cy="288904"/>
          </a:xfrm>
          <a:prstGeom prst="trapezoid">
            <a:avLst>
              <a:gd name="adj" fmla="val 57254"/>
            </a:avLst>
          </a:prstGeom>
          <a:grp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118724" y="1119163"/>
            <a:ext cx="1473076" cy="286727"/>
          </a:xfrm>
          <a:prstGeom prst="trapezoid">
            <a:avLst>
              <a:gd name="adj" fmla="val 57254"/>
            </a:avLst>
          </a:prstGeom>
          <a:grpFill/>
          <a:ln/>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80000" y="180000"/>
            <a:ext cx="4830150" cy="714534"/>
          </a:xfrm>
          <a:prstGeom prst="roundRect">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105400" y="180000"/>
            <a:ext cx="6906599" cy="714534"/>
          </a:xfrm>
          <a:prstGeom prst="roundRect">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80000" y="1090886"/>
            <a:ext cx="1143975" cy="1076188"/>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80000" y="2330126"/>
            <a:ext cx="1143975" cy="3335888"/>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110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402285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594600" y="1107461"/>
            <a:ext cx="2444625" cy="714533"/>
          </a:xfrm>
          <a:prstGeom prst="roundRect">
            <a:avLst>
              <a:gd name="adj" fmla="val 13979"/>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1100" y="1955346"/>
            <a:ext cx="3368550"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25" y="1955346"/>
            <a:ext cx="2169375"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260376" y="1955346"/>
            <a:ext cx="1778850" cy="2497455"/>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7260375" y="4583976"/>
            <a:ext cx="1778850" cy="2172401"/>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1451100" y="4579813"/>
            <a:ext cx="5673600" cy="2172401"/>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285899" y="1107461"/>
            <a:ext cx="1143975" cy="1919423"/>
          </a:xfrm>
          <a:prstGeom prst="flowChartOffpageConnector">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819424" y="1107461"/>
            <a:ext cx="1143975" cy="1919423"/>
          </a:xfrm>
          <a:prstGeom prst="flowChartOffpageConnector">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174899" y="3139984"/>
            <a:ext cx="2837099" cy="3612230"/>
          </a:xfrm>
          <a:prstGeom prst="roundRect">
            <a:avLst>
              <a:gd name="adj" fmla="val 4404"/>
            </a:avLst>
          </a:prstGeom>
          <a:grpFill/>
          <a:ln/>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bg1"/>
              </a:solidFill>
              <a:latin typeface="+mn-lt"/>
              <a:ea typeface="+mn-ea"/>
              <a:cs typeface="+mn-cs"/>
            </a:endParaRPr>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372600" y="1204287"/>
            <a:ext cx="990599" cy="1714445"/>
          </a:xfrm>
          <a:prstGeom prst="flowChartOffpageConnector">
            <a:avLst/>
          </a:prstGeom>
          <a:grp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906125" y="1213812"/>
            <a:ext cx="990599" cy="1714445"/>
          </a:xfrm>
          <a:prstGeom prst="flowChartOffpageConnector">
            <a:avLst/>
          </a:prstGeom>
          <a:grpFill/>
          <a:ln w="22225">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bg1"/>
              </a:solidFill>
            </a:endParaRPr>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flipV="1">
            <a:off x="1674938" y="2330126"/>
            <a:ext cx="2880000" cy="637"/>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91800" y="2330763"/>
            <a:ext cx="1698076"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486348" y="2329713"/>
            <a:ext cx="134332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42513" y="4975311"/>
            <a:ext cx="500538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a:off x="7478136" y="4975311"/>
            <a:ext cx="1343327"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a:off x="9372600" y="3578946"/>
            <a:ext cx="2556933" cy="0"/>
          </a:xfrm>
          <a:prstGeom prst="line">
            <a:avLst/>
          </a:prstGeom>
          <a:grpFill/>
          <a:ln w="15875">
            <a:solidFill>
              <a:schemeClr val="bg2">
                <a:lumMod val="50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editAs="oneCell">
    <xdr:from>
      <xdr:col>0</xdr:col>
      <xdr:colOff>326571</xdr:colOff>
      <xdr:row>1</xdr:row>
      <xdr:rowOff>87086</xdr:rowOff>
    </xdr:from>
    <xdr:to>
      <xdr:col>1</xdr:col>
      <xdr:colOff>219227</xdr:colOff>
      <xdr:row>4</xdr:row>
      <xdr:rowOff>126773</xdr:rowOff>
    </xdr:to>
    <xdr:pic>
      <xdr:nvPicPr>
        <xdr:cNvPr id="31" name="Graphic 30" descr="Presentation with bar chart">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6571" y="272143"/>
          <a:ext cx="555172" cy="555172"/>
        </a:xfrm>
        <a:prstGeom prst="rect">
          <a:avLst/>
        </a:prstGeom>
      </xdr:spPr>
    </xdr:pic>
    <xdr:clientData/>
  </xdr:twoCellAnchor>
  <xdr:twoCellAnchor editAs="oneCell">
    <xdr:from>
      <xdr:col>9</xdr:col>
      <xdr:colOff>359230</xdr:colOff>
      <xdr:row>6</xdr:row>
      <xdr:rowOff>97969</xdr:rowOff>
    </xdr:from>
    <xdr:to>
      <xdr:col>10</xdr:col>
      <xdr:colOff>219228</xdr:colOff>
      <xdr:row>9</xdr:row>
      <xdr:rowOff>104999</xdr:rowOff>
    </xdr:to>
    <xdr:pic>
      <xdr:nvPicPr>
        <xdr:cNvPr id="33" name="Graphic 32" descr="Bar graph with upward trend">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845630" y="1208312"/>
          <a:ext cx="522514" cy="522514"/>
        </a:xfrm>
        <a:prstGeom prst="rect">
          <a:avLst/>
        </a:prstGeom>
        <a:effectLst>
          <a:outerShdw blurRad="50800" dist="38100" dir="2700000" algn="tl" rotWithShape="0">
            <a:prstClr val="black">
              <a:alpha val="40000"/>
            </a:prstClr>
          </a:outerShdw>
        </a:effectLst>
      </xdr:spPr>
    </xdr:pic>
    <xdr:clientData/>
  </xdr:twoCellAnchor>
  <xdr:twoCellAnchor editAs="oneCell">
    <xdr:from>
      <xdr:col>18</xdr:col>
      <xdr:colOff>228602</xdr:colOff>
      <xdr:row>12</xdr:row>
      <xdr:rowOff>172719</xdr:rowOff>
    </xdr:from>
    <xdr:to>
      <xdr:col>18</xdr:col>
      <xdr:colOff>630313</xdr:colOff>
      <xdr:row>15</xdr:row>
      <xdr:rowOff>62181</xdr:rowOff>
    </xdr:to>
    <xdr:pic>
      <xdr:nvPicPr>
        <xdr:cNvPr id="35" name="Graphic 34" descr="Ribbon">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201402" y="2367279"/>
          <a:ext cx="402769" cy="398415"/>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530999</xdr:colOff>
      <xdr:row>12</xdr:row>
      <xdr:rowOff>138165</xdr:rowOff>
    </xdr:from>
    <xdr:to>
      <xdr:col>16</xdr:col>
      <xdr:colOff>262769</xdr:colOff>
      <xdr:row>15</xdr:row>
      <xdr:rowOff>16816</xdr:rowOff>
    </xdr:to>
    <xdr:pic>
      <xdr:nvPicPr>
        <xdr:cNvPr id="37" name="Graphic 36" descr="Trophy">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74999" y="2332725"/>
          <a:ext cx="394286" cy="389932"/>
        </a:xfrm>
        <a:prstGeom prst="rect">
          <a:avLst/>
        </a:prstGeom>
        <a:effectLst>
          <a:outerShdw blurRad="50800" dist="38100" dir="2700000" algn="tl" rotWithShape="0">
            <a:prstClr val="black">
              <a:alpha val="40000"/>
            </a:prstClr>
          </a:outerShdw>
        </a:effectLst>
      </xdr:spPr>
    </xdr:pic>
    <xdr:clientData/>
  </xdr:twoCellAnchor>
  <xdr:twoCellAnchor editAs="oneCell">
    <xdr:from>
      <xdr:col>5</xdr:col>
      <xdr:colOff>256456</xdr:colOff>
      <xdr:row>6</xdr:row>
      <xdr:rowOff>97970</xdr:rowOff>
    </xdr:from>
    <xdr:to>
      <xdr:col>6</xdr:col>
      <xdr:colOff>78995</xdr:colOff>
      <xdr:row>9</xdr:row>
      <xdr:rowOff>67541</xdr:rowOff>
    </xdr:to>
    <xdr:pic>
      <xdr:nvPicPr>
        <xdr:cNvPr id="39" name="Graphic 38" descr="Money">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4456" y="1208313"/>
          <a:ext cx="485055" cy="485055"/>
        </a:xfrm>
        <a:prstGeom prst="rect">
          <a:avLst/>
        </a:prstGeom>
        <a:effectLst>
          <a:outerShdw blurRad="50800" dist="38100" dir="2700000" algn="tl" rotWithShape="0">
            <a:prstClr val="black">
              <a:alpha val="40000"/>
            </a:prstClr>
          </a:outerShdw>
        </a:effectLst>
      </xdr:spPr>
    </xdr:pic>
    <xdr:clientData/>
  </xdr:twoCellAnchor>
  <xdr:twoCellAnchor editAs="oneCell">
    <xdr:from>
      <xdr:col>6</xdr:col>
      <xdr:colOff>236797</xdr:colOff>
      <xdr:row>1</xdr:row>
      <xdr:rowOff>37298</xdr:rowOff>
    </xdr:from>
    <xdr:to>
      <xdr:col>7</xdr:col>
      <xdr:colOff>220223</xdr:colOff>
      <xdr:row>4</xdr:row>
      <xdr:rowOff>167756</xdr:rowOff>
    </xdr:to>
    <xdr:pic>
      <xdr:nvPicPr>
        <xdr:cNvPr id="41" name="Graphic 40" descr="Shopping cart">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196209" y="211612"/>
          <a:ext cx="643328" cy="653399"/>
        </a:xfrm>
        <a:prstGeom prst="rect">
          <a:avLst/>
        </a:prstGeom>
      </xdr:spPr>
    </xdr:pic>
    <xdr:clientData/>
  </xdr:twoCellAnchor>
  <xdr:twoCellAnchor editAs="oneCell">
    <xdr:from>
      <xdr:col>13</xdr:col>
      <xdr:colOff>458488</xdr:colOff>
      <xdr:row>6</xdr:row>
      <xdr:rowOff>56998</xdr:rowOff>
    </xdr:from>
    <xdr:to>
      <xdr:col>14</xdr:col>
      <xdr:colOff>382512</xdr:colOff>
      <xdr:row>9</xdr:row>
      <xdr:rowOff>128056</xdr:rowOff>
    </xdr:to>
    <xdr:pic>
      <xdr:nvPicPr>
        <xdr:cNvPr id="43" name="Graphic 42" descr="Piggy Bank">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3288" y="1167341"/>
          <a:ext cx="586542" cy="58654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446314</xdr:colOff>
      <xdr:row>25</xdr:row>
      <xdr:rowOff>-1</xdr:rowOff>
    </xdr:from>
    <xdr:to>
      <xdr:col>3</xdr:col>
      <xdr:colOff>132139</xdr:colOff>
      <xdr:row>27</xdr:row>
      <xdr:rowOff>4533</xdr:rowOff>
    </xdr:to>
    <xdr:pic>
      <xdr:nvPicPr>
        <xdr:cNvPr id="45" name="Graphic 44" descr="Daily calendar">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65514" y="4626428"/>
          <a:ext cx="348341" cy="348341"/>
        </a:xfrm>
        <a:prstGeom prst="rect">
          <a:avLst/>
        </a:prstGeom>
        <a:effectLst>
          <a:outerShdw blurRad="50800" dist="38100" dir="2700000" algn="tl" rotWithShape="0">
            <a:prstClr val="black">
              <a:alpha val="40000"/>
            </a:prstClr>
          </a:outerShdw>
        </a:effectLst>
      </xdr:spPr>
    </xdr:pic>
    <xdr:clientData/>
  </xdr:twoCellAnchor>
  <xdr:twoCellAnchor editAs="oneCell">
    <xdr:from>
      <xdr:col>15</xdr:col>
      <xdr:colOff>239486</xdr:colOff>
      <xdr:row>17</xdr:row>
      <xdr:rowOff>76200</xdr:rowOff>
    </xdr:from>
    <xdr:to>
      <xdr:col>15</xdr:col>
      <xdr:colOff>566057</xdr:colOff>
      <xdr:row>19</xdr:row>
      <xdr:rowOff>59114</xdr:rowOff>
    </xdr:to>
    <xdr:pic>
      <xdr:nvPicPr>
        <xdr:cNvPr id="47" name="Graphic 46" descr="Pyramid with levels">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383486" y="3222171"/>
          <a:ext cx="326571" cy="32657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422034</xdr:colOff>
      <xdr:row>10</xdr:row>
      <xdr:rowOff>141514</xdr:rowOff>
    </xdr:from>
    <xdr:to>
      <xdr:col>3</xdr:col>
      <xdr:colOff>96975</xdr:colOff>
      <xdr:row>12</xdr:row>
      <xdr:rowOff>135315</xdr:rowOff>
    </xdr:to>
    <xdr:pic>
      <xdr:nvPicPr>
        <xdr:cNvPr id="49" name="Graphic 48" descr="Flip calendar">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1234" y="1958591"/>
          <a:ext cx="337457" cy="330757"/>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97971</xdr:colOff>
      <xdr:row>25</xdr:row>
      <xdr:rowOff>43542</xdr:rowOff>
    </xdr:from>
    <xdr:to>
      <xdr:col>12</xdr:col>
      <xdr:colOff>402769</xdr:colOff>
      <xdr:row>27</xdr:row>
      <xdr:rowOff>4533</xdr:rowOff>
    </xdr:to>
    <xdr:pic>
      <xdr:nvPicPr>
        <xdr:cNvPr id="51" name="Graphic 50" descr="Coins">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413171" y="4700209"/>
          <a:ext cx="304798" cy="306007"/>
        </a:xfrm>
        <a:prstGeom prst="rect">
          <a:avLst/>
        </a:prstGeom>
        <a:effectLst>
          <a:outerShdw blurRad="50800" dist="38100" dir="2700000" algn="tl" rotWithShape="0">
            <a:prstClr val="black">
              <a:alpha val="40000"/>
            </a:prstClr>
          </a:outerShdw>
        </a:effectLst>
      </xdr:spPr>
    </xdr:pic>
    <xdr:clientData/>
  </xdr:twoCellAnchor>
  <xdr:oneCellAnchor>
    <xdr:from>
      <xdr:col>1</xdr:col>
      <xdr:colOff>391887</xdr:colOff>
      <xdr:row>1</xdr:row>
      <xdr:rowOff>10884</xdr:rowOff>
    </xdr:from>
    <xdr:ext cx="3019682" cy="469744"/>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1051789" y="185198"/>
          <a:ext cx="3019682" cy="469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rPr>
            <a:t>SALES</a:t>
          </a:r>
          <a:r>
            <a:rPr lang="en-IN" sz="2400" b="1" baseline="0">
              <a:solidFill>
                <a:schemeClr val="bg1"/>
              </a:solidFill>
            </a:rPr>
            <a:t> </a:t>
          </a:r>
          <a:r>
            <a:rPr lang="en-IN" sz="2400" b="1">
              <a:solidFill>
                <a:schemeClr val="bg1"/>
              </a:solidFill>
              <a:latin typeface="+mn-lt"/>
              <a:ea typeface="+mn-ea"/>
              <a:cs typeface="+mn-cs"/>
            </a:rPr>
            <a:t>DASHBOARD</a:t>
          </a:r>
        </a:p>
      </xdr:txBody>
    </xdr:sp>
    <xdr:clientData/>
  </xdr:oneCellAnchor>
  <xdr:oneCellAnchor>
    <xdr:from>
      <xdr:col>1</xdr:col>
      <xdr:colOff>402776</xdr:colOff>
      <xdr:row>3</xdr:row>
      <xdr:rowOff>21772</xdr:rowOff>
    </xdr:from>
    <xdr:ext cx="1183144" cy="280205"/>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013662" y="576392"/>
          <a:ext cx="11831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rgbClr val="FBFB09"/>
              </a:solidFill>
            </a:rPr>
            <a:t>SUPERMARKET</a:t>
          </a:r>
          <a:endParaRPr lang="en-IN" sz="1100" b="1">
            <a:solidFill>
              <a:srgbClr val="FBFB09"/>
            </a:solidFill>
          </a:endParaRPr>
        </a:p>
      </xdr:txBody>
    </xdr:sp>
    <xdr:clientData/>
  </xdr:oneCellAnchor>
  <xdr:oneCellAnchor>
    <xdr:from>
      <xdr:col>3</xdr:col>
      <xdr:colOff>137146</xdr:colOff>
      <xdr:row>10</xdr:row>
      <xdr:rowOff>174174</xdr:rowOff>
    </xdr:from>
    <xdr:ext cx="842923" cy="280205"/>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1965946" y="2036841"/>
          <a:ext cx="84292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MONTHLY</a:t>
          </a:r>
        </a:p>
      </xdr:txBody>
    </xdr:sp>
    <xdr:clientData/>
  </xdr:oneCellAnchor>
  <xdr:oneCellAnchor>
    <xdr:from>
      <xdr:col>8</xdr:col>
      <xdr:colOff>542523</xdr:colOff>
      <xdr:row>11</xdr:row>
      <xdr:rowOff>4841</xdr:rowOff>
    </xdr:from>
    <xdr:ext cx="812338" cy="280205"/>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5419323" y="2053774"/>
          <a:ext cx="81233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PRODUCT</a:t>
          </a:r>
        </a:p>
      </xdr:txBody>
    </xdr:sp>
    <xdr:clientData/>
  </xdr:oneCellAnchor>
  <xdr:oneCellAnchor>
    <xdr:from>
      <xdr:col>2</xdr:col>
      <xdr:colOff>357671</xdr:colOff>
      <xdr:row>6</xdr:row>
      <xdr:rowOff>62010</xdr:rowOff>
    </xdr:from>
    <xdr:ext cx="943976"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576871" y="1172353"/>
          <a:ext cx="9439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SALES</a:t>
          </a:r>
        </a:p>
      </xdr:txBody>
    </xdr:sp>
    <xdr:clientData/>
  </xdr:oneCellAnchor>
  <xdr:oneCellAnchor>
    <xdr:from>
      <xdr:col>6</xdr:col>
      <xdr:colOff>510069</xdr:colOff>
      <xdr:row>6</xdr:row>
      <xdr:rowOff>72896</xdr:rowOff>
    </xdr:from>
    <xdr:ext cx="1018869"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4167669" y="1183239"/>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TOTAL</a:t>
          </a:r>
          <a:r>
            <a:rPr lang="en-IN" sz="1100"/>
            <a:t> </a:t>
          </a:r>
          <a:r>
            <a:rPr lang="en-IN" sz="1100" b="1" baseline="0">
              <a:solidFill>
                <a:srgbClr val="FBFB09"/>
              </a:solidFill>
              <a:latin typeface="+mn-lt"/>
              <a:ea typeface="+mn-ea"/>
              <a:cs typeface="+mn-cs"/>
            </a:rPr>
            <a:t>PROFIT</a:t>
          </a:r>
        </a:p>
      </xdr:txBody>
    </xdr:sp>
    <xdr:clientData/>
  </xdr:oneCellAnchor>
  <xdr:oneCellAnchor>
    <xdr:from>
      <xdr:col>11</xdr:col>
      <xdr:colOff>63754</xdr:colOff>
      <xdr:row>6</xdr:row>
      <xdr:rowOff>83782</xdr:rowOff>
    </xdr:from>
    <xdr:ext cx="73956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769354" y="1194125"/>
          <a:ext cx="73956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baseline="0">
              <a:solidFill>
                <a:srgbClr val="FBFB09"/>
              </a:solidFill>
              <a:latin typeface="+mn-lt"/>
              <a:ea typeface="+mn-ea"/>
              <a:cs typeface="+mn-cs"/>
            </a:rPr>
            <a:t>PROFIT</a:t>
          </a:r>
          <a:r>
            <a:rPr lang="en-IN" sz="1100"/>
            <a:t> </a:t>
          </a:r>
          <a:r>
            <a:rPr lang="en-IN" sz="1100" b="1" baseline="0">
              <a:solidFill>
                <a:srgbClr val="FBFB09"/>
              </a:solidFill>
              <a:latin typeface="+mn-lt"/>
              <a:ea typeface="+mn-ea"/>
              <a:cs typeface="+mn-cs"/>
            </a:rPr>
            <a:t>%</a:t>
          </a:r>
        </a:p>
      </xdr:txBody>
    </xdr:sp>
    <xdr:clientData/>
  </xdr:oneCellAnchor>
  <xdr:oneCellAnchor>
    <xdr:from>
      <xdr:col>15</xdr:col>
      <xdr:colOff>354041</xdr:colOff>
      <xdr:row>6</xdr:row>
      <xdr:rowOff>126116</xdr:rowOff>
    </xdr:from>
    <xdr:ext cx="760080" cy="436786"/>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9498041" y="1243716"/>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PRODUCT</a:t>
          </a:r>
        </a:p>
      </xdr:txBody>
    </xdr:sp>
    <xdr:clientData/>
  </xdr:oneCellAnchor>
  <xdr:oneCellAnchor>
    <xdr:from>
      <xdr:col>15</xdr:col>
      <xdr:colOff>270584</xdr:colOff>
      <xdr:row>8</xdr:row>
      <xdr:rowOff>124908</xdr:rowOff>
    </xdr:from>
    <xdr:ext cx="1053558" cy="312458"/>
    <xdr:sp macro="" textlink="Analysis!Q48">
      <xdr:nvSpPr>
        <xdr:cNvPr id="60" name="TextBox 59">
          <a:extLst>
            <a:ext uri="{FF2B5EF4-FFF2-40B4-BE49-F238E27FC236}">
              <a16:creationId xmlns:a16="http://schemas.microsoft.com/office/drawing/2014/main" id="{00000000-0008-0000-0000-00003C000000}"/>
            </a:ext>
          </a:extLst>
        </xdr:cNvPr>
        <xdr:cNvSpPr txBox="1"/>
      </xdr:nvSpPr>
      <xdr:spPr>
        <a:xfrm>
          <a:off x="10192459" y="1500741"/>
          <a:ext cx="1053558"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8F7B2D-59E9-495B-994D-5E393E7F86AE}" type="TxLink">
            <a:rPr lang="en-US" sz="1400" b="1">
              <a:solidFill>
                <a:schemeClr val="bg1"/>
              </a:solidFill>
              <a:latin typeface="+mn-lt"/>
              <a:ea typeface="+mn-ea"/>
              <a:cs typeface="+mn-cs"/>
            </a:rPr>
            <a:pPr marL="0" indent="0"/>
            <a:t>Product41</a:t>
          </a:fld>
          <a:endParaRPr lang="en-IN" sz="1400" b="1">
            <a:solidFill>
              <a:schemeClr val="bg1"/>
            </a:solidFill>
            <a:latin typeface="+mn-lt"/>
            <a:ea typeface="+mn-ea"/>
            <a:cs typeface="+mn-cs"/>
          </a:endParaRPr>
        </a:p>
      </xdr:txBody>
    </xdr:sp>
    <xdr:clientData/>
  </xdr:oneCellAnchor>
  <xdr:oneCellAnchor>
    <xdr:from>
      <xdr:col>15</xdr:col>
      <xdr:colOff>525074</xdr:colOff>
      <xdr:row>9</xdr:row>
      <xdr:rowOff>166036</xdr:rowOff>
    </xdr:from>
    <xdr:ext cx="486287" cy="312458"/>
    <xdr:sp macro="" textlink="Analysis!S48">
      <xdr:nvSpPr>
        <xdr:cNvPr id="61" name="TextBox 60">
          <a:extLst>
            <a:ext uri="{FF2B5EF4-FFF2-40B4-BE49-F238E27FC236}">
              <a16:creationId xmlns:a16="http://schemas.microsoft.com/office/drawing/2014/main" id="{00000000-0008-0000-0000-00003D000000}"/>
            </a:ext>
          </a:extLst>
        </xdr:cNvPr>
        <xdr:cNvSpPr txBox="1"/>
      </xdr:nvSpPr>
      <xdr:spPr>
        <a:xfrm>
          <a:off x="10446949" y="1713849"/>
          <a:ext cx="486287"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32ED3FB8-553E-454E-A25A-71CF4D5EE0A1}" type="TxLink">
            <a:rPr lang="en-US" sz="1400" b="1">
              <a:solidFill>
                <a:schemeClr val="bg1"/>
              </a:solidFill>
              <a:latin typeface="+mn-lt"/>
              <a:ea typeface="+mn-ea"/>
              <a:cs typeface="+mn-cs"/>
            </a:rPr>
            <a:pPr marL="0" indent="0"/>
            <a:t>132</a:t>
          </a:fld>
          <a:endParaRPr lang="en-IN" sz="1400" b="1">
            <a:solidFill>
              <a:schemeClr val="bg1"/>
            </a:solidFill>
            <a:latin typeface="+mn-lt"/>
            <a:ea typeface="+mn-ea"/>
            <a:cs typeface="+mn-cs"/>
          </a:endParaRPr>
        </a:p>
      </xdr:txBody>
    </xdr:sp>
    <xdr:clientData/>
  </xdr:oneCellAnchor>
  <xdr:oneCellAnchor>
    <xdr:from>
      <xdr:col>15</xdr:col>
      <xdr:colOff>351130</xdr:colOff>
      <xdr:row>11</xdr:row>
      <xdr:rowOff>36400</xdr:rowOff>
    </xdr:from>
    <xdr:ext cx="838115" cy="312458"/>
    <xdr:sp macro="" textlink="Analysis!R48">
      <xdr:nvSpPr>
        <xdr:cNvPr id="63" name="TextBox 62">
          <a:extLst>
            <a:ext uri="{FF2B5EF4-FFF2-40B4-BE49-F238E27FC236}">
              <a16:creationId xmlns:a16="http://schemas.microsoft.com/office/drawing/2014/main" id="{00000000-0008-0000-0000-00003F000000}"/>
            </a:ext>
          </a:extLst>
        </xdr:cNvPr>
        <xdr:cNvSpPr txBox="1"/>
      </xdr:nvSpPr>
      <xdr:spPr>
        <a:xfrm>
          <a:off x="10273005" y="1928171"/>
          <a:ext cx="83811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9E3DF-5C2B-44A4-B5A7-B2EFD482EDAB}" type="TxLink">
            <a:rPr lang="en-US" sz="1400" b="1">
              <a:solidFill>
                <a:schemeClr val="bg1"/>
              </a:solidFill>
              <a:latin typeface="+mn-lt"/>
              <a:ea typeface="+mn-ea"/>
              <a:cs typeface="+mn-cs"/>
            </a:rPr>
            <a:pPr marL="0" indent="0"/>
            <a:t>$22,952</a:t>
          </a:fld>
          <a:endParaRPr lang="en-IN" sz="1400" b="1">
            <a:solidFill>
              <a:schemeClr val="bg1"/>
            </a:solidFill>
            <a:latin typeface="+mn-lt"/>
            <a:ea typeface="+mn-ea"/>
            <a:cs typeface="+mn-cs"/>
          </a:endParaRPr>
        </a:p>
      </xdr:txBody>
    </xdr:sp>
    <xdr:clientData/>
  </xdr:oneCellAnchor>
  <xdr:oneCellAnchor>
    <xdr:from>
      <xdr:col>18</xdr:col>
      <xdr:colOff>18518</xdr:colOff>
      <xdr:row>6</xdr:row>
      <xdr:rowOff>114017</xdr:rowOff>
    </xdr:from>
    <xdr:ext cx="821443" cy="436786"/>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0991318" y="121129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baseline="0">
              <a:solidFill>
                <a:srgbClr val="FBFB09"/>
              </a:solidFill>
              <a:latin typeface="+mn-lt"/>
              <a:ea typeface="+mn-ea"/>
              <a:cs typeface="+mn-cs"/>
            </a:rPr>
            <a:t>TOP </a:t>
          </a:r>
        </a:p>
        <a:p>
          <a:pPr algn="ctr"/>
          <a:r>
            <a:rPr lang="en-IN" sz="1100" b="1" baseline="0">
              <a:solidFill>
                <a:srgbClr val="FBFB09"/>
              </a:solidFill>
              <a:latin typeface="+mn-lt"/>
              <a:ea typeface="+mn-ea"/>
              <a:cs typeface="+mn-cs"/>
            </a:rPr>
            <a:t>CATEGORY</a:t>
          </a:r>
        </a:p>
      </xdr:txBody>
    </xdr:sp>
    <xdr:clientData/>
  </xdr:oneCellAnchor>
  <xdr:oneCellAnchor>
    <xdr:from>
      <xdr:col>17</xdr:col>
      <xdr:colOff>526518</xdr:colOff>
      <xdr:row>9</xdr:row>
      <xdr:rowOff>19676</xdr:rowOff>
    </xdr:from>
    <xdr:ext cx="1207895" cy="312458"/>
    <xdr:sp macro="" textlink="Analysis!AL8">
      <xdr:nvSpPr>
        <xdr:cNvPr id="65" name="TextBox 64">
          <a:extLst>
            <a:ext uri="{FF2B5EF4-FFF2-40B4-BE49-F238E27FC236}">
              <a16:creationId xmlns:a16="http://schemas.microsoft.com/office/drawing/2014/main" id="{00000000-0008-0000-0000-000041000000}"/>
            </a:ext>
          </a:extLst>
        </xdr:cNvPr>
        <xdr:cNvSpPr txBox="1"/>
      </xdr:nvSpPr>
      <xdr:spPr>
        <a:xfrm>
          <a:off x="11771310" y="1567489"/>
          <a:ext cx="120789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E487BBF6-C23F-436E-9784-23A3EAF56CD4}" type="TxLink">
            <a:rPr lang="en-US" sz="1400" b="1">
              <a:solidFill>
                <a:schemeClr val="bg1"/>
              </a:solidFill>
              <a:latin typeface="+mn-lt"/>
              <a:ea typeface="+mn-ea"/>
              <a:cs typeface="+mn-cs"/>
            </a:rPr>
            <a:pPr marL="0" indent="0"/>
            <a:t>Category04</a:t>
          </a:fld>
          <a:endParaRPr lang="en-IN" sz="1400" b="1">
            <a:solidFill>
              <a:schemeClr val="bg1"/>
            </a:solidFill>
            <a:latin typeface="+mn-lt"/>
            <a:ea typeface="+mn-ea"/>
            <a:cs typeface="+mn-cs"/>
          </a:endParaRPr>
        </a:p>
      </xdr:txBody>
    </xdr:sp>
    <xdr:clientData/>
  </xdr:oneCellAnchor>
  <xdr:oneCellAnchor>
    <xdr:from>
      <xdr:col>18</xdr:col>
      <xdr:colOff>68598</xdr:colOff>
      <xdr:row>10</xdr:row>
      <xdr:rowOff>162402</xdr:rowOff>
    </xdr:from>
    <xdr:ext cx="838115" cy="312458"/>
    <xdr:sp macro="" textlink="Analysis!AM8">
      <xdr:nvSpPr>
        <xdr:cNvPr id="66" name="TextBox 65">
          <a:extLst>
            <a:ext uri="{FF2B5EF4-FFF2-40B4-BE49-F238E27FC236}">
              <a16:creationId xmlns:a16="http://schemas.microsoft.com/office/drawing/2014/main" id="{00000000-0008-0000-0000-000042000000}"/>
            </a:ext>
          </a:extLst>
        </xdr:cNvPr>
        <xdr:cNvSpPr txBox="1"/>
      </xdr:nvSpPr>
      <xdr:spPr>
        <a:xfrm>
          <a:off x="11974848" y="1882194"/>
          <a:ext cx="838115"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844864E-BAE7-43A3-A046-557D939234D9}" type="TxLink">
            <a:rPr lang="en-US" sz="1400" b="1">
              <a:solidFill>
                <a:schemeClr val="bg1"/>
              </a:solidFill>
              <a:latin typeface="+mn-lt"/>
              <a:ea typeface="+mn-ea"/>
              <a:cs typeface="+mn-cs"/>
            </a:rPr>
            <a:pPr marL="0" indent="0"/>
            <a:t>$95,269</a:t>
          </a:fld>
          <a:endParaRPr lang="en-IN" sz="1400" b="1">
            <a:solidFill>
              <a:schemeClr val="bg1"/>
            </a:solidFill>
            <a:latin typeface="+mn-lt"/>
            <a:ea typeface="+mn-ea"/>
            <a:cs typeface="+mn-cs"/>
          </a:endParaRPr>
        </a:p>
      </xdr:txBody>
    </xdr:sp>
    <xdr:clientData/>
  </xdr:oneCellAnchor>
  <xdr:oneCellAnchor>
    <xdr:from>
      <xdr:col>15</xdr:col>
      <xdr:colOff>557244</xdr:colOff>
      <xdr:row>17</xdr:row>
      <xdr:rowOff>130956</xdr:rowOff>
    </xdr:from>
    <xdr:ext cx="879280" cy="280205"/>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9701244" y="3297489"/>
          <a:ext cx="8792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CATEGORY</a:t>
          </a:r>
        </a:p>
      </xdr:txBody>
    </xdr:sp>
    <xdr:clientData/>
  </xdr:oneCellAnchor>
  <xdr:oneCellAnchor>
    <xdr:from>
      <xdr:col>12</xdr:col>
      <xdr:colOff>379073</xdr:colOff>
      <xdr:row>10</xdr:row>
      <xdr:rowOff>169379</xdr:rowOff>
    </xdr:from>
    <xdr:ext cx="917174" cy="311496"/>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694273" y="2032046"/>
          <a:ext cx="91717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SALES</a:t>
          </a:r>
          <a:r>
            <a:rPr lang="en-IN" sz="1400" b="1">
              <a:solidFill>
                <a:schemeClr val="bg1"/>
              </a:solidFill>
              <a:latin typeface="+mn-lt"/>
              <a:ea typeface="+mn-ea"/>
              <a:cs typeface="+mn-cs"/>
            </a:rPr>
            <a:t> </a:t>
          </a:r>
          <a:r>
            <a:rPr lang="en-IN" sz="1200" b="1">
              <a:solidFill>
                <a:schemeClr val="bg1"/>
              </a:solidFill>
              <a:latin typeface="+mn-lt"/>
              <a:ea typeface="+mn-ea"/>
              <a:cs typeface="+mn-cs"/>
            </a:rPr>
            <a:t>TYPE</a:t>
          </a:r>
        </a:p>
      </xdr:txBody>
    </xdr:sp>
    <xdr:clientData/>
  </xdr:oneCellAnchor>
  <xdr:oneCellAnchor>
    <xdr:from>
      <xdr:col>12</xdr:col>
      <xdr:colOff>393958</xdr:colOff>
      <xdr:row>25</xdr:row>
      <xdr:rowOff>39030</xdr:rowOff>
    </xdr:from>
    <xdr:ext cx="1278170" cy="311496"/>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709158" y="4695697"/>
          <a:ext cx="127817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PAYMENT</a:t>
          </a:r>
          <a:r>
            <a:rPr lang="en-IN" sz="1400" b="1">
              <a:solidFill>
                <a:schemeClr val="bg1"/>
              </a:solidFill>
              <a:latin typeface="+mn-lt"/>
              <a:ea typeface="+mn-ea"/>
              <a:cs typeface="+mn-cs"/>
            </a:rPr>
            <a:t> </a:t>
          </a:r>
          <a:r>
            <a:rPr lang="en-IN" sz="1200" b="1">
              <a:solidFill>
                <a:schemeClr val="bg1"/>
              </a:solidFill>
              <a:latin typeface="+mn-lt"/>
              <a:ea typeface="+mn-ea"/>
              <a:cs typeface="+mn-cs"/>
            </a:rPr>
            <a:t>MODE</a:t>
          </a:r>
        </a:p>
      </xdr:txBody>
    </xdr:sp>
    <xdr:clientData/>
  </xdr:oneCellAnchor>
  <xdr:oneCellAnchor>
    <xdr:from>
      <xdr:col>3</xdr:col>
      <xdr:colOff>171406</xdr:colOff>
      <xdr:row>25</xdr:row>
      <xdr:rowOff>57175</xdr:rowOff>
    </xdr:from>
    <xdr:ext cx="560987" cy="280205"/>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0206" y="4713842"/>
          <a:ext cx="56098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200" b="1">
              <a:solidFill>
                <a:schemeClr val="bg1"/>
              </a:solidFill>
              <a:latin typeface="+mn-lt"/>
              <a:ea typeface="+mn-ea"/>
              <a:cs typeface="+mn-cs"/>
            </a:rPr>
            <a:t>DAILY</a:t>
          </a:r>
        </a:p>
      </xdr:txBody>
    </xdr:sp>
    <xdr:clientData/>
  </xdr:oneCellAnchor>
  <xdr:oneCellAnchor>
    <xdr:from>
      <xdr:col>2</xdr:col>
      <xdr:colOff>368556</xdr:colOff>
      <xdr:row>7</xdr:row>
      <xdr:rowOff>47496</xdr:rowOff>
    </xdr:from>
    <xdr:ext cx="1477264" cy="469744"/>
    <xdr:sp macro="" textlink="Analysis!E4">
      <xdr:nvSpPr>
        <xdr:cNvPr id="79" name="TextBox 78">
          <a:extLst>
            <a:ext uri="{FF2B5EF4-FFF2-40B4-BE49-F238E27FC236}">
              <a16:creationId xmlns:a16="http://schemas.microsoft.com/office/drawing/2014/main" id="{00000000-0008-0000-0000-00004F000000}"/>
            </a:ext>
          </a:extLst>
        </xdr:cNvPr>
        <xdr:cNvSpPr txBox="1"/>
      </xdr:nvSpPr>
      <xdr:spPr>
        <a:xfrm>
          <a:off x="1691473" y="1251350"/>
          <a:ext cx="1477264" cy="469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E04581B-3A8F-4DD7-AD35-813F1485B271}" type="TxLink">
            <a:rPr lang="en-US" sz="2400" b="1">
              <a:solidFill>
                <a:schemeClr val="bg1"/>
              </a:solidFill>
              <a:latin typeface="+mn-lt"/>
              <a:ea typeface="+mn-ea"/>
              <a:cs typeface="+mn-cs"/>
            </a:rPr>
            <a:pPr marL="0" indent="0"/>
            <a:t>$401,557</a:t>
          </a:fld>
          <a:endParaRPr lang="en-IN" sz="2400" b="1">
            <a:solidFill>
              <a:schemeClr val="bg1"/>
            </a:solidFill>
            <a:latin typeface="+mn-lt"/>
            <a:ea typeface="+mn-ea"/>
            <a:cs typeface="+mn-cs"/>
          </a:endParaRPr>
        </a:p>
      </xdr:txBody>
    </xdr:sp>
    <xdr:clientData/>
  </xdr:oneCellAnchor>
  <xdr:oneCellAnchor>
    <xdr:from>
      <xdr:col>6</xdr:col>
      <xdr:colOff>520954</xdr:colOff>
      <xdr:row>7</xdr:row>
      <xdr:rowOff>58382</xdr:rowOff>
    </xdr:from>
    <xdr:ext cx="1304909" cy="469744"/>
    <xdr:sp macro="" textlink="Analysis!E5">
      <xdr:nvSpPr>
        <xdr:cNvPr id="80" name="TextBox 79">
          <a:extLst>
            <a:ext uri="{FF2B5EF4-FFF2-40B4-BE49-F238E27FC236}">
              <a16:creationId xmlns:a16="http://schemas.microsoft.com/office/drawing/2014/main" id="{00000000-0008-0000-0000-000050000000}"/>
            </a:ext>
          </a:extLst>
        </xdr:cNvPr>
        <xdr:cNvSpPr txBox="1"/>
      </xdr:nvSpPr>
      <xdr:spPr>
        <a:xfrm>
          <a:off x="4489704" y="1262236"/>
          <a:ext cx="1304909" cy="469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94A4D1C3-3FBD-4825-9E4D-23823D81CC0A}" type="TxLink">
            <a:rPr lang="en-US" sz="2400" b="1">
              <a:solidFill>
                <a:schemeClr val="bg1"/>
              </a:solidFill>
              <a:latin typeface="+mn-lt"/>
              <a:ea typeface="+mn-ea"/>
              <a:cs typeface="+mn-cs"/>
            </a:rPr>
            <a:pPr marL="0" indent="0"/>
            <a:t>$68,921</a:t>
          </a:fld>
          <a:endParaRPr lang="en-IN" sz="2400" b="1">
            <a:solidFill>
              <a:schemeClr val="bg1"/>
            </a:solidFill>
            <a:latin typeface="+mn-lt"/>
            <a:ea typeface="+mn-ea"/>
            <a:cs typeface="+mn-cs"/>
          </a:endParaRPr>
        </a:p>
      </xdr:txBody>
    </xdr:sp>
    <xdr:clientData/>
  </xdr:oneCellAnchor>
  <xdr:oneCellAnchor>
    <xdr:from>
      <xdr:col>11</xdr:col>
      <xdr:colOff>74639</xdr:colOff>
      <xdr:row>7</xdr:row>
      <xdr:rowOff>69268</xdr:rowOff>
    </xdr:from>
    <xdr:ext cx="794000" cy="469744"/>
    <xdr:sp macro="" textlink="Analysis!E6">
      <xdr:nvSpPr>
        <xdr:cNvPr id="81" name="TextBox 80">
          <a:extLst>
            <a:ext uri="{FF2B5EF4-FFF2-40B4-BE49-F238E27FC236}">
              <a16:creationId xmlns:a16="http://schemas.microsoft.com/office/drawing/2014/main" id="{00000000-0008-0000-0000-000051000000}"/>
            </a:ext>
          </a:extLst>
        </xdr:cNvPr>
        <xdr:cNvSpPr txBox="1"/>
      </xdr:nvSpPr>
      <xdr:spPr>
        <a:xfrm>
          <a:off x="7350681" y="1273122"/>
          <a:ext cx="794000" cy="469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B254059-F822-48C7-9EE6-1D7AD582D74E}" type="TxLink">
            <a:rPr lang="en-US" sz="2400" b="1">
              <a:solidFill>
                <a:schemeClr val="bg1"/>
              </a:solidFill>
              <a:latin typeface="+mn-lt"/>
              <a:ea typeface="+mn-ea"/>
              <a:cs typeface="+mn-cs"/>
            </a:rPr>
            <a:pPr marL="0" indent="0"/>
            <a:t>21%</a:t>
          </a:fld>
          <a:endParaRPr lang="en-IN" sz="2400" b="1">
            <a:solidFill>
              <a:schemeClr val="bg1"/>
            </a:solidFill>
            <a:latin typeface="+mn-lt"/>
            <a:ea typeface="+mn-ea"/>
            <a:cs typeface="+mn-cs"/>
          </a:endParaRPr>
        </a:p>
      </xdr:txBody>
    </xdr:sp>
    <xdr:clientData/>
  </xdr:oneCellAnchor>
  <xdr:twoCellAnchor editAs="oneCell">
    <xdr:from>
      <xdr:col>8</xdr:col>
      <xdr:colOff>262931</xdr:colOff>
      <xdr:row>10</xdr:row>
      <xdr:rowOff>156429</xdr:rowOff>
    </xdr:from>
    <xdr:to>
      <xdr:col>8</xdr:col>
      <xdr:colOff>574431</xdr:colOff>
      <xdr:row>12</xdr:row>
      <xdr:rowOff>125268</xdr:rowOff>
    </xdr:to>
    <xdr:pic>
      <xdr:nvPicPr>
        <xdr:cNvPr id="83" name="Graphic 82" descr="Box">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5139731" y="1973506"/>
          <a:ext cx="311500" cy="305795"/>
        </a:xfrm>
        <a:prstGeom prst="rect">
          <a:avLst/>
        </a:prstGeom>
        <a:effectLst>
          <a:outerShdw blurRad="50800" dist="38100" dir="2700000" algn="tl" rotWithShape="0">
            <a:prstClr val="black">
              <a:alpha val="40000"/>
            </a:prstClr>
          </a:outerShdw>
        </a:effectLst>
      </xdr:spPr>
    </xdr:pic>
    <xdr:clientData/>
  </xdr:twoCellAnchor>
  <xdr:twoCellAnchor editAs="oneCell">
    <xdr:from>
      <xdr:col>12</xdr:col>
      <xdr:colOff>138165</xdr:colOff>
      <xdr:row>10</xdr:row>
      <xdr:rowOff>177665</xdr:rowOff>
    </xdr:from>
    <xdr:to>
      <xdr:col>12</xdr:col>
      <xdr:colOff>398585</xdr:colOff>
      <xdr:row>12</xdr:row>
      <xdr:rowOff>90448</xdr:rowOff>
    </xdr:to>
    <xdr:pic>
      <xdr:nvPicPr>
        <xdr:cNvPr id="85" name="Graphic 84" descr="Typewriter">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453365" y="1994742"/>
          <a:ext cx="260420" cy="256089"/>
        </a:xfrm>
        <a:prstGeom prst="rect">
          <a:avLst/>
        </a:prstGeom>
        <a:effectLst>
          <a:outerShdw blurRad="50800" dist="38100" dir="2700000" algn="tl" rotWithShape="0">
            <a:prstClr val="black">
              <a:alpha val="40000"/>
            </a:prstClr>
          </a:outerShdw>
        </a:effectLst>
      </xdr:spPr>
    </xdr:pic>
    <xdr:clientData/>
  </xdr:twoCellAnchor>
  <xdr:twoCellAnchor editAs="oneCell">
    <xdr:from>
      <xdr:col>8</xdr:col>
      <xdr:colOff>433977</xdr:colOff>
      <xdr:row>1</xdr:row>
      <xdr:rowOff>62531</xdr:rowOff>
    </xdr:from>
    <xdr:to>
      <xdr:col>12</xdr:col>
      <xdr:colOff>38705</xdr:colOff>
      <xdr:row>5</xdr:row>
      <xdr:rowOff>16480</xdr:rowOff>
    </xdr:to>
    <mc:AlternateContent xmlns:mc="http://schemas.openxmlformats.org/markup-compatibility/2006" xmlns:a14="http://schemas.microsoft.com/office/drawing/2010/main">
      <mc:Choice Requires="a14">
        <xdr:graphicFrame macro="">
          <xdr:nvGraphicFramePr>
            <xdr:cNvPr id="86" name="SALE TYPE">
              <a:extLst>
                <a:ext uri="{FF2B5EF4-FFF2-40B4-BE49-F238E27FC236}">
                  <a16:creationId xmlns:a16="http://schemas.microsoft.com/office/drawing/2014/main" id="{00000000-0008-0000-0000-000056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310777" y="245411"/>
              <a:ext cx="2254794" cy="63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337095</xdr:colOff>
      <xdr:row>1</xdr:row>
      <xdr:rowOff>66401</xdr:rowOff>
    </xdr:from>
    <xdr:to>
      <xdr:col>16</xdr:col>
      <xdr:colOff>13230</xdr:colOff>
      <xdr:row>5</xdr:row>
      <xdr:rowOff>8012</xdr:rowOff>
    </xdr:to>
    <mc:AlternateContent xmlns:mc="http://schemas.openxmlformats.org/markup-compatibility/2006" xmlns:a14="http://schemas.microsoft.com/office/drawing/2010/main">
      <mc:Choice Requires="a14">
        <xdr:graphicFrame macro="">
          <xdr:nvGraphicFramePr>
            <xdr:cNvPr id="87" name="PAYMENT MODE">
              <a:extLst>
                <a:ext uri="{FF2B5EF4-FFF2-40B4-BE49-F238E27FC236}">
                  <a16:creationId xmlns:a16="http://schemas.microsoft.com/office/drawing/2014/main" id="{00000000-0008-0000-0000-000057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7652295" y="249281"/>
              <a:ext cx="1350192" cy="62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287019</xdr:colOff>
      <xdr:row>13</xdr:row>
      <xdr:rowOff>43543</xdr:rowOff>
    </xdr:from>
    <xdr:to>
      <xdr:col>1</xdr:col>
      <xdr:colOff>588281</xdr:colOff>
      <xdr:row>35</xdr:row>
      <xdr:rowOff>79375</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7019" y="2449286"/>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6</xdr:row>
      <xdr:rowOff>48262</xdr:rowOff>
    </xdr:from>
    <xdr:to>
      <xdr:col>1</xdr:col>
      <xdr:colOff>545798</xdr:colOff>
      <xdr:row>11</xdr:row>
      <xdr:rowOff>87917</xdr:rowOff>
    </xdr:to>
    <mc:AlternateContent xmlns:mc="http://schemas.openxmlformats.org/markup-compatibility/2006" xmlns:a14="http://schemas.microsoft.com/office/drawing/2010/main">
      <mc:Choice Requires="a14">
        <xdr:graphicFrame macro="">
          <xdr:nvGraphicFramePr>
            <xdr:cNvPr id="89" name="Year">
              <a:extLst>
                <a:ext uri="{FF2B5EF4-FFF2-40B4-BE49-F238E27FC236}">
                  <a16:creationId xmlns:a16="http://schemas.microsoft.com/office/drawing/2014/main" id="{00000000-0008-0000-0000-00005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9080" y="1158605"/>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365760</xdr:colOff>
      <xdr:row>27</xdr:row>
      <xdr:rowOff>0</xdr:rowOff>
    </xdr:from>
    <xdr:to>
      <xdr:col>10</xdr:col>
      <xdr:colOff>337457</xdr:colOff>
      <xdr:row>35</xdr:row>
      <xdr:rowOff>174172</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367145</xdr:colOff>
      <xdr:row>12</xdr:row>
      <xdr:rowOff>137886</xdr:rowOff>
    </xdr:from>
    <xdr:to>
      <xdr:col>7</xdr:col>
      <xdr:colOff>401782</xdr:colOff>
      <xdr:row>23</xdr:row>
      <xdr:rowOff>124691</xdr:rowOff>
    </xdr:to>
    <xdr:graphicFrame macro="">
      <xdr:nvGraphicFramePr>
        <xdr:cNvPr id="91" name="Chart 90">
          <a:extLst>
            <a:ext uri="{FF2B5EF4-FFF2-40B4-BE49-F238E27FC236}">
              <a16:creationId xmlns:a16="http://schemas.microsoft.com/office/drawing/2014/main" id="{00000000-0008-0000-0000-00005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397486</xdr:colOff>
      <xdr:row>12</xdr:row>
      <xdr:rowOff>161924</xdr:rowOff>
    </xdr:from>
    <xdr:to>
      <xdr:col>11</xdr:col>
      <xdr:colOff>335280</xdr:colOff>
      <xdr:row>23</xdr:row>
      <xdr:rowOff>152400</xdr:rowOff>
    </xdr:to>
    <xdr:graphicFrame macro="">
      <xdr:nvGraphicFramePr>
        <xdr:cNvPr id="92" name="Chart 91">
          <a:extLst>
            <a:ext uri="{FF2B5EF4-FFF2-40B4-BE49-F238E27FC236}">
              <a16:creationId xmlns:a16="http://schemas.microsoft.com/office/drawing/2014/main" id="{00000000-0008-0000-0000-00005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234950</xdr:colOff>
          <xdr:row>13</xdr:row>
          <xdr:rowOff>146050</xdr:rowOff>
        </xdr:from>
        <xdr:to>
          <xdr:col>8</xdr:col>
          <xdr:colOff>387350</xdr:colOff>
          <xdr:row>23</xdr:row>
          <xdr:rowOff>99483</xdr:rowOff>
        </xdr:to>
        <xdr:sp macro="" textlink="">
          <xdr:nvSpPr>
            <xdr:cNvPr id="10241" name="Scroll Bar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154916</xdr:colOff>
      <xdr:row>19</xdr:row>
      <xdr:rowOff>104774</xdr:rowOff>
    </xdr:from>
    <xdr:to>
      <xdr:col>19</xdr:col>
      <xdr:colOff>352425</xdr:colOff>
      <xdr:row>36</xdr:row>
      <xdr:rowOff>0</xdr:rowOff>
    </xdr:to>
    <mc:AlternateContent xmlns:mc="http://schemas.openxmlformats.org/markup-compatibility/2006">
      <mc:Choice xmlns:cx1="http://schemas.microsoft.com/office/drawing/2015/9/8/chartex" Requires="cx1">
        <xdr:graphicFrame macro="">
          <xdr:nvGraphicFramePr>
            <xdr:cNvPr id="93" name="Chart 92">
              <a:extLst>
                <a:ext uri="{FF2B5EF4-FFF2-40B4-BE49-F238E27FC236}">
                  <a16:creationId xmlns:a16="http://schemas.microsoft.com/office/drawing/2014/main" id="{00000000-0008-0000-0000-00005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298916" y="3603624"/>
              <a:ext cx="2635909" cy="3025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80212</xdr:colOff>
      <xdr:row>12</xdr:row>
      <xdr:rowOff>168073</xdr:rowOff>
    </xdr:from>
    <xdr:to>
      <xdr:col>14</xdr:col>
      <xdr:colOff>423333</xdr:colOff>
      <xdr:row>23</xdr:row>
      <xdr:rowOff>127000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108857</xdr:colOff>
      <xdr:row>27</xdr:row>
      <xdr:rowOff>31620</xdr:rowOff>
    </xdr:from>
    <xdr:to>
      <xdr:col>14</xdr:col>
      <xdr:colOff>348343</xdr:colOff>
      <xdr:row>35</xdr:row>
      <xdr:rowOff>185056</xdr:rowOff>
    </xdr:to>
    <xdr:graphicFrame macro="">
      <xdr:nvGraphicFramePr>
        <xdr:cNvPr id="95" name="Chart 94">
          <a:extLst>
            <a:ext uri="{FF2B5EF4-FFF2-40B4-BE49-F238E27FC236}">
              <a16:creationId xmlns:a16="http://schemas.microsoft.com/office/drawing/2014/main" id="{00000000-0008-0000-00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469900</xdr:colOff>
          <xdr:row>11</xdr:row>
          <xdr:rowOff>44450</xdr:rowOff>
        </xdr:from>
        <xdr:to>
          <xdr:col>4</xdr:col>
          <xdr:colOff>659341</xdr:colOff>
          <xdr:row>12</xdr:row>
          <xdr:rowOff>51329</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412750</xdr:colOff>
          <xdr:row>11</xdr:row>
          <xdr:rowOff>31750</xdr:rowOff>
        </xdr:from>
        <xdr:to>
          <xdr:col>6</xdr:col>
          <xdr:colOff>16934</xdr:colOff>
          <xdr:row>12</xdr:row>
          <xdr:rowOff>64029</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11</xdr:row>
          <xdr:rowOff>31750</xdr:rowOff>
        </xdr:from>
        <xdr:to>
          <xdr:col>6</xdr:col>
          <xdr:colOff>659342</xdr:colOff>
          <xdr:row>12</xdr:row>
          <xdr:rowOff>64029</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5</xdr:col>
      <xdr:colOff>2333</xdr:colOff>
      <xdr:row>11</xdr:row>
      <xdr:rowOff>18907</xdr:rowOff>
    </xdr:from>
    <xdr:ext cx="482953"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3050333" y="2030587"/>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Sales</a:t>
          </a:r>
        </a:p>
      </xdr:txBody>
    </xdr:sp>
    <xdr:clientData/>
  </xdr:oneCellAnchor>
  <xdr:oneCellAnchor>
    <xdr:from>
      <xdr:col>5</xdr:col>
      <xdr:colOff>541589</xdr:colOff>
      <xdr:row>11</xdr:row>
      <xdr:rowOff>18907</xdr:rowOff>
    </xdr:from>
    <xdr:ext cx="513923"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3589589" y="2030587"/>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oneCellAnchor>
    <xdr:from>
      <xdr:col>6</xdr:col>
      <xdr:colOff>529864</xdr:colOff>
      <xdr:row>11</xdr:row>
      <xdr:rowOff>18907</xdr:rowOff>
    </xdr:from>
    <xdr:ext cx="616772"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4187464" y="2030587"/>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chemeClr val="bg1"/>
              </a:solidFill>
              <a:latin typeface="+mn-lt"/>
              <a:ea typeface="+mn-ea"/>
              <a:cs typeface="+mn-cs"/>
            </a:rPr>
            <a:t>Profit%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579120</xdr:colOff>
      <xdr:row>0</xdr:row>
      <xdr:rowOff>91440</xdr:rowOff>
    </xdr:from>
    <xdr:to>
      <xdr:col>13</xdr:col>
      <xdr:colOff>236220</xdr:colOff>
      <xdr:row>18</xdr:row>
      <xdr:rowOff>7620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88900</xdr:colOff>
          <xdr:row>16</xdr:row>
          <xdr:rowOff>158750</xdr:rowOff>
        </xdr:from>
        <xdr:to>
          <xdr:col>12</xdr:col>
          <xdr:colOff>504044</xdr:colOff>
          <xdr:row>17</xdr:row>
          <xdr:rowOff>160520</xdr:rowOff>
        </xdr:to>
        <xdr:sp macro="" textlink="">
          <xdr:nvSpPr>
            <xdr:cNvPr id="8195" name="Scroll Bar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349250</xdr:colOff>
          <xdr:row>16</xdr:row>
          <xdr:rowOff>158750</xdr:rowOff>
        </xdr:from>
        <xdr:to>
          <xdr:col>8</xdr:col>
          <xdr:colOff>1130300</xdr:colOff>
          <xdr:row>18</xdr:row>
          <xdr:rowOff>66368</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4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3</xdr:col>
      <xdr:colOff>1516017</xdr:colOff>
      <xdr:row>17</xdr:row>
      <xdr:rowOff>76200</xdr:rowOff>
    </xdr:from>
    <xdr:to>
      <xdr:col>4</xdr:col>
      <xdr:colOff>1345486</xdr:colOff>
      <xdr:row>21</xdr:row>
      <xdr:rowOff>60022</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4716417" y="3222171"/>
              <a:ext cx="2254794" cy="64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702855</xdr:colOff>
      <xdr:row>21</xdr:row>
      <xdr:rowOff>171510</xdr:rowOff>
    </xdr:from>
    <xdr:to>
      <xdr:col>4</xdr:col>
      <xdr:colOff>2089154</xdr:colOff>
      <xdr:row>25</xdr:row>
      <xdr:rowOff>144468</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5546998" y="4057710"/>
              <a:ext cx="1354547" cy="631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530859</xdr:colOff>
      <xdr:row>27</xdr:row>
      <xdr:rowOff>11492</xdr:rowOff>
    </xdr:from>
    <xdr:to>
      <xdr:col>4</xdr:col>
      <xdr:colOff>1495696</xdr:colOff>
      <xdr:row>46</xdr:row>
      <xdr:rowOff>21089</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75002" y="5008035"/>
              <a:ext cx="964837" cy="3135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502920</xdr:colOff>
      <xdr:row>17</xdr:row>
      <xdr:rowOff>46691</xdr:rowOff>
    </xdr:from>
    <xdr:to>
      <xdr:col>3</xdr:col>
      <xdr:colOff>1452154</xdr:colOff>
      <xdr:row>22</xdr:row>
      <xdr:rowOff>122619</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703320" y="3192662"/>
              <a:ext cx="949234" cy="898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33</xdr:row>
      <xdr:rowOff>105109</xdr:rowOff>
    </xdr:from>
    <xdr:to>
      <xdr:col>4</xdr:col>
      <xdr:colOff>268877</xdr:colOff>
      <xdr:row>42</xdr:row>
      <xdr:rowOff>96401</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351905</xdr:colOff>
      <xdr:row>19</xdr:row>
      <xdr:rowOff>44875</xdr:rowOff>
    </xdr:from>
    <xdr:to>
      <xdr:col>13</xdr:col>
      <xdr:colOff>279862</xdr:colOff>
      <xdr:row>30</xdr:row>
      <xdr:rowOff>31680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107926</xdr:colOff>
      <xdr:row>48</xdr:row>
      <xdr:rowOff>175593</xdr:rowOff>
    </xdr:from>
    <xdr:to>
      <xdr:col>25</xdr:col>
      <xdr:colOff>632460</xdr:colOff>
      <xdr:row>59</xdr:row>
      <xdr:rowOff>166069</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863600</xdr:colOff>
          <xdr:row>49</xdr:row>
          <xdr:rowOff>152400</xdr:rowOff>
        </xdr:from>
        <xdr:to>
          <xdr:col>21</xdr:col>
          <xdr:colOff>19664</xdr:colOff>
          <xdr:row>60</xdr:row>
          <xdr:rowOff>15363</xdr:rowOff>
        </xdr:to>
        <xdr:sp macro="" textlink="">
          <xdr:nvSpPr>
            <xdr:cNvPr id="14338" name="Scroll Bar 2" hidden="1">
              <a:extLst>
                <a:ext uri="{63B3BB69-23CF-44E3-9099-C40C66FF867C}">
                  <a14:compatExt spid="_x0000_s14338"/>
                </a:ext>
                <a:ext uri="{FF2B5EF4-FFF2-40B4-BE49-F238E27FC236}">
                  <a16:creationId xmlns:a16="http://schemas.microsoft.com/office/drawing/2014/main" id="{00000000-0008-0000-0400-000002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48236</xdr:colOff>
      <xdr:row>9</xdr:row>
      <xdr:rowOff>134114</xdr:rowOff>
    </xdr:from>
    <xdr:to>
      <xdr:col>34</xdr:col>
      <xdr:colOff>1815465</xdr:colOff>
      <xdr:row>26</xdr:row>
      <xdr:rowOff>29340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267886" y="1791464"/>
              <a:ext cx="2440329" cy="3025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1040332</xdr:colOff>
      <xdr:row>6</xdr:row>
      <xdr:rowOff>75062</xdr:rowOff>
    </xdr:from>
    <xdr:to>
      <xdr:col>42</xdr:col>
      <xdr:colOff>1276773</xdr:colOff>
      <xdr:row>17</xdr:row>
      <xdr:rowOff>33989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62</xdr:col>
      <xdr:colOff>337457</xdr:colOff>
      <xdr:row>0</xdr:row>
      <xdr:rowOff>0</xdr:rowOff>
    </xdr:from>
    <xdr:to>
      <xdr:col>64</xdr:col>
      <xdr:colOff>576943</xdr:colOff>
      <xdr:row>8</xdr:row>
      <xdr:rowOff>153436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203200</xdr:colOff>
          <xdr:row>17</xdr:row>
          <xdr:rowOff>165100</xdr:rowOff>
        </xdr:from>
        <xdr:to>
          <xdr:col>10</xdr:col>
          <xdr:colOff>393700</xdr:colOff>
          <xdr:row>19</xdr:row>
          <xdr:rowOff>9013</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4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755650</xdr:colOff>
          <xdr:row>17</xdr:row>
          <xdr:rowOff>152400</xdr:rowOff>
        </xdr:from>
        <xdr:to>
          <xdr:col>11</xdr:col>
          <xdr:colOff>146664</xdr:colOff>
          <xdr:row>19</xdr:row>
          <xdr:rowOff>21713</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4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565150</xdr:colOff>
          <xdr:row>17</xdr:row>
          <xdr:rowOff>152400</xdr:rowOff>
        </xdr:from>
        <xdr:to>
          <xdr:col>11</xdr:col>
          <xdr:colOff>830621</xdr:colOff>
          <xdr:row>19</xdr:row>
          <xdr:rowOff>21713</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4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10</xdr:col>
      <xdr:colOff>348223</xdr:colOff>
      <xdr:row>17</xdr:row>
      <xdr:rowOff>132522</xdr:rowOff>
    </xdr:from>
    <xdr:ext cx="482953" cy="264560"/>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2407701" y="3286539"/>
          <a:ext cx="4829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Sales</a:t>
          </a:r>
        </a:p>
      </xdr:txBody>
    </xdr:sp>
    <xdr:clientData/>
  </xdr:oneCellAnchor>
  <xdr:oneCellAnchor>
    <xdr:from>
      <xdr:col>11</xdr:col>
      <xdr:colOff>92348</xdr:colOff>
      <xdr:row>17</xdr:row>
      <xdr:rowOff>132522</xdr:rowOff>
    </xdr:from>
    <xdr:ext cx="513923" cy="264560"/>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2946957" y="3286539"/>
          <a:ext cx="513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oneCellAnchor>
    <xdr:from>
      <xdr:col>11</xdr:col>
      <xdr:colOff>690697</xdr:colOff>
      <xdr:row>17</xdr:row>
      <xdr:rowOff>132522</xdr:rowOff>
    </xdr:from>
    <xdr:ext cx="616772" cy="264560"/>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3545306" y="3286539"/>
          <a:ext cx="616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IN" sz="1100" b="1">
              <a:solidFill>
                <a:sysClr val="windowText" lastClr="000000"/>
              </a:solidFill>
              <a:latin typeface="+mn-lt"/>
              <a:ea typeface="+mn-ea"/>
              <a:cs typeface="+mn-cs"/>
            </a:rPr>
            <a:t>Profit%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G ENGINEERING" refreshedDate="44925.048050578705" createdVersion="8" refreshedVersion="8" minRefreshableVersion="3" recordCount="528" xr:uid="{268E2FA7-1F73-4709-882C-3574D0829BAC}">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7833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0A9C07-EA85-4AF0-9A57-20CA8D8C09C4}" name="SalesType"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
  <location ref="AP1:AQ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5FD93E-A627-4093-BD4F-33506449BB20}" name="Monthly"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numFmtId="166"/>
  </dataFields>
  <formats count="1">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8A18C6-8518-40DD-854F-DBCCCB02A264}" name="Categorywise"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location ref="AH1:AI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7A152A-922C-40F9-A07F-6878D06C56EB}" name="TotalSales"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39F4A7-76A0-423D-9A0F-4C5B40B31C4B}" name="Daily"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5">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EEF999-6022-49DD-8316-513AD0BFB7DD}" name="Productwise"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location ref="Q1:S45"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06310-35B5-4D67-B707-1BA2D66C7D9C}" name="PaymentMode"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location ref="AZ1:BA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F767A0F-C00E-43BF-8BA4-AE08819E1EE8}" sourceName="SALE TYPE">
  <pivotTables>
    <pivotTable tabId="4" name="Daily"/>
    <pivotTable tabId="4" name="Categorywise"/>
    <pivotTable tabId="4" name="Monthly"/>
    <pivotTable tabId="4" name="PaymentMode"/>
    <pivotTable tabId="4" name="Productwise"/>
    <pivotTable tabId="4" name="TotalSales"/>
  </pivotTables>
  <data>
    <tabular pivotCacheId="167833136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0BFD2F4-FE7E-41F9-BC57-67257C82F4A0}" sourceName="PAYMENT MODE">
  <pivotTables>
    <pivotTable tabId="4" name="Daily"/>
    <pivotTable tabId="4" name="Categorywise"/>
    <pivotTable tabId="4" name="Monthly"/>
    <pivotTable tabId="4" name="Productwise"/>
    <pivotTable tabId="4" name="SalesType"/>
    <pivotTable tabId="4" name="TotalSales"/>
  </pivotTables>
  <data>
    <tabular pivotCacheId="16783313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74E9FF4-2DD4-49DC-A346-6BC70BA5A41B}" sourceName="Month">
  <pivotTables>
    <pivotTable tabId="4" name="Daily"/>
    <pivotTable tabId="4" name="Categorywise"/>
    <pivotTable tabId="4" name="PaymentMode"/>
    <pivotTable tabId="4" name="Productwise"/>
    <pivotTable tabId="4" name="SalesType"/>
    <pivotTable tabId="4" name="TotalSales"/>
    <pivotTable tabId="4" name="Monthly"/>
  </pivotTables>
  <data>
    <tabular pivotCacheId="1678331366">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65A83C1-5576-47EE-86E1-B20FC63BFCD8}" sourceName="Year">
  <pivotTables>
    <pivotTable tabId="4" name="Daily"/>
    <pivotTable tabId="4" name="Categorywise"/>
    <pivotTable tabId="4" name="Monthly"/>
    <pivotTable tabId="4" name="PaymentMode"/>
    <pivotTable tabId="4" name="Productwise"/>
    <pivotTable tabId="4" name="SalesType"/>
    <pivotTable tabId="4" name="TotalSales"/>
  </pivotTables>
  <data>
    <tabular pivotCacheId="1678331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590AD843-1EB1-4E52-9BCC-A7A0B1A0253B}" cache="Slicer_SALE_TYPE" caption="SALE TYPE" columnCount="3" rowHeight="234950"/>
  <slicer name="PAYMENT MODE" xr10:uid="{97ACBAF2-76B7-43E2-82D1-76522E81F19F}" cache="Slicer_PAYMENT_MODE" caption="PAYMENT MODE" columnCount="2" rowHeight="234950"/>
  <slicer name="Month" xr10:uid="{985B0322-148E-46A2-9D76-5009A2075934}" cache="Slicer_Month" caption="Month" rowHeight="234950"/>
  <slicer name="Year" xr10:uid="{3E16C009-DB2E-405D-9F7A-32C5992D122E}"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DF3D06F1-259D-4079-842D-BDF4C794602F}" cache="Slicer_SALE_TYPE" caption="SALE TYPE" columnCount="3" style="SLICER" rowHeight="234950"/>
  <slicer name="PAYMENT MODE 1" xr10:uid="{F849CF63-2BE0-4B27-8625-BD1498A62A8C}" cache="Slicer_PAYMENT_MODE" caption="PAYMENT MODE" columnCount="2" style="SLICER" rowHeight="234950"/>
  <slicer name="Month 1" xr10:uid="{5D967EB8-1B90-4948-8197-4EE046DE8B7E}" cache="Slicer_Month" caption="Month" style="SLICER" rowHeight="234950"/>
  <slicer name="Year 1" xr10:uid="{F6B39F35-8F21-4F81-8D06-B69E0E807CD0}" cache="Slicer_Year" caption="Year"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9" totalsRowShown="0" headerRowDxfId="29" headerRowBorderDxfId="28">
  <autoFilter ref="A1:P529" xr:uid="{60351B27-4213-4B50-AF1E-6DD234ED1CD8}"/>
  <sortState xmlns:xlrd2="http://schemas.microsoft.com/office/spreadsheetml/2017/richdata2" ref="A2:E527">
    <sortCondition ref="A1:A527"/>
  </sortState>
  <tableColumns count="16">
    <tableColumn id="1" xr3:uid="{7E2D9722-C99A-4D79-AD8A-A4AF24D31B15}" name="DATE" dataDxfId="27"/>
    <tableColumn id="3" xr3:uid="{1B687DA1-746A-409E-8132-464ADA2D65F7}" name="PRODUCT ID" dataDxfId="26"/>
    <tableColumn id="2" xr3:uid="{3D21C161-3520-4EEB-95C2-BC89A67F811B}" name="QUANTITY" dataDxfId="25"/>
    <tableColumn id="4" xr3:uid="{51AFA112-3989-4C7A-B537-003512753602}" name="SALE TYPE" dataDxfId="24"/>
    <tableColumn id="5" xr3:uid="{057B8FDA-60FB-4816-999C-2030B688B9CF}" name="PAYMENT MODE" dataDxfId="23"/>
    <tableColumn id="6" xr3:uid="{A77A9445-20AF-4122-92EB-C3706E536AB4}" name="DISCOUNT %" dataDxfId="22"/>
    <tableColumn id="8" xr3:uid="{681B0B69-96EC-4FF5-8BB4-DDBD8521A907}" name="PRODUCT" dataDxfId="21">
      <calculatedColumnFormula>VLOOKUP(InputData[[#This Row],[PRODUCT ID]],MasterData[],2,0)</calculatedColumnFormula>
    </tableColumn>
    <tableColumn id="9" xr3:uid="{20B6DA95-9623-4097-8A3A-E9A8F6A12B11}" name="CATEGORY" dataDxfId="20">
      <calculatedColumnFormula>VLOOKUP(InputData[[#This Row],[PRODUCT ID]],MasterData[],3,0)</calculatedColumnFormula>
    </tableColumn>
    <tableColumn id="10" xr3:uid="{2A5914C9-7325-445E-AA69-1D5EAD198A86}" name="UOM" dataDxfId="19">
      <calculatedColumnFormula>VLOOKUP(InputData[[#This Row],[PRODUCT ID]],MasterData[],4,0)</calculatedColumnFormula>
    </tableColumn>
    <tableColumn id="11" xr3:uid="{B466E551-8EDB-4274-AE18-545C45789603}" name="BUYING PRIZE" dataDxfId="18">
      <calculatedColumnFormula>VLOOKUP(InputData[[#This Row],[PRODUCT ID]],MasterData[],5,0)</calculatedColumnFormula>
    </tableColumn>
    <tableColumn id="12" xr3:uid="{6A051AC1-9994-40C2-B5FF-76A1CF935E91}" name="SELLING PRICE" dataDxfId="17">
      <calculatedColumnFormula>VLOOKUP(InputData[[#This Row],[PRODUCT ID]],MasterData[],6,0)</calculatedColumnFormula>
    </tableColumn>
    <tableColumn id="13" xr3:uid="{3B274ABC-87F2-4E6C-BD6E-8DB4FEFBA8E7}" name="Total Buying Value" dataDxfId="16">
      <calculatedColumnFormula>InputData[[#This Row],[BUYING PRIZE]]*InputData[[#This Row],[QUANTITY]]</calculatedColumnFormula>
    </tableColumn>
    <tableColumn id="14" xr3:uid="{8BBB58B5-9E90-4FA0-8D92-2E1B1124C824}" name="Total Selling Value" dataDxfId="15">
      <calculatedColumnFormula>InputData[[#This Row],[SELLING PRICE]]*InputData[[#This Row],[QUANTITY]]*(1-InputData[[#This Row],[DISCOUNT %]])</calculatedColumnFormula>
    </tableColumn>
    <tableColumn id="15" xr3:uid="{64DBB1D5-7293-482D-BE96-A28D7E04DAF3}" name="Day" dataDxfId="14">
      <calculatedColumnFormula>DAY(InputData[[#This Row],[DATE]])</calculatedColumnFormula>
    </tableColumn>
    <tableColumn id="16" xr3:uid="{6A6BAF6E-30D6-4B80-A966-F8A3F21556C7}" name="Month" dataDxfId="13">
      <calculatedColumnFormula>TEXT(InputData[[#This Row],[DATE]],"mmm")</calculatedColumnFormula>
    </tableColumn>
    <tableColumn id="17" xr3:uid="{B2D22D4B-8722-4D38-8705-B0AFFC760C6C}" name="Year" dataDxfId="12">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1" dataDxfId="9" headerRowBorderDxfId="10">
  <autoFilter ref="A1:F46" xr:uid="{DE6FA1E2-6EE8-430A-AF62-020400F3E926}"/>
  <tableColumns count="6">
    <tableColumn id="1" xr3:uid="{106E50BA-9FFB-484D-AC75-176578AFED44}" name="PRODUCT ID" dataDxfId="8"/>
    <tableColumn id="2" xr3:uid="{C6063C4C-22AC-43C3-B630-5C0916CFA263}" name="PRODUCT" dataDxfId="7"/>
    <tableColumn id="3" xr3:uid="{FEA9A0A4-A0D7-45FA-BD75-4D9EBBD09441}" name="CATEGORY" dataDxfId="6"/>
    <tableColumn id="4" xr3:uid="{3BDFD3DA-79CD-4B0E-9F98-1F406523093B}" name="UOM" dataDxfId="5"/>
    <tableColumn id="5" xr3:uid="{C286276F-25D5-4D9D-9759-32EF67A133BE}" name="BUYING PRIZE" dataDxfId="4"/>
    <tableColumn id="6" xr3:uid="{BFC92544-6510-4B40-ABEE-FD6A4B0302D7}" name="SELLING PRICE" dataDxfId="3"/>
  </tableColumns>
  <tableStyleInfo name="TableStyleLight1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ctrlProp" Target="../ctrlProps/ctrlProp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7.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6.xml"/><Relationship Id="rId5" Type="http://schemas.openxmlformats.org/officeDocument/2006/relationships/pivotTable" Target="../pivotTables/pivotTable5.xml"/><Relationship Id="rId15" Type="http://schemas.openxmlformats.org/officeDocument/2006/relationships/ctrlProp" Target="../ctrlProps/ctrlProp10.xml"/><Relationship Id="rId10" Type="http://schemas.openxmlformats.org/officeDocument/2006/relationships/vmlDrawing" Target="../drawings/vmlDrawing3.vml"/><Relationship Id="rId4" Type="http://schemas.openxmlformats.org/officeDocument/2006/relationships/pivotTable" Target="../pivotTables/pivotTable4.xml"/><Relationship Id="rId9" Type="http://schemas.openxmlformats.org/officeDocument/2006/relationships/drawing" Target="../drawings/drawing3.xml"/><Relationship Id="rId1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6260-675F-491E-BA93-4D3058E44007}">
  <sheetPr codeName="Sheet1">
    <pageSetUpPr fitToPage="1"/>
  </sheetPr>
  <dimension ref="A1"/>
  <sheetViews>
    <sheetView showGridLines="0" tabSelected="1" zoomScale="51" zoomScaleNormal="75" workbookViewId="0">
      <selection activeCell="Y21" sqref="Y21"/>
    </sheetView>
  </sheetViews>
  <sheetFormatPr defaultRowHeight="13.5" x14ac:dyDescent="0.25"/>
  <sheetData/>
  <pageMargins left="0.25" right="0.25" top="0.75" bottom="0.75" header="0.3" footer="0.3"/>
  <pageSetup paperSize="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Scroll Bar 1">
              <controlPr defaultSize="0" autoPict="0">
                <anchor moveWithCells="1">
                  <from>
                    <xdr:col>8</xdr:col>
                    <xdr:colOff>234950</xdr:colOff>
                    <xdr:row>13</xdr:row>
                    <xdr:rowOff>146050</xdr:rowOff>
                  </from>
                  <to>
                    <xdr:col>8</xdr:col>
                    <xdr:colOff>381000</xdr:colOff>
                    <xdr:row>23</xdr:row>
                    <xdr:rowOff>107950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4</xdr:col>
                    <xdr:colOff>469900</xdr:colOff>
                    <xdr:row>11</xdr:row>
                    <xdr:rowOff>44450</xdr:rowOff>
                  </from>
                  <to>
                    <xdr:col>5</xdr:col>
                    <xdr:colOff>0</xdr:colOff>
                    <xdr:row>12</xdr:row>
                    <xdr:rowOff>50800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5</xdr:col>
                    <xdr:colOff>412750</xdr:colOff>
                    <xdr:row>11</xdr:row>
                    <xdr:rowOff>31750</xdr:rowOff>
                  </from>
                  <to>
                    <xdr:col>6</xdr:col>
                    <xdr:colOff>12700</xdr:colOff>
                    <xdr:row>12</xdr:row>
                    <xdr:rowOff>63500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6</xdr:col>
                    <xdr:colOff>393700</xdr:colOff>
                    <xdr:row>11</xdr:row>
                    <xdr:rowOff>31750</xdr:rowOff>
                  </from>
                  <to>
                    <xdr:col>7</xdr:col>
                    <xdr:colOff>0</xdr:colOff>
                    <xdr:row>12</xdr:row>
                    <xdr:rowOff>63500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2"/>
  <dimension ref="A1:P529"/>
  <sheetViews>
    <sheetView workbookViewId="0">
      <selection activeCell="A530" sqref="A530"/>
    </sheetView>
  </sheetViews>
  <sheetFormatPr defaultRowHeight="14.5" x14ac:dyDescent="0.25"/>
  <cols>
    <col min="1" max="1" width="10.33203125" style="5" customWidth="1"/>
    <col min="2" max="2" width="15.83203125" style="5" customWidth="1"/>
    <col min="3" max="3" width="14.1640625" style="6" customWidth="1"/>
    <col min="4" max="4" width="14" style="6" customWidth="1"/>
    <col min="5" max="5" width="19.75" style="6" customWidth="1"/>
    <col min="6" max="6" width="16.1640625" style="6" customWidth="1"/>
    <col min="7" max="7" width="13.58203125" customWidth="1"/>
    <col min="8" max="8" width="14.4140625" customWidth="1"/>
    <col min="9" max="9" width="9.83203125" customWidth="1"/>
    <col min="10" max="10" width="17.1640625" customWidth="1"/>
    <col min="11" max="11" width="17.75" customWidth="1"/>
    <col min="12" max="12" width="24.5" customWidth="1"/>
    <col min="13" max="13" width="22.33203125" customWidth="1"/>
  </cols>
  <sheetData>
    <row r="1" spans="1:16"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ht="13.5" x14ac:dyDescent="0.25">
      <c r="A2" s="3">
        <v>44197</v>
      </c>
      <c r="B2" s="4" t="s">
        <v>56</v>
      </c>
      <c r="C2" s="6">
        <v>9</v>
      </c>
      <c r="D2" s="6" t="s">
        <v>105</v>
      </c>
      <c r="E2" s="6" t="s">
        <v>106</v>
      </c>
      <c r="F2" s="7">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ht="13.5" x14ac:dyDescent="0.25">
      <c r="A3" s="3">
        <v>44198</v>
      </c>
      <c r="B3" s="4" t="s">
        <v>86</v>
      </c>
      <c r="C3" s="6">
        <v>15</v>
      </c>
      <c r="D3" s="6" t="s">
        <v>106</v>
      </c>
      <c r="E3" s="6" t="s">
        <v>107</v>
      </c>
      <c r="F3" s="7">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ht="13.5" x14ac:dyDescent="0.25">
      <c r="A4" s="3">
        <v>44198</v>
      </c>
      <c r="B4" s="4" t="s">
        <v>33</v>
      </c>
      <c r="C4" s="6">
        <v>6</v>
      </c>
      <c r="D4" s="6" t="s">
        <v>108</v>
      </c>
      <c r="E4" s="6" t="s">
        <v>107</v>
      </c>
      <c r="F4" s="7">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ht="13.5" x14ac:dyDescent="0.25">
      <c r="A5" s="3">
        <v>44199</v>
      </c>
      <c r="B5" s="4" t="s">
        <v>14</v>
      </c>
      <c r="C5" s="6">
        <v>5</v>
      </c>
      <c r="D5" s="6" t="s">
        <v>108</v>
      </c>
      <c r="E5" s="6" t="s">
        <v>106</v>
      </c>
      <c r="F5" s="7">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ht="13.5" x14ac:dyDescent="0.25">
      <c r="A6" s="3">
        <v>44200</v>
      </c>
      <c r="B6" s="4" t="s">
        <v>79</v>
      </c>
      <c r="C6" s="6">
        <v>12</v>
      </c>
      <c r="D6" s="6" t="s">
        <v>106</v>
      </c>
      <c r="E6" s="6" t="s">
        <v>106</v>
      </c>
      <c r="F6" s="7">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ht="13.5" x14ac:dyDescent="0.25">
      <c r="A7" s="3">
        <v>44205</v>
      </c>
      <c r="B7" s="4" t="s">
        <v>71</v>
      </c>
      <c r="C7" s="6">
        <v>1</v>
      </c>
      <c r="D7" s="6" t="s">
        <v>108</v>
      </c>
      <c r="E7" s="6" t="s">
        <v>107</v>
      </c>
      <c r="F7" s="7">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ht="13.5" x14ac:dyDescent="0.25">
      <c r="A8" s="3">
        <v>44205</v>
      </c>
      <c r="B8" s="4" t="s">
        <v>12</v>
      </c>
      <c r="C8" s="6">
        <v>8</v>
      </c>
      <c r="D8" s="6" t="s">
        <v>108</v>
      </c>
      <c r="E8" s="6" t="s">
        <v>107</v>
      </c>
      <c r="F8" s="7">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ht="13.5" x14ac:dyDescent="0.25">
      <c r="A9" s="3">
        <v>44205</v>
      </c>
      <c r="B9" s="4" t="s">
        <v>58</v>
      </c>
      <c r="C9" s="6">
        <v>4</v>
      </c>
      <c r="D9" s="6" t="s">
        <v>108</v>
      </c>
      <c r="E9" s="6" t="s">
        <v>106</v>
      </c>
      <c r="F9" s="7">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ht="13.5" x14ac:dyDescent="0.25">
      <c r="A10" s="3">
        <v>44207</v>
      </c>
      <c r="B10" s="4" t="s">
        <v>83</v>
      </c>
      <c r="C10" s="6">
        <v>3</v>
      </c>
      <c r="D10" s="6" t="s">
        <v>108</v>
      </c>
      <c r="E10" s="6" t="s">
        <v>107</v>
      </c>
      <c r="F10" s="7">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ht="13.5" x14ac:dyDescent="0.25">
      <c r="A11" s="3">
        <v>44207</v>
      </c>
      <c r="B11" s="4" t="s">
        <v>35</v>
      </c>
      <c r="C11" s="6">
        <v>4</v>
      </c>
      <c r="D11" s="6" t="s">
        <v>105</v>
      </c>
      <c r="E11" s="6" t="s">
        <v>106</v>
      </c>
      <c r="F11" s="7">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ht="13.5" x14ac:dyDescent="0.25">
      <c r="A12" s="3">
        <v>44207</v>
      </c>
      <c r="B12" s="4" t="s">
        <v>94</v>
      </c>
      <c r="C12" s="6">
        <v>4</v>
      </c>
      <c r="D12" s="6" t="s">
        <v>108</v>
      </c>
      <c r="E12" s="6" t="s">
        <v>106</v>
      </c>
      <c r="F12" s="7">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ht="13.5" x14ac:dyDescent="0.25">
      <c r="A13" s="3">
        <v>44208</v>
      </c>
      <c r="B13" s="4" t="s">
        <v>94</v>
      </c>
      <c r="C13" s="6">
        <v>10</v>
      </c>
      <c r="D13" s="6" t="s">
        <v>106</v>
      </c>
      <c r="E13" s="6" t="s">
        <v>107</v>
      </c>
      <c r="F13" s="7">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ht="13.5" x14ac:dyDescent="0.25">
      <c r="A14" s="3">
        <v>44214</v>
      </c>
      <c r="B14" s="4" t="s">
        <v>98</v>
      </c>
      <c r="C14" s="6">
        <v>13</v>
      </c>
      <c r="D14" s="6" t="s">
        <v>108</v>
      </c>
      <c r="E14" s="6" t="s">
        <v>106</v>
      </c>
      <c r="F14" s="7">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ht="13.5" x14ac:dyDescent="0.25">
      <c r="A15" s="3">
        <v>44214</v>
      </c>
      <c r="B15" s="4" t="s">
        <v>54</v>
      </c>
      <c r="C15" s="6">
        <v>3</v>
      </c>
      <c r="D15" s="6" t="s">
        <v>106</v>
      </c>
      <c r="E15" s="6" t="s">
        <v>107</v>
      </c>
      <c r="F15" s="7">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ht="13.5" x14ac:dyDescent="0.25">
      <c r="A16" s="3">
        <v>44215</v>
      </c>
      <c r="B16" s="4" t="s">
        <v>79</v>
      </c>
      <c r="C16" s="6">
        <v>6</v>
      </c>
      <c r="D16" s="6" t="s">
        <v>108</v>
      </c>
      <c r="E16" s="6" t="s">
        <v>107</v>
      </c>
      <c r="F16" s="7">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ht="13.5" x14ac:dyDescent="0.25">
      <c r="A17" s="3">
        <v>44216</v>
      </c>
      <c r="B17" s="4" t="s">
        <v>77</v>
      </c>
      <c r="C17" s="6">
        <v>4</v>
      </c>
      <c r="D17" s="6" t="s">
        <v>108</v>
      </c>
      <c r="E17" s="6" t="s">
        <v>107</v>
      </c>
      <c r="F17" s="7">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ht="13.5" x14ac:dyDescent="0.25">
      <c r="A18" s="3">
        <v>44216</v>
      </c>
      <c r="B18" s="4" t="s">
        <v>47</v>
      </c>
      <c r="C18" s="6">
        <v>4</v>
      </c>
      <c r="D18" s="6" t="s">
        <v>108</v>
      </c>
      <c r="E18" s="6" t="s">
        <v>107</v>
      </c>
      <c r="F18" s="7">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ht="13.5" x14ac:dyDescent="0.25">
      <c r="A19" s="3">
        <v>44217</v>
      </c>
      <c r="B19" s="4" t="s">
        <v>14</v>
      </c>
      <c r="C19" s="6">
        <v>15</v>
      </c>
      <c r="D19" s="6" t="s">
        <v>105</v>
      </c>
      <c r="E19" s="6" t="s">
        <v>107</v>
      </c>
      <c r="F19" s="7">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ht="13.5" x14ac:dyDescent="0.25">
      <c r="A20" s="3">
        <v>44217</v>
      </c>
      <c r="B20" s="4" t="s">
        <v>12</v>
      </c>
      <c r="C20" s="6">
        <v>9</v>
      </c>
      <c r="D20" s="6" t="s">
        <v>108</v>
      </c>
      <c r="E20" s="6" t="s">
        <v>106</v>
      </c>
      <c r="F20" s="7">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ht="13.5" x14ac:dyDescent="0.25">
      <c r="A21" s="3">
        <v>44217</v>
      </c>
      <c r="B21" s="4" t="s">
        <v>94</v>
      </c>
      <c r="C21" s="6">
        <v>6</v>
      </c>
      <c r="D21" s="6" t="s">
        <v>108</v>
      </c>
      <c r="E21" s="6" t="s">
        <v>106</v>
      </c>
      <c r="F21" s="7">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ht="13.5" x14ac:dyDescent="0.25">
      <c r="A22" s="3">
        <v>44221</v>
      </c>
      <c r="B22" s="4" t="s">
        <v>77</v>
      </c>
      <c r="C22" s="6">
        <v>6</v>
      </c>
      <c r="D22" s="6" t="s">
        <v>108</v>
      </c>
      <c r="E22" s="6" t="s">
        <v>107</v>
      </c>
      <c r="F22" s="7">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ht="13.5" x14ac:dyDescent="0.25">
      <c r="A23" s="3">
        <v>44221</v>
      </c>
      <c r="B23" s="4" t="s">
        <v>79</v>
      </c>
      <c r="C23" s="6">
        <v>7</v>
      </c>
      <c r="D23" s="6" t="s">
        <v>108</v>
      </c>
      <c r="E23" s="6" t="s">
        <v>106</v>
      </c>
      <c r="F23" s="7">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ht="13.5" x14ac:dyDescent="0.25">
      <c r="A24" s="3">
        <v>44221</v>
      </c>
      <c r="B24" s="4" t="s">
        <v>71</v>
      </c>
      <c r="C24" s="6">
        <v>14</v>
      </c>
      <c r="D24" s="6" t="s">
        <v>108</v>
      </c>
      <c r="E24" s="6" t="s">
        <v>106</v>
      </c>
      <c r="F24" s="7">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ht="13.5" x14ac:dyDescent="0.25">
      <c r="A25" s="3">
        <v>44222</v>
      </c>
      <c r="B25" s="4" t="s">
        <v>98</v>
      </c>
      <c r="C25" s="6">
        <v>9</v>
      </c>
      <c r="D25" s="6" t="s">
        <v>105</v>
      </c>
      <c r="E25" s="6" t="s">
        <v>107</v>
      </c>
      <c r="F25" s="7">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ht="13.5" x14ac:dyDescent="0.25">
      <c r="A26" s="3">
        <v>44222</v>
      </c>
      <c r="B26" s="4" t="s">
        <v>18</v>
      </c>
      <c r="C26" s="6">
        <v>7</v>
      </c>
      <c r="D26" s="6" t="s">
        <v>106</v>
      </c>
      <c r="E26" s="6" t="s">
        <v>107</v>
      </c>
      <c r="F26" s="7">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ht="13.5" x14ac:dyDescent="0.25">
      <c r="A27" s="3">
        <v>44222</v>
      </c>
      <c r="B27" s="4" t="s">
        <v>6</v>
      </c>
      <c r="C27" s="6">
        <v>7</v>
      </c>
      <c r="D27" s="6" t="s">
        <v>106</v>
      </c>
      <c r="E27" s="6" t="s">
        <v>106</v>
      </c>
      <c r="F27" s="7">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ht="13.5" x14ac:dyDescent="0.25">
      <c r="A28" s="3">
        <v>44223</v>
      </c>
      <c r="B28" s="4" t="s">
        <v>90</v>
      </c>
      <c r="C28" s="6">
        <v>7</v>
      </c>
      <c r="D28" s="6" t="s">
        <v>105</v>
      </c>
      <c r="E28" s="6" t="s">
        <v>106</v>
      </c>
      <c r="F28" s="7">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ht="13.5" x14ac:dyDescent="0.25">
      <c r="A29" s="3">
        <v>44223</v>
      </c>
      <c r="B29" s="4" t="s">
        <v>73</v>
      </c>
      <c r="C29" s="6">
        <v>3</v>
      </c>
      <c r="D29" s="6" t="s">
        <v>105</v>
      </c>
      <c r="E29" s="6" t="s">
        <v>106</v>
      </c>
      <c r="F29" s="7">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ht="13.5" x14ac:dyDescent="0.25">
      <c r="A30" s="3">
        <v>44224</v>
      </c>
      <c r="B30" s="4" t="s">
        <v>14</v>
      </c>
      <c r="C30" s="6">
        <v>10</v>
      </c>
      <c r="D30" s="6" t="s">
        <v>106</v>
      </c>
      <c r="E30" s="6" t="s">
        <v>107</v>
      </c>
      <c r="F30" s="7">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ht="13.5" x14ac:dyDescent="0.25">
      <c r="A31" s="3">
        <v>44224</v>
      </c>
      <c r="B31" s="4" t="s">
        <v>67</v>
      </c>
      <c r="C31" s="6">
        <v>2</v>
      </c>
      <c r="D31" s="6" t="s">
        <v>108</v>
      </c>
      <c r="E31" s="6" t="s">
        <v>107</v>
      </c>
      <c r="F31" s="7">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ht="13.5" x14ac:dyDescent="0.25">
      <c r="A32" s="3">
        <v>44229</v>
      </c>
      <c r="B32" s="4" t="s">
        <v>26</v>
      </c>
      <c r="C32" s="6">
        <v>7</v>
      </c>
      <c r="D32" s="6" t="s">
        <v>106</v>
      </c>
      <c r="E32" s="6" t="s">
        <v>106</v>
      </c>
      <c r="F32" s="7">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ht="13.5" x14ac:dyDescent="0.25">
      <c r="A33" s="3">
        <v>44230</v>
      </c>
      <c r="B33" s="4" t="s">
        <v>39</v>
      </c>
      <c r="C33" s="6">
        <v>13</v>
      </c>
      <c r="D33" s="6" t="s">
        <v>108</v>
      </c>
      <c r="E33" s="6" t="s">
        <v>106</v>
      </c>
      <c r="F33" s="7">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ht="13.5" x14ac:dyDescent="0.25">
      <c r="A34" s="3">
        <v>44230</v>
      </c>
      <c r="B34" s="4" t="s">
        <v>52</v>
      </c>
      <c r="C34" s="6">
        <v>2</v>
      </c>
      <c r="D34" s="6" t="s">
        <v>105</v>
      </c>
      <c r="E34" s="6" t="s">
        <v>107</v>
      </c>
      <c r="F34" s="7">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ht="13.5" x14ac:dyDescent="0.25">
      <c r="A35" s="3">
        <v>44231</v>
      </c>
      <c r="B35" s="4" t="s">
        <v>83</v>
      </c>
      <c r="C35" s="6">
        <v>4</v>
      </c>
      <c r="D35" s="6" t="s">
        <v>106</v>
      </c>
      <c r="E35" s="6" t="s">
        <v>106</v>
      </c>
      <c r="F35" s="7">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ht="13.5" x14ac:dyDescent="0.25">
      <c r="A36" s="3">
        <v>44232</v>
      </c>
      <c r="B36" s="4" t="s">
        <v>96</v>
      </c>
      <c r="C36" s="6">
        <v>7</v>
      </c>
      <c r="D36" s="6" t="s">
        <v>106</v>
      </c>
      <c r="E36" s="6" t="s">
        <v>107</v>
      </c>
      <c r="F36" s="7">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ht="13.5" x14ac:dyDescent="0.25">
      <c r="A37" s="3">
        <v>44232</v>
      </c>
      <c r="B37" s="4" t="s">
        <v>16</v>
      </c>
      <c r="C37" s="6">
        <v>1</v>
      </c>
      <c r="D37" s="6" t="s">
        <v>108</v>
      </c>
      <c r="E37" s="6" t="s">
        <v>107</v>
      </c>
      <c r="F37" s="7">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ht="13.5" x14ac:dyDescent="0.25">
      <c r="A38" s="3">
        <v>44232</v>
      </c>
      <c r="B38" s="4" t="s">
        <v>96</v>
      </c>
      <c r="C38" s="6">
        <v>9</v>
      </c>
      <c r="D38" s="6" t="s">
        <v>108</v>
      </c>
      <c r="E38" s="6" t="s">
        <v>107</v>
      </c>
      <c r="F38" s="7">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ht="13.5" x14ac:dyDescent="0.25">
      <c r="A39" s="3">
        <v>44233</v>
      </c>
      <c r="B39" s="4" t="s">
        <v>79</v>
      </c>
      <c r="C39" s="6">
        <v>1</v>
      </c>
      <c r="D39" s="6" t="s">
        <v>108</v>
      </c>
      <c r="E39" s="6" t="s">
        <v>107</v>
      </c>
      <c r="F39" s="7">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ht="13.5" x14ac:dyDescent="0.25">
      <c r="A40" s="3">
        <v>44236</v>
      </c>
      <c r="B40" s="4" t="s">
        <v>77</v>
      </c>
      <c r="C40" s="6">
        <v>14</v>
      </c>
      <c r="D40" s="6" t="s">
        <v>108</v>
      </c>
      <c r="E40" s="6" t="s">
        <v>106</v>
      </c>
      <c r="F40" s="7">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ht="13.5" x14ac:dyDescent="0.25">
      <c r="A41" s="3">
        <v>44239</v>
      </c>
      <c r="B41" s="4" t="s">
        <v>22</v>
      </c>
      <c r="C41" s="6">
        <v>7</v>
      </c>
      <c r="D41" s="6" t="s">
        <v>108</v>
      </c>
      <c r="E41" s="6" t="s">
        <v>107</v>
      </c>
      <c r="F41" s="7">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ht="13.5" x14ac:dyDescent="0.25">
      <c r="A42" s="3">
        <v>44239</v>
      </c>
      <c r="B42" s="4" t="s">
        <v>54</v>
      </c>
      <c r="C42" s="6">
        <v>9</v>
      </c>
      <c r="D42" s="6" t="s">
        <v>106</v>
      </c>
      <c r="E42" s="6" t="s">
        <v>107</v>
      </c>
      <c r="F42" s="7">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ht="13.5" x14ac:dyDescent="0.25">
      <c r="A43" s="3">
        <v>44242</v>
      </c>
      <c r="B43" s="4" t="s">
        <v>63</v>
      </c>
      <c r="C43" s="6">
        <v>4</v>
      </c>
      <c r="D43" s="6" t="s">
        <v>108</v>
      </c>
      <c r="E43" s="6" t="s">
        <v>106</v>
      </c>
      <c r="F43" s="7">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ht="13.5" x14ac:dyDescent="0.25">
      <c r="A44" s="3">
        <v>44245</v>
      </c>
      <c r="B44" s="4" t="s">
        <v>37</v>
      </c>
      <c r="C44" s="6">
        <v>6</v>
      </c>
      <c r="D44" s="6" t="s">
        <v>106</v>
      </c>
      <c r="E44" s="6" t="s">
        <v>107</v>
      </c>
      <c r="F44" s="7">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ht="13.5" x14ac:dyDescent="0.25">
      <c r="A45" s="3">
        <v>44247</v>
      </c>
      <c r="B45" s="4" t="s">
        <v>69</v>
      </c>
      <c r="C45" s="6">
        <v>11</v>
      </c>
      <c r="D45" s="6" t="s">
        <v>106</v>
      </c>
      <c r="E45" s="6" t="s">
        <v>107</v>
      </c>
      <c r="F45" s="7">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ht="13.5" x14ac:dyDescent="0.25">
      <c r="A46" s="3">
        <v>44249</v>
      </c>
      <c r="B46" s="4" t="s">
        <v>33</v>
      </c>
      <c r="C46" s="6">
        <v>5</v>
      </c>
      <c r="D46" s="6" t="s">
        <v>106</v>
      </c>
      <c r="E46" s="6" t="s">
        <v>107</v>
      </c>
      <c r="F46" s="7">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ht="13.5" x14ac:dyDescent="0.25">
      <c r="A47" s="3">
        <v>44250</v>
      </c>
      <c r="B47" s="4" t="s">
        <v>58</v>
      </c>
      <c r="C47" s="6">
        <v>3</v>
      </c>
      <c r="D47" s="6" t="s">
        <v>108</v>
      </c>
      <c r="E47" s="6" t="s">
        <v>107</v>
      </c>
      <c r="F47" s="7">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ht="13.5" x14ac:dyDescent="0.25">
      <c r="A48" s="3">
        <v>44250</v>
      </c>
      <c r="B48" s="4" t="s">
        <v>16</v>
      </c>
      <c r="C48" s="6">
        <v>2</v>
      </c>
      <c r="D48" s="6" t="s">
        <v>108</v>
      </c>
      <c r="E48" s="6" t="s">
        <v>106</v>
      </c>
      <c r="F48" s="7">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ht="13.5" x14ac:dyDescent="0.25">
      <c r="A49" s="3">
        <v>44252</v>
      </c>
      <c r="B49" s="4" t="s">
        <v>10</v>
      </c>
      <c r="C49" s="6">
        <v>4</v>
      </c>
      <c r="D49" s="6" t="s">
        <v>105</v>
      </c>
      <c r="E49" s="6" t="s">
        <v>106</v>
      </c>
      <c r="F49" s="7">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ht="13.5" x14ac:dyDescent="0.25">
      <c r="A50" s="3">
        <v>44252</v>
      </c>
      <c r="B50" s="4" t="s">
        <v>73</v>
      </c>
      <c r="C50" s="6">
        <v>11</v>
      </c>
      <c r="D50" s="6" t="s">
        <v>106</v>
      </c>
      <c r="E50" s="6" t="s">
        <v>107</v>
      </c>
      <c r="F50" s="7">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ht="13.5" x14ac:dyDescent="0.25">
      <c r="A51" s="3">
        <v>44252</v>
      </c>
      <c r="B51" s="4" t="s">
        <v>69</v>
      </c>
      <c r="C51" s="6">
        <v>2</v>
      </c>
      <c r="D51" s="6" t="s">
        <v>108</v>
      </c>
      <c r="E51" s="6" t="s">
        <v>106</v>
      </c>
      <c r="F51" s="7">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ht="13.5" x14ac:dyDescent="0.25">
      <c r="A52" s="3">
        <v>44254</v>
      </c>
      <c r="B52" s="4" t="s">
        <v>43</v>
      </c>
      <c r="C52" s="6">
        <v>11</v>
      </c>
      <c r="D52" s="6" t="s">
        <v>105</v>
      </c>
      <c r="E52" s="6" t="s">
        <v>106</v>
      </c>
      <c r="F52" s="7">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ht="13.5" x14ac:dyDescent="0.25">
      <c r="A53" s="3">
        <v>44258</v>
      </c>
      <c r="B53" s="4" t="s">
        <v>29</v>
      </c>
      <c r="C53" s="6">
        <v>1</v>
      </c>
      <c r="D53" s="6" t="s">
        <v>108</v>
      </c>
      <c r="E53" s="6" t="s">
        <v>106</v>
      </c>
      <c r="F53" s="7">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ht="13.5" x14ac:dyDescent="0.25">
      <c r="A54" s="3">
        <v>44262</v>
      </c>
      <c r="B54" s="4" t="s">
        <v>50</v>
      </c>
      <c r="C54" s="6">
        <v>9</v>
      </c>
      <c r="D54" s="6" t="s">
        <v>108</v>
      </c>
      <c r="E54" s="6" t="s">
        <v>107</v>
      </c>
      <c r="F54" s="7">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ht="13.5" x14ac:dyDescent="0.25">
      <c r="A55" s="3">
        <v>44263</v>
      </c>
      <c r="B55" s="4" t="s">
        <v>63</v>
      </c>
      <c r="C55" s="6">
        <v>6</v>
      </c>
      <c r="D55" s="6" t="s">
        <v>106</v>
      </c>
      <c r="E55" s="6" t="s">
        <v>107</v>
      </c>
      <c r="F55" s="7">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ht="13.5" x14ac:dyDescent="0.25">
      <c r="A56" s="3">
        <v>44263</v>
      </c>
      <c r="B56" s="4" t="s">
        <v>98</v>
      </c>
      <c r="C56" s="6">
        <v>9</v>
      </c>
      <c r="D56" s="6" t="s">
        <v>106</v>
      </c>
      <c r="E56" s="6" t="s">
        <v>106</v>
      </c>
      <c r="F56" s="7">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ht="13.5" x14ac:dyDescent="0.25">
      <c r="A57" s="3">
        <v>44264</v>
      </c>
      <c r="B57" s="4" t="s">
        <v>67</v>
      </c>
      <c r="C57" s="6">
        <v>6</v>
      </c>
      <c r="D57" s="6" t="s">
        <v>105</v>
      </c>
      <c r="E57" s="6" t="s">
        <v>106</v>
      </c>
      <c r="F57" s="7">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ht="13.5" x14ac:dyDescent="0.25">
      <c r="A58" s="3">
        <v>44266</v>
      </c>
      <c r="B58" s="4" t="s">
        <v>58</v>
      </c>
      <c r="C58" s="6">
        <v>11</v>
      </c>
      <c r="D58" s="6" t="s">
        <v>108</v>
      </c>
      <c r="E58" s="6" t="s">
        <v>107</v>
      </c>
      <c r="F58" s="7">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ht="13.5" x14ac:dyDescent="0.25">
      <c r="A59" s="3">
        <v>44268</v>
      </c>
      <c r="B59" s="4" t="s">
        <v>65</v>
      </c>
      <c r="C59" s="6">
        <v>10</v>
      </c>
      <c r="D59" s="6" t="s">
        <v>105</v>
      </c>
      <c r="E59" s="6" t="s">
        <v>107</v>
      </c>
      <c r="F59" s="7">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ht="13.5" x14ac:dyDescent="0.25">
      <c r="A60" s="3">
        <v>44270</v>
      </c>
      <c r="B60" s="4" t="s">
        <v>88</v>
      </c>
      <c r="C60" s="6">
        <v>11</v>
      </c>
      <c r="D60" s="6" t="s">
        <v>106</v>
      </c>
      <c r="E60" s="6" t="s">
        <v>107</v>
      </c>
      <c r="F60" s="7">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ht="13.5" x14ac:dyDescent="0.25">
      <c r="A61" s="3">
        <v>44271</v>
      </c>
      <c r="B61" s="4" t="s">
        <v>31</v>
      </c>
      <c r="C61" s="6">
        <v>14</v>
      </c>
      <c r="D61" s="6" t="s">
        <v>108</v>
      </c>
      <c r="E61" s="6" t="s">
        <v>107</v>
      </c>
      <c r="F61" s="7">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ht="13.5" x14ac:dyDescent="0.25">
      <c r="A62" s="3">
        <v>44273</v>
      </c>
      <c r="B62" s="4" t="s">
        <v>94</v>
      </c>
      <c r="C62" s="6">
        <v>8</v>
      </c>
      <c r="D62" s="6" t="s">
        <v>105</v>
      </c>
      <c r="E62" s="6" t="s">
        <v>107</v>
      </c>
      <c r="F62" s="7">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ht="13.5" x14ac:dyDescent="0.25">
      <c r="A63" s="3">
        <v>44274</v>
      </c>
      <c r="B63" s="4" t="s">
        <v>65</v>
      </c>
      <c r="C63" s="6">
        <v>9</v>
      </c>
      <c r="D63" s="6" t="s">
        <v>106</v>
      </c>
      <c r="E63" s="6" t="s">
        <v>107</v>
      </c>
      <c r="F63" s="7">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ht="13.5" x14ac:dyDescent="0.25">
      <c r="A64" s="3">
        <v>44276</v>
      </c>
      <c r="B64" s="4" t="s">
        <v>47</v>
      </c>
      <c r="C64" s="6">
        <v>13</v>
      </c>
      <c r="D64" s="6" t="s">
        <v>106</v>
      </c>
      <c r="E64" s="6" t="s">
        <v>106</v>
      </c>
      <c r="F64" s="7">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ht="13.5" x14ac:dyDescent="0.25">
      <c r="A65" s="3">
        <v>44276</v>
      </c>
      <c r="B65" s="4" t="s">
        <v>88</v>
      </c>
      <c r="C65" s="6">
        <v>7</v>
      </c>
      <c r="D65" s="6" t="s">
        <v>108</v>
      </c>
      <c r="E65" s="6" t="s">
        <v>106</v>
      </c>
      <c r="F65" s="7">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ht="13.5" x14ac:dyDescent="0.25">
      <c r="A66" s="3">
        <v>44277</v>
      </c>
      <c r="B66" s="4" t="s">
        <v>10</v>
      </c>
      <c r="C66" s="6">
        <v>8</v>
      </c>
      <c r="D66" s="6" t="s">
        <v>106</v>
      </c>
      <c r="E66" s="6" t="s">
        <v>106</v>
      </c>
      <c r="F66" s="7">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ht="13.5" x14ac:dyDescent="0.25">
      <c r="A67" s="3">
        <v>44277</v>
      </c>
      <c r="B67" s="4" t="s">
        <v>31</v>
      </c>
      <c r="C67" s="6">
        <v>4</v>
      </c>
      <c r="D67" s="6" t="s">
        <v>106</v>
      </c>
      <c r="E67" s="6" t="s">
        <v>106</v>
      </c>
      <c r="F67" s="7">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ht="13.5" x14ac:dyDescent="0.25">
      <c r="A68" s="3">
        <v>44280</v>
      </c>
      <c r="B68" s="4" t="s">
        <v>56</v>
      </c>
      <c r="C68" s="6">
        <v>14</v>
      </c>
      <c r="D68" s="6" t="s">
        <v>106</v>
      </c>
      <c r="E68" s="6" t="s">
        <v>107</v>
      </c>
      <c r="F68" s="7">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ht="13.5" x14ac:dyDescent="0.25">
      <c r="A69" s="3">
        <v>44280</v>
      </c>
      <c r="B69" s="4" t="s">
        <v>18</v>
      </c>
      <c r="C69" s="6">
        <v>4</v>
      </c>
      <c r="D69" s="6" t="s">
        <v>108</v>
      </c>
      <c r="E69" s="6" t="s">
        <v>107</v>
      </c>
      <c r="F69" s="7">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ht="13.5" x14ac:dyDescent="0.25">
      <c r="A70" s="3">
        <v>44280</v>
      </c>
      <c r="B70" s="4" t="s">
        <v>67</v>
      </c>
      <c r="C70" s="6">
        <v>8</v>
      </c>
      <c r="D70" s="6" t="s">
        <v>108</v>
      </c>
      <c r="E70" s="6" t="s">
        <v>107</v>
      </c>
      <c r="F70" s="7">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ht="13.5" x14ac:dyDescent="0.25">
      <c r="A71" s="3">
        <v>44280</v>
      </c>
      <c r="B71" s="4" t="s">
        <v>86</v>
      </c>
      <c r="C71" s="6">
        <v>2</v>
      </c>
      <c r="D71" s="6" t="s">
        <v>108</v>
      </c>
      <c r="E71" s="6" t="s">
        <v>106</v>
      </c>
      <c r="F71" s="7">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ht="13.5" x14ac:dyDescent="0.25">
      <c r="A72" s="3">
        <v>44281</v>
      </c>
      <c r="B72" s="4" t="s">
        <v>6</v>
      </c>
      <c r="C72" s="6">
        <v>4</v>
      </c>
      <c r="D72" s="6" t="s">
        <v>108</v>
      </c>
      <c r="E72" s="6" t="s">
        <v>107</v>
      </c>
      <c r="F72" s="7">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ht="13.5" x14ac:dyDescent="0.25">
      <c r="A73" s="3">
        <v>44281</v>
      </c>
      <c r="B73" s="4" t="s">
        <v>94</v>
      </c>
      <c r="C73" s="6">
        <v>1</v>
      </c>
      <c r="D73" s="6" t="s">
        <v>108</v>
      </c>
      <c r="E73" s="6" t="s">
        <v>107</v>
      </c>
      <c r="F73" s="7">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ht="13.5" x14ac:dyDescent="0.25">
      <c r="A74" s="3">
        <v>44281</v>
      </c>
      <c r="B74" s="4" t="s">
        <v>26</v>
      </c>
      <c r="C74" s="6">
        <v>9</v>
      </c>
      <c r="D74" s="6" t="s">
        <v>108</v>
      </c>
      <c r="E74" s="6" t="s">
        <v>106</v>
      </c>
      <c r="F74" s="7">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ht="13.5" x14ac:dyDescent="0.25">
      <c r="A75" s="3">
        <v>44282</v>
      </c>
      <c r="B75" s="4" t="s">
        <v>69</v>
      </c>
      <c r="C75" s="6">
        <v>3</v>
      </c>
      <c r="D75" s="6" t="s">
        <v>108</v>
      </c>
      <c r="E75" s="6" t="s">
        <v>106</v>
      </c>
      <c r="F75" s="7">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ht="13.5" x14ac:dyDescent="0.25">
      <c r="A76" s="3">
        <v>44283</v>
      </c>
      <c r="B76" s="4" t="s">
        <v>20</v>
      </c>
      <c r="C76" s="6">
        <v>8</v>
      </c>
      <c r="D76" s="6" t="s">
        <v>106</v>
      </c>
      <c r="E76" s="6" t="s">
        <v>107</v>
      </c>
      <c r="F76" s="7">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ht="13.5" x14ac:dyDescent="0.25">
      <c r="A77" s="3">
        <v>44285</v>
      </c>
      <c r="B77" s="4" t="s">
        <v>86</v>
      </c>
      <c r="C77" s="6">
        <v>1</v>
      </c>
      <c r="D77" s="6" t="s">
        <v>106</v>
      </c>
      <c r="E77" s="6" t="s">
        <v>107</v>
      </c>
      <c r="F77" s="7">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ht="13.5" x14ac:dyDescent="0.25">
      <c r="A78" s="3">
        <v>44286</v>
      </c>
      <c r="B78" s="4" t="s">
        <v>94</v>
      </c>
      <c r="C78" s="6">
        <v>3</v>
      </c>
      <c r="D78" s="6" t="s">
        <v>108</v>
      </c>
      <c r="E78" s="6" t="s">
        <v>107</v>
      </c>
      <c r="F78" s="7">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ht="13.5" x14ac:dyDescent="0.25">
      <c r="A79" s="3">
        <v>44290</v>
      </c>
      <c r="B79" s="4" t="s">
        <v>90</v>
      </c>
      <c r="C79" s="6">
        <v>4</v>
      </c>
      <c r="D79" s="6" t="s">
        <v>108</v>
      </c>
      <c r="E79" s="6" t="s">
        <v>107</v>
      </c>
      <c r="F79" s="7">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ht="13.5" x14ac:dyDescent="0.25">
      <c r="A80" s="3">
        <v>44290</v>
      </c>
      <c r="B80" s="4" t="s">
        <v>24</v>
      </c>
      <c r="C80" s="6">
        <v>9</v>
      </c>
      <c r="D80" s="6" t="s">
        <v>106</v>
      </c>
      <c r="E80" s="6" t="s">
        <v>107</v>
      </c>
      <c r="F80" s="7">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ht="13.5" x14ac:dyDescent="0.25">
      <c r="A81" s="3">
        <v>44291</v>
      </c>
      <c r="B81" s="4" t="s">
        <v>71</v>
      </c>
      <c r="C81" s="6">
        <v>15</v>
      </c>
      <c r="D81" s="6" t="s">
        <v>106</v>
      </c>
      <c r="E81" s="6" t="s">
        <v>106</v>
      </c>
      <c r="F81" s="7">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ht="13.5" x14ac:dyDescent="0.25">
      <c r="A82" s="3">
        <v>44295</v>
      </c>
      <c r="B82" s="4" t="s">
        <v>16</v>
      </c>
      <c r="C82" s="6">
        <v>3</v>
      </c>
      <c r="D82" s="6" t="s">
        <v>106</v>
      </c>
      <c r="E82" s="6" t="s">
        <v>106</v>
      </c>
      <c r="F82" s="7">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ht="13.5" x14ac:dyDescent="0.25">
      <c r="A83" s="3">
        <v>44296</v>
      </c>
      <c r="B83" s="4" t="s">
        <v>52</v>
      </c>
      <c r="C83" s="6">
        <v>14</v>
      </c>
      <c r="D83" s="6" t="s">
        <v>108</v>
      </c>
      <c r="E83" s="6" t="s">
        <v>106</v>
      </c>
      <c r="F83" s="7">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ht="13.5" x14ac:dyDescent="0.25">
      <c r="A84" s="3">
        <v>44298</v>
      </c>
      <c r="B84" s="4" t="s">
        <v>83</v>
      </c>
      <c r="C84" s="6">
        <v>3</v>
      </c>
      <c r="D84" s="6" t="s">
        <v>108</v>
      </c>
      <c r="E84" s="6" t="s">
        <v>107</v>
      </c>
      <c r="F84" s="7">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ht="13.5" x14ac:dyDescent="0.25">
      <c r="A85" s="3">
        <v>44298</v>
      </c>
      <c r="B85" s="4" t="s">
        <v>67</v>
      </c>
      <c r="C85" s="6">
        <v>4</v>
      </c>
      <c r="D85" s="6" t="s">
        <v>108</v>
      </c>
      <c r="E85" s="6" t="s">
        <v>106</v>
      </c>
      <c r="F85" s="7">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ht="13.5" x14ac:dyDescent="0.25">
      <c r="A86" s="3">
        <v>44298</v>
      </c>
      <c r="B86" s="4" t="s">
        <v>63</v>
      </c>
      <c r="C86" s="6">
        <v>9</v>
      </c>
      <c r="D86" s="6" t="s">
        <v>108</v>
      </c>
      <c r="E86" s="6" t="s">
        <v>106</v>
      </c>
      <c r="F86" s="7">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ht="13.5" x14ac:dyDescent="0.25">
      <c r="A87" s="3">
        <v>44298</v>
      </c>
      <c r="B87" s="4" t="s">
        <v>75</v>
      </c>
      <c r="C87" s="6">
        <v>13</v>
      </c>
      <c r="D87" s="6" t="s">
        <v>108</v>
      </c>
      <c r="E87" s="6" t="s">
        <v>107</v>
      </c>
      <c r="F87" s="7">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ht="13.5" x14ac:dyDescent="0.25">
      <c r="A88" s="3">
        <v>44301</v>
      </c>
      <c r="B88" s="4" t="s">
        <v>41</v>
      </c>
      <c r="C88" s="6">
        <v>3</v>
      </c>
      <c r="D88" s="6" t="s">
        <v>108</v>
      </c>
      <c r="E88" s="6" t="s">
        <v>106</v>
      </c>
      <c r="F88" s="7">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ht="13.5" x14ac:dyDescent="0.25">
      <c r="A89" s="3">
        <v>44302</v>
      </c>
      <c r="B89" s="4" t="s">
        <v>43</v>
      </c>
      <c r="C89" s="6">
        <v>15</v>
      </c>
      <c r="D89" s="6" t="s">
        <v>108</v>
      </c>
      <c r="E89" s="6" t="s">
        <v>107</v>
      </c>
      <c r="F89" s="7">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ht="13.5" x14ac:dyDescent="0.25">
      <c r="A90" s="3">
        <v>44304</v>
      </c>
      <c r="B90" s="4" t="s">
        <v>86</v>
      </c>
      <c r="C90" s="6">
        <v>9</v>
      </c>
      <c r="D90" s="6" t="s">
        <v>105</v>
      </c>
      <c r="E90" s="6" t="s">
        <v>106</v>
      </c>
      <c r="F90" s="7">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ht="13.5" x14ac:dyDescent="0.25">
      <c r="A91" s="3">
        <v>44304</v>
      </c>
      <c r="B91" s="4" t="s">
        <v>45</v>
      </c>
      <c r="C91" s="6">
        <v>13</v>
      </c>
      <c r="D91" s="6" t="s">
        <v>108</v>
      </c>
      <c r="E91" s="6" t="s">
        <v>107</v>
      </c>
      <c r="F91" s="7">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ht="13.5" x14ac:dyDescent="0.25">
      <c r="A92" s="3">
        <v>44309</v>
      </c>
      <c r="B92" s="4" t="s">
        <v>94</v>
      </c>
      <c r="C92" s="6">
        <v>6</v>
      </c>
      <c r="D92" s="6" t="s">
        <v>108</v>
      </c>
      <c r="E92" s="6" t="s">
        <v>106</v>
      </c>
      <c r="F92" s="7">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ht="13.5" x14ac:dyDescent="0.25">
      <c r="A93" s="3">
        <v>44309</v>
      </c>
      <c r="B93" s="4" t="s">
        <v>65</v>
      </c>
      <c r="C93" s="6">
        <v>10</v>
      </c>
      <c r="D93" s="6" t="s">
        <v>108</v>
      </c>
      <c r="E93" s="6" t="s">
        <v>106</v>
      </c>
      <c r="F93" s="7">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ht="13.5" x14ac:dyDescent="0.25">
      <c r="A94" s="3">
        <v>44310</v>
      </c>
      <c r="B94" s="4" t="s">
        <v>69</v>
      </c>
      <c r="C94" s="6">
        <v>2</v>
      </c>
      <c r="D94" s="6" t="s">
        <v>106</v>
      </c>
      <c r="E94" s="6" t="s">
        <v>106</v>
      </c>
      <c r="F94" s="7">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ht="13.5" x14ac:dyDescent="0.25">
      <c r="A95" s="3">
        <v>44312</v>
      </c>
      <c r="B95" s="4" t="s">
        <v>83</v>
      </c>
      <c r="C95" s="6">
        <v>3</v>
      </c>
      <c r="D95" s="6" t="s">
        <v>108</v>
      </c>
      <c r="E95" s="6" t="s">
        <v>106</v>
      </c>
      <c r="F95" s="7">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ht="13.5" x14ac:dyDescent="0.25">
      <c r="A96" s="3">
        <v>44315</v>
      </c>
      <c r="B96" s="4" t="s">
        <v>69</v>
      </c>
      <c r="C96" s="6">
        <v>7</v>
      </c>
      <c r="D96" s="6" t="s">
        <v>108</v>
      </c>
      <c r="E96" s="6" t="s">
        <v>106</v>
      </c>
      <c r="F96" s="7">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ht="13.5" x14ac:dyDescent="0.25">
      <c r="A97" s="3">
        <v>44316</v>
      </c>
      <c r="B97" s="4" t="s">
        <v>67</v>
      </c>
      <c r="C97" s="6">
        <v>1</v>
      </c>
      <c r="D97" s="6" t="s">
        <v>108</v>
      </c>
      <c r="E97" s="6" t="s">
        <v>106</v>
      </c>
      <c r="F97" s="7">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ht="13.5" x14ac:dyDescent="0.25">
      <c r="A98" s="3">
        <v>44317</v>
      </c>
      <c r="B98" s="4" t="s">
        <v>43</v>
      </c>
      <c r="C98" s="6">
        <v>3</v>
      </c>
      <c r="D98" s="6" t="s">
        <v>106</v>
      </c>
      <c r="E98" s="6" t="s">
        <v>107</v>
      </c>
      <c r="F98" s="7">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ht="13.5" x14ac:dyDescent="0.25">
      <c r="A99" s="3">
        <v>44317</v>
      </c>
      <c r="B99" s="4" t="s">
        <v>94</v>
      </c>
      <c r="C99" s="6">
        <v>1</v>
      </c>
      <c r="D99" s="6" t="s">
        <v>106</v>
      </c>
      <c r="E99" s="6" t="s">
        <v>107</v>
      </c>
      <c r="F99" s="7">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ht="13.5" x14ac:dyDescent="0.25">
      <c r="A100" s="3">
        <v>44319</v>
      </c>
      <c r="B100" s="4" t="s">
        <v>77</v>
      </c>
      <c r="C100" s="6">
        <v>3</v>
      </c>
      <c r="D100" s="6" t="s">
        <v>106</v>
      </c>
      <c r="E100" s="6" t="s">
        <v>106</v>
      </c>
      <c r="F100" s="7">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ht="13.5" x14ac:dyDescent="0.25">
      <c r="A101" s="3">
        <v>44320</v>
      </c>
      <c r="B101" s="4" t="s">
        <v>37</v>
      </c>
      <c r="C101" s="6">
        <v>13</v>
      </c>
      <c r="D101" s="6" t="s">
        <v>106</v>
      </c>
      <c r="E101" s="6" t="s">
        <v>106</v>
      </c>
      <c r="F101" s="7">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ht="13.5" x14ac:dyDescent="0.25">
      <c r="A102" s="3">
        <v>44320</v>
      </c>
      <c r="B102" s="4" t="s">
        <v>35</v>
      </c>
      <c r="C102" s="6">
        <v>4</v>
      </c>
      <c r="D102" s="6" t="s">
        <v>108</v>
      </c>
      <c r="E102" s="6" t="s">
        <v>107</v>
      </c>
      <c r="F102" s="7">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ht="13.5" x14ac:dyDescent="0.25">
      <c r="A103" s="3">
        <v>44321</v>
      </c>
      <c r="B103" s="4" t="s">
        <v>24</v>
      </c>
      <c r="C103" s="6">
        <v>13</v>
      </c>
      <c r="D103" s="6" t="s">
        <v>108</v>
      </c>
      <c r="E103" s="6" t="s">
        <v>107</v>
      </c>
      <c r="F103" s="7">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ht="13.5" x14ac:dyDescent="0.25">
      <c r="A104" s="3">
        <v>44322</v>
      </c>
      <c r="B104" s="4" t="s">
        <v>22</v>
      </c>
      <c r="C104" s="6">
        <v>15</v>
      </c>
      <c r="D104" s="6" t="s">
        <v>108</v>
      </c>
      <c r="E104" s="6" t="s">
        <v>106</v>
      </c>
      <c r="F104" s="7">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ht="13.5" x14ac:dyDescent="0.25">
      <c r="A105" s="3">
        <v>44322</v>
      </c>
      <c r="B105" s="4" t="s">
        <v>24</v>
      </c>
      <c r="C105" s="6">
        <v>6</v>
      </c>
      <c r="D105" s="6" t="s">
        <v>106</v>
      </c>
      <c r="E105" s="6" t="s">
        <v>106</v>
      </c>
      <c r="F105" s="7">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ht="13.5" x14ac:dyDescent="0.25">
      <c r="A106" s="3">
        <v>44323</v>
      </c>
      <c r="B106" s="4" t="s">
        <v>43</v>
      </c>
      <c r="C106" s="6">
        <v>1</v>
      </c>
      <c r="D106" s="6" t="s">
        <v>108</v>
      </c>
      <c r="E106" s="6" t="s">
        <v>107</v>
      </c>
      <c r="F106" s="7">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ht="13.5" x14ac:dyDescent="0.25">
      <c r="A107" s="3">
        <v>44325</v>
      </c>
      <c r="B107" s="4" t="s">
        <v>39</v>
      </c>
      <c r="C107" s="6">
        <v>6</v>
      </c>
      <c r="D107" s="6" t="s">
        <v>106</v>
      </c>
      <c r="E107" s="6" t="s">
        <v>106</v>
      </c>
      <c r="F107" s="7">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ht="13.5" x14ac:dyDescent="0.25">
      <c r="A108" s="3">
        <v>44325</v>
      </c>
      <c r="B108" s="4" t="s">
        <v>65</v>
      </c>
      <c r="C108" s="6">
        <v>8</v>
      </c>
      <c r="D108" s="6" t="s">
        <v>108</v>
      </c>
      <c r="E108" s="6" t="s">
        <v>107</v>
      </c>
      <c r="F108" s="7">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ht="13.5" x14ac:dyDescent="0.25">
      <c r="A109" s="3">
        <v>44328</v>
      </c>
      <c r="B109" s="4" t="s">
        <v>39</v>
      </c>
      <c r="C109" s="6">
        <v>3</v>
      </c>
      <c r="D109" s="6" t="s">
        <v>108</v>
      </c>
      <c r="E109" s="6" t="s">
        <v>106</v>
      </c>
      <c r="F109" s="7">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ht="13.5" x14ac:dyDescent="0.25">
      <c r="A110" s="3">
        <v>44328</v>
      </c>
      <c r="B110" s="4" t="s">
        <v>79</v>
      </c>
      <c r="C110" s="6">
        <v>15</v>
      </c>
      <c r="D110" s="6" t="s">
        <v>108</v>
      </c>
      <c r="E110" s="6" t="s">
        <v>106</v>
      </c>
      <c r="F110" s="7">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ht="13.5" x14ac:dyDescent="0.25">
      <c r="A111" s="3">
        <v>44329</v>
      </c>
      <c r="B111" s="4" t="s">
        <v>67</v>
      </c>
      <c r="C111" s="6">
        <v>4</v>
      </c>
      <c r="D111" s="6" t="s">
        <v>108</v>
      </c>
      <c r="E111" s="6" t="s">
        <v>106</v>
      </c>
      <c r="F111" s="7">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ht="13.5" x14ac:dyDescent="0.25">
      <c r="A112" s="3">
        <v>44336</v>
      </c>
      <c r="B112" s="4" t="s">
        <v>94</v>
      </c>
      <c r="C112" s="6">
        <v>2</v>
      </c>
      <c r="D112" s="6" t="s">
        <v>106</v>
      </c>
      <c r="E112" s="6" t="s">
        <v>107</v>
      </c>
      <c r="F112" s="7">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ht="13.5" x14ac:dyDescent="0.25">
      <c r="A113" s="3">
        <v>44339</v>
      </c>
      <c r="B113" s="4" t="s">
        <v>90</v>
      </c>
      <c r="C113" s="6">
        <v>11</v>
      </c>
      <c r="D113" s="6" t="s">
        <v>108</v>
      </c>
      <c r="E113" s="6" t="s">
        <v>106</v>
      </c>
      <c r="F113" s="7">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ht="13.5" x14ac:dyDescent="0.25">
      <c r="A114" s="3">
        <v>44346</v>
      </c>
      <c r="B114" s="4" t="s">
        <v>54</v>
      </c>
      <c r="C114" s="6">
        <v>13</v>
      </c>
      <c r="D114" s="6" t="s">
        <v>106</v>
      </c>
      <c r="E114" s="6" t="s">
        <v>106</v>
      </c>
      <c r="F114" s="7">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ht="13.5" x14ac:dyDescent="0.25">
      <c r="A115" s="3">
        <v>44346</v>
      </c>
      <c r="B115" s="4" t="s">
        <v>33</v>
      </c>
      <c r="C115" s="6">
        <v>6</v>
      </c>
      <c r="D115" s="6" t="s">
        <v>106</v>
      </c>
      <c r="E115" s="6" t="s">
        <v>107</v>
      </c>
      <c r="F115" s="7">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ht="13.5" x14ac:dyDescent="0.25">
      <c r="A116" s="3">
        <v>44350</v>
      </c>
      <c r="B116" s="4" t="s">
        <v>50</v>
      </c>
      <c r="C116" s="6">
        <v>10</v>
      </c>
      <c r="D116" s="6" t="s">
        <v>108</v>
      </c>
      <c r="E116" s="6" t="s">
        <v>107</v>
      </c>
      <c r="F116" s="7">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ht="13.5" x14ac:dyDescent="0.25">
      <c r="A117" s="3">
        <v>44351</v>
      </c>
      <c r="B117" s="4" t="s">
        <v>47</v>
      </c>
      <c r="C117" s="6">
        <v>8</v>
      </c>
      <c r="D117" s="6" t="s">
        <v>105</v>
      </c>
      <c r="E117" s="6" t="s">
        <v>106</v>
      </c>
      <c r="F117" s="7">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ht="13.5" x14ac:dyDescent="0.25">
      <c r="A118" s="3">
        <v>44351</v>
      </c>
      <c r="B118" s="4" t="s">
        <v>47</v>
      </c>
      <c r="C118" s="6">
        <v>12</v>
      </c>
      <c r="D118" s="6" t="s">
        <v>106</v>
      </c>
      <c r="E118" s="6" t="s">
        <v>107</v>
      </c>
      <c r="F118" s="7">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ht="13.5" x14ac:dyDescent="0.25">
      <c r="A119" s="3">
        <v>44352</v>
      </c>
      <c r="B119" s="4" t="s">
        <v>52</v>
      </c>
      <c r="C119" s="6">
        <v>15</v>
      </c>
      <c r="D119" s="6" t="s">
        <v>105</v>
      </c>
      <c r="E119" s="6" t="s">
        <v>106</v>
      </c>
      <c r="F119" s="7">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ht="13.5" x14ac:dyDescent="0.25">
      <c r="A120" s="3">
        <v>44352</v>
      </c>
      <c r="B120" s="4" t="s">
        <v>79</v>
      </c>
      <c r="C120" s="6">
        <v>10</v>
      </c>
      <c r="D120" s="6" t="s">
        <v>108</v>
      </c>
      <c r="E120" s="6" t="s">
        <v>106</v>
      </c>
      <c r="F120" s="7">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ht="13.5" x14ac:dyDescent="0.25">
      <c r="A121" s="3">
        <v>44353</v>
      </c>
      <c r="B121" s="4" t="s">
        <v>75</v>
      </c>
      <c r="C121" s="6">
        <v>6</v>
      </c>
      <c r="D121" s="6" t="s">
        <v>108</v>
      </c>
      <c r="E121" s="6" t="s">
        <v>106</v>
      </c>
      <c r="F121" s="7">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ht="13.5" x14ac:dyDescent="0.25">
      <c r="A122" s="3">
        <v>44355</v>
      </c>
      <c r="B122" s="4" t="s">
        <v>65</v>
      </c>
      <c r="C122" s="6">
        <v>11</v>
      </c>
      <c r="D122" s="6" t="s">
        <v>108</v>
      </c>
      <c r="E122" s="6" t="s">
        <v>106</v>
      </c>
      <c r="F122" s="7">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ht="13.5" x14ac:dyDescent="0.25">
      <c r="A123" s="3">
        <v>44355</v>
      </c>
      <c r="B123" s="4" t="s">
        <v>14</v>
      </c>
      <c r="C123" s="6">
        <v>11</v>
      </c>
      <c r="D123" s="6" t="s">
        <v>105</v>
      </c>
      <c r="E123" s="6" t="s">
        <v>107</v>
      </c>
      <c r="F123" s="7">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ht="13.5" x14ac:dyDescent="0.25">
      <c r="A124" s="3">
        <v>44356</v>
      </c>
      <c r="B124" s="4" t="s">
        <v>6</v>
      </c>
      <c r="C124" s="6">
        <v>7</v>
      </c>
      <c r="D124" s="6" t="s">
        <v>108</v>
      </c>
      <c r="E124" s="6" t="s">
        <v>106</v>
      </c>
      <c r="F124" s="7">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ht="13.5" x14ac:dyDescent="0.25">
      <c r="A125" s="3">
        <v>44358</v>
      </c>
      <c r="B125" s="4" t="s">
        <v>73</v>
      </c>
      <c r="C125" s="6">
        <v>12</v>
      </c>
      <c r="D125" s="6" t="s">
        <v>105</v>
      </c>
      <c r="E125" s="6" t="s">
        <v>107</v>
      </c>
      <c r="F125" s="7">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ht="13.5" x14ac:dyDescent="0.25">
      <c r="A126" s="3">
        <v>44359</v>
      </c>
      <c r="B126" s="4" t="s">
        <v>92</v>
      </c>
      <c r="C126" s="6">
        <v>6</v>
      </c>
      <c r="D126" s="6" t="s">
        <v>108</v>
      </c>
      <c r="E126" s="6" t="s">
        <v>106</v>
      </c>
      <c r="F126" s="7">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ht="13.5" x14ac:dyDescent="0.25">
      <c r="A127" s="3">
        <v>44361</v>
      </c>
      <c r="B127" s="4" t="s">
        <v>58</v>
      </c>
      <c r="C127" s="6">
        <v>10</v>
      </c>
      <c r="D127" s="6" t="s">
        <v>106</v>
      </c>
      <c r="E127" s="6" t="s">
        <v>107</v>
      </c>
      <c r="F127" s="7">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ht="13.5" x14ac:dyDescent="0.25">
      <c r="A128" s="3">
        <v>44363</v>
      </c>
      <c r="B128" s="4" t="s">
        <v>45</v>
      </c>
      <c r="C128" s="6">
        <v>5</v>
      </c>
      <c r="D128" s="6" t="s">
        <v>105</v>
      </c>
      <c r="E128" s="6" t="s">
        <v>107</v>
      </c>
      <c r="F128" s="7">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ht="13.5" x14ac:dyDescent="0.25">
      <c r="A129" s="3">
        <v>44363</v>
      </c>
      <c r="B129" s="4" t="s">
        <v>37</v>
      </c>
      <c r="C129" s="6">
        <v>12</v>
      </c>
      <c r="D129" s="6" t="s">
        <v>106</v>
      </c>
      <c r="E129" s="6" t="s">
        <v>107</v>
      </c>
      <c r="F129" s="7">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ht="13.5" x14ac:dyDescent="0.25">
      <c r="A130" s="3">
        <v>44363</v>
      </c>
      <c r="B130" s="4" t="s">
        <v>88</v>
      </c>
      <c r="C130" s="6">
        <v>11</v>
      </c>
      <c r="D130" s="6" t="s">
        <v>108</v>
      </c>
      <c r="E130" s="6" t="s">
        <v>107</v>
      </c>
      <c r="F130" s="7">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ht="13.5" x14ac:dyDescent="0.25">
      <c r="A131" s="3">
        <v>44365</v>
      </c>
      <c r="B131" s="4" t="s">
        <v>58</v>
      </c>
      <c r="C131" s="6">
        <v>13</v>
      </c>
      <c r="D131" s="6" t="s">
        <v>108</v>
      </c>
      <c r="E131" s="6" t="s">
        <v>107</v>
      </c>
      <c r="F131" s="7">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ht="13.5" x14ac:dyDescent="0.25">
      <c r="A132" s="3">
        <v>44366</v>
      </c>
      <c r="B132" s="4" t="s">
        <v>92</v>
      </c>
      <c r="C132" s="6">
        <v>5</v>
      </c>
      <c r="D132" s="6" t="s">
        <v>108</v>
      </c>
      <c r="E132" s="6" t="s">
        <v>106</v>
      </c>
      <c r="F132" s="7">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ht="13.5" x14ac:dyDescent="0.25">
      <c r="A133" s="3">
        <v>44367</v>
      </c>
      <c r="B133" s="4" t="s">
        <v>39</v>
      </c>
      <c r="C133" s="6">
        <v>1</v>
      </c>
      <c r="D133" s="6" t="s">
        <v>105</v>
      </c>
      <c r="E133" s="6" t="s">
        <v>107</v>
      </c>
      <c r="F133" s="7">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ht="13.5" x14ac:dyDescent="0.25">
      <c r="A134" s="3">
        <v>44370</v>
      </c>
      <c r="B134" s="4" t="s">
        <v>39</v>
      </c>
      <c r="C134" s="6">
        <v>4</v>
      </c>
      <c r="D134" s="6" t="s">
        <v>108</v>
      </c>
      <c r="E134" s="6" t="s">
        <v>106</v>
      </c>
      <c r="F134" s="7">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ht="13.5" x14ac:dyDescent="0.25">
      <c r="A135" s="3">
        <v>44371</v>
      </c>
      <c r="B135" s="4" t="s">
        <v>29</v>
      </c>
      <c r="C135" s="6">
        <v>13</v>
      </c>
      <c r="D135" s="6" t="s">
        <v>108</v>
      </c>
      <c r="E135" s="6" t="s">
        <v>106</v>
      </c>
      <c r="F135" s="7">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ht="13.5" x14ac:dyDescent="0.25">
      <c r="A136" s="3">
        <v>44373</v>
      </c>
      <c r="B136" s="4" t="s">
        <v>24</v>
      </c>
      <c r="C136" s="6">
        <v>7</v>
      </c>
      <c r="D136" s="6" t="s">
        <v>106</v>
      </c>
      <c r="E136" s="6" t="s">
        <v>106</v>
      </c>
      <c r="F136" s="7">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ht="13.5" x14ac:dyDescent="0.25">
      <c r="A137" s="3">
        <v>44374</v>
      </c>
      <c r="B137" s="4" t="s">
        <v>16</v>
      </c>
      <c r="C137" s="6">
        <v>11</v>
      </c>
      <c r="D137" s="6" t="s">
        <v>108</v>
      </c>
      <c r="E137" s="6" t="s">
        <v>107</v>
      </c>
      <c r="F137" s="7">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ht="13.5" x14ac:dyDescent="0.25">
      <c r="A138" s="3">
        <v>44375</v>
      </c>
      <c r="B138" s="4" t="s">
        <v>50</v>
      </c>
      <c r="C138" s="6">
        <v>2</v>
      </c>
      <c r="D138" s="6" t="s">
        <v>106</v>
      </c>
      <c r="E138" s="6" t="s">
        <v>107</v>
      </c>
      <c r="F138" s="7">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ht="13.5" x14ac:dyDescent="0.25">
      <c r="A139" s="3">
        <v>44375</v>
      </c>
      <c r="B139" s="4" t="s">
        <v>79</v>
      </c>
      <c r="C139" s="6">
        <v>7</v>
      </c>
      <c r="D139" s="6" t="s">
        <v>106</v>
      </c>
      <c r="E139" s="6" t="s">
        <v>106</v>
      </c>
      <c r="F139" s="7">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ht="13.5" x14ac:dyDescent="0.25">
      <c r="A140" s="3">
        <v>44376</v>
      </c>
      <c r="B140" s="4" t="s">
        <v>35</v>
      </c>
      <c r="C140" s="6">
        <v>4</v>
      </c>
      <c r="D140" s="6" t="s">
        <v>108</v>
      </c>
      <c r="E140" s="6" t="s">
        <v>106</v>
      </c>
      <c r="F140" s="7">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ht="13.5" x14ac:dyDescent="0.25">
      <c r="A141" s="3">
        <v>44378</v>
      </c>
      <c r="B141" s="4" t="s">
        <v>16</v>
      </c>
      <c r="C141" s="6">
        <v>11</v>
      </c>
      <c r="D141" s="6" t="s">
        <v>108</v>
      </c>
      <c r="E141" s="6" t="s">
        <v>107</v>
      </c>
      <c r="F141" s="7">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ht="13.5" x14ac:dyDescent="0.25">
      <c r="A142" s="3">
        <v>44379</v>
      </c>
      <c r="B142" s="4" t="s">
        <v>26</v>
      </c>
      <c r="C142" s="6">
        <v>11</v>
      </c>
      <c r="D142" s="6" t="s">
        <v>108</v>
      </c>
      <c r="E142" s="6" t="s">
        <v>107</v>
      </c>
      <c r="F142" s="7">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ht="13.5" x14ac:dyDescent="0.25">
      <c r="A143" s="3">
        <v>44380</v>
      </c>
      <c r="B143" s="4" t="s">
        <v>75</v>
      </c>
      <c r="C143" s="6">
        <v>9</v>
      </c>
      <c r="D143" s="6" t="s">
        <v>106</v>
      </c>
      <c r="E143" s="6" t="s">
        <v>107</v>
      </c>
      <c r="F143" s="7">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ht="13.5" x14ac:dyDescent="0.25">
      <c r="A144" s="3">
        <v>44380</v>
      </c>
      <c r="B144" s="4" t="s">
        <v>12</v>
      </c>
      <c r="C144" s="6">
        <v>8</v>
      </c>
      <c r="D144" s="6" t="s">
        <v>106</v>
      </c>
      <c r="E144" s="6" t="s">
        <v>107</v>
      </c>
      <c r="F144" s="7">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ht="13.5" x14ac:dyDescent="0.25">
      <c r="A145" s="3">
        <v>44382</v>
      </c>
      <c r="B145" s="4" t="s">
        <v>10</v>
      </c>
      <c r="C145" s="6">
        <v>8</v>
      </c>
      <c r="D145" s="6" t="s">
        <v>108</v>
      </c>
      <c r="E145" s="6" t="s">
        <v>106</v>
      </c>
      <c r="F145" s="7">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ht="13.5" x14ac:dyDescent="0.25">
      <c r="A146" s="3">
        <v>44383</v>
      </c>
      <c r="B146" s="4" t="s">
        <v>92</v>
      </c>
      <c r="C146" s="6">
        <v>15</v>
      </c>
      <c r="D146" s="6" t="s">
        <v>108</v>
      </c>
      <c r="E146" s="6" t="s">
        <v>107</v>
      </c>
      <c r="F146" s="7">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ht="13.5" x14ac:dyDescent="0.25">
      <c r="A147" s="3">
        <v>44385</v>
      </c>
      <c r="B147" s="4" t="s">
        <v>14</v>
      </c>
      <c r="C147" s="6">
        <v>10</v>
      </c>
      <c r="D147" s="6" t="s">
        <v>108</v>
      </c>
      <c r="E147" s="6" t="s">
        <v>106</v>
      </c>
      <c r="F147" s="7">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ht="13.5" x14ac:dyDescent="0.25">
      <c r="A148" s="3">
        <v>44387</v>
      </c>
      <c r="B148" s="4" t="s">
        <v>77</v>
      </c>
      <c r="C148" s="6">
        <v>6</v>
      </c>
      <c r="D148" s="6" t="s">
        <v>105</v>
      </c>
      <c r="E148" s="6" t="s">
        <v>107</v>
      </c>
      <c r="F148" s="7">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ht="13.5" x14ac:dyDescent="0.25">
      <c r="A149" s="3">
        <v>44388</v>
      </c>
      <c r="B149" s="4" t="s">
        <v>24</v>
      </c>
      <c r="C149" s="6">
        <v>4</v>
      </c>
      <c r="D149" s="6" t="s">
        <v>105</v>
      </c>
      <c r="E149" s="6" t="s">
        <v>106</v>
      </c>
      <c r="F149" s="7">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ht="13.5" x14ac:dyDescent="0.25">
      <c r="A150" s="3">
        <v>44390</v>
      </c>
      <c r="B150" s="4" t="s">
        <v>45</v>
      </c>
      <c r="C150" s="6">
        <v>1</v>
      </c>
      <c r="D150" s="6" t="s">
        <v>108</v>
      </c>
      <c r="E150" s="6" t="s">
        <v>107</v>
      </c>
      <c r="F150" s="7">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ht="13.5" x14ac:dyDescent="0.25">
      <c r="A151" s="3">
        <v>44393</v>
      </c>
      <c r="B151" s="4" t="s">
        <v>54</v>
      </c>
      <c r="C151" s="6">
        <v>8</v>
      </c>
      <c r="D151" s="6" t="s">
        <v>105</v>
      </c>
      <c r="E151" s="6" t="s">
        <v>107</v>
      </c>
      <c r="F151" s="7">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ht="13.5" x14ac:dyDescent="0.25">
      <c r="A152" s="3">
        <v>44395</v>
      </c>
      <c r="B152" s="4" t="s">
        <v>63</v>
      </c>
      <c r="C152" s="6">
        <v>14</v>
      </c>
      <c r="D152" s="6" t="s">
        <v>106</v>
      </c>
      <c r="E152" s="6" t="s">
        <v>106</v>
      </c>
      <c r="F152" s="7">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ht="13.5" x14ac:dyDescent="0.25">
      <c r="A153" s="3">
        <v>44397</v>
      </c>
      <c r="B153" s="4" t="s">
        <v>86</v>
      </c>
      <c r="C153" s="6">
        <v>11</v>
      </c>
      <c r="D153" s="6" t="s">
        <v>106</v>
      </c>
      <c r="E153" s="6" t="s">
        <v>106</v>
      </c>
      <c r="F153" s="7">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ht="13.5" x14ac:dyDescent="0.25">
      <c r="A154" s="3">
        <v>44397</v>
      </c>
      <c r="B154" s="4" t="s">
        <v>96</v>
      </c>
      <c r="C154" s="6">
        <v>5</v>
      </c>
      <c r="D154" s="6" t="s">
        <v>108</v>
      </c>
      <c r="E154" s="6" t="s">
        <v>106</v>
      </c>
      <c r="F154" s="7">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ht="13.5" x14ac:dyDescent="0.25">
      <c r="A155" s="3">
        <v>44398</v>
      </c>
      <c r="B155" s="4" t="s">
        <v>67</v>
      </c>
      <c r="C155" s="6">
        <v>15</v>
      </c>
      <c r="D155" s="6" t="s">
        <v>108</v>
      </c>
      <c r="E155" s="6" t="s">
        <v>106</v>
      </c>
      <c r="F155" s="7">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ht="13.5" x14ac:dyDescent="0.25">
      <c r="A156" s="3">
        <v>44399</v>
      </c>
      <c r="B156" s="4" t="s">
        <v>60</v>
      </c>
      <c r="C156" s="6">
        <v>3</v>
      </c>
      <c r="D156" s="6" t="s">
        <v>105</v>
      </c>
      <c r="E156" s="6" t="s">
        <v>107</v>
      </c>
      <c r="F156" s="7">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ht="13.5" x14ac:dyDescent="0.25">
      <c r="A157" s="3">
        <v>44399</v>
      </c>
      <c r="B157" s="4" t="s">
        <v>56</v>
      </c>
      <c r="C157" s="6">
        <v>14</v>
      </c>
      <c r="D157" s="6" t="s">
        <v>106</v>
      </c>
      <c r="E157" s="6" t="s">
        <v>107</v>
      </c>
      <c r="F157" s="7">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ht="13.5" x14ac:dyDescent="0.25">
      <c r="A158" s="3">
        <v>44400</v>
      </c>
      <c r="B158" s="4" t="s">
        <v>81</v>
      </c>
      <c r="C158" s="6">
        <v>7</v>
      </c>
      <c r="D158" s="6" t="s">
        <v>105</v>
      </c>
      <c r="E158" s="6" t="s">
        <v>106</v>
      </c>
      <c r="F158" s="7">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ht="13.5" x14ac:dyDescent="0.25">
      <c r="A159" s="3">
        <v>44400</v>
      </c>
      <c r="B159" s="4" t="s">
        <v>83</v>
      </c>
      <c r="C159" s="6">
        <v>8</v>
      </c>
      <c r="D159" s="6" t="s">
        <v>108</v>
      </c>
      <c r="E159" s="6" t="s">
        <v>106</v>
      </c>
      <c r="F159" s="7">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ht="13.5" x14ac:dyDescent="0.25">
      <c r="A160" s="3">
        <v>44401</v>
      </c>
      <c r="B160" s="4" t="s">
        <v>24</v>
      </c>
      <c r="C160" s="6">
        <v>4</v>
      </c>
      <c r="D160" s="6" t="s">
        <v>106</v>
      </c>
      <c r="E160" s="6" t="s">
        <v>107</v>
      </c>
      <c r="F160" s="7">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ht="13.5" x14ac:dyDescent="0.25">
      <c r="A161" s="3">
        <v>44406</v>
      </c>
      <c r="B161" s="4" t="s">
        <v>98</v>
      </c>
      <c r="C161" s="6">
        <v>15</v>
      </c>
      <c r="D161" s="6" t="s">
        <v>106</v>
      </c>
      <c r="E161" s="6" t="s">
        <v>107</v>
      </c>
      <c r="F161" s="7">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ht="13.5" x14ac:dyDescent="0.25">
      <c r="A162" s="3">
        <v>44409</v>
      </c>
      <c r="B162" s="4" t="s">
        <v>6</v>
      </c>
      <c r="C162" s="6">
        <v>11</v>
      </c>
      <c r="D162" s="6" t="s">
        <v>108</v>
      </c>
      <c r="E162" s="6" t="s">
        <v>107</v>
      </c>
      <c r="F162" s="7">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ht="13.5" x14ac:dyDescent="0.25">
      <c r="A163" s="3">
        <v>44410</v>
      </c>
      <c r="B163" s="4" t="s">
        <v>54</v>
      </c>
      <c r="C163" s="6">
        <v>3</v>
      </c>
      <c r="D163" s="6" t="s">
        <v>108</v>
      </c>
      <c r="E163" s="6" t="s">
        <v>106</v>
      </c>
      <c r="F163" s="7">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ht="13.5" x14ac:dyDescent="0.25">
      <c r="A164" s="3">
        <v>44411</v>
      </c>
      <c r="B164" s="4" t="s">
        <v>52</v>
      </c>
      <c r="C164" s="6">
        <v>13</v>
      </c>
      <c r="D164" s="6" t="s">
        <v>106</v>
      </c>
      <c r="E164" s="6" t="s">
        <v>106</v>
      </c>
      <c r="F164" s="7">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ht="13.5" x14ac:dyDescent="0.25">
      <c r="A165" s="3">
        <v>44411</v>
      </c>
      <c r="B165" s="4" t="s">
        <v>77</v>
      </c>
      <c r="C165" s="6">
        <v>12</v>
      </c>
      <c r="D165" s="6" t="s">
        <v>106</v>
      </c>
      <c r="E165" s="6" t="s">
        <v>106</v>
      </c>
      <c r="F165" s="7">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ht="13.5" x14ac:dyDescent="0.25">
      <c r="A166" s="3">
        <v>44413</v>
      </c>
      <c r="B166" s="4" t="s">
        <v>65</v>
      </c>
      <c r="C166" s="6">
        <v>14</v>
      </c>
      <c r="D166" s="6" t="s">
        <v>108</v>
      </c>
      <c r="E166" s="6" t="s">
        <v>107</v>
      </c>
      <c r="F166" s="7">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ht="13.5" x14ac:dyDescent="0.25">
      <c r="A167" s="3">
        <v>44414</v>
      </c>
      <c r="B167" s="4" t="s">
        <v>83</v>
      </c>
      <c r="C167" s="6">
        <v>1</v>
      </c>
      <c r="D167" s="6" t="s">
        <v>105</v>
      </c>
      <c r="E167" s="6" t="s">
        <v>107</v>
      </c>
      <c r="F167" s="7">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ht="13.5" x14ac:dyDescent="0.25">
      <c r="A168" s="3">
        <v>44418</v>
      </c>
      <c r="B168" s="4" t="s">
        <v>16</v>
      </c>
      <c r="C168" s="6">
        <v>4</v>
      </c>
      <c r="D168" s="6" t="s">
        <v>105</v>
      </c>
      <c r="E168" s="6" t="s">
        <v>107</v>
      </c>
      <c r="F168" s="7">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ht="13.5" x14ac:dyDescent="0.25">
      <c r="A169" s="3">
        <v>44418</v>
      </c>
      <c r="B169" s="4" t="s">
        <v>98</v>
      </c>
      <c r="C169" s="6">
        <v>10</v>
      </c>
      <c r="D169" s="6" t="s">
        <v>106</v>
      </c>
      <c r="E169" s="6" t="s">
        <v>107</v>
      </c>
      <c r="F169" s="7">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ht="13.5" x14ac:dyDescent="0.25">
      <c r="A170" s="3">
        <v>44418</v>
      </c>
      <c r="B170" s="4" t="s">
        <v>18</v>
      </c>
      <c r="C170" s="6">
        <v>6</v>
      </c>
      <c r="D170" s="6" t="s">
        <v>108</v>
      </c>
      <c r="E170" s="6" t="s">
        <v>107</v>
      </c>
      <c r="F170" s="7">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ht="13.5" x14ac:dyDescent="0.25">
      <c r="A171" s="3">
        <v>44419</v>
      </c>
      <c r="B171" s="4" t="s">
        <v>54</v>
      </c>
      <c r="C171" s="6">
        <v>4</v>
      </c>
      <c r="D171" s="6" t="s">
        <v>108</v>
      </c>
      <c r="E171" s="6" t="s">
        <v>106</v>
      </c>
      <c r="F171" s="7">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ht="13.5" x14ac:dyDescent="0.25">
      <c r="A172" s="3">
        <v>44421</v>
      </c>
      <c r="B172" s="4" t="s">
        <v>29</v>
      </c>
      <c r="C172" s="6">
        <v>13</v>
      </c>
      <c r="D172" s="6" t="s">
        <v>108</v>
      </c>
      <c r="E172" s="6" t="s">
        <v>106</v>
      </c>
      <c r="F172" s="7">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ht="13.5" x14ac:dyDescent="0.25">
      <c r="A173" s="3">
        <v>44421</v>
      </c>
      <c r="B173" s="4" t="s">
        <v>63</v>
      </c>
      <c r="C173" s="6">
        <v>9</v>
      </c>
      <c r="D173" s="6" t="s">
        <v>108</v>
      </c>
      <c r="E173" s="6" t="s">
        <v>106</v>
      </c>
      <c r="F173" s="7">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ht="13.5" x14ac:dyDescent="0.25">
      <c r="A174" s="3">
        <v>44424</v>
      </c>
      <c r="B174" s="4" t="s">
        <v>12</v>
      </c>
      <c r="C174" s="6">
        <v>3</v>
      </c>
      <c r="D174" s="6" t="s">
        <v>106</v>
      </c>
      <c r="E174" s="6" t="s">
        <v>106</v>
      </c>
      <c r="F174" s="7">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ht="13.5" x14ac:dyDescent="0.25">
      <c r="A175" s="3">
        <v>44426</v>
      </c>
      <c r="B175" s="4" t="s">
        <v>58</v>
      </c>
      <c r="C175" s="6">
        <v>6</v>
      </c>
      <c r="D175" s="6" t="s">
        <v>108</v>
      </c>
      <c r="E175" s="6" t="s">
        <v>106</v>
      </c>
      <c r="F175" s="7">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ht="13.5" x14ac:dyDescent="0.25">
      <c r="A176" s="3">
        <v>44428</v>
      </c>
      <c r="B176" s="4" t="s">
        <v>47</v>
      </c>
      <c r="C176" s="6">
        <v>15</v>
      </c>
      <c r="D176" s="6" t="s">
        <v>108</v>
      </c>
      <c r="E176" s="6" t="s">
        <v>107</v>
      </c>
      <c r="F176" s="7">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ht="13.5" x14ac:dyDescent="0.25">
      <c r="A177" s="3">
        <v>44428</v>
      </c>
      <c r="B177" s="4" t="s">
        <v>71</v>
      </c>
      <c r="C177" s="6">
        <v>9</v>
      </c>
      <c r="D177" s="6" t="s">
        <v>108</v>
      </c>
      <c r="E177" s="6" t="s">
        <v>106</v>
      </c>
      <c r="F177" s="7">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ht="13.5" x14ac:dyDescent="0.25">
      <c r="A178" s="3">
        <v>44428</v>
      </c>
      <c r="B178" s="4" t="s">
        <v>65</v>
      </c>
      <c r="C178" s="6">
        <v>13</v>
      </c>
      <c r="D178" s="6" t="s">
        <v>108</v>
      </c>
      <c r="E178" s="6" t="s">
        <v>106</v>
      </c>
      <c r="F178" s="7">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ht="13.5" x14ac:dyDescent="0.25">
      <c r="A179" s="3">
        <v>44434</v>
      </c>
      <c r="B179" s="4" t="s">
        <v>88</v>
      </c>
      <c r="C179" s="6">
        <v>4</v>
      </c>
      <c r="D179" s="6" t="s">
        <v>108</v>
      </c>
      <c r="E179" s="6" t="s">
        <v>106</v>
      </c>
      <c r="F179" s="7">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ht="13.5" x14ac:dyDescent="0.25">
      <c r="A180" s="3">
        <v>44437</v>
      </c>
      <c r="B180" s="4" t="s">
        <v>77</v>
      </c>
      <c r="C180" s="6">
        <v>12</v>
      </c>
      <c r="D180" s="6" t="s">
        <v>105</v>
      </c>
      <c r="E180" s="6" t="s">
        <v>106</v>
      </c>
      <c r="F180" s="7">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ht="13.5" x14ac:dyDescent="0.25">
      <c r="A181" s="3">
        <v>44438</v>
      </c>
      <c r="B181" s="4" t="s">
        <v>33</v>
      </c>
      <c r="C181" s="6">
        <v>13</v>
      </c>
      <c r="D181" s="6" t="s">
        <v>108</v>
      </c>
      <c r="E181" s="6" t="s">
        <v>106</v>
      </c>
      <c r="F181" s="7">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ht="13.5" x14ac:dyDescent="0.25">
      <c r="A182" s="3">
        <v>44439</v>
      </c>
      <c r="B182" s="4" t="s">
        <v>6</v>
      </c>
      <c r="C182" s="6">
        <v>2</v>
      </c>
      <c r="D182" s="6" t="s">
        <v>108</v>
      </c>
      <c r="E182" s="6" t="s">
        <v>106</v>
      </c>
      <c r="F182" s="7">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ht="13.5" x14ac:dyDescent="0.25">
      <c r="A183" s="3">
        <v>44439</v>
      </c>
      <c r="B183" s="4" t="s">
        <v>79</v>
      </c>
      <c r="C183" s="6">
        <v>11</v>
      </c>
      <c r="D183" s="6" t="s">
        <v>108</v>
      </c>
      <c r="E183" s="6" t="s">
        <v>106</v>
      </c>
      <c r="F183" s="7">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ht="13.5" x14ac:dyDescent="0.25">
      <c r="A184" s="3">
        <v>44440</v>
      </c>
      <c r="B184" s="4" t="s">
        <v>56</v>
      </c>
      <c r="C184" s="6">
        <v>1</v>
      </c>
      <c r="D184" s="6" t="s">
        <v>105</v>
      </c>
      <c r="E184" s="6" t="s">
        <v>107</v>
      </c>
      <c r="F184" s="7">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ht="13.5" x14ac:dyDescent="0.25">
      <c r="A185" s="3">
        <v>44440</v>
      </c>
      <c r="B185" s="4" t="s">
        <v>12</v>
      </c>
      <c r="C185" s="6">
        <v>14</v>
      </c>
      <c r="D185" s="6" t="s">
        <v>106</v>
      </c>
      <c r="E185" s="6" t="s">
        <v>106</v>
      </c>
      <c r="F185" s="7">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ht="13.5" x14ac:dyDescent="0.25">
      <c r="A186" s="3">
        <v>44442</v>
      </c>
      <c r="B186" s="4" t="s">
        <v>92</v>
      </c>
      <c r="C186" s="6">
        <v>8</v>
      </c>
      <c r="D186" s="6" t="s">
        <v>108</v>
      </c>
      <c r="E186" s="6" t="s">
        <v>106</v>
      </c>
      <c r="F186" s="7">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ht="13.5" x14ac:dyDescent="0.25">
      <c r="A187" s="3">
        <v>44443</v>
      </c>
      <c r="B187" s="4" t="s">
        <v>65</v>
      </c>
      <c r="C187" s="6">
        <v>7</v>
      </c>
      <c r="D187" s="6" t="s">
        <v>108</v>
      </c>
      <c r="E187" s="6" t="s">
        <v>106</v>
      </c>
      <c r="F187" s="7">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ht="13.5" x14ac:dyDescent="0.25">
      <c r="A188" s="3">
        <v>44443</v>
      </c>
      <c r="B188" s="4" t="s">
        <v>54</v>
      </c>
      <c r="C188" s="6">
        <v>15</v>
      </c>
      <c r="D188" s="6" t="s">
        <v>108</v>
      </c>
      <c r="E188" s="6" t="s">
        <v>106</v>
      </c>
      <c r="F188" s="7">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ht="13.5" x14ac:dyDescent="0.25">
      <c r="A189" s="3">
        <v>44444</v>
      </c>
      <c r="B189" s="4" t="s">
        <v>73</v>
      </c>
      <c r="C189" s="6">
        <v>1</v>
      </c>
      <c r="D189" s="6" t="s">
        <v>108</v>
      </c>
      <c r="E189" s="6" t="s">
        <v>107</v>
      </c>
      <c r="F189" s="7">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ht="13.5" x14ac:dyDescent="0.25">
      <c r="A190" s="3">
        <v>44446</v>
      </c>
      <c r="B190" s="4" t="s">
        <v>45</v>
      </c>
      <c r="C190" s="6">
        <v>5</v>
      </c>
      <c r="D190" s="6" t="s">
        <v>108</v>
      </c>
      <c r="E190" s="6" t="s">
        <v>106</v>
      </c>
      <c r="F190" s="7">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ht="13.5" x14ac:dyDescent="0.25">
      <c r="A191" s="3">
        <v>44448</v>
      </c>
      <c r="B191" s="4" t="s">
        <v>98</v>
      </c>
      <c r="C191" s="6">
        <v>4</v>
      </c>
      <c r="D191" s="6" t="s">
        <v>108</v>
      </c>
      <c r="E191" s="6" t="s">
        <v>106</v>
      </c>
      <c r="F191" s="7">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ht="13.5" x14ac:dyDescent="0.25">
      <c r="A192" s="3">
        <v>44449</v>
      </c>
      <c r="B192" s="4" t="s">
        <v>69</v>
      </c>
      <c r="C192" s="6">
        <v>6</v>
      </c>
      <c r="D192" s="6" t="s">
        <v>108</v>
      </c>
      <c r="E192" s="6" t="s">
        <v>106</v>
      </c>
      <c r="F192" s="7">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ht="13.5" x14ac:dyDescent="0.25">
      <c r="A193" s="3">
        <v>44449</v>
      </c>
      <c r="B193" s="4" t="s">
        <v>6</v>
      </c>
      <c r="C193" s="6">
        <v>9</v>
      </c>
      <c r="D193" s="6" t="s">
        <v>105</v>
      </c>
      <c r="E193" s="6" t="s">
        <v>106</v>
      </c>
      <c r="F193" s="7">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ht="13.5" x14ac:dyDescent="0.25">
      <c r="A194" s="3">
        <v>44449</v>
      </c>
      <c r="B194" s="4" t="s">
        <v>60</v>
      </c>
      <c r="C194" s="6">
        <v>2</v>
      </c>
      <c r="D194" s="6" t="s">
        <v>108</v>
      </c>
      <c r="E194" s="6" t="s">
        <v>106</v>
      </c>
      <c r="F194" s="7">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ht="13.5" x14ac:dyDescent="0.25">
      <c r="A195" s="3">
        <v>44450</v>
      </c>
      <c r="B195" s="4" t="s">
        <v>6</v>
      </c>
      <c r="C195" s="6">
        <v>6</v>
      </c>
      <c r="D195" s="6" t="s">
        <v>105</v>
      </c>
      <c r="E195" s="6" t="s">
        <v>106</v>
      </c>
      <c r="F195" s="7">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ht="13.5" x14ac:dyDescent="0.25">
      <c r="A196" s="3">
        <v>44452</v>
      </c>
      <c r="B196" s="4" t="s">
        <v>92</v>
      </c>
      <c r="C196" s="6">
        <v>7</v>
      </c>
      <c r="D196" s="6" t="s">
        <v>108</v>
      </c>
      <c r="E196" s="6" t="s">
        <v>107</v>
      </c>
      <c r="F196" s="7">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ht="13.5" x14ac:dyDescent="0.25">
      <c r="A197" s="3">
        <v>44454</v>
      </c>
      <c r="B197" s="4" t="s">
        <v>94</v>
      </c>
      <c r="C197" s="6">
        <v>6</v>
      </c>
      <c r="D197" s="6" t="s">
        <v>108</v>
      </c>
      <c r="E197" s="6" t="s">
        <v>106</v>
      </c>
      <c r="F197" s="7">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ht="13.5" x14ac:dyDescent="0.25">
      <c r="A198" s="3">
        <v>44454</v>
      </c>
      <c r="B198" s="4" t="s">
        <v>94</v>
      </c>
      <c r="C198" s="6">
        <v>14</v>
      </c>
      <c r="D198" s="6" t="s">
        <v>108</v>
      </c>
      <c r="E198" s="6" t="s">
        <v>106</v>
      </c>
      <c r="F198" s="7">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ht="13.5" x14ac:dyDescent="0.25">
      <c r="A199" s="3">
        <v>44460</v>
      </c>
      <c r="B199" s="4" t="s">
        <v>47</v>
      </c>
      <c r="C199" s="6">
        <v>7</v>
      </c>
      <c r="D199" s="6" t="s">
        <v>105</v>
      </c>
      <c r="E199" s="6" t="s">
        <v>107</v>
      </c>
      <c r="F199" s="7">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ht="13.5" x14ac:dyDescent="0.25">
      <c r="A200" s="3">
        <v>44461</v>
      </c>
      <c r="B200" s="4" t="s">
        <v>90</v>
      </c>
      <c r="C200" s="6">
        <v>2</v>
      </c>
      <c r="D200" s="6" t="s">
        <v>106</v>
      </c>
      <c r="E200" s="6" t="s">
        <v>107</v>
      </c>
      <c r="F200" s="7">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ht="13.5" x14ac:dyDescent="0.25">
      <c r="A201" s="3">
        <v>44461</v>
      </c>
      <c r="B201" s="4" t="s">
        <v>10</v>
      </c>
      <c r="C201" s="6">
        <v>4</v>
      </c>
      <c r="D201" s="6" t="s">
        <v>108</v>
      </c>
      <c r="E201" s="6" t="s">
        <v>107</v>
      </c>
      <c r="F201" s="7">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ht="13.5" x14ac:dyDescent="0.25">
      <c r="A202" s="3">
        <v>44462</v>
      </c>
      <c r="B202" s="4" t="s">
        <v>43</v>
      </c>
      <c r="C202" s="6">
        <v>12</v>
      </c>
      <c r="D202" s="6" t="s">
        <v>108</v>
      </c>
      <c r="E202" s="6" t="s">
        <v>107</v>
      </c>
      <c r="F202" s="7">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ht="13.5" x14ac:dyDescent="0.25">
      <c r="A203" s="3">
        <v>44462</v>
      </c>
      <c r="B203" s="4" t="s">
        <v>50</v>
      </c>
      <c r="C203" s="6">
        <v>7</v>
      </c>
      <c r="D203" s="6" t="s">
        <v>106</v>
      </c>
      <c r="E203" s="6" t="s">
        <v>106</v>
      </c>
      <c r="F203" s="7">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ht="13.5" x14ac:dyDescent="0.25">
      <c r="A204" s="3">
        <v>44466</v>
      </c>
      <c r="B204" s="4" t="s">
        <v>77</v>
      </c>
      <c r="C204" s="6">
        <v>1</v>
      </c>
      <c r="D204" s="6" t="s">
        <v>108</v>
      </c>
      <c r="E204" s="6" t="s">
        <v>107</v>
      </c>
      <c r="F204" s="7">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ht="13.5" x14ac:dyDescent="0.25">
      <c r="A205" s="3">
        <v>44469</v>
      </c>
      <c r="B205" s="4" t="s">
        <v>35</v>
      </c>
      <c r="C205" s="6">
        <v>9</v>
      </c>
      <c r="D205" s="6" t="s">
        <v>106</v>
      </c>
      <c r="E205" s="6" t="s">
        <v>106</v>
      </c>
      <c r="F205" s="7">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ht="13.5" x14ac:dyDescent="0.25">
      <c r="A206" s="3">
        <v>44469</v>
      </c>
      <c r="B206" s="4" t="s">
        <v>18</v>
      </c>
      <c r="C206" s="6">
        <v>5</v>
      </c>
      <c r="D206" s="6" t="s">
        <v>106</v>
      </c>
      <c r="E206" s="6" t="s">
        <v>106</v>
      </c>
      <c r="F206" s="7">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ht="13.5" x14ac:dyDescent="0.25">
      <c r="A207" s="3">
        <v>44470</v>
      </c>
      <c r="B207" s="4" t="s">
        <v>69</v>
      </c>
      <c r="C207" s="6">
        <v>14</v>
      </c>
      <c r="D207" s="6" t="s">
        <v>106</v>
      </c>
      <c r="E207" s="6" t="s">
        <v>107</v>
      </c>
      <c r="F207" s="7">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ht="13.5" x14ac:dyDescent="0.25">
      <c r="A208" s="3">
        <v>44471</v>
      </c>
      <c r="B208" s="4" t="s">
        <v>35</v>
      </c>
      <c r="C208" s="6">
        <v>15</v>
      </c>
      <c r="D208" s="6" t="s">
        <v>108</v>
      </c>
      <c r="E208" s="6" t="s">
        <v>106</v>
      </c>
      <c r="F208" s="7">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ht="13.5" x14ac:dyDescent="0.25">
      <c r="A209" s="3">
        <v>44472</v>
      </c>
      <c r="B209" s="4" t="s">
        <v>45</v>
      </c>
      <c r="C209" s="6">
        <v>9</v>
      </c>
      <c r="D209" s="6" t="s">
        <v>108</v>
      </c>
      <c r="E209" s="6" t="s">
        <v>106</v>
      </c>
      <c r="F209" s="7">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ht="13.5" x14ac:dyDescent="0.25">
      <c r="A210" s="3">
        <v>44475</v>
      </c>
      <c r="B210" s="4" t="s">
        <v>79</v>
      </c>
      <c r="C210" s="6">
        <v>1</v>
      </c>
      <c r="D210" s="6" t="s">
        <v>108</v>
      </c>
      <c r="E210" s="6" t="s">
        <v>106</v>
      </c>
      <c r="F210" s="7">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ht="13.5" x14ac:dyDescent="0.25">
      <c r="A211" s="3">
        <v>44475</v>
      </c>
      <c r="B211" s="4" t="s">
        <v>81</v>
      </c>
      <c r="C211" s="6">
        <v>12</v>
      </c>
      <c r="D211" s="6" t="s">
        <v>106</v>
      </c>
      <c r="E211" s="6" t="s">
        <v>106</v>
      </c>
      <c r="F211" s="7">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ht="13.5" x14ac:dyDescent="0.25">
      <c r="A212" s="3">
        <v>44476</v>
      </c>
      <c r="B212" s="4" t="s">
        <v>60</v>
      </c>
      <c r="C212" s="6">
        <v>6</v>
      </c>
      <c r="D212" s="6" t="s">
        <v>108</v>
      </c>
      <c r="E212" s="6" t="s">
        <v>107</v>
      </c>
      <c r="F212" s="7">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ht="13.5" x14ac:dyDescent="0.25">
      <c r="A213" s="3">
        <v>44478</v>
      </c>
      <c r="B213" s="4" t="s">
        <v>86</v>
      </c>
      <c r="C213" s="6">
        <v>5</v>
      </c>
      <c r="D213" s="6" t="s">
        <v>108</v>
      </c>
      <c r="E213" s="6" t="s">
        <v>107</v>
      </c>
      <c r="F213" s="7">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ht="13.5" x14ac:dyDescent="0.25">
      <c r="A214" s="3">
        <v>44478</v>
      </c>
      <c r="B214" s="4" t="s">
        <v>73</v>
      </c>
      <c r="C214" s="6">
        <v>11</v>
      </c>
      <c r="D214" s="6" t="s">
        <v>106</v>
      </c>
      <c r="E214" s="6" t="s">
        <v>107</v>
      </c>
      <c r="F214" s="7">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ht="13.5" x14ac:dyDescent="0.25">
      <c r="A215" s="3">
        <v>44479</v>
      </c>
      <c r="B215" s="4" t="s">
        <v>79</v>
      </c>
      <c r="C215" s="6">
        <v>14</v>
      </c>
      <c r="D215" s="6" t="s">
        <v>108</v>
      </c>
      <c r="E215" s="6" t="s">
        <v>107</v>
      </c>
      <c r="F215" s="7">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ht="13.5" x14ac:dyDescent="0.25">
      <c r="A216" s="3">
        <v>44480</v>
      </c>
      <c r="B216" s="4" t="s">
        <v>29</v>
      </c>
      <c r="C216" s="6">
        <v>15</v>
      </c>
      <c r="D216" s="6" t="s">
        <v>108</v>
      </c>
      <c r="E216" s="6" t="s">
        <v>107</v>
      </c>
      <c r="F216" s="7">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ht="13.5" x14ac:dyDescent="0.25">
      <c r="A217" s="3">
        <v>44481</v>
      </c>
      <c r="B217" s="4" t="s">
        <v>63</v>
      </c>
      <c r="C217" s="6">
        <v>8</v>
      </c>
      <c r="D217" s="6" t="s">
        <v>106</v>
      </c>
      <c r="E217" s="6" t="s">
        <v>106</v>
      </c>
      <c r="F217" s="7">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ht="13.5" x14ac:dyDescent="0.25">
      <c r="A218" s="3">
        <v>44486</v>
      </c>
      <c r="B218" s="4" t="s">
        <v>6</v>
      </c>
      <c r="C218" s="6">
        <v>13</v>
      </c>
      <c r="D218" s="6" t="s">
        <v>108</v>
      </c>
      <c r="E218" s="6" t="s">
        <v>106</v>
      </c>
      <c r="F218" s="7">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ht="13.5" x14ac:dyDescent="0.25">
      <c r="A219" s="3">
        <v>44487</v>
      </c>
      <c r="B219" s="4" t="s">
        <v>58</v>
      </c>
      <c r="C219" s="6">
        <v>6</v>
      </c>
      <c r="D219" s="6" t="s">
        <v>106</v>
      </c>
      <c r="E219" s="6" t="s">
        <v>107</v>
      </c>
      <c r="F219" s="7">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ht="13.5" x14ac:dyDescent="0.25">
      <c r="A220" s="3">
        <v>44487</v>
      </c>
      <c r="B220" s="4" t="s">
        <v>50</v>
      </c>
      <c r="C220" s="6">
        <v>13</v>
      </c>
      <c r="D220" s="6" t="s">
        <v>106</v>
      </c>
      <c r="E220" s="6" t="s">
        <v>107</v>
      </c>
      <c r="F220" s="7">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ht="13.5" x14ac:dyDescent="0.25">
      <c r="A221" s="3">
        <v>44491</v>
      </c>
      <c r="B221" s="4" t="s">
        <v>29</v>
      </c>
      <c r="C221" s="6">
        <v>7</v>
      </c>
      <c r="D221" s="6" t="s">
        <v>108</v>
      </c>
      <c r="E221" s="6" t="s">
        <v>107</v>
      </c>
      <c r="F221" s="7">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ht="13.5" x14ac:dyDescent="0.25">
      <c r="A222" s="3">
        <v>44491</v>
      </c>
      <c r="B222" s="4" t="s">
        <v>56</v>
      </c>
      <c r="C222" s="6">
        <v>13</v>
      </c>
      <c r="D222" s="6" t="s">
        <v>106</v>
      </c>
      <c r="E222" s="6" t="s">
        <v>107</v>
      </c>
      <c r="F222" s="7">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ht="13.5" x14ac:dyDescent="0.25">
      <c r="A223" s="3">
        <v>44491</v>
      </c>
      <c r="B223" s="4" t="s">
        <v>24</v>
      </c>
      <c r="C223" s="6">
        <v>1</v>
      </c>
      <c r="D223" s="6" t="s">
        <v>108</v>
      </c>
      <c r="E223" s="6" t="s">
        <v>107</v>
      </c>
      <c r="F223" s="7">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ht="13.5" x14ac:dyDescent="0.25">
      <c r="A224" s="3">
        <v>44493</v>
      </c>
      <c r="B224" s="4" t="s">
        <v>29</v>
      </c>
      <c r="C224" s="6">
        <v>3</v>
      </c>
      <c r="D224" s="6" t="s">
        <v>105</v>
      </c>
      <c r="E224" s="6" t="s">
        <v>107</v>
      </c>
      <c r="F224" s="7">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ht="13.5" x14ac:dyDescent="0.25">
      <c r="A225" s="3">
        <v>44494</v>
      </c>
      <c r="B225" s="4" t="s">
        <v>98</v>
      </c>
      <c r="C225" s="6">
        <v>9</v>
      </c>
      <c r="D225" s="6" t="s">
        <v>106</v>
      </c>
      <c r="E225" s="6" t="s">
        <v>107</v>
      </c>
      <c r="F225" s="7">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ht="13.5" x14ac:dyDescent="0.25">
      <c r="A226" s="3">
        <v>44495</v>
      </c>
      <c r="B226" s="4" t="s">
        <v>14</v>
      </c>
      <c r="C226" s="6">
        <v>6</v>
      </c>
      <c r="D226" s="6" t="s">
        <v>105</v>
      </c>
      <c r="E226" s="6" t="s">
        <v>107</v>
      </c>
      <c r="F226" s="7">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ht="13.5" x14ac:dyDescent="0.25">
      <c r="A227" s="3">
        <v>44497</v>
      </c>
      <c r="B227" s="4" t="s">
        <v>22</v>
      </c>
      <c r="C227" s="6">
        <v>1</v>
      </c>
      <c r="D227" s="6" t="s">
        <v>108</v>
      </c>
      <c r="E227" s="6" t="s">
        <v>107</v>
      </c>
      <c r="F227" s="7">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ht="13.5" x14ac:dyDescent="0.25">
      <c r="A228" s="3">
        <v>44498</v>
      </c>
      <c r="B228" s="4" t="s">
        <v>86</v>
      </c>
      <c r="C228" s="6">
        <v>14</v>
      </c>
      <c r="D228" s="6" t="s">
        <v>106</v>
      </c>
      <c r="E228" s="6" t="s">
        <v>106</v>
      </c>
      <c r="F228" s="7">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ht="13.5" x14ac:dyDescent="0.25">
      <c r="A229" s="3">
        <v>44500</v>
      </c>
      <c r="B229" s="4" t="s">
        <v>50</v>
      </c>
      <c r="C229" s="6">
        <v>6</v>
      </c>
      <c r="D229" s="6" t="s">
        <v>106</v>
      </c>
      <c r="E229" s="6" t="s">
        <v>107</v>
      </c>
      <c r="F229" s="7">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ht="13.5" x14ac:dyDescent="0.25">
      <c r="A230" s="3">
        <v>44503</v>
      </c>
      <c r="B230" s="4" t="s">
        <v>33</v>
      </c>
      <c r="C230" s="6">
        <v>12</v>
      </c>
      <c r="D230" s="6" t="s">
        <v>108</v>
      </c>
      <c r="E230" s="6" t="s">
        <v>107</v>
      </c>
      <c r="F230" s="7">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ht="13.5" x14ac:dyDescent="0.25">
      <c r="A231" s="3">
        <v>44506</v>
      </c>
      <c r="B231" s="4" t="s">
        <v>81</v>
      </c>
      <c r="C231" s="6">
        <v>10</v>
      </c>
      <c r="D231" s="6" t="s">
        <v>108</v>
      </c>
      <c r="E231" s="6" t="s">
        <v>106</v>
      </c>
      <c r="F231" s="7">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ht="13.5" x14ac:dyDescent="0.25">
      <c r="A232" s="3">
        <v>44508</v>
      </c>
      <c r="B232" s="4" t="s">
        <v>20</v>
      </c>
      <c r="C232" s="6">
        <v>15</v>
      </c>
      <c r="D232" s="6" t="s">
        <v>108</v>
      </c>
      <c r="E232" s="6" t="s">
        <v>106</v>
      </c>
      <c r="F232" s="7">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ht="13.5" x14ac:dyDescent="0.25">
      <c r="A233" s="3">
        <v>44510</v>
      </c>
      <c r="B233" s="4" t="s">
        <v>94</v>
      </c>
      <c r="C233" s="6">
        <v>6</v>
      </c>
      <c r="D233" s="6" t="s">
        <v>106</v>
      </c>
      <c r="E233" s="6" t="s">
        <v>107</v>
      </c>
      <c r="F233" s="7">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ht="13.5" x14ac:dyDescent="0.25">
      <c r="A234" s="3">
        <v>44511</v>
      </c>
      <c r="B234" s="4" t="s">
        <v>90</v>
      </c>
      <c r="C234" s="6">
        <v>12</v>
      </c>
      <c r="D234" s="6" t="s">
        <v>105</v>
      </c>
      <c r="E234" s="6" t="s">
        <v>106</v>
      </c>
      <c r="F234" s="7">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ht="13.5" x14ac:dyDescent="0.25">
      <c r="A235" s="3">
        <v>44512</v>
      </c>
      <c r="B235" s="4" t="s">
        <v>26</v>
      </c>
      <c r="C235" s="6">
        <v>3</v>
      </c>
      <c r="D235" s="6" t="s">
        <v>106</v>
      </c>
      <c r="E235" s="6" t="s">
        <v>107</v>
      </c>
      <c r="F235" s="7">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ht="13.5" x14ac:dyDescent="0.25">
      <c r="A236" s="3">
        <v>44520</v>
      </c>
      <c r="B236" s="4" t="s">
        <v>77</v>
      </c>
      <c r="C236" s="6">
        <v>14</v>
      </c>
      <c r="D236" s="6" t="s">
        <v>106</v>
      </c>
      <c r="E236" s="6" t="s">
        <v>106</v>
      </c>
      <c r="F236" s="7">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ht="13.5" x14ac:dyDescent="0.25">
      <c r="A237" s="3">
        <v>44520</v>
      </c>
      <c r="B237" s="4" t="s">
        <v>22</v>
      </c>
      <c r="C237" s="6">
        <v>11</v>
      </c>
      <c r="D237" s="6" t="s">
        <v>106</v>
      </c>
      <c r="E237" s="6" t="s">
        <v>107</v>
      </c>
      <c r="F237" s="7">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ht="13.5" x14ac:dyDescent="0.25">
      <c r="A238" s="3">
        <v>44521</v>
      </c>
      <c r="B238" s="4" t="s">
        <v>35</v>
      </c>
      <c r="C238" s="6">
        <v>1</v>
      </c>
      <c r="D238" s="6" t="s">
        <v>105</v>
      </c>
      <c r="E238" s="6" t="s">
        <v>106</v>
      </c>
      <c r="F238" s="7">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ht="13.5" x14ac:dyDescent="0.25">
      <c r="A239" s="3">
        <v>44521</v>
      </c>
      <c r="B239" s="4" t="s">
        <v>18</v>
      </c>
      <c r="C239" s="6">
        <v>1</v>
      </c>
      <c r="D239" s="6" t="s">
        <v>106</v>
      </c>
      <c r="E239" s="6" t="s">
        <v>107</v>
      </c>
      <c r="F239" s="7">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ht="13.5" x14ac:dyDescent="0.25">
      <c r="A240" s="3">
        <v>44527</v>
      </c>
      <c r="B240" s="4" t="s">
        <v>31</v>
      </c>
      <c r="C240" s="6">
        <v>8</v>
      </c>
      <c r="D240" s="6" t="s">
        <v>106</v>
      </c>
      <c r="E240" s="6" t="s">
        <v>106</v>
      </c>
      <c r="F240" s="7">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ht="13.5" x14ac:dyDescent="0.25">
      <c r="A241" s="3">
        <v>44528</v>
      </c>
      <c r="B241" s="4" t="s">
        <v>90</v>
      </c>
      <c r="C241" s="6">
        <v>2</v>
      </c>
      <c r="D241" s="6" t="s">
        <v>108</v>
      </c>
      <c r="E241" s="6" t="s">
        <v>107</v>
      </c>
      <c r="F241" s="7">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ht="13.5" x14ac:dyDescent="0.25">
      <c r="A242" s="3">
        <v>44530</v>
      </c>
      <c r="B242" s="4" t="s">
        <v>88</v>
      </c>
      <c r="C242" s="6">
        <v>15</v>
      </c>
      <c r="D242" s="6" t="s">
        <v>108</v>
      </c>
      <c r="E242" s="6" t="s">
        <v>106</v>
      </c>
      <c r="F242" s="7">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ht="13.5" x14ac:dyDescent="0.25">
      <c r="A243" s="3">
        <v>44532</v>
      </c>
      <c r="B243" s="4" t="s">
        <v>39</v>
      </c>
      <c r="C243" s="6">
        <v>10</v>
      </c>
      <c r="D243" s="6" t="s">
        <v>108</v>
      </c>
      <c r="E243" s="6" t="s">
        <v>107</v>
      </c>
      <c r="F243" s="7">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ht="13.5" x14ac:dyDescent="0.25">
      <c r="A244" s="3">
        <v>44533</v>
      </c>
      <c r="B244" s="4" t="s">
        <v>77</v>
      </c>
      <c r="C244" s="6">
        <v>2</v>
      </c>
      <c r="D244" s="6" t="s">
        <v>106</v>
      </c>
      <c r="E244" s="6" t="s">
        <v>107</v>
      </c>
      <c r="F244" s="7">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ht="13.5" x14ac:dyDescent="0.25">
      <c r="A245" s="3">
        <v>44533</v>
      </c>
      <c r="B245" s="4" t="s">
        <v>45</v>
      </c>
      <c r="C245" s="6">
        <v>8</v>
      </c>
      <c r="D245" s="6" t="s">
        <v>106</v>
      </c>
      <c r="E245" s="6" t="s">
        <v>106</v>
      </c>
      <c r="F245" s="7">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ht="13.5" x14ac:dyDescent="0.25">
      <c r="A246" s="3">
        <v>44535</v>
      </c>
      <c r="B246" s="4" t="s">
        <v>14</v>
      </c>
      <c r="C246" s="6">
        <v>15</v>
      </c>
      <c r="D246" s="6" t="s">
        <v>108</v>
      </c>
      <c r="E246" s="6" t="s">
        <v>107</v>
      </c>
      <c r="F246" s="7">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ht="13.5" x14ac:dyDescent="0.25">
      <c r="A247" s="3">
        <v>44535</v>
      </c>
      <c r="B247" s="4" t="s">
        <v>26</v>
      </c>
      <c r="C247" s="6">
        <v>1</v>
      </c>
      <c r="D247" s="6" t="s">
        <v>108</v>
      </c>
      <c r="E247" s="6" t="s">
        <v>106</v>
      </c>
      <c r="F247" s="7">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ht="13.5" x14ac:dyDescent="0.25">
      <c r="A248" s="3">
        <v>44537</v>
      </c>
      <c r="B248" s="4" t="s">
        <v>33</v>
      </c>
      <c r="C248" s="6">
        <v>8</v>
      </c>
      <c r="D248" s="6" t="s">
        <v>108</v>
      </c>
      <c r="E248" s="6" t="s">
        <v>106</v>
      </c>
      <c r="F248" s="7">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ht="13.5" x14ac:dyDescent="0.25">
      <c r="A249" s="3">
        <v>44538</v>
      </c>
      <c r="B249" s="4" t="s">
        <v>98</v>
      </c>
      <c r="C249" s="6">
        <v>14</v>
      </c>
      <c r="D249" s="6" t="s">
        <v>108</v>
      </c>
      <c r="E249" s="6" t="s">
        <v>106</v>
      </c>
      <c r="F249" s="7">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ht="13.5" x14ac:dyDescent="0.25">
      <c r="A250" s="3">
        <v>44544</v>
      </c>
      <c r="B250" s="4" t="s">
        <v>94</v>
      </c>
      <c r="C250" s="6">
        <v>4</v>
      </c>
      <c r="D250" s="6" t="s">
        <v>108</v>
      </c>
      <c r="E250" s="6" t="s">
        <v>106</v>
      </c>
      <c r="F250" s="7">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ht="13.5" x14ac:dyDescent="0.25">
      <c r="A251" s="3">
        <v>44548</v>
      </c>
      <c r="B251" s="4" t="s">
        <v>12</v>
      </c>
      <c r="C251" s="6">
        <v>2</v>
      </c>
      <c r="D251" s="6" t="s">
        <v>108</v>
      </c>
      <c r="E251" s="6" t="s">
        <v>107</v>
      </c>
      <c r="F251" s="7">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ht="13.5" x14ac:dyDescent="0.25">
      <c r="A252" s="3">
        <v>44548</v>
      </c>
      <c r="B252" s="4" t="s">
        <v>52</v>
      </c>
      <c r="C252" s="6">
        <v>8</v>
      </c>
      <c r="D252" s="6" t="s">
        <v>106</v>
      </c>
      <c r="E252" s="6" t="s">
        <v>107</v>
      </c>
      <c r="F252" s="7">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ht="13.5" x14ac:dyDescent="0.25">
      <c r="A253" s="3">
        <v>44549</v>
      </c>
      <c r="B253" s="4" t="s">
        <v>54</v>
      </c>
      <c r="C253" s="6">
        <v>12</v>
      </c>
      <c r="D253" s="6" t="s">
        <v>108</v>
      </c>
      <c r="E253" s="6" t="s">
        <v>106</v>
      </c>
      <c r="F253" s="7">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ht="13.5" x14ac:dyDescent="0.25">
      <c r="A254" s="3">
        <v>44549</v>
      </c>
      <c r="B254" s="4" t="s">
        <v>67</v>
      </c>
      <c r="C254" s="6">
        <v>3</v>
      </c>
      <c r="D254" s="6" t="s">
        <v>105</v>
      </c>
      <c r="E254" s="6" t="s">
        <v>106</v>
      </c>
      <c r="F254" s="7">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ht="13.5" x14ac:dyDescent="0.25">
      <c r="A255" s="3">
        <v>44549</v>
      </c>
      <c r="B255" s="4" t="s">
        <v>29</v>
      </c>
      <c r="C255" s="6">
        <v>10</v>
      </c>
      <c r="D255" s="6" t="s">
        <v>106</v>
      </c>
      <c r="E255" s="6" t="s">
        <v>106</v>
      </c>
      <c r="F255" s="7">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ht="13.5" x14ac:dyDescent="0.25">
      <c r="A256" s="3">
        <v>44550</v>
      </c>
      <c r="B256" s="4" t="s">
        <v>31</v>
      </c>
      <c r="C256" s="6">
        <v>14</v>
      </c>
      <c r="D256" s="6" t="s">
        <v>108</v>
      </c>
      <c r="E256" s="6" t="s">
        <v>106</v>
      </c>
      <c r="F256" s="7">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ht="13.5" x14ac:dyDescent="0.25">
      <c r="A257" s="3">
        <v>44551</v>
      </c>
      <c r="B257" s="4" t="s">
        <v>60</v>
      </c>
      <c r="C257" s="6">
        <v>10</v>
      </c>
      <c r="D257" s="6" t="s">
        <v>106</v>
      </c>
      <c r="E257" s="6" t="s">
        <v>107</v>
      </c>
      <c r="F257" s="7">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ht="13.5" x14ac:dyDescent="0.25">
      <c r="A258" s="3">
        <v>44554</v>
      </c>
      <c r="B258" s="4" t="s">
        <v>94</v>
      </c>
      <c r="C258" s="6">
        <v>8</v>
      </c>
      <c r="D258" s="6" t="s">
        <v>105</v>
      </c>
      <c r="E258" s="6" t="s">
        <v>107</v>
      </c>
      <c r="F258" s="7">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ht="13.5" x14ac:dyDescent="0.25">
      <c r="A259" s="3">
        <v>44554</v>
      </c>
      <c r="B259" s="4" t="s">
        <v>81</v>
      </c>
      <c r="C259" s="6">
        <v>8</v>
      </c>
      <c r="D259" s="6" t="s">
        <v>105</v>
      </c>
      <c r="E259" s="6" t="s">
        <v>106</v>
      </c>
      <c r="F259" s="7">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ht="13.5" x14ac:dyDescent="0.25">
      <c r="A260" s="3">
        <v>44556</v>
      </c>
      <c r="B260" s="4" t="s">
        <v>92</v>
      </c>
      <c r="C260" s="6">
        <v>14</v>
      </c>
      <c r="D260" s="6" t="s">
        <v>106</v>
      </c>
      <c r="E260" s="6" t="s">
        <v>107</v>
      </c>
      <c r="F260" s="7">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ht="13.5" x14ac:dyDescent="0.25">
      <c r="A261" s="3">
        <v>44557</v>
      </c>
      <c r="B261" s="4" t="s">
        <v>67</v>
      </c>
      <c r="C261" s="6">
        <v>14</v>
      </c>
      <c r="D261" s="6" t="s">
        <v>108</v>
      </c>
      <c r="E261" s="6" t="s">
        <v>107</v>
      </c>
      <c r="F261" s="7">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ht="13.5" x14ac:dyDescent="0.25">
      <c r="A262" s="3">
        <v>44558</v>
      </c>
      <c r="B262" s="4" t="s">
        <v>67</v>
      </c>
      <c r="C262" s="6">
        <v>6</v>
      </c>
      <c r="D262" s="6" t="s">
        <v>108</v>
      </c>
      <c r="E262" s="6" t="s">
        <v>107</v>
      </c>
      <c r="F262" s="7">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ht="13.5" x14ac:dyDescent="0.25">
      <c r="A263" s="3">
        <v>44560</v>
      </c>
      <c r="B263" s="4" t="s">
        <v>26</v>
      </c>
      <c r="C263" s="6">
        <v>13</v>
      </c>
      <c r="D263" s="6" t="s">
        <v>106</v>
      </c>
      <c r="E263" s="6" t="s">
        <v>106</v>
      </c>
      <c r="F263" s="7">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ht="13.5" x14ac:dyDescent="0.25">
      <c r="A264" s="3">
        <v>44562</v>
      </c>
      <c r="B264" s="4" t="s">
        <v>52</v>
      </c>
      <c r="C264" s="6">
        <v>1</v>
      </c>
      <c r="D264" s="6" t="s">
        <v>105</v>
      </c>
      <c r="E264" s="6" t="s">
        <v>107</v>
      </c>
      <c r="F264" s="7">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ht="13.5" x14ac:dyDescent="0.25">
      <c r="A265" s="3">
        <v>44563</v>
      </c>
      <c r="B265" s="4" t="s">
        <v>26</v>
      </c>
      <c r="C265" s="6">
        <v>7</v>
      </c>
      <c r="D265" s="6" t="s">
        <v>108</v>
      </c>
      <c r="E265" s="6" t="s">
        <v>107</v>
      </c>
      <c r="F265" s="7">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ht="13.5" x14ac:dyDescent="0.25">
      <c r="A266" s="3">
        <v>44563</v>
      </c>
      <c r="B266" s="4" t="s">
        <v>37</v>
      </c>
      <c r="C266" s="6">
        <v>2</v>
      </c>
      <c r="D266" s="6" t="s">
        <v>106</v>
      </c>
      <c r="E266" s="6" t="s">
        <v>107</v>
      </c>
      <c r="F266" s="7">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ht="13.5" x14ac:dyDescent="0.25">
      <c r="A267" s="3">
        <v>44563</v>
      </c>
      <c r="B267" s="4" t="s">
        <v>75</v>
      </c>
      <c r="C267" s="6">
        <v>1</v>
      </c>
      <c r="D267" s="6" t="s">
        <v>108</v>
      </c>
      <c r="E267" s="6" t="s">
        <v>107</v>
      </c>
      <c r="F267" s="7">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ht="13.5" x14ac:dyDescent="0.25">
      <c r="A268" s="3">
        <v>44564</v>
      </c>
      <c r="B268" s="4" t="s">
        <v>96</v>
      </c>
      <c r="C268" s="6">
        <v>9</v>
      </c>
      <c r="D268" s="6" t="s">
        <v>108</v>
      </c>
      <c r="E268" s="6" t="s">
        <v>107</v>
      </c>
      <c r="F268" s="7">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ht="13.5" x14ac:dyDescent="0.25">
      <c r="A269" s="3">
        <v>44565</v>
      </c>
      <c r="B269" s="4" t="s">
        <v>31</v>
      </c>
      <c r="C269" s="6">
        <v>8</v>
      </c>
      <c r="D269" s="6" t="s">
        <v>108</v>
      </c>
      <c r="E269" s="6" t="s">
        <v>106</v>
      </c>
      <c r="F269" s="7">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ht="13.5" x14ac:dyDescent="0.25">
      <c r="A270" s="3">
        <v>44565</v>
      </c>
      <c r="B270" s="4" t="s">
        <v>67</v>
      </c>
      <c r="C270" s="6">
        <v>1</v>
      </c>
      <c r="D270" s="6" t="s">
        <v>106</v>
      </c>
      <c r="E270" s="6" t="s">
        <v>106</v>
      </c>
      <c r="F270" s="7">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ht="13.5" x14ac:dyDescent="0.25">
      <c r="A271" s="3">
        <v>44570</v>
      </c>
      <c r="B271" s="4" t="s">
        <v>73</v>
      </c>
      <c r="C271" s="6">
        <v>12</v>
      </c>
      <c r="D271" s="6" t="s">
        <v>108</v>
      </c>
      <c r="E271" s="6" t="s">
        <v>106</v>
      </c>
      <c r="F271" s="7">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ht="13.5" x14ac:dyDescent="0.25">
      <c r="A272" s="3">
        <v>44571</v>
      </c>
      <c r="B272" s="4" t="s">
        <v>77</v>
      </c>
      <c r="C272" s="6">
        <v>14</v>
      </c>
      <c r="D272" s="6" t="s">
        <v>106</v>
      </c>
      <c r="E272" s="6" t="s">
        <v>106</v>
      </c>
      <c r="F272" s="7">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ht="13.5" x14ac:dyDescent="0.25">
      <c r="A273" s="3">
        <v>44572</v>
      </c>
      <c r="B273" s="4" t="s">
        <v>73</v>
      </c>
      <c r="C273" s="6">
        <v>2</v>
      </c>
      <c r="D273" s="6" t="s">
        <v>108</v>
      </c>
      <c r="E273" s="6" t="s">
        <v>106</v>
      </c>
      <c r="F273" s="7">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ht="13.5" x14ac:dyDescent="0.25">
      <c r="A274" s="3">
        <v>44574</v>
      </c>
      <c r="B274" s="4" t="s">
        <v>45</v>
      </c>
      <c r="C274" s="6">
        <v>6</v>
      </c>
      <c r="D274" s="6" t="s">
        <v>106</v>
      </c>
      <c r="E274" s="6" t="s">
        <v>106</v>
      </c>
      <c r="F274" s="7">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ht="13.5" x14ac:dyDescent="0.25">
      <c r="A275" s="3">
        <v>44575</v>
      </c>
      <c r="B275" s="4" t="s">
        <v>29</v>
      </c>
      <c r="C275" s="6">
        <v>14</v>
      </c>
      <c r="D275" s="6" t="s">
        <v>108</v>
      </c>
      <c r="E275" s="6" t="s">
        <v>106</v>
      </c>
      <c r="F275" s="7">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ht="13.5" x14ac:dyDescent="0.25">
      <c r="A276" s="3">
        <v>44576</v>
      </c>
      <c r="B276" s="4" t="s">
        <v>52</v>
      </c>
      <c r="C276" s="6">
        <v>10</v>
      </c>
      <c r="D276" s="6" t="s">
        <v>108</v>
      </c>
      <c r="E276" s="6" t="s">
        <v>107</v>
      </c>
      <c r="F276" s="7">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ht="13.5" x14ac:dyDescent="0.25">
      <c r="A277" s="3">
        <v>44577</v>
      </c>
      <c r="B277" s="4" t="s">
        <v>35</v>
      </c>
      <c r="C277" s="6">
        <v>11</v>
      </c>
      <c r="D277" s="6" t="s">
        <v>106</v>
      </c>
      <c r="E277" s="6" t="s">
        <v>107</v>
      </c>
      <c r="F277" s="7">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ht="13.5" x14ac:dyDescent="0.25">
      <c r="A278" s="3">
        <v>44578</v>
      </c>
      <c r="B278" s="4" t="s">
        <v>90</v>
      </c>
      <c r="C278" s="6">
        <v>4</v>
      </c>
      <c r="D278" s="6" t="s">
        <v>106</v>
      </c>
      <c r="E278" s="6" t="s">
        <v>106</v>
      </c>
      <c r="F278" s="7">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ht="13.5" x14ac:dyDescent="0.25">
      <c r="A279" s="3">
        <v>44579</v>
      </c>
      <c r="B279" s="4" t="s">
        <v>22</v>
      </c>
      <c r="C279" s="6">
        <v>9</v>
      </c>
      <c r="D279" s="6" t="s">
        <v>105</v>
      </c>
      <c r="E279" s="6" t="s">
        <v>107</v>
      </c>
      <c r="F279" s="7">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ht="13.5" x14ac:dyDescent="0.25">
      <c r="A280" s="3">
        <v>44581</v>
      </c>
      <c r="B280" s="4" t="s">
        <v>50</v>
      </c>
      <c r="C280" s="6">
        <v>2</v>
      </c>
      <c r="D280" s="6" t="s">
        <v>108</v>
      </c>
      <c r="E280" s="6" t="s">
        <v>107</v>
      </c>
      <c r="F280" s="7">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ht="13.5" x14ac:dyDescent="0.25">
      <c r="A281" s="3">
        <v>44581</v>
      </c>
      <c r="B281" s="4" t="s">
        <v>35</v>
      </c>
      <c r="C281" s="6">
        <v>7</v>
      </c>
      <c r="D281" s="6" t="s">
        <v>106</v>
      </c>
      <c r="E281" s="6" t="s">
        <v>106</v>
      </c>
      <c r="F281" s="7">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ht="13.5" x14ac:dyDescent="0.25">
      <c r="A282" s="3">
        <v>44583</v>
      </c>
      <c r="B282" s="4" t="s">
        <v>6</v>
      </c>
      <c r="C282" s="6">
        <v>6</v>
      </c>
      <c r="D282" s="6" t="s">
        <v>106</v>
      </c>
      <c r="E282" s="6" t="s">
        <v>107</v>
      </c>
      <c r="F282" s="7">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ht="13.5" x14ac:dyDescent="0.25">
      <c r="A283" s="3">
        <v>44584</v>
      </c>
      <c r="B283" s="4" t="s">
        <v>10</v>
      </c>
      <c r="C283" s="6">
        <v>5</v>
      </c>
      <c r="D283" s="6" t="s">
        <v>105</v>
      </c>
      <c r="E283" s="6" t="s">
        <v>107</v>
      </c>
      <c r="F283" s="7">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ht="13.5" x14ac:dyDescent="0.25">
      <c r="A284" s="3">
        <v>44584</v>
      </c>
      <c r="B284" s="4" t="s">
        <v>94</v>
      </c>
      <c r="C284" s="6">
        <v>8</v>
      </c>
      <c r="D284" s="6" t="s">
        <v>108</v>
      </c>
      <c r="E284" s="6" t="s">
        <v>106</v>
      </c>
      <c r="F284" s="7">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ht="13.5" x14ac:dyDescent="0.25">
      <c r="A285" s="3">
        <v>44585</v>
      </c>
      <c r="B285" s="4" t="s">
        <v>69</v>
      </c>
      <c r="C285" s="6">
        <v>15</v>
      </c>
      <c r="D285" s="6" t="s">
        <v>106</v>
      </c>
      <c r="E285" s="6" t="s">
        <v>106</v>
      </c>
      <c r="F285" s="7">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ht="13.5" x14ac:dyDescent="0.25">
      <c r="A286" s="3">
        <v>44586</v>
      </c>
      <c r="B286" s="4" t="s">
        <v>41</v>
      </c>
      <c r="C286" s="6">
        <v>14</v>
      </c>
      <c r="D286" s="6" t="s">
        <v>108</v>
      </c>
      <c r="E286" s="6" t="s">
        <v>107</v>
      </c>
      <c r="F286" s="7">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ht="13.5" x14ac:dyDescent="0.25">
      <c r="A287" s="3">
        <v>44589</v>
      </c>
      <c r="B287" s="4" t="s">
        <v>39</v>
      </c>
      <c r="C287" s="6">
        <v>11</v>
      </c>
      <c r="D287" s="6" t="s">
        <v>108</v>
      </c>
      <c r="E287" s="6" t="s">
        <v>106</v>
      </c>
      <c r="F287" s="7">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ht="13.5" x14ac:dyDescent="0.25">
      <c r="A288" s="3">
        <v>44592</v>
      </c>
      <c r="B288" s="4" t="s">
        <v>54</v>
      </c>
      <c r="C288" s="6">
        <v>6</v>
      </c>
      <c r="D288" s="6" t="s">
        <v>106</v>
      </c>
      <c r="E288" s="6" t="s">
        <v>107</v>
      </c>
      <c r="F288" s="7">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ht="13.5" x14ac:dyDescent="0.25">
      <c r="A289" s="3">
        <v>44592</v>
      </c>
      <c r="B289" s="4" t="s">
        <v>92</v>
      </c>
      <c r="C289" s="6">
        <v>9</v>
      </c>
      <c r="D289" s="6" t="s">
        <v>108</v>
      </c>
      <c r="E289" s="6" t="s">
        <v>107</v>
      </c>
      <c r="F289" s="7">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ht="13.5" x14ac:dyDescent="0.25">
      <c r="A290" s="3">
        <v>44593</v>
      </c>
      <c r="B290" s="4" t="s">
        <v>16</v>
      </c>
      <c r="C290" s="6">
        <v>9</v>
      </c>
      <c r="D290" s="6" t="s">
        <v>108</v>
      </c>
      <c r="E290" s="6" t="s">
        <v>107</v>
      </c>
      <c r="F290" s="7">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ht="13.5" x14ac:dyDescent="0.25">
      <c r="A291" s="3">
        <v>44595</v>
      </c>
      <c r="B291" s="4" t="s">
        <v>35</v>
      </c>
      <c r="C291" s="6">
        <v>8</v>
      </c>
      <c r="D291" s="6" t="s">
        <v>108</v>
      </c>
      <c r="E291" s="6" t="s">
        <v>106</v>
      </c>
      <c r="F291" s="7">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ht="13.5" x14ac:dyDescent="0.25">
      <c r="A292" s="3">
        <v>44597</v>
      </c>
      <c r="B292" s="4" t="s">
        <v>43</v>
      </c>
      <c r="C292" s="6">
        <v>6</v>
      </c>
      <c r="D292" s="6" t="s">
        <v>108</v>
      </c>
      <c r="E292" s="6" t="s">
        <v>107</v>
      </c>
      <c r="F292" s="7">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ht="13.5" x14ac:dyDescent="0.25">
      <c r="A293" s="3">
        <v>44598</v>
      </c>
      <c r="B293" s="4" t="s">
        <v>10</v>
      </c>
      <c r="C293" s="6">
        <v>6</v>
      </c>
      <c r="D293" s="6" t="s">
        <v>108</v>
      </c>
      <c r="E293" s="6" t="s">
        <v>107</v>
      </c>
      <c r="F293" s="7">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ht="13.5" x14ac:dyDescent="0.25">
      <c r="A294" s="3">
        <v>44600</v>
      </c>
      <c r="B294" s="4" t="s">
        <v>16</v>
      </c>
      <c r="C294" s="6">
        <v>11</v>
      </c>
      <c r="D294" s="6" t="s">
        <v>106</v>
      </c>
      <c r="E294" s="6" t="s">
        <v>107</v>
      </c>
      <c r="F294" s="7">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ht="13.5" x14ac:dyDescent="0.25">
      <c r="A295" s="3">
        <v>44600</v>
      </c>
      <c r="B295" s="4" t="s">
        <v>14</v>
      </c>
      <c r="C295" s="6">
        <v>3</v>
      </c>
      <c r="D295" s="6" t="s">
        <v>106</v>
      </c>
      <c r="E295" s="6" t="s">
        <v>107</v>
      </c>
      <c r="F295" s="7">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ht="13.5" x14ac:dyDescent="0.25">
      <c r="A296" s="3">
        <v>44601</v>
      </c>
      <c r="B296" s="4" t="s">
        <v>73</v>
      </c>
      <c r="C296" s="6">
        <v>14</v>
      </c>
      <c r="D296" s="6" t="s">
        <v>106</v>
      </c>
      <c r="E296" s="6" t="s">
        <v>106</v>
      </c>
      <c r="F296" s="7">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ht="13.5" x14ac:dyDescent="0.25">
      <c r="A297" s="3">
        <v>44604</v>
      </c>
      <c r="B297" s="4" t="s">
        <v>26</v>
      </c>
      <c r="C297" s="6">
        <v>13</v>
      </c>
      <c r="D297" s="6" t="s">
        <v>108</v>
      </c>
      <c r="E297" s="6" t="s">
        <v>107</v>
      </c>
      <c r="F297" s="7">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ht="13.5" x14ac:dyDescent="0.25">
      <c r="A298" s="3">
        <v>44606</v>
      </c>
      <c r="B298" s="4" t="s">
        <v>60</v>
      </c>
      <c r="C298" s="6">
        <v>8</v>
      </c>
      <c r="D298" s="6" t="s">
        <v>106</v>
      </c>
      <c r="E298" s="6" t="s">
        <v>107</v>
      </c>
      <c r="F298" s="7">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ht="13.5" x14ac:dyDescent="0.25">
      <c r="A299" s="3">
        <v>44606</v>
      </c>
      <c r="B299" s="4" t="s">
        <v>65</v>
      </c>
      <c r="C299" s="6">
        <v>3</v>
      </c>
      <c r="D299" s="6" t="s">
        <v>108</v>
      </c>
      <c r="E299" s="6" t="s">
        <v>107</v>
      </c>
      <c r="F299" s="7">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ht="13.5" x14ac:dyDescent="0.25">
      <c r="A300" s="3">
        <v>44608</v>
      </c>
      <c r="B300" s="4" t="s">
        <v>73</v>
      </c>
      <c r="C300" s="6">
        <v>1</v>
      </c>
      <c r="D300" s="6" t="s">
        <v>106</v>
      </c>
      <c r="E300" s="6" t="s">
        <v>107</v>
      </c>
      <c r="F300" s="7">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ht="13.5" x14ac:dyDescent="0.25">
      <c r="A301" s="3">
        <v>44611</v>
      </c>
      <c r="B301" s="4" t="s">
        <v>10</v>
      </c>
      <c r="C301" s="6">
        <v>13</v>
      </c>
      <c r="D301" s="6" t="s">
        <v>106</v>
      </c>
      <c r="E301" s="6" t="s">
        <v>107</v>
      </c>
      <c r="F301" s="7">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ht="13.5" x14ac:dyDescent="0.25">
      <c r="A302" s="3">
        <v>44612</v>
      </c>
      <c r="B302" s="4" t="s">
        <v>31</v>
      </c>
      <c r="C302" s="6">
        <v>6</v>
      </c>
      <c r="D302" s="6" t="s">
        <v>108</v>
      </c>
      <c r="E302" s="6" t="s">
        <v>107</v>
      </c>
      <c r="F302" s="7">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ht="13.5" x14ac:dyDescent="0.25">
      <c r="A303" s="3">
        <v>44615</v>
      </c>
      <c r="B303" s="4" t="s">
        <v>33</v>
      </c>
      <c r="C303" s="6">
        <v>6</v>
      </c>
      <c r="D303" s="6" t="s">
        <v>106</v>
      </c>
      <c r="E303" s="6" t="s">
        <v>106</v>
      </c>
      <c r="F303" s="7">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ht="13.5" x14ac:dyDescent="0.25">
      <c r="A304" s="3">
        <v>44615</v>
      </c>
      <c r="B304" s="4" t="s">
        <v>39</v>
      </c>
      <c r="C304" s="6">
        <v>15</v>
      </c>
      <c r="D304" s="6" t="s">
        <v>106</v>
      </c>
      <c r="E304" s="6" t="s">
        <v>107</v>
      </c>
      <c r="F304" s="7">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ht="13.5" x14ac:dyDescent="0.25">
      <c r="A305" s="3">
        <v>44615</v>
      </c>
      <c r="B305" s="4" t="s">
        <v>81</v>
      </c>
      <c r="C305" s="6">
        <v>8</v>
      </c>
      <c r="D305" s="6" t="s">
        <v>108</v>
      </c>
      <c r="E305" s="6" t="s">
        <v>106</v>
      </c>
      <c r="F305" s="7">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ht="13.5" x14ac:dyDescent="0.25">
      <c r="A306" s="3">
        <v>44619</v>
      </c>
      <c r="B306" s="4" t="s">
        <v>31</v>
      </c>
      <c r="C306" s="6">
        <v>7</v>
      </c>
      <c r="D306" s="6" t="s">
        <v>108</v>
      </c>
      <c r="E306" s="6" t="s">
        <v>107</v>
      </c>
      <c r="F306" s="7">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ht="13.5" x14ac:dyDescent="0.25">
      <c r="A307" s="3">
        <v>44619</v>
      </c>
      <c r="B307" s="4" t="s">
        <v>16</v>
      </c>
      <c r="C307" s="6">
        <v>15</v>
      </c>
      <c r="D307" s="6" t="s">
        <v>108</v>
      </c>
      <c r="E307" s="6" t="s">
        <v>106</v>
      </c>
      <c r="F307" s="7">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ht="13.5" x14ac:dyDescent="0.25">
      <c r="A308" s="3">
        <v>44620</v>
      </c>
      <c r="B308" s="4" t="s">
        <v>83</v>
      </c>
      <c r="C308" s="6">
        <v>15</v>
      </c>
      <c r="D308" s="6" t="s">
        <v>108</v>
      </c>
      <c r="E308" s="6" t="s">
        <v>107</v>
      </c>
      <c r="F308" s="7">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ht="13.5" x14ac:dyDescent="0.25">
      <c r="A309" s="3">
        <v>44624</v>
      </c>
      <c r="B309" s="4" t="s">
        <v>60</v>
      </c>
      <c r="C309" s="6">
        <v>13</v>
      </c>
      <c r="D309" s="6" t="s">
        <v>105</v>
      </c>
      <c r="E309" s="6" t="s">
        <v>106</v>
      </c>
      <c r="F309" s="7">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ht="13.5" x14ac:dyDescent="0.25">
      <c r="A310" s="3">
        <v>44626</v>
      </c>
      <c r="B310" s="4" t="s">
        <v>14</v>
      </c>
      <c r="C310" s="6">
        <v>2</v>
      </c>
      <c r="D310" s="6" t="s">
        <v>108</v>
      </c>
      <c r="E310" s="6" t="s">
        <v>107</v>
      </c>
      <c r="F310" s="7">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ht="13.5" x14ac:dyDescent="0.25">
      <c r="A311" s="3">
        <v>44627</v>
      </c>
      <c r="B311" s="4" t="s">
        <v>12</v>
      </c>
      <c r="C311" s="6">
        <v>1</v>
      </c>
      <c r="D311" s="6" t="s">
        <v>108</v>
      </c>
      <c r="E311" s="6" t="s">
        <v>107</v>
      </c>
      <c r="F311" s="7">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ht="13.5" x14ac:dyDescent="0.25">
      <c r="A312" s="3">
        <v>44628</v>
      </c>
      <c r="B312" s="4" t="s">
        <v>98</v>
      </c>
      <c r="C312" s="6">
        <v>6</v>
      </c>
      <c r="D312" s="6" t="s">
        <v>108</v>
      </c>
      <c r="E312" s="6" t="s">
        <v>106</v>
      </c>
      <c r="F312" s="7">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ht="13.5" x14ac:dyDescent="0.25">
      <c r="A313" s="3">
        <v>44629</v>
      </c>
      <c r="B313" s="4" t="s">
        <v>69</v>
      </c>
      <c r="C313" s="6">
        <v>3</v>
      </c>
      <c r="D313" s="6" t="s">
        <v>108</v>
      </c>
      <c r="E313" s="6" t="s">
        <v>106</v>
      </c>
      <c r="F313" s="7">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ht="13.5" x14ac:dyDescent="0.25">
      <c r="A314" s="3">
        <v>44629</v>
      </c>
      <c r="B314" s="4" t="s">
        <v>14</v>
      </c>
      <c r="C314" s="6">
        <v>11</v>
      </c>
      <c r="D314" s="6" t="s">
        <v>106</v>
      </c>
      <c r="E314" s="6" t="s">
        <v>107</v>
      </c>
      <c r="F314" s="7">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ht="13.5" x14ac:dyDescent="0.25">
      <c r="A315" s="3">
        <v>44630</v>
      </c>
      <c r="B315" s="4" t="s">
        <v>75</v>
      </c>
      <c r="C315" s="6">
        <v>12</v>
      </c>
      <c r="D315" s="6" t="s">
        <v>105</v>
      </c>
      <c r="E315" s="6" t="s">
        <v>106</v>
      </c>
      <c r="F315" s="7">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ht="13.5" x14ac:dyDescent="0.25">
      <c r="A316" s="3">
        <v>44634</v>
      </c>
      <c r="B316" s="4" t="s">
        <v>39</v>
      </c>
      <c r="C316" s="6">
        <v>2</v>
      </c>
      <c r="D316" s="6" t="s">
        <v>108</v>
      </c>
      <c r="E316" s="6" t="s">
        <v>107</v>
      </c>
      <c r="F316" s="7">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ht="13.5" x14ac:dyDescent="0.25">
      <c r="A317" s="3">
        <v>44634</v>
      </c>
      <c r="B317" s="4" t="s">
        <v>60</v>
      </c>
      <c r="C317" s="6">
        <v>13</v>
      </c>
      <c r="D317" s="6" t="s">
        <v>108</v>
      </c>
      <c r="E317" s="6" t="s">
        <v>106</v>
      </c>
      <c r="F317" s="7">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ht="13.5" x14ac:dyDescent="0.25">
      <c r="A318" s="3">
        <v>44638</v>
      </c>
      <c r="B318" s="4" t="s">
        <v>45</v>
      </c>
      <c r="C318" s="6">
        <v>2</v>
      </c>
      <c r="D318" s="6" t="s">
        <v>106</v>
      </c>
      <c r="E318" s="6" t="s">
        <v>107</v>
      </c>
      <c r="F318" s="7">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ht="13.5" x14ac:dyDescent="0.25">
      <c r="A319" s="3">
        <v>44638</v>
      </c>
      <c r="B319" s="4" t="s">
        <v>63</v>
      </c>
      <c r="C319" s="6">
        <v>10</v>
      </c>
      <c r="D319" s="6" t="s">
        <v>108</v>
      </c>
      <c r="E319" s="6" t="s">
        <v>107</v>
      </c>
      <c r="F319" s="7">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ht="13.5" x14ac:dyDescent="0.25">
      <c r="A320" s="3">
        <v>44639</v>
      </c>
      <c r="B320" s="4" t="s">
        <v>92</v>
      </c>
      <c r="C320" s="6">
        <v>6</v>
      </c>
      <c r="D320" s="6" t="s">
        <v>105</v>
      </c>
      <c r="E320" s="6" t="s">
        <v>107</v>
      </c>
      <c r="F320" s="7">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ht="13.5" x14ac:dyDescent="0.25">
      <c r="A321" s="3">
        <v>44643</v>
      </c>
      <c r="B321" s="4" t="s">
        <v>73</v>
      </c>
      <c r="C321" s="6">
        <v>9</v>
      </c>
      <c r="D321" s="6" t="s">
        <v>108</v>
      </c>
      <c r="E321" s="6" t="s">
        <v>107</v>
      </c>
      <c r="F321" s="7">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ht="13.5" x14ac:dyDescent="0.25">
      <c r="A322" s="3">
        <v>44645</v>
      </c>
      <c r="B322" s="4" t="s">
        <v>6</v>
      </c>
      <c r="C322" s="6">
        <v>2</v>
      </c>
      <c r="D322" s="6" t="s">
        <v>105</v>
      </c>
      <c r="E322" s="6" t="s">
        <v>106</v>
      </c>
      <c r="F322" s="7">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ht="13.5" x14ac:dyDescent="0.25">
      <c r="A323" s="3">
        <v>44645</v>
      </c>
      <c r="B323" s="4" t="s">
        <v>69</v>
      </c>
      <c r="C323" s="6">
        <v>11</v>
      </c>
      <c r="D323" s="6" t="s">
        <v>108</v>
      </c>
      <c r="E323" s="6" t="s">
        <v>106</v>
      </c>
      <c r="F323" s="7">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ht="13.5" x14ac:dyDescent="0.25">
      <c r="A324" s="3">
        <v>44649</v>
      </c>
      <c r="B324" s="4" t="s">
        <v>73</v>
      </c>
      <c r="C324" s="6">
        <v>12</v>
      </c>
      <c r="D324" s="6" t="s">
        <v>106</v>
      </c>
      <c r="E324" s="6" t="s">
        <v>106</v>
      </c>
      <c r="F324" s="7">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ht="13.5" x14ac:dyDescent="0.25">
      <c r="A325" s="3">
        <v>44650</v>
      </c>
      <c r="B325" s="4" t="s">
        <v>6</v>
      </c>
      <c r="C325" s="6">
        <v>13</v>
      </c>
      <c r="D325" s="6" t="s">
        <v>106</v>
      </c>
      <c r="E325" s="6" t="s">
        <v>107</v>
      </c>
      <c r="F325" s="7">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ht="13.5" x14ac:dyDescent="0.25">
      <c r="A326" s="3">
        <v>44652</v>
      </c>
      <c r="B326" s="4" t="s">
        <v>10</v>
      </c>
      <c r="C326" s="6">
        <v>2</v>
      </c>
      <c r="D326" s="6" t="s">
        <v>106</v>
      </c>
      <c r="E326" s="6" t="s">
        <v>107</v>
      </c>
      <c r="F326" s="7">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ht="13.5" x14ac:dyDescent="0.25">
      <c r="A327" s="3">
        <v>44653</v>
      </c>
      <c r="B327" s="4" t="s">
        <v>10</v>
      </c>
      <c r="C327" s="6">
        <v>3</v>
      </c>
      <c r="D327" s="6" t="s">
        <v>108</v>
      </c>
      <c r="E327" s="6" t="s">
        <v>107</v>
      </c>
      <c r="F327" s="7">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ht="13.5" x14ac:dyDescent="0.25">
      <c r="A328" s="3">
        <v>44657</v>
      </c>
      <c r="B328" s="4" t="s">
        <v>90</v>
      </c>
      <c r="C328" s="6">
        <v>2</v>
      </c>
      <c r="D328" s="6" t="s">
        <v>105</v>
      </c>
      <c r="E328" s="6" t="s">
        <v>107</v>
      </c>
      <c r="F328" s="7">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ht="13.5" x14ac:dyDescent="0.25">
      <c r="A329" s="3">
        <v>44658</v>
      </c>
      <c r="B329" s="4" t="s">
        <v>60</v>
      </c>
      <c r="C329" s="6">
        <v>7</v>
      </c>
      <c r="D329" s="6" t="s">
        <v>108</v>
      </c>
      <c r="E329" s="6" t="s">
        <v>106</v>
      </c>
      <c r="F329" s="7">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ht="13.5" x14ac:dyDescent="0.25">
      <c r="A330" s="3">
        <v>44660</v>
      </c>
      <c r="B330" s="4" t="s">
        <v>88</v>
      </c>
      <c r="C330" s="6">
        <v>12</v>
      </c>
      <c r="D330" s="6" t="s">
        <v>105</v>
      </c>
      <c r="E330" s="6" t="s">
        <v>107</v>
      </c>
      <c r="F330" s="7">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ht="13.5" x14ac:dyDescent="0.25">
      <c r="A331" s="3">
        <v>44660</v>
      </c>
      <c r="B331" s="4" t="s">
        <v>10</v>
      </c>
      <c r="C331" s="6">
        <v>9</v>
      </c>
      <c r="D331" s="6" t="s">
        <v>106</v>
      </c>
      <c r="E331" s="6" t="s">
        <v>106</v>
      </c>
      <c r="F331" s="7">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ht="13.5" x14ac:dyDescent="0.25">
      <c r="A332" s="3">
        <v>44664</v>
      </c>
      <c r="B332" s="4" t="s">
        <v>39</v>
      </c>
      <c r="C332" s="6">
        <v>14</v>
      </c>
      <c r="D332" s="6" t="s">
        <v>105</v>
      </c>
      <c r="E332" s="6" t="s">
        <v>106</v>
      </c>
      <c r="F332" s="7">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ht="13.5" x14ac:dyDescent="0.25">
      <c r="A333" s="3">
        <v>44669</v>
      </c>
      <c r="B333" s="4" t="s">
        <v>92</v>
      </c>
      <c r="C333" s="6">
        <v>9</v>
      </c>
      <c r="D333" s="6" t="s">
        <v>108</v>
      </c>
      <c r="E333" s="6" t="s">
        <v>107</v>
      </c>
      <c r="F333" s="7">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ht="13.5" x14ac:dyDescent="0.25">
      <c r="A334" s="3">
        <v>44671</v>
      </c>
      <c r="B334" s="4" t="s">
        <v>43</v>
      </c>
      <c r="C334" s="6">
        <v>2</v>
      </c>
      <c r="D334" s="6" t="s">
        <v>105</v>
      </c>
      <c r="E334" s="6" t="s">
        <v>106</v>
      </c>
      <c r="F334" s="7">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ht="13.5" x14ac:dyDescent="0.25">
      <c r="A335" s="3">
        <v>44671</v>
      </c>
      <c r="B335" s="4" t="s">
        <v>31</v>
      </c>
      <c r="C335" s="6">
        <v>4</v>
      </c>
      <c r="D335" s="6" t="s">
        <v>108</v>
      </c>
      <c r="E335" s="6" t="s">
        <v>106</v>
      </c>
      <c r="F335" s="7">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ht="13.5" x14ac:dyDescent="0.25">
      <c r="A336" s="3">
        <v>44672</v>
      </c>
      <c r="B336" s="4" t="s">
        <v>69</v>
      </c>
      <c r="C336" s="6">
        <v>2</v>
      </c>
      <c r="D336" s="6" t="s">
        <v>108</v>
      </c>
      <c r="E336" s="6" t="s">
        <v>107</v>
      </c>
      <c r="F336" s="7">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ht="13.5" x14ac:dyDescent="0.25">
      <c r="A337" s="3">
        <v>44672</v>
      </c>
      <c r="B337" s="4" t="s">
        <v>60</v>
      </c>
      <c r="C337" s="6">
        <v>14</v>
      </c>
      <c r="D337" s="6" t="s">
        <v>106</v>
      </c>
      <c r="E337" s="6" t="s">
        <v>106</v>
      </c>
      <c r="F337" s="7">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ht="13.5" x14ac:dyDescent="0.25">
      <c r="A338" s="3">
        <v>44674</v>
      </c>
      <c r="B338" s="4" t="s">
        <v>98</v>
      </c>
      <c r="C338" s="6">
        <v>15</v>
      </c>
      <c r="D338" s="6" t="s">
        <v>106</v>
      </c>
      <c r="E338" s="6" t="s">
        <v>106</v>
      </c>
      <c r="F338" s="7">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ht="13.5" x14ac:dyDescent="0.25">
      <c r="A339" s="3">
        <v>44675</v>
      </c>
      <c r="B339" s="4" t="s">
        <v>77</v>
      </c>
      <c r="C339" s="6">
        <v>4</v>
      </c>
      <c r="D339" s="6" t="s">
        <v>108</v>
      </c>
      <c r="E339" s="6" t="s">
        <v>106</v>
      </c>
      <c r="F339" s="7">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ht="13.5" x14ac:dyDescent="0.25">
      <c r="A340" s="3">
        <v>44676</v>
      </c>
      <c r="B340" s="4" t="s">
        <v>14</v>
      </c>
      <c r="C340" s="6">
        <v>9</v>
      </c>
      <c r="D340" s="6" t="s">
        <v>108</v>
      </c>
      <c r="E340" s="6" t="s">
        <v>107</v>
      </c>
      <c r="F340" s="7">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ht="13.5" x14ac:dyDescent="0.25">
      <c r="A341" s="3">
        <v>44676</v>
      </c>
      <c r="B341" s="4" t="s">
        <v>12</v>
      </c>
      <c r="C341" s="6">
        <v>8</v>
      </c>
      <c r="D341" s="6" t="s">
        <v>106</v>
      </c>
      <c r="E341" s="6" t="s">
        <v>106</v>
      </c>
      <c r="F341" s="7">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ht="13.5" x14ac:dyDescent="0.25">
      <c r="A342" s="3">
        <v>44677</v>
      </c>
      <c r="B342" s="4" t="s">
        <v>63</v>
      </c>
      <c r="C342" s="6">
        <v>2</v>
      </c>
      <c r="D342" s="6" t="s">
        <v>108</v>
      </c>
      <c r="E342" s="6" t="s">
        <v>107</v>
      </c>
      <c r="F342" s="7">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ht="13.5" x14ac:dyDescent="0.25">
      <c r="A343" s="3">
        <v>44679</v>
      </c>
      <c r="B343" s="4" t="s">
        <v>35</v>
      </c>
      <c r="C343" s="6">
        <v>14</v>
      </c>
      <c r="D343" s="6" t="s">
        <v>108</v>
      </c>
      <c r="E343" s="6" t="s">
        <v>107</v>
      </c>
      <c r="F343" s="7">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ht="13.5" x14ac:dyDescent="0.25">
      <c r="A344" s="3">
        <v>44681</v>
      </c>
      <c r="B344" s="4" t="s">
        <v>39</v>
      </c>
      <c r="C344" s="6">
        <v>13</v>
      </c>
      <c r="D344" s="6" t="s">
        <v>106</v>
      </c>
      <c r="E344" s="6" t="s">
        <v>106</v>
      </c>
      <c r="F344" s="7">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ht="13.5" x14ac:dyDescent="0.25">
      <c r="A345" s="3">
        <v>44681</v>
      </c>
      <c r="B345" s="4" t="s">
        <v>63</v>
      </c>
      <c r="C345" s="6">
        <v>8</v>
      </c>
      <c r="D345" s="6" t="s">
        <v>108</v>
      </c>
      <c r="E345" s="6" t="s">
        <v>106</v>
      </c>
      <c r="F345" s="7">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ht="13.5" x14ac:dyDescent="0.25">
      <c r="A346" s="3">
        <v>44682</v>
      </c>
      <c r="B346" s="4" t="s">
        <v>77</v>
      </c>
      <c r="C346" s="6">
        <v>9</v>
      </c>
      <c r="D346" s="6" t="s">
        <v>105</v>
      </c>
      <c r="E346" s="6" t="s">
        <v>106</v>
      </c>
      <c r="F346" s="7">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ht="13.5" x14ac:dyDescent="0.25">
      <c r="A347" s="3">
        <v>44682</v>
      </c>
      <c r="B347" s="4" t="s">
        <v>75</v>
      </c>
      <c r="C347" s="6">
        <v>6</v>
      </c>
      <c r="D347" s="6" t="s">
        <v>106</v>
      </c>
      <c r="E347" s="6" t="s">
        <v>106</v>
      </c>
      <c r="F347" s="7">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ht="13.5" x14ac:dyDescent="0.25">
      <c r="A348" s="3">
        <v>44683</v>
      </c>
      <c r="B348" s="4" t="s">
        <v>33</v>
      </c>
      <c r="C348" s="6">
        <v>4</v>
      </c>
      <c r="D348" s="6" t="s">
        <v>106</v>
      </c>
      <c r="E348" s="6" t="s">
        <v>107</v>
      </c>
      <c r="F348" s="7">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ht="13.5" x14ac:dyDescent="0.25">
      <c r="A349" s="3">
        <v>44685</v>
      </c>
      <c r="B349" s="4" t="s">
        <v>47</v>
      </c>
      <c r="C349" s="6">
        <v>10</v>
      </c>
      <c r="D349" s="6" t="s">
        <v>108</v>
      </c>
      <c r="E349" s="6" t="s">
        <v>106</v>
      </c>
      <c r="F349" s="7">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ht="13.5" x14ac:dyDescent="0.25">
      <c r="A350" s="3">
        <v>44687</v>
      </c>
      <c r="B350" s="4" t="s">
        <v>77</v>
      </c>
      <c r="C350" s="6">
        <v>7</v>
      </c>
      <c r="D350" s="6" t="s">
        <v>108</v>
      </c>
      <c r="E350" s="6" t="s">
        <v>106</v>
      </c>
      <c r="F350" s="7">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ht="13.5" x14ac:dyDescent="0.25">
      <c r="A351" s="3">
        <v>44688</v>
      </c>
      <c r="B351" s="4" t="s">
        <v>37</v>
      </c>
      <c r="C351" s="6">
        <v>4</v>
      </c>
      <c r="D351" s="6" t="s">
        <v>106</v>
      </c>
      <c r="E351" s="6" t="s">
        <v>107</v>
      </c>
      <c r="F351" s="7">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ht="13.5" x14ac:dyDescent="0.25">
      <c r="A352" s="3">
        <v>44688</v>
      </c>
      <c r="B352" s="4" t="s">
        <v>63</v>
      </c>
      <c r="C352" s="6">
        <v>1</v>
      </c>
      <c r="D352" s="6" t="s">
        <v>106</v>
      </c>
      <c r="E352" s="6" t="s">
        <v>106</v>
      </c>
      <c r="F352" s="7">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ht="13.5" x14ac:dyDescent="0.25">
      <c r="A353" s="3">
        <v>44689</v>
      </c>
      <c r="B353" s="4" t="s">
        <v>52</v>
      </c>
      <c r="C353" s="6">
        <v>7</v>
      </c>
      <c r="D353" s="6" t="s">
        <v>106</v>
      </c>
      <c r="E353" s="6" t="s">
        <v>106</v>
      </c>
      <c r="F353" s="7">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ht="13.5" x14ac:dyDescent="0.25">
      <c r="A354" s="3">
        <v>44690</v>
      </c>
      <c r="B354" s="4" t="s">
        <v>41</v>
      </c>
      <c r="C354" s="6">
        <v>12</v>
      </c>
      <c r="D354" s="6" t="s">
        <v>105</v>
      </c>
      <c r="E354" s="6" t="s">
        <v>107</v>
      </c>
      <c r="F354" s="7">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ht="13.5" x14ac:dyDescent="0.25">
      <c r="A355" s="3">
        <v>44691</v>
      </c>
      <c r="B355" s="4" t="s">
        <v>24</v>
      </c>
      <c r="C355" s="6">
        <v>6</v>
      </c>
      <c r="D355" s="6" t="s">
        <v>108</v>
      </c>
      <c r="E355" s="6" t="s">
        <v>106</v>
      </c>
      <c r="F355" s="7">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ht="13.5" x14ac:dyDescent="0.25">
      <c r="A356" s="3">
        <v>44693</v>
      </c>
      <c r="B356" s="4" t="s">
        <v>29</v>
      </c>
      <c r="C356" s="6">
        <v>7</v>
      </c>
      <c r="D356" s="6" t="s">
        <v>106</v>
      </c>
      <c r="E356" s="6" t="s">
        <v>107</v>
      </c>
      <c r="F356" s="7">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ht="13.5" x14ac:dyDescent="0.25">
      <c r="A357" s="3">
        <v>44694</v>
      </c>
      <c r="B357" s="4" t="s">
        <v>31</v>
      </c>
      <c r="C357" s="6">
        <v>5</v>
      </c>
      <c r="D357" s="6" t="s">
        <v>108</v>
      </c>
      <c r="E357" s="6" t="s">
        <v>106</v>
      </c>
      <c r="F357" s="7">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ht="13.5" x14ac:dyDescent="0.25">
      <c r="A358" s="3">
        <v>44695</v>
      </c>
      <c r="B358" s="4" t="s">
        <v>22</v>
      </c>
      <c r="C358" s="6">
        <v>14</v>
      </c>
      <c r="D358" s="6" t="s">
        <v>108</v>
      </c>
      <c r="E358" s="6" t="s">
        <v>107</v>
      </c>
      <c r="F358" s="7">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ht="13.5" x14ac:dyDescent="0.25">
      <c r="A359" s="3">
        <v>44696</v>
      </c>
      <c r="B359" s="4" t="s">
        <v>47</v>
      </c>
      <c r="C359" s="6">
        <v>5</v>
      </c>
      <c r="D359" s="6" t="s">
        <v>106</v>
      </c>
      <c r="E359" s="6" t="s">
        <v>106</v>
      </c>
      <c r="F359" s="7">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ht="13.5" x14ac:dyDescent="0.25">
      <c r="A360" s="3">
        <v>44697</v>
      </c>
      <c r="B360" s="4" t="s">
        <v>26</v>
      </c>
      <c r="C360" s="6">
        <v>13</v>
      </c>
      <c r="D360" s="6" t="s">
        <v>108</v>
      </c>
      <c r="E360" s="6" t="s">
        <v>107</v>
      </c>
      <c r="F360" s="7">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ht="13.5" x14ac:dyDescent="0.25">
      <c r="A361" s="3">
        <v>44697</v>
      </c>
      <c r="B361" s="4" t="s">
        <v>71</v>
      </c>
      <c r="C361" s="6">
        <v>13</v>
      </c>
      <c r="D361" s="6" t="s">
        <v>106</v>
      </c>
      <c r="E361" s="6" t="s">
        <v>106</v>
      </c>
      <c r="F361" s="7">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ht="13.5" x14ac:dyDescent="0.25">
      <c r="A362" s="3">
        <v>44698</v>
      </c>
      <c r="B362" s="4" t="s">
        <v>63</v>
      </c>
      <c r="C362" s="6">
        <v>8</v>
      </c>
      <c r="D362" s="6" t="s">
        <v>108</v>
      </c>
      <c r="E362" s="6" t="s">
        <v>107</v>
      </c>
      <c r="F362" s="7">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ht="13.5" x14ac:dyDescent="0.25">
      <c r="A363" s="3">
        <v>44699</v>
      </c>
      <c r="B363" s="4" t="s">
        <v>63</v>
      </c>
      <c r="C363" s="6">
        <v>4</v>
      </c>
      <c r="D363" s="6" t="s">
        <v>105</v>
      </c>
      <c r="E363" s="6" t="s">
        <v>106</v>
      </c>
      <c r="F363" s="7">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ht="13.5" x14ac:dyDescent="0.25">
      <c r="A364" s="3">
        <v>44699</v>
      </c>
      <c r="B364" s="4" t="s">
        <v>86</v>
      </c>
      <c r="C364" s="6">
        <v>8</v>
      </c>
      <c r="D364" s="6" t="s">
        <v>105</v>
      </c>
      <c r="E364" s="6" t="s">
        <v>106</v>
      </c>
      <c r="F364" s="7">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ht="13.5" x14ac:dyDescent="0.25">
      <c r="A365" s="3">
        <v>44701</v>
      </c>
      <c r="B365" s="4" t="s">
        <v>98</v>
      </c>
      <c r="C365" s="6">
        <v>15</v>
      </c>
      <c r="D365" s="6" t="s">
        <v>106</v>
      </c>
      <c r="E365" s="6" t="s">
        <v>107</v>
      </c>
      <c r="F365" s="7">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ht="13.5" x14ac:dyDescent="0.25">
      <c r="A366" s="3">
        <v>44703</v>
      </c>
      <c r="B366" s="4" t="s">
        <v>37</v>
      </c>
      <c r="C366" s="6">
        <v>12</v>
      </c>
      <c r="D366" s="6" t="s">
        <v>108</v>
      </c>
      <c r="E366" s="6" t="s">
        <v>106</v>
      </c>
      <c r="F366" s="7">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ht="13.5" x14ac:dyDescent="0.25">
      <c r="A367" s="3">
        <v>44706</v>
      </c>
      <c r="B367" s="4" t="s">
        <v>10</v>
      </c>
      <c r="C367" s="6">
        <v>7</v>
      </c>
      <c r="D367" s="6" t="s">
        <v>106</v>
      </c>
      <c r="E367" s="6" t="s">
        <v>106</v>
      </c>
      <c r="F367" s="7">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ht="13.5" x14ac:dyDescent="0.25">
      <c r="A368" s="3">
        <v>44707</v>
      </c>
      <c r="B368" s="4" t="s">
        <v>65</v>
      </c>
      <c r="C368" s="6">
        <v>2</v>
      </c>
      <c r="D368" s="6" t="s">
        <v>108</v>
      </c>
      <c r="E368" s="6" t="s">
        <v>106</v>
      </c>
      <c r="F368" s="7">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ht="13.5" x14ac:dyDescent="0.25">
      <c r="A369" s="3">
        <v>44707</v>
      </c>
      <c r="B369" s="4" t="s">
        <v>63</v>
      </c>
      <c r="C369" s="6">
        <v>2</v>
      </c>
      <c r="D369" s="6" t="s">
        <v>106</v>
      </c>
      <c r="E369" s="6" t="s">
        <v>106</v>
      </c>
      <c r="F369" s="7">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ht="13.5" x14ac:dyDescent="0.25">
      <c r="A370" s="3">
        <v>44709</v>
      </c>
      <c r="B370" s="4" t="s">
        <v>92</v>
      </c>
      <c r="C370" s="6">
        <v>10</v>
      </c>
      <c r="D370" s="6" t="s">
        <v>105</v>
      </c>
      <c r="E370" s="6" t="s">
        <v>107</v>
      </c>
      <c r="F370" s="7">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ht="13.5" x14ac:dyDescent="0.25">
      <c r="A371" s="3">
        <v>44709</v>
      </c>
      <c r="B371" s="4" t="s">
        <v>22</v>
      </c>
      <c r="C371" s="6">
        <v>5</v>
      </c>
      <c r="D371" s="6" t="s">
        <v>105</v>
      </c>
      <c r="E371" s="6" t="s">
        <v>106</v>
      </c>
      <c r="F371" s="7">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ht="13.5" x14ac:dyDescent="0.25">
      <c r="A372" s="3">
        <v>44709</v>
      </c>
      <c r="B372" s="4" t="s">
        <v>26</v>
      </c>
      <c r="C372" s="6">
        <v>9</v>
      </c>
      <c r="D372" s="6" t="s">
        <v>106</v>
      </c>
      <c r="E372" s="6" t="s">
        <v>107</v>
      </c>
      <c r="F372" s="7">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ht="13.5" x14ac:dyDescent="0.25">
      <c r="A373" s="3">
        <v>44709</v>
      </c>
      <c r="B373" s="4" t="s">
        <v>14</v>
      </c>
      <c r="C373" s="6">
        <v>12</v>
      </c>
      <c r="D373" s="6" t="s">
        <v>106</v>
      </c>
      <c r="E373" s="6" t="s">
        <v>106</v>
      </c>
      <c r="F373" s="7">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ht="13.5" x14ac:dyDescent="0.25">
      <c r="A374" s="3">
        <v>44709</v>
      </c>
      <c r="B374" s="4" t="s">
        <v>47</v>
      </c>
      <c r="C374" s="6">
        <v>14</v>
      </c>
      <c r="D374" s="6" t="s">
        <v>108</v>
      </c>
      <c r="E374" s="6" t="s">
        <v>107</v>
      </c>
      <c r="F374" s="7">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ht="13.5" x14ac:dyDescent="0.25">
      <c r="A375" s="3">
        <v>44711</v>
      </c>
      <c r="B375" s="4" t="s">
        <v>98</v>
      </c>
      <c r="C375" s="6">
        <v>9</v>
      </c>
      <c r="D375" s="6" t="s">
        <v>108</v>
      </c>
      <c r="E375" s="6" t="s">
        <v>106</v>
      </c>
      <c r="F375" s="7">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ht="13.5" x14ac:dyDescent="0.25">
      <c r="A376" s="3">
        <v>44711</v>
      </c>
      <c r="B376" s="4" t="s">
        <v>16</v>
      </c>
      <c r="C376" s="6">
        <v>4</v>
      </c>
      <c r="D376" s="6" t="s">
        <v>105</v>
      </c>
      <c r="E376" s="6" t="s">
        <v>107</v>
      </c>
      <c r="F376" s="7">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ht="13.5" x14ac:dyDescent="0.25">
      <c r="A377" s="3">
        <v>44711</v>
      </c>
      <c r="B377" s="4" t="s">
        <v>75</v>
      </c>
      <c r="C377" s="6">
        <v>3</v>
      </c>
      <c r="D377" s="6" t="s">
        <v>106</v>
      </c>
      <c r="E377" s="6" t="s">
        <v>107</v>
      </c>
      <c r="F377" s="7">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ht="13.5" x14ac:dyDescent="0.25">
      <c r="A378" s="3">
        <v>44715</v>
      </c>
      <c r="B378" s="4" t="s">
        <v>22</v>
      </c>
      <c r="C378" s="6">
        <v>14</v>
      </c>
      <c r="D378" s="6" t="s">
        <v>106</v>
      </c>
      <c r="E378" s="6" t="s">
        <v>106</v>
      </c>
      <c r="F378" s="7">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ht="13.5" x14ac:dyDescent="0.25">
      <c r="A379" s="3">
        <v>44722</v>
      </c>
      <c r="B379" s="4" t="s">
        <v>65</v>
      </c>
      <c r="C379" s="6">
        <v>8</v>
      </c>
      <c r="D379" s="6" t="s">
        <v>105</v>
      </c>
      <c r="E379" s="6" t="s">
        <v>106</v>
      </c>
      <c r="F379" s="7">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ht="13.5" x14ac:dyDescent="0.25">
      <c r="A380" s="3">
        <v>44723</v>
      </c>
      <c r="B380" s="4" t="s">
        <v>88</v>
      </c>
      <c r="C380" s="6">
        <v>13</v>
      </c>
      <c r="D380" s="6" t="s">
        <v>106</v>
      </c>
      <c r="E380" s="6" t="s">
        <v>107</v>
      </c>
      <c r="F380" s="7">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ht="13.5" x14ac:dyDescent="0.25">
      <c r="A381" s="3">
        <v>44723</v>
      </c>
      <c r="B381" s="4" t="s">
        <v>50</v>
      </c>
      <c r="C381" s="6">
        <v>6</v>
      </c>
      <c r="D381" s="6" t="s">
        <v>108</v>
      </c>
      <c r="E381" s="6" t="s">
        <v>106</v>
      </c>
      <c r="F381" s="7">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ht="13.5" x14ac:dyDescent="0.25">
      <c r="A382" s="3">
        <v>44725</v>
      </c>
      <c r="B382" s="4" t="s">
        <v>60</v>
      </c>
      <c r="C382" s="6">
        <v>6</v>
      </c>
      <c r="D382" s="6" t="s">
        <v>108</v>
      </c>
      <c r="E382" s="6" t="s">
        <v>107</v>
      </c>
      <c r="F382" s="7">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ht="13.5" x14ac:dyDescent="0.25">
      <c r="A383" s="3">
        <v>44727</v>
      </c>
      <c r="B383" s="4" t="s">
        <v>94</v>
      </c>
      <c r="C383" s="6">
        <v>15</v>
      </c>
      <c r="D383" s="6" t="s">
        <v>105</v>
      </c>
      <c r="E383" s="6" t="s">
        <v>106</v>
      </c>
      <c r="F383" s="7">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ht="13.5" x14ac:dyDescent="0.25">
      <c r="A384" s="3">
        <v>44728</v>
      </c>
      <c r="B384" s="4" t="s">
        <v>67</v>
      </c>
      <c r="C384" s="6">
        <v>15</v>
      </c>
      <c r="D384" s="6" t="s">
        <v>106</v>
      </c>
      <c r="E384" s="6" t="s">
        <v>107</v>
      </c>
      <c r="F384" s="7">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ht="13.5" x14ac:dyDescent="0.25">
      <c r="A385" s="3">
        <v>44731</v>
      </c>
      <c r="B385" s="4" t="s">
        <v>10</v>
      </c>
      <c r="C385" s="6">
        <v>8</v>
      </c>
      <c r="D385" s="6" t="s">
        <v>108</v>
      </c>
      <c r="E385" s="6" t="s">
        <v>107</v>
      </c>
      <c r="F385" s="7">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ht="13.5" x14ac:dyDescent="0.25">
      <c r="A386" s="3">
        <v>44733</v>
      </c>
      <c r="B386" s="4" t="s">
        <v>41</v>
      </c>
      <c r="C386" s="6">
        <v>14</v>
      </c>
      <c r="D386" s="6" t="s">
        <v>108</v>
      </c>
      <c r="E386" s="6" t="s">
        <v>107</v>
      </c>
      <c r="F386" s="7">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ht="13.5" x14ac:dyDescent="0.25">
      <c r="A387" s="3">
        <v>44734</v>
      </c>
      <c r="B387" s="4" t="s">
        <v>90</v>
      </c>
      <c r="C387" s="6">
        <v>10</v>
      </c>
      <c r="D387" s="6" t="s">
        <v>106</v>
      </c>
      <c r="E387" s="6" t="s">
        <v>107</v>
      </c>
      <c r="F387" s="7">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ht="13.5" x14ac:dyDescent="0.25">
      <c r="A388" s="3">
        <v>44734</v>
      </c>
      <c r="B388" s="4" t="s">
        <v>6</v>
      </c>
      <c r="C388" s="6">
        <v>4</v>
      </c>
      <c r="D388" s="6" t="s">
        <v>108</v>
      </c>
      <c r="E388" s="6" t="s">
        <v>107</v>
      </c>
      <c r="F388" s="7">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ht="13.5" x14ac:dyDescent="0.25">
      <c r="A389" s="3">
        <v>44735</v>
      </c>
      <c r="B389" s="4" t="s">
        <v>14</v>
      </c>
      <c r="C389" s="6">
        <v>8</v>
      </c>
      <c r="D389" s="6" t="s">
        <v>108</v>
      </c>
      <c r="E389" s="6" t="s">
        <v>106</v>
      </c>
      <c r="F389" s="7">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ht="13.5" x14ac:dyDescent="0.25">
      <c r="A390" s="3">
        <v>44736</v>
      </c>
      <c r="B390" s="4" t="s">
        <v>43</v>
      </c>
      <c r="C390" s="6">
        <v>7</v>
      </c>
      <c r="D390" s="6" t="s">
        <v>108</v>
      </c>
      <c r="E390" s="6" t="s">
        <v>107</v>
      </c>
      <c r="F390" s="7">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ht="13.5" x14ac:dyDescent="0.25">
      <c r="A391" s="3">
        <v>44737</v>
      </c>
      <c r="B391" s="4" t="s">
        <v>31</v>
      </c>
      <c r="C391" s="6">
        <v>7</v>
      </c>
      <c r="D391" s="6" t="s">
        <v>106</v>
      </c>
      <c r="E391" s="6" t="s">
        <v>106</v>
      </c>
      <c r="F391" s="7">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ht="13.5" x14ac:dyDescent="0.25">
      <c r="A392" s="3">
        <v>44738</v>
      </c>
      <c r="B392" s="4" t="s">
        <v>77</v>
      </c>
      <c r="C392" s="6">
        <v>4</v>
      </c>
      <c r="D392" s="6" t="s">
        <v>108</v>
      </c>
      <c r="E392" s="6" t="s">
        <v>107</v>
      </c>
      <c r="F392" s="7">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ht="13.5" x14ac:dyDescent="0.25">
      <c r="A393" s="3">
        <v>44738</v>
      </c>
      <c r="B393" s="4" t="s">
        <v>96</v>
      </c>
      <c r="C393" s="6">
        <v>12</v>
      </c>
      <c r="D393" s="6" t="s">
        <v>108</v>
      </c>
      <c r="E393" s="6" t="s">
        <v>106</v>
      </c>
      <c r="F393" s="7">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ht="13.5" x14ac:dyDescent="0.25">
      <c r="A394" s="3">
        <v>44745</v>
      </c>
      <c r="B394" s="4" t="s">
        <v>75</v>
      </c>
      <c r="C394" s="6">
        <v>15</v>
      </c>
      <c r="D394" s="6" t="s">
        <v>108</v>
      </c>
      <c r="E394" s="6" t="s">
        <v>107</v>
      </c>
      <c r="F394" s="7">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ht="13.5" x14ac:dyDescent="0.25">
      <c r="A395" s="3">
        <v>44746</v>
      </c>
      <c r="B395" s="4" t="s">
        <v>20</v>
      </c>
      <c r="C395" s="6">
        <v>7</v>
      </c>
      <c r="D395" s="6" t="s">
        <v>108</v>
      </c>
      <c r="E395" s="6" t="s">
        <v>106</v>
      </c>
      <c r="F395" s="7">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ht="13.5" x14ac:dyDescent="0.25">
      <c r="A396" s="3">
        <v>44747</v>
      </c>
      <c r="B396" s="4" t="s">
        <v>58</v>
      </c>
      <c r="C396" s="6">
        <v>7</v>
      </c>
      <c r="D396" s="6" t="s">
        <v>106</v>
      </c>
      <c r="E396" s="6" t="s">
        <v>107</v>
      </c>
      <c r="F396" s="7">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ht="13.5" x14ac:dyDescent="0.25">
      <c r="A397" s="3">
        <v>44747</v>
      </c>
      <c r="B397" s="4" t="s">
        <v>37</v>
      </c>
      <c r="C397" s="6">
        <v>8</v>
      </c>
      <c r="D397" s="6" t="s">
        <v>108</v>
      </c>
      <c r="E397" s="6" t="s">
        <v>106</v>
      </c>
      <c r="F397" s="7">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ht="13.5" x14ac:dyDescent="0.25">
      <c r="A398" s="3">
        <v>44748</v>
      </c>
      <c r="B398" s="4" t="s">
        <v>92</v>
      </c>
      <c r="C398" s="6">
        <v>2</v>
      </c>
      <c r="D398" s="6" t="s">
        <v>108</v>
      </c>
      <c r="E398" s="6" t="s">
        <v>107</v>
      </c>
      <c r="F398" s="7">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ht="13.5" x14ac:dyDescent="0.25">
      <c r="A399" s="3">
        <v>44750</v>
      </c>
      <c r="B399" s="4" t="s">
        <v>43</v>
      </c>
      <c r="C399" s="6">
        <v>2</v>
      </c>
      <c r="D399" s="6" t="s">
        <v>108</v>
      </c>
      <c r="E399" s="6" t="s">
        <v>106</v>
      </c>
      <c r="F399" s="7">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ht="13.5" x14ac:dyDescent="0.25">
      <c r="A400" s="3">
        <v>44752</v>
      </c>
      <c r="B400" s="4" t="s">
        <v>73</v>
      </c>
      <c r="C400" s="6">
        <v>12</v>
      </c>
      <c r="D400" s="6" t="s">
        <v>106</v>
      </c>
      <c r="E400" s="6" t="s">
        <v>107</v>
      </c>
      <c r="F400" s="7">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ht="13.5" x14ac:dyDescent="0.25">
      <c r="A401" s="3">
        <v>44754</v>
      </c>
      <c r="B401" s="4" t="s">
        <v>65</v>
      </c>
      <c r="C401" s="6">
        <v>12</v>
      </c>
      <c r="D401" s="6" t="s">
        <v>108</v>
      </c>
      <c r="E401" s="6" t="s">
        <v>107</v>
      </c>
      <c r="F401" s="7">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ht="13.5" x14ac:dyDescent="0.25">
      <c r="A402" s="3">
        <v>44755</v>
      </c>
      <c r="B402" s="4" t="s">
        <v>58</v>
      </c>
      <c r="C402" s="6">
        <v>7</v>
      </c>
      <c r="D402" s="6" t="s">
        <v>108</v>
      </c>
      <c r="E402" s="6" t="s">
        <v>106</v>
      </c>
      <c r="F402" s="7">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ht="13.5" x14ac:dyDescent="0.25">
      <c r="A403" s="3">
        <v>44756</v>
      </c>
      <c r="B403" s="4" t="s">
        <v>75</v>
      </c>
      <c r="C403" s="6">
        <v>9</v>
      </c>
      <c r="D403" s="6" t="s">
        <v>108</v>
      </c>
      <c r="E403" s="6" t="s">
        <v>106</v>
      </c>
      <c r="F403" s="7">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ht="13.5" x14ac:dyDescent="0.25">
      <c r="A404" s="3">
        <v>44757</v>
      </c>
      <c r="B404" s="4" t="s">
        <v>14</v>
      </c>
      <c r="C404" s="6">
        <v>2</v>
      </c>
      <c r="D404" s="6" t="s">
        <v>106</v>
      </c>
      <c r="E404" s="6" t="s">
        <v>106</v>
      </c>
      <c r="F404" s="7">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ht="13.5" x14ac:dyDescent="0.25">
      <c r="A405" s="3">
        <v>44759</v>
      </c>
      <c r="B405" s="4" t="s">
        <v>92</v>
      </c>
      <c r="C405" s="6">
        <v>8</v>
      </c>
      <c r="D405" s="6" t="s">
        <v>106</v>
      </c>
      <c r="E405" s="6" t="s">
        <v>107</v>
      </c>
      <c r="F405" s="7">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ht="13.5" x14ac:dyDescent="0.25">
      <c r="A406" s="3">
        <v>44760</v>
      </c>
      <c r="B406" s="4" t="s">
        <v>26</v>
      </c>
      <c r="C406" s="6">
        <v>12</v>
      </c>
      <c r="D406" s="6" t="s">
        <v>108</v>
      </c>
      <c r="E406" s="6" t="s">
        <v>106</v>
      </c>
      <c r="F406" s="7">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ht="13.5" x14ac:dyDescent="0.25">
      <c r="A407" s="3">
        <v>44762</v>
      </c>
      <c r="B407" s="4" t="s">
        <v>94</v>
      </c>
      <c r="C407" s="6">
        <v>8</v>
      </c>
      <c r="D407" s="6" t="s">
        <v>105</v>
      </c>
      <c r="E407" s="6" t="s">
        <v>106</v>
      </c>
      <c r="F407" s="7">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ht="13.5" x14ac:dyDescent="0.25">
      <c r="A408" s="3">
        <v>44764</v>
      </c>
      <c r="B408" s="4" t="s">
        <v>77</v>
      </c>
      <c r="C408" s="6">
        <v>6</v>
      </c>
      <c r="D408" s="6" t="s">
        <v>108</v>
      </c>
      <c r="E408" s="6" t="s">
        <v>107</v>
      </c>
      <c r="F408" s="7">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ht="13.5" x14ac:dyDescent="0.25">
      <c r="A409" s="3">
        <v>44765</v>
      </c>
      <c r="B409" s="4" t="s">
        <v>43</v>
      </c>
      <c r="C409" s="6">
        <v>2</v>
      </c>
      <c r="D409" s="6" t="s">
        <v>106</v>
      </c>
      <c r="E409" s="6" t="s">
        <v>106</v>
      </c>
      <c r="F409" s="7">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ht="13.5" x14ac:dyDescent="0.25">
      <c r="A410" s="3">
        <v>44766</v>
      </c>
      <c r="B410" s="4" t="s">
        <v>18</v>
      </c>
      <c r="C410" s="6">
        <v>14</v>
      </c>
      <c r="D410" s="6" t="s">
        <v>108</v>
      </c>
      <c r="E410" s="6" t="s">
        <v>107</v>
      </c>
      <c r="F410" s="7">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ht="13.5" x14ac:dyDescent="0.25">
      <c r="A411" s="3">
        <v>44766</v>
      </c>
      <c r="B411" s="4" t="s">
        <v>63</v>
      </c>
      <c r="C411" s="6">
        <v>1</v>
      </c>
      <c r="D411" s="6" t="s">
        <v>106</v>
      </c>
      <c r="E411" s="6" t="s">
        <v>106</v>
      </c>
      <c r="F411" s="7">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ht="13.5" x14ac:dyDescent="0.25">
      <c r="A412" s="3">
        <v>44767</v>
      </c>
      <c r="B412" s="4" t="s">
        <v>98</v>
      </c>
      <c r="C412" s="6">
        <v>2</v>
      </c>
      <c r="D412" s="6" t="s">
        <v>108</v>
      </c>
      <c r="E412" s="6" t="s">
        <v>107</v>
      </c>
      <c r="F412" s="7">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ht="13.5" x14ac:dyDescent="0.25">
      <c r="A413" s="3">
        <v>44767</v>
      </c>
      <c r="B413" s="4" t="s">
        <v>41</v>
      </c>
      <c r="C413" s="6">
        <v>12</v>
      </c>
      <c r="D413" s="6" t="s">
        <v>108</v>
      </c>
      <c r="E413" s="6" t="s">
        <v>107</v>
      </c>
      <c r="F413" s="7">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ht="13.5" x14ac:dyDescent="0.25">
      <c r="A414" s="3">
        <v>44767</v>
      </c>
      <c r="B414" s="4" t="s">
        <v>12</v>
      </c>
      <c r="C414" s="6">
        <v>13</v>
      </c>
      <c r="D414" s="6" t="s">
        <v>106</v>
      </c>
      <c r="E414" s="6" t="s">
        <v>107</v>
      </c>
      <c r="F414" s="7">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ht="13.5" x14ac:dyDescent="0.25">
      <c r="A415" s="3">
        <v>44768</v>
      </c>
      <c r="B415" s="4" t="s">
        <v>12</v>
      </c>
      <c r="C415" s="6">
        <v>10</v>
      </c>
      <c r="D415" s="6" t="s">
        <v>106</v>
      </c>
      <c r="E415" s="6" t="s">
        <v>106</v>
      </c>
      <c r="F415" s="7">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ht="13.5" x14ac:dyDescent="0.25">
      <c r="A416" s="3">
        <v>44768</v>
      </c>
      <c r="B416" s="4" t="s">
        <v>60</v>
      </c>
      <c r="C416" s="6">
        <v>1</v>
      </c>
      <c r="D416" s="6" t="s">
        <v>106</v>
      </c>
      <c r="E416" s="6" t="s">
        <v>107</v>
      </c>
      <c r="F416" s="7">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ht="13.5" x14ac:dyDescent="0.25">
      <c r="A417" s="3">
        <v>44776</v>
      </c>
      <c r="B417" s="4" t="s">
        <v>31</v>
      </c>
      <c r="C417" s="6">
        <v>5</v>
      </c>
      <c r="D417" s="6" t="s">
        <v>108</v>
      </c>
      <c r="E417" s="6" t="s">
        <v>107</v>
      </c>
      <c r="F417" s="7">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ht="13.5" x14ac:dyDescent="0.25">
      <c r="A418" s="3">
        <v>44779</v>
      </c>
      <c r="B418" s="4" t="s">
        <v>39</v>
      </c>
      <c r="C418" s="6">
        <v>9</v>
      </c>
      <c r="D418" s="6" t="s">
        <v>106</v>
      </c>
      <c r="E418" s="6" t="s">
        <v>106</v>
      </c>
      <c r="F418" s="7">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ht="13.5" x14ac:dyDescent="0.25">
      <c r="A419" s="3">
        <v>44781</v>
      </c>
      <c r="B419" s="4" t="s">
        <v>39</v>
      </c>
      <c r="C419" s="6">
        <v>2</v>
      </c>
      <c r="D419" s="6" t="s">
        <v>108</v>
      </c>
      <c r="E419" s="6" t="s">
        <v>106</v>
      </c>
      <c r="F419" s="7">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ht="13.5" x14ac:dyDescent="0.25">
      <c r="A420" s="3">
        <v>44781</v>
      </c>
      <c r="B420" s="4" t="s">
        <v>73</v>
      </c>
      <c r="C420" s="6">
        <v>12</v>
      </c>
      <c r="D420" s="6" t="s">
        <v>108</v>
      </c>
      <c r="E420" s="6" t="s">
        <v>107</v>
      </c>
      <c r="F420" s="7">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ht="13.5" x14ac:dyDescent="0.25">
      <c r="A421" s="3">
        <v>44781</v>
      </c>
      <c r="B421" s="4" t="s">
        <v>50</v>
      </c>
      <c r="C421" s="6">
        <v>11</v>
      </c>
      <c r="D421" s="6" t="s">
        <v>108</v>
      </c>
      <c r="E421" s="6" t="s">
        <v>107</v>
      </c>
      <c r="F421" s="7">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ht="13.5" x14ac:dyDescent="0.25">
      <c r="A422" s="3">
        <v>44787</v>
      </c>
      <c r="B422" s="4" t="s">
        <v>69</v>
      </c>
      <c r="C422" s="6">
        <v>14</v>
      </c>
      <c r="D422" s="6" t="s">
        <v>108</v>
      </c>
      <c r="E422" s="6" t="s">
        <v>107</v>
      </c>
      <c r="F422" s="7">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ht="13.5" x14ac:dyDescent="0.25">
      <c r="A423" s="3">
        <v>44788</v>
      </c>
      <c r="B423" s="4" t="s">
        <v>29</v>
      </c>
      <c r="C423" s="6">
        <v>10</v>
      </c>
      <c r="D423" s="6" t="s">
        <v>105</v>
      </c>
      <c r="E423" s="6" t="s">
        <v>107</v>
      </c>
      <c r="F423" s="7">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ht="13.5" x14ac:dyDescent="0.25">
      <c r="A424" s="3">
        <v>44788</v>
      </c>
      <c r="B424" s="4" t="s">
        <v>37</v>
      </c>
      <c r="C424" s="6">
        <v>7</v>
      </c>
      <c r="D424" s="6" t="s">
        <v>108</v>
      </c>
      <c r="E424" s="6" t="s">
        <v>106</v>
      </c>
      <c r="F424" s="7">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ht="13.5" x14ac:dyDescent="0.25">
      <c r="A425" s="3">
        <v>44791</v>
      </c>
      <c r="B425" s="4" t="s">
        <v>67</v>
      </c>
      <c r="C425" s="6">
        <v>8</v>
      </c>
      <c r="D425" s="6" t="s">
        <v>106</v>
      </c>
      <c r="E425" s="6" t="s">
        <v>106</v>
      </c>
      <c r="F425" s="7">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ht="13.5" x14ac:dyDescent="0.25">
      <c r="A426" s="3">
        <v>44791</v>
      </c>
      <c r="B426" s="4" t="s">
        <v>26</v>
      </c>
      <c r="C426" s="6">
        <v>2</v>
      </c>
      <c r="D426" s="6" t="s">
        <v>106</v>
      </c>
      <c r="E426" s="6" t="s">
        <v>107</v>
      </c>
      <c r="F426" s="7">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ht="13.5" x14ac:dyDescent="0.25">
      <c r="A427" s="3">
        <v>44792</v>
      </c>
      <c r="B427" s="4" t="s">
        <v>20</v>
      </c>
      <c r="C427" s="6">
        <v>3</v>
      </c>
      <c r="D427" s="6" t="s">
        <v>106</v>
      </c>
      <c r="E427" s="6" t="s">
        <v>106</v>
      </c>
      <c r="F427" s="7">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ht="13.5" x14ac:dyDescent="0.25">
      <c r="A428" s="3">
        <v>44793</v>
      </c>
      <c r="B428" s="4" t="s">
        <v>54</v>
      </c>
      <c r="C428" s="6">
        <v>13</v>
      </c>
      <c r="D428" s="6" t="s">
        <v>108</v>
      </c>
      <c r="E428" s="6" t="s">
        <v>106</v>
      </c>
      <c r="F428" s="7">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ht="13.5" x14ac:dyDescent="0.25">
      <c r="A429" s="3">
        <v>44793</v>
      </c>
      <c r="B429" s="4" t="s">
        <v>75</v>
      </c>
      <c r="C429" s="6">
        <v>14</v>
      </c>
      <c r="D429" s="6" t="s">
        <v>108</v>
      </c>
      <c r="E429" s="6" t="s">
        <v>106</v>
      </c>
      <c r="F429" s="7">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ht="13.5" x14ac:dyDescent="0.25">
      <c r="A430" s="3">
        <v>44794</v>
      </c>
      <c r="B430" s="4" t="s">
        <v>39</v>
      </c>
      <c r="C430" s="6">
        <v>4</v>
      </c>
      <c r="D430" s="6" t="s">
        <v>108</v>
      </c>
      <c r="E430" s="6" t="s">
        <v>106</v>
      </c>
      <c r="F430" s="7">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ht="13.5" x14ac:dyDescent="0.25">
      <c r="A431" s="3">
        <v>44796</v>
      </c>
      <c r="B431" s="4" t="s">
        <v>98</v>
      </c>
      <c r="C431" s="6">
        <v>11</v>
      </c>
      <c r="D431" s="6" t="s">
        <v>106</v>
      </c>
      <c r="E431" s="6" t="s">
        <v>106</v>
      </c>
      <c r="F431" s="7">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ht="13.5" x14ac:dyDescent="0.25">
      <c r="A432" s="3">
        <v>44796</v>
      </c>
      <c r="B432" s="4" t="s">
        <v>67</v>
      </c>
      <c r="C432" s="6">
        <v>14</v>
      </c>
      <c r="D432" s="6" t="s">
        <v>108</v>
      </c>
      <c r="E432" s="6" t="s">
        <v>107</v>
      </c>
      <c r="F432" s="7">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ht="13.5" x14ac:dyDescent="0.25">
      <c r="A433" s="3">
        <v>44797</v>
      </c>
      <c r="B433" s="4" t="s">
        <v>16</v>
      </c>
      <c r="C433" s="6">
        <v>5</v>
      </c>
      <c r="D433" s="6" t="s">
        <v>108</v>
      </c>
      <c r="E433" s="6" t="s">
        <v>107</v>
      </c>
      <c r="F433" s="7">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ht="13.5" x14ac:dyDescent="0.25">
      <c r="A434" s="3">
        <v>44799</v>
      </c>
      <c r="B434" s="4" t="s">
        <v>45</v>
      </c>
      <c r="C434" s="6">
        <v>13</v>
      </c>
      <c r="D434" s="6" t="s">
        <v>105</v>
      </c>
      <c r="E434" s="6" t="s">
        <v>107</v>
      </c>
      <c r="F434" s="7">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ht="13.5" x14ac:dyDescent="0.25">
      <c r="A435" s="3">
        <v>44799</v>
      </c>
      <c r="B435" s="4" t="s">
        <v>83</v>
      </c>
      <c r="C435" s="6">
        <v>8</v>
      </c>
      <c r="D435" s="6" t="s">
        <v>106</v>
      </c>
      <c r="E435" s="6" t="s">
        <v>106</v>
      </c>
      <c r="F435" s="7">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ht="13.5" x14ac:dyDescent="0.25">
      <c r="A436" s="3">
        <v>44800</v>
      </c>
      <c r="B436" s="4" t="s">
        <v>88</v>
      </c>
      <c r="C436" s="6">
        <v>15</v>
      </c>
      <c r="D436" s="6" t="s">
        <v>105</v>
      </c>
      <c r="E436" s="6" t="s">
        <v>106</v>
      </c>
      <c r="F436" s="7">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ht="13.5" x14ac:dyDescent="0.25">
      <c r="A437" s="3">
        <v>44801</v>
      </c>
      <c r="B437" s="4" t="s">
        <v>16</v>
      </c>
      <c r="C437" s="6">
        <v>9</v>
      </c>
      <c r="D437" s="6" t="s">
        <v>106</v>
      </c>
      <c r="E437" s="6" t="s">
        <v>106</v>
      </c>
      <c r="F437" s="7">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ht="13.5" x14ac:dyDescent="0.25">
      <c r="A438" s="3">
        <v>44801</v>
      </c>
      <c r="B438" s="4" t="s">
        <v>88</v>
      </c>
      <c r="C438" s="6">
        <v>5</v>
      </c>
      <c r="D438" s="6" t="s">
        <v>108</v>
      </c>
      <c r="E438" s="6" t="s">
        <v>106</v>
      </c>
      <c r="F438" s="7">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ht="13.5" x14ac:dyDescent="0.25">
      <c r="A439" s="3">
        <v>44803</v>
      </c>
      <c r="B439" s="4" t="s">
        <v>18</v>
      </c>
      <c r="C439" s="6">
        <v>6</v>
      </c>
      <c r="D439" s="6" t="s">
        <v>106</v>
      </c>
      <c r="E439" s="6" t="s">
        <v>107</v>
      </c>
      <c r="F439" s="7">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ht="13.5" x14ac:dyDescent="0.25">
      <c r="A440" s="3">
        <v>44803</v>
      </c>
      <c r="B440" s="4" t="s">
        <v>96</v>
      </c>
      <c r="C440" s="6">
        <v>6</v>
      </c>
      <c r="D440" s="6" t="s">
        <v>108</v>
      </c>
      <c r="E440" s="6" t="s">
        <v>107</v>
      </c>
      <c r="F440" s="7">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ht="13.5" x14ac:dyDescent="0.25">
      <c r="A441" s="3">
        <v>44803</v>
      </c>
      <c r="B441" s="4" t="s">
        <v>58</v>
      </c>
      <c r="C441" s="6">
        <v>5</v>
      </c>
      <c r="D441" s="6" t="s">
        <v>108</v>
      </c>
      <c r="E441" s="6" t="s">
        <v>107</v>
      </c>
      <c r="F441" s="7">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ht="13.5" x14ac:dyDescent="0.25">
      <c r="A442" s="3">
        <v>44804</v>
      </c>
      <c r="B442" s="4" t="s">
        <v>37</v>
      </c>
      <c r="C442" s="6">
        <v>13</v>
      </c>
      <c r="D442" s="6" t="s">
        <v>108</v>
      </c>
      <c r="E442" s="6" t="s">
        <v>107</v>
      </c>
      <c r="F442" s="7">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ht="13.5" x14ac:dyDescent="0.25">
      <c r="A443" s="3">
        <v>44808</v>
      </c>
      <c r="B443" s="4" t="s">
        <v>10</v>
      </c>
      <c r="C443" s="6">
        <v>1</v>
      </c>
      <c r="D443" s="6" t="s">
        <v>108</v>
      </c>
      <c r="E443" s="6" t="s">
        <v>107</v>
      </c>
      <c r="F443" s="7">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ht="13.5" x14ac:dyDescent="0.25">
      <c r="A444" s="3">
        <v>44810</v>
      </c>
      <c r="B444" s="4" t="s">
        <v>16</v>
      </c>
      <c r="C444" s="6">
        <v>12</v>
      </c>
      <c r="D444" s="6" t="s">
        <v>105</v>
      </c>
      <c r="E444" s="6" t="s">
        <v>106</v>
      </c>
      <c r="F444" s="7">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ht="13.5" x14ac:dyDescent="0.25">
      <c r="A445" s="3">
        <v>44813</v>
      </c>
      <c r="B445" s="4" t="s">
        <v>92</v>
      </c>
      <c r="C445" s="6">
        <v>9</v>
      </c>
      <c r="D445" s="6" t="s">
        <v>108</v>
      </c>
      <c r="E445" s="6" t="s">
        <v>106</v>
      </c>
      <c r="F445" s="7">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ht="13.5" x14ac:dyDescent="0.25">
      <c r="A446" s="3">
        <v>44813</v>
      </c>
      <c r="B446" s="4" t="s">
        <v>12</v>
      </c>
      <c r="C446" s="6">
        <v>3</v>
      </c>
      <c r="D446" s="6" t="s">
        <v>108</v>
      </c>
      <c r="E446" s="6" t="s">
        <v>106</v>
      </c>
      <c r="F446" s="7">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ht="13.5" x14ac:dyDescent="0.25">
      <c r="A447" s="3">
        <v>44814</v>
      </c>
      <c r="B447" s="4" t="s">
        <v>79</v>
      </c>
      <c r="C447" s="6">
        <v>15</v>
      </c>
      <c r="D447" s="6" t="s">
        <v>106</v>
      </c>
      <c r="E447" s="6" t="s">
        <v>107</v>
      </c>
      <c r="F447" s="7">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ht="13.5" x14ac:dyDescent="0.25">
      <c r="A448" s="3">
        <v>44814</v>
      </c>
      <c r="B448" s="4" t="s">
        <v>86</v>
      </c>
      <c r="C448" s="6">
        <v>4</v>
      </c>
      <c r="D448" s="6" t="s">
        <v>108</v>
      </c>
      <c r="E448" s="6" t="s">
        <v>107</v>
      </c>
      <c r="F448" s="7">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ht="13.5" x14ac:dyDescent="0.25">
      <c r="A449" s="3">
        <v>44818</v>
      </c>
      <c r="B449" s="4" t="s">
        <v>67</v>
      </c>
      <c r="C449" s="6">
        <v>3</v>
      </c>
      <c r="D449" s="6" t="s">
        <v>108</v>
      </c>
      <c r="E449" s="6" t="s">
        <v>107</v>
      </c>
      <c r="F449" s="7">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ht="13.5" x14ac:dyDescent="0.25">
      <c r="A450" s="3">
        <v>44819</v>
      </c>
      <c r="B450" s="4" t="s">
        <v>83</v>
      </c>
      <c r="C450" s="6">
        <v>15</v>
      </c>
      <c r="D450" s="6" t="s">
        <v>106</v>
      </c>
      <c r="E450" s="6" t="s">
        <v>106</v>
      </c>
      <c r="F450" s="7">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ht="13.5" x14ac:dyDescent="0.25">
      <c r="A451" s="3">
        <v>44822</v>
      </c>
      <c r="B451" s="4" t="s">
        <v>60</v>
      </c>
      <c r="C451" s="6">
        <v>14</v>
      </c>
      <c r="D451" s="6" t="s">
        <v>106</v>
      </c>
      <c r="E451" s="6" t="s">
        <v>107</v>
      </c>
      <c r="F451" s="7">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ht="13.5" x14ac:dyDescent="0.25">
      <c r="A452" s="3">
        <v>44823</v>
      </c>
      <c r="B452" s="4" t="s">
        <v>75</v>
      </c>
      <c r="C452" s="6">
        <v>8</v>
      </c>
      <c r="D452" s="6" t="s">
        <v>105</v>
      </c>
      <c r="E452" s="6" t="s">
        <v>107</v>
      </c>
      <c r="F452" s="7">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ht="13.5" x14ac:dyDescent="0.25">
      <c r="A453" s="3">
        <v>44824</v>
      </c>
      <c r="B453" s="4" t="s">
        <v>75</v>
      </c>
      <c r="C453" s="6">
        <v>6</v>
      </c>
      <c r="D453" s="6" t="s">
        <v>108</v>
      </c>
      <c r="E453" s="6" t="s">
        <v>106</v>
      </c>
      <c r="F453" s="7">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ht="13.5" x14ac:dyDescent="0.25">
      <c r="A454" s="3">
        <v>44824</v>
      </c>
      <c r="B454" s="4" t="s">
        <v>6</v>
      </c>
      <c r="C454" s="6">
        <v>10</v>
      </c>
      <c r="D454" s="6" t="s">
        <v>108</v>
      </c>
      <c r="E454" s="6" t="s">
        <v>106</v>
      </c>
      <c r="F454" s="7">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ht="13.5" x14ac:dyDescent="0.25">
      <c r="A455" s="3">
        <v>44825</v>
      </c>
      <c r="B455" s="4" t="s">
        <v>43</v>
      </c>
      <c r="C455" s="6">
        <v>14</v>
      </c>
      <c r="D455" s="6" t="s">
        <v>106</v>
      </c>
      <c r="E455" s="6" t="s">
        <v>106</v>
      </c>
      <c r="F455" s="7">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ht="13.5" x14ac:dyDescent="0.25">
      <c r="A456" s="3">
        <v>44825</v>
      </c>
      <c r="B456" s="4" t="s">
        <v>60</v>
      </c>
      <c r="C456" s="6">
        <v>5</v>
      </c>
      <c r="D456" s="6" t="s">
        <v>108</v>
      </c>
      <c r="E456" s="6" t="s">
        <v>107</v>
      </c>
      <c r="F456" s="7">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ht="13.5" x14ac:dyDescent="0.25">
      <c r="A457" s="3">
        <v>44826</v>
      </c>
      <c r="B457" s="4" t="s">
        <v>96</v>
      </c>
      <c r="C457" s="6">
        <v>12</v>
      </c>
      <c r="D457" s="6" t="s">
        <v>106</v>
      </c>
      <c r="E457" s="6" t="s">
        <v>106</v>
      </c>
      <c r="F457" s="7">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ht="13.5" x14ac:dyDescent="0.25">
      <c r="A458" s="3">
        <v>44827</v>
      </c>
      <c r="B458" s="4" t="s">
        <v>31</v>
      </c>
      <c r="C458" s="6">
        <v>12</v>
      </c>
      <c r="D458" s="6" t="s">
        <v>108</v>
      </c>
      <c r="E458" s="6" t="s">
        <v>106</v>
      </c>
      <c r="F458" s="7">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ht="13.5" x14ac:dyDescent="0.25">
      <c r="A459" s="3">
        <v>44828</v>
      </c>
      <c r="B459" s="4" t="s">
        <v>73</v>
      </c>
      <c r="C459" s="6">
        <v>14</v>
      </c>
      <c r="D459" s="6" t="s">
        <v>108</v>
      </c>
      <c r="E459" s="6" t="s">
        <v>106</v>
      </c>
      <c r="F459" s="7">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ht="13.5" x14ac:dyDescent="0.25">
      <c r="A460" s="3">
        <v>44828</v>
      </c>
      <c r="B460" s="4" t="s">
        <v>73</v>
      </c>
      <c r="C460" s="6">
        <v>8</v>
      </c>
      <c r="D460" s="6" t="s">
        <v>108</v>
      </c>
      <c r="E460" s="6" t="s">
        <v>107</v>
      </c>
      <c r="F460" s="7">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ht="13.5" x14ac:dyDescent="0.25">
      <c r="A461" s="3">
        <v>44831</v>
      </c>
      <c r="B461" s="4" t="s">
        <v>81</v>
      </c>
      <c r="C461" s="6">
        <v>4</v>
      </c>
      <c r="D461" s="6" t="s">
        <v>108</v>
      </c>
      <c r="E461" s="6" t="s">
        <v>107</v>
      </c>
      <c r="F461" s="7">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ht="13.5" x14ac:dyDescent="0.25">
      <c r="A462" s="3">
        <v>44831</v>
      </c>
      <c r="B462" s="4" t="s">
        <v>98</v>
      </c>
      <c r="C462" s="6">
        <v>9</v>
      </c>
      <c r="D462" s="6" t="s">
        <v>108</v>
      </c>
      <c r="E462" s="6" t="s">
        <v>107</v>
      </c>
      <c r="F462" s="7">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ht="13.5" x14ac:dyDescent="0.25">
      <c r="A463" s="3">
        <v>44831</v>
      </c>
      <c r="B463" s="4" t="s">
        <v>86</v>
      </c>
      <c r="C463" s="6">
        <v>3</v>
      </c>
      <c r="D463" s="6" t="s">
        <v>105</v>
      </c>
      <c r="E463" s="6" t="s">
        <v>107</v>
      </c>
      <c r="F463" s="7">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ht="13.5" x14ac:dyDescent="0.25">
      <c r="A464" s="3">
        <v>44833</v>
      </c>
      <c r="B464" s="4" t="s">
        <v>77</v>
      </c>
      <c r="C464" s="6">
        <v>13</v>
      </c>
      <c r="D464" s="6" t="s">
        <v>108</v>
      </c>
      <c r="E464" s="6" t="s">
        <v>106</v>
      </c>
      <c r="F464" s="7">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ht="13.5" x14ac:dyDescent="0.25">
      <c r="A465" s="3">
        <v>44837</v>
      </c>
      <c r="B465" s="4" t="s">
        <v>29</v>
      </c>
      <c r="C465" s="6">
        <v>5</v>
      </c>
      <c r="D465" s="6" t="s">
        <v>108</v>
      </c>
      <c r="E465" s="6" t="s">
        <v>107</v>
      </c>
      <c r="F465" s="7">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ht="13.5" x14ac:dyDescent="0.25">
      <c r="A466" s="3">
        <v>44838</v>
      </c>
      <c r="B466" s="4" t="s">
        <v>20</v>
      </c>
      <c r="C466" s="6">
        <v>15</v>
      </c>
      <c r="D466" s="6" t="s">
        <v>108</v>
      </c>
      <c r="E466" s="6" t="s">
        <v>106</v>
      </c>
      <c r="F466" s="7">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ht="13.5" x14ac:dyDescent="0.25">
      <c r="A467" s="3">
        <v>44840</v>
      </c>
      <c r="B467" s="4" t="s">
        <v>79</v>
      </c>
      <c r="C467" s="6">
        <v>1</v>
      </c>
      <c r="D467" s="6" t="s">
        <v>108</v>
      </c>
      <c r="E467" s="6" t="s">
        <v>106</v>
      </c>
      <c r="F467" s="7">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ht="13.5" x14ac:dyDescent="0.25">
      <c r="A468" s="3">
        <v>44843</v>
      </c>
      <c r="B468" s="4" t="s">
        <v>86</v>
      </c>
      <c r="C468" s="6">
        <v>14</v>
      </c>
      <c r="D468" s="6" t="s">
        <v>106</v>
      </c>
      <c r="E468" s="6" t="s">
        <v>106</v>
      </c>
      <c r="F468" s="7">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ht="13.5" x14ac:dyDescent="0.25">
      <c r="A469" s="3">
        <v>44844</v>
      </c>
      <c r="B469" s="4" t="s">
        <v>45</v>
      </c>
      <c r="C469" s="6">
        <v>9</v>
      </c>
      <c r="D469" s="6" t="s">
        <v>108</v>
      </c>
      <c r="E469" s="6" t="s">
        <v>106</v>
      </c>
      <c r="F469" s="7">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ht="13.5" x14ac:dyDescent="0.25">
      <c r="A470" s="3">
        <v>44844</v>
      </c>
      <c r="B470" s="4" t="s">
        <v>98</v>
      </c>
      <c r="C470" s="6">
        <v>12</v>
      </c>
      <c r="D470" s="6" t="s">
        <v>106</v>
      </c>
      <c r="E470" s="6" t="s">
        <v>106</v>
      </c>
      <c r="F470" s="7">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ht="13.5" x14ac:dyDescent="0.25">
      <c r="A471" s="3">
        <v>44845</v>
      </c>
      <c r="B471" s="4" t="s">
        <v>22</v>
      </c>
      <c r="C471" s="6">
        <v>10</v>
      </c>
      <c r="D471" s="6" t="s">
        <v>108</v>
      </c>
      <c r="E471" s="6" t="s">
        <v>106</v>
      </c>
      <c r="F471" s="7">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ht="13.5" x14ac:dyDescent="0.25">
      <c r="A472" s="3">
        <v>44847</v>
      </c>
      <c r="B472" s="4" t="s">
        <v>10</v>
      </c>
      <c r="C472" s="6">
        <v>15</v>
      </c>
      <c r="D472" s="6" t="s">
        <v>106</v>
      </c>
      <c r="E472" s="6" t="s">
        <v>106</v>
      </c>
      <c r="F472" s="7">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ht="13.5" x14ac:dyDescent="0.25">
      <c r="A473" s="3">
        <v>44848</v>
      </c>
      <c r="B473" s="4" t="s">
        <v>98</v>
      </c>
      <c r="C473" s="6">
        <v>15</v>
      </c>
      <c r="D473" s="6" t="s">
        <v>105</v>
      </c>
      <c r="E473" s="6" t="s">
        <v>106</v>
      </c>
      <c r="F473" s="7">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ht="13.5" x14ac:dyDescent="0.25">
      <c r="A474" s="3">
        <v>44849</v>
      </c>
      <c r="B474" s="4" t="s">
        <v>37</v>
      </c>
      <c r="C474" s="6">
        <v>10</v>
      </c>
      <c r="D474" s="6" t="s">
        <v>108</v>
      </c>
      <c r="E474" s="6" t="s">
        <v>107</v>
      </c>
      <c r="F474" s="7">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ht="13.5" x14ac:dyDescent="0.25">
      <c r="A475" s="3">
        <v>44850</v>
      </c>
      <c r="B475" s="4" t="s">
        <v>81</v>
      </c>
      <c r="C475" s="6">
        <v>3</v>
      </c>
      <c r="D475" s="6" t="s">
        <v>106</v>
      </c>
      <c r="E475" s="6" t="s">
        <v>106</v>
      </c>
      <c r="F475" s="7">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ht="13.5" x14ac:dyDescent="0.25">
      <c r="A476" s="3">
        <v>44857</v>
      </c>
      <c r="B476" s="4" t="s">
        <v>56</v>
      </c>
      <c r="C476" s="6">
        <v>14</v>
      </c>
      <c r="D476" s="6" t="s">
        <v>106</v>
      </c>
      <c r="E476" s="6" t="s">
        <v>107</v>
      </c>
      <c r="F476" s="7">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ht="13.5" x14ac:dyDescent="0.25">
      <c r="A477" s="3">
        <v>44864</v>
      </c>
      <c r="B477" s="4" t="s">
        <v>94</v>
      </c>
      <c r="C477" s="6">
        <v>3</v>
      </c>
      <c r="D477" s="6" t="s">
        <v>108</v>
      </c>
      <c r="E477" s="6" t="s">
        <v>107</v>
      </c>
      <c r="F477" s="7">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ht="13.5" x14ac:dyDescent="0.25">
      <c r="A478" s="3">
        <v>44865</v>
      </c>
      <c r="B478" s="4" t="s">
        <v>86</v>
      </c>
      <c r="C478" s="6">
        <v>8</v>
      </c>
      <c r="D478" s="6" t="s">
        <v>108</v>
      </c>
      <c r="E478" s="6" t="s">
        <v>106</v>
      </c>
      <c r="F478" s="7">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ht="13.5" x14ac:dyDescent="0.25">
      <c r="A479" s="3">
        <v>44866</v>
      </c>
      <c r="B479" s="4" t="s">
        <v>31</v>
      </c>
      <c r="C479" s="6">
        <v>15</v>
      </c>
      <c r="D479" s="6" t="s">
        <v>105</v>
      </c>
      <c r="E479" s="6" t="s">
        <v>106</v>
      </c>
      <c r="F479" s="7">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ht="13.5" x14ac:dyDescent="0.25">
      <c r="A480" s="3">
        <v>44867</v>
      </c>
      <c r="B480" s="4" t="s">
        <v>37</v>
      </c>
      <c r="C480" s="6">
        <v>15</v>
      </c>
      <c r="D480" s="6" t="s">
        <v>105</v>
      </c>
      <c r="E480" s="6" t="s">
        <v>107</v>
      </c>
      <c r="F480" s="7">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ht="13.5" x14ac:dyDescent="0.25">
      <c r="A481" s="3">
        <v>44867</v>
      </c>
      <c r="B481" s="4" t="s">
        <v>69</v>
      </c>
      <c r="C481" s="6">
        <v>15</v>
      </c>
      <c r="D481" s="6" t="s">
        <v>108</v>
      </c>
      <c r="E481" s="6" t="s">
        <v>107</v>
      </c>
      <c r="F481" s="7">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ht="13.5" x14ac:dyDescent="0.25">
      <c r="A482" s="3">
        <v>44867</v>
      </c>
      <c r="B482" s="4" t="s">
        <v>79</v>
      </c>
      <c r="C482" s="6">
        <v>5</v>
      </c>
      <c r="D482" s="6" t="s">
        <v>108</v>
      </c>
      <c r="E482" s="6" t="s">
        <v>107</v>
      </c>
      <c r="F482" s="7">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ht="13.5" x14ac:dyDescent="0.25">
      <c r="A483" s="3">
        <v>44868</v>
      </c>
      <c r="B483" s="4" t="s">
        <v>47</v>
      </c>
      <c r="C483" s="6">
        <v>11</v>
      </c>
      <c r="D483" s="6" t="s">
        <v>106</v>
      </c>
      <c r="E483" s="6" t="s">
        <v>106</v>
      </c>
      <c r="F483" s="7">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ht="13.5" x14ac:dyDescent="0.25">
      <c r="A484" s="3">
        <v>44869</v>
      </c>
      <c r="B484" s="4" t="s">
        <v>22</v>
      </c>
      <c r="C484" s="6">
        <v>10</v>
      </c>
      <c r="D484" s="6" t="s">
        <v>108</v>
      </c>
      <c r="E484" s="6" t="s">
        <v>106</v>
      </c>
      <c r="F484" s="7">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ht="13.5" x14ac:dyDescent="0.25">
      <c r="A485" s="3">
        <v>44870</v>
      </c>
      <c r="B485" s="4" t="s">
        <v>45</v>
      </c>
      <c r="C485" s="6">
        <v>15</v>
      </c>
      <c r="D485" s="6" t="s">
        <v>108</v>
      </c>
      <c r="E485" s="6" t="s">
        <v>107</v>
      </c>
      <c r="F485" s="7">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ht="13.5" x14ac:dyDescent="0.25">
      <c r="A486" s="3">
        <v>44871</v>
      </c>
      <c r="B486" s="4" t="s">
        <v>96</v>
      </c>
      <c r="C486" s="6">
        <v>13</v>
      </c>
      <c r="D486" s="6" t="s">
        <v>108</v>
      </c>
      <c r="E486" s="6" t="s">
        <v>107</v>
      </c>
      <c r="F486" s="7">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ht="13.5" x14ac:dyDescent="0.25">
      <c r="A487" s="3">
        <v>44871</v>
      </c>
      <c r="B487" s="4" t="s">
        <v>37</v>
      </c>
      <c r="C487" s="6">
        <v>13</v>
      </c>
      <c r="D487" s="6" t="s">
        <v>106</v>
      </c>
      <c r="E487" s="6" t="s">
        <v>106</v>
      </c>
      <c r="F487" s="7">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ht="13.5" x14ac:dyDescent="0.25">
      <c r="A488" s="3">
        <v>44871</v>
      </c>
      <c r="B488" s="4" t="s">
        <v>94</v>
      </c>
      <c r="C488" s="6">
        <v>13</v>
      </c>
      <c r="D488" s="6" t="s">
        <v>108</v>
      </c>
      <c r="E488" s="6" t="s">
        <v>107</v>
      </c>
      <c r="F488" s="7">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ht="13.5" x14ac:dyDescent="0.25">
      <c r="A489" s="3">
        <v>44872</v>
      </c>
      <c r="B489" s="4" t="s">
        <v>90</v>
      </c>
      <c r="C489" s="6">
        <v>13</v>
      </c>
      <c r="D489" s="6" t="s">
        <v>106</v>
      </c>
      <c r="E489" s="6" t="s">
        <v>107</v>
      </c>
      <c r="F489" s="7">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ht="13.5" x14ac:dyDescent="0.25">
      <c r="A490" s="3">
        <v>44873</v>
      </c>
      <c r="B490" s="4" t="s">
        <v>81</v>
      </c>
      <c r="C490" s="6">
        <v>11</v>
      </c>
      <c r="D490" s="6" t="s">
        <v>105</v>
      </c>
      <c r="E490" s="6" t="s">
        <v>107</v>
      </c>
      <c r="F490" s="7">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ht="13.5" x14ac:dyDescent="0.25">
      <c r="A491" s="3">
        <v>44873</v>
      </c>
      <c r="B491" s="4" t="s">
        <v>45</v>
      </c>
      <c r="C491" s="6">
        <v>10</v>
      </c>
      <c r="D491" s="6" t="s">
        <v>105</v>
      </c>
      <c r="E491" s="6" t="s">
        <v>106</v>
      </c>
      <c r="F491" s="7">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ht="13.5" x14ac:dyDescent="0.25">
      <c r="A492" s="3">
        <v>44874</v>
      </c>
      <c r="B492" s="4" t="s">
        <v>63</v>
      </c>
      <c r="C492" s="6">
        <v>8</v>
      </c>
      <c r="D492" s="6" t="s">
        <v>106</v>
      </c>
      <c r="E492" s="6" t="s">
        <v>107</v>
      </c>
      <c r="F492" s="7">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ht="13.5" x14ac:dyDescent="0.25">
      <c r="A493" s="3">
        <v>44875</v>
      </c>
      <c r="B493" s="4" t="s">
        <v>43</v>
      </c>
      <c r="C493" s="6">
        <v>7</v>
      </c>
      <c r="D493" s="6" t="s">
        <v>108</v>
      </c>
      <c r="E493" s="6" t="s">
        <v>106</v>
      </c>
      <c r="F493" s="7">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ht="13.5" x14ac:dyDescent="0.25">
      <c r="A494" s="3">
        <v>44878</v>
      </c>
      <c r="B494" s="4" t="s">
        <v>63</v>
      </c>
      <c r="C494" s="6">
        <v>10</v>
      </c>
      <c r="D494" s="6" t="s">
        <v>105</v>
      </c>
      <c r="E494" s="6" t="s">
        <v>107</v>
      </c>
      <c r="F494" s="7">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ht="13.5" x14ac:dyDescent="0.25">
      <c r="A495" s="3">
        <v>44879</v>
      </c>
      <c r="B495" s="4" t="s">
        <v>10</v>
      </c>
      <c r="C495" s="6">
        <v>1</v>
      </c>
      <c r="D495" s="6" t="s">
        <v>108</v>
      </c>
      <c r="E495" s="6" t="s">
        <v>107</v>
      </c>
      <c r="F495" s="7">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ht="13.5" x14ac:dyDescent="0.25">
      <c r="A496" s="3">
        <v>44880</v>
      </c>
      <c r="B496" s="4" t="s">
        <v>31</v>
      </c>
      <c r="C496" s="6">
        <v>14</v>
      </c>
      <c r="D496" s="6" t="s">
        <v>108</v>
      </c>
      <c r="E496" s="6" t="s">
        <v>107</v>
      </c>
      <c r="F496" s="7">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ht="13.5" x14ac:dyDescent="0.25">
      <c r="A497" s="3">
        <v>44881</v>
      </c>
      <c r="B497" s="4" t="s">
        <v>41</v>
      </c>
      <c r="C497" s="6">
        <v>8</v>
      </c>
      <c r="D497" s="6" t="s">
        <v>106</v>
      </c>
      <c r="E497" s="6" t="s">
        <v>106</v>
      </c>
      <c r="F497" s="7">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ht="13.5" x14ac:dyDescent="0.25">
      <c r="A498" s="3">
        <v>44883</v>
      </c>
      <c r="B498" s="4" t="s">
        <v>77</v>
      </c>
      <c r="C498" s="6">
        <v>8</v>
      </c>
      <c r="D498" s="6" t="s">
        <v>108</v>
      </c>
      <c r="E498" s="6" t="s">
        <v>107</v>
      </c>
      <c r="F498" s="7">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ht="13.5" x14ac:dyDescent="0.25">
      <c r="A499" s="3">
        <v>44886</v>
      </c>
      <c r="B499" s="4" t="s">
        <v>47</v>
      </c>
      <c r="C499" s="6">
        <v>6</v>
      </c>
      <c r="D499" s="6" t="s">
        <v>108</v>
      </c>
      <c r="E499" s="6" t="s">
        <v>107</v>
      </c>
      <c r="F499" s="7">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ht="13.5" x14ac:dyDescent="0.25">
      <c r="A500" s="3">
        <v>44888</v>
      </c>
      <c r="B500" s="4" t="s">
        <v>81</v>
      </c>
      <c r="C500" s="6">
        <v>12</v>
      </c>
      <c r="D500" s="6" t="s">
        <v>106</v>
      </c>
      <c r="E500" s="6" t="s">
        <v>106</v>
      </c>
      <c r="F500" s="7">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ht="13.5" x14ac:dyDescent="0.25">
      <c r="A501" s="3">
        <v>44890</v>
      </c>
      <c r="B501" s="4" t="s">
        <v>14</v>
      </c>
      <c r="C501" s="6">
        <v>5</v>
      </c>
      <c r="D501" s="6" t="s">
        <v>108</v>
      </c>
      <c r="E501" s="6" t="s">
        <v>107</v>
      </c>
      <c r="F501" s="7">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ht="13.5" x14ac:dyDescent="0.25">
      <c r="A502" s="3">
        <v>44891</v>
      </c>
      <c r="B502" s="4" t="s">
        <v>73</v>
      </c>
      <c r="C502" s="6">
        <v>5</v>
      </c>
      <c r="D502" s="6" t="s">
        <v>108</v>
      </c>
      <c r="E502" s="6" t="s">
        <v>106</v>
      </c>
      <c r="F502" s="7">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ht="13.5" x14ac:dyDescent="0.25">
      <c r="A503" s="3">
        <v>44892</v>
      </c>
      <c r="B503" s="4" t="s">
        <v>77</v>
      </c>
      <c r="C503" s="6">
        <v>15</v>
      </c>
      <c r="D503" s="6" t="s">
        <v>108</v>
      </c>
      <c r="E503" s="6" t="s">
        <v>106</v>
      </c>
      <c r="F503" s="7">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ht="13.5" x14ac:dyDescent="0.25">
      <c r="A504" s="3">
        <v>44893</v>
      </c>
      <c r="B504" s="4" t="s">
        <v>71</v>
      </c>
      <c r="C504" s="6">
        <v>8</v>
      </c>
      <c r="D504" s="6" t="s">
        <v>108</v>
      </c>
      <c r="E504" s="6" t="s">
        <v>107</v>
      </c>
      <c r="F504" s="7">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ht="13.5" x14ac:dyDescent="0.25">
      <c r="A505" s="3">
        <v>44895</v>
      </c>
      <c r="B505" s="4" t="s">
        <v>37</v>
      </c>
      <c r="C505" s="6">
        <v>2</v>
      </c>
      <c r="D505" s="6" t="s">
        <v>108</v>
      </c>
      <c r="E505" s="6" t="s">
        <v>106</v>
      </c>
      <c r="F505" s="7">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ht="13.5" x14ac:dyDescent="0.25">
      <c r="A506" s="3">
        <v>44898</v>
      </c>
      <c r="B506" s="4" t="s">
        <v>65</v>
      </c>
      <c r="C506" s="6">
        <v>5</v>
      </c>
      <c r="D506" s="6" t="s">
        <v>105</v>
      </c>
      <c r="E506" s="6" t="s">
        <v>107</v>
      </c>
      <c r="F506" s="7">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ht="13.5" x14ac:dyDescent="0.25">
      <c r="A507" s="3">
        <v>44899</v>
      </c>
      <c r="B507" s="4" t="s">
        <v>60</v>
      </c>
      <c r="C507" s="6">
        <v>10</v>
      </c>
      <c r="D507" s="6" t="s">
        <v>108</v>
      </c>
      <c r="E507" s="6" t="s">
        <v>107</v>
      </c>
      <c r="F507" s="7">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ht="13.5" x14ac:dyDescent="0.25">
      <c r="A508" s="3">
        <v>44899</v>
      </c>
      <c r="B508" s="4" t="s">
        <v>98</v>
      </c>
      <c r="C508" s="6">
        <v>15</v>
      </c>
      <c r="D508" s="6" t="s">
        <v>108</v>
      </c>
      <c r="E508" s="6" t="s">
        <v>107</v>
      </c>
      <c r="F508" s="7">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ht="13.5" x14ac:dyDescent="0.25">
      <c r="A509" s="3">
        <v>44902</v>
      </c>
      <c r="B509" s="4" t="s">
        <v>86</v>
      </c>
      <c r="C509" s="6">
        <v>12</v>
      </c>
      <c r="D509" s="6" t="s">
        <v>108</v>
      </c>
      <c r="E509" s="6" t="s">
        <v>107</v>
      </c>
      <c r="F509" s="7">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ht="13.5" x14ac:dyDescent="0.25">
      <c r="A510" s="3">
        <v>44902</v>
      </c>
      <c r="B510" s="4" t="s">
        <v>39</v>
      </c>
      <c r="C510" s="6">
        <v>13</v>
      </c>
      <c r="D510" s="6" t="s">
        <v>108</v>
      </c>
      <c r="E510" s="6" t="s">
        <v>106</v>
      </c>
      <c r="F510" s="7">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ht="13.5" x14ac:dyDescent="0.25">
      <c r="A511" s="3">
        <v>44902</v>
      </c>
      <c r="B511" s="4" t="s">
        <v>86</v>
      </c>
      <c r="C511" s="6">
        <v>5</v>
      </c>
      <c r="D511" s="6" t="s">
        <v>108</v>
      </c>
      <c r="E511" s="6" t="s">
        <v>107</v>
      </c>
      <c r="F511" s="7">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ht="13.5" x14ac:dyDescent="0.25">
      <c r="A512" s="3">
        <v>44906</v>
      </c>
      <c r="B512" s="4" t="s">
        <v>63</v>
      </c>
      <c r="C512" s="6">
        <v>5</v>
      </c>
      <c r="D512" s="6" t="s">
        <v>108</v>
      </c>
      <c r="E512" s="6" t="s">
        <v>106</v>
      </c>
      <c r="F512" s="7">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ht="13.5" x14ac:dyDescent="0.25">
      <c r="A513" s="3">
        <v>44906</v>
      </c>
      <c r="B513" s="4" t="s">
        <v>33</v>
      </c>
      <c r="C513" s="6">
        <v>9</v>
      </c>
      <c r="D513" s="6" t="s">
        <v>105</v>
      </c>
      <c r="E513" s="6" t="s">
        <v>106</v>
      </c>
      <c r="F513" s="7">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ht="13.5" x14ac:dyDescent="0.25">
      <c r="A514" s="3">
        <v>44906</v>
      </c>
      <c r="B514" s="4" t="s">
        <v>35</v>
      </c>
      <c r="C514" s="6">
        <v>10</v>
      </c>
      <c r="D514" s="6" t="s">
        <v>106</v>
      </c>
      <c r="E514" s="6" t="s">
        <v>107</v>
      </c>
      <c r="F514" s="7">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ht="13.5" x14ac:dyDescent="0.25">
      <c r="A515" s="3">
        <v>44907</v>
      </c>
      <c r="B515" s="4" t="s">
        <v>69</v>
      </c>
      <c r="C515" s="6">
        <v>9</v>
      </c>
      <c r="D515" s="6" t="s">
        <v>105</v>
      </c>
      <c r="E515" s="6" t="s">
        <v>107</v>
      </c>
      <c r="F515" s="7">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ht="13.5" x14ac:dyDescent="0.25">
      <c r="A516" s="3">
        <v>44907</v>
      </c>
      <c r="B516" s="4" t="s">
        <v>92</v>
      </c>
      <c r="C516" s="6">
        <v>10</v>
      </c>
      <c r="D516" s="6" t="s">
        <v>105</v>
      </c>
      <c r="E516" s="6" t="s">
        <v>106</v>
      </c>
      <c r="F516" s="7">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ht="13.5" x14ac:dyDescent="0.25">
      <c r="A517" s="3">
        <v>44909</v>
      </c>
      <c r="B517" s="4" t="s">
        <v>16</v>
      </c>
      <c r="C517" s="6">
        <v>4</v>
      </c>
      <c r="D517" s="6" t="s">
        <v>108</v>
      </c>
      <c r="E517" s="6" t="s">
        <v>107</v>
      </c>
      <c r="F517" s="7">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ht="13.5" x14ac:dyDescent="0.25">
      <c r="A518" s="3">
        <v>44910</v>
      </c>
      <c r="B518" s="4" t="s">
        <v>24</v>
      </c>
      <c r="C518" s="6">
        <v>13</v>
      </c>
      <c r="D518" s="6" t="s">
        <v>108</v>
      </c>
      <c r="E518" s="6" t="s">
        <v>106</v>
      </c>
      <c r="F518" s="7">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ht="13.5" x14ac:dyDescent="0.25">
      <c r="A519" s="3">
        <v>44914</v>
      </c>
      <c r="B519" s="4" t="s">
        <v>98</v>
      </c>
      <c r="C519" s="6">
        <v>7</v>
      </c>
      <c r="D519" s="6" t="s">
        <v>108</v>
      </c>
      <c r="E519" s="6" t="s">
        <v>106</v>
      </c>
      <c r="F519" s="7">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ht="13.5" x14ac:dyDescent="0.25">
      <c r="A520" s="3">
        <v>44914</v>
      </c>
      <c r="B520" s="4" t="s">
        <v>29</v>
      </c>
      <c r="C520" s="6">
        <v>14</v>
      </c>
      <c r="D520" s="6" t="s">
        <v>108</v>
      </c>
      <c r="E520" s="6" t="s">
        <v>107</v>
      </c>
      <c r="F520" s="7">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ht="13.5" x14ac:dyDescent="0.25">
      <c r="A521" s="3">
        <v>44914</v>
      </c>
      <c r="B521" s="4" t="s">
        <v>24</v>
      </c>
      <c r="C521" s="6">
        <v>11</v>
      </c>
      <c r="D521" s="6" t="s">
        <v>106</v>
      </c>
      <c r="E521" s="6" t="s">
        <v>106</v>
      </c>
      <c r="F521" s="7">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ht="13.5" x14ac:dyDescent="0.25">
      <c r="A522" s="3">
        <v>44916</v>
      </c>
      <c r="B522" s="4" t="s">
        <v>18</v>
      </c>
      <c r="C522" s="6">
        <v>10</v>
      </c>
      <c r="D522" s="6" t="s">
        <v>108</v>
      </c>
      <c r="E522" s="6" t="s">
        <v>106</v>
      </c>
      <c r="F522" s="7">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ht="13.5" x14ac:dyDescent="0.25">
      <c r="A523" s="3">
        <v>44924</v>
      </c>
      <c r="B523" s="4" t="s">
        <v>22</v>
      </c>
      <c r="C523" s="6">
        <v>15</v>
      </c>
      <c r="D523" s="6" t="s">
        <v>108</v>
      </c>
      <c r="E523" s="6" t="s">
        <v>106</v>
      </c>
      <c r="F523" s="7">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ht="13.5" x14ac:dyDescent="0.25">
      <c r="A524" s="3">
        <v>44924</v>
      </c>
      <c r="B524" s="4" t="s">
        <v>94</v>
      </c>
      <c r="C524" s="6">
        <v>1</v>
      </c>
      <c r="D524" s="6" t="s">
        <v>105</v>
      </c>
      <c r="E524" s="6" t="s">
        <v>107</v>
      </c>
      <c r="F524" s="7">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ht="13.5" x14ac:dyDescent="0.25">
      <c r="A525" s="3">
        <v>44925</v>
      </c>
      <c r="B525" s="4" t="s">
        <v>92</v>
      </c>
      <c r="C525" s="6">
        <v>14</v>
      </c>
      <c r="D525" s="6" t="s">
        <v>108</v>
      </c>
      <c r="E525" s="6" t="s">
        <v>106</v>
      </c>
      <c r="F525" s="7">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ht="13.5" x14ac:dyDescent="0.25">
      <c r="A526" s="3">
        <v>44926</v>
      </c>
      <c r="B526" s="4" t="s">
        <v>75</v>
      </c>
      <c r="C526" s="6">
        <v>12</v>
      </c>
      <c r="D526" s="6" t="s">
        <v>106</v>
      </c>
      <c r="E526" s="6" t="s">
        <v>106</v>
      </c>
      <c r="F526" s="7">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ht="13.5" x14ac:dyDescent="0.25">
      <c r="A527" s="3">
        <v>44926</v>
      </c>
      <c r="B527" s="4" t="s">
        <v>29</v>
      </c>
      <c r="C527" s="6">
        <v>6</v>
      </c>
      <c r="D527" s="6" t="s">
        <v>106</v>
      </c>
      <c r="E527" s="6" t="s">
        <v>106</v>
      </c>
      <c r="F527" s="7">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ht="13.5" x14ac:dyDescent="0.25">
      <c r="A528" s="3">
        <v>44926</v>
      </c>
      <c r="B528" s="4" t="s">
        <v>29</v>
      </c>
      <c r="C528" s="6">
        <v>3</v>
      </c>
      <c r="D528" s="6" t="s">
        <v>105</v>
      </c>
      <c r="E528" s="6" t="s">
        <v>107</v>
      </c>
      <c r="F528" s="7">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row r="529" spans="1:16" ht="13.5" x14ac:dyDescent="0.25">
      <c r="A529" s="3">
        <v>44926</v>
      </c>
      <c r="B529" s="4" t="s">
        <v>29</v>
      </c>
      <c r="C529" s="6">
        <v>3</v>
      </c>
      <c r="D529" s="6" t="s">
        <v>105</v>
      </c>
      <c r="E529" s="6" t="s">
        <v>107</v>
      </c>
      <c r="F529" s="7">
        <v>0</v>
      </c>
      <c r="G529" t="str">
        <f>VLOOKUP(InputData[[#This Row],[PRODUCT ID]],MasterData[],2,0)</f>
        <v>Product11</v>
      </c>
      <c r="H529" t="str">
        <f>VLOOKUP(InputData[[#This Row],[PRODUCT ID]],MasterData[],3,0)</f>
        <v>Category02</v>
      </c>
      <c r="I529" t="str">
        <f>VLOOKUP(InputData[[#This Row],[PRODUCT ID]],MasterData[],4,0)</f>
        <v>Lt</v>
      </c>
      <c r="J529" s="8">
        <f>VLOOKUP(InputData[[#This Row],[PRODUCT ID]],MasterData[],5,0)</f>
        <v>44</v>
      </c>
      <c r="K529" s="8">
        <f>VLOOKUP(InputData[[#This Row],[PRODUCT ID]],MasterData[],6,0)</f>
        <v>48.4</v>
      </c>
      <c r="L529" s="8">
        <f>InputData[[#This Row],[BUYING PRIZE]]*InputData[[#This Row],[QUANTITY]]</f>
        <v>132</v>
      </c>
      <c r="M529" s="8">
        <f>InputData[[#This Row],[SELLING PRICE]]*InputData[[#This Row],[QUANTITY]]*(1-InputData[[#This Row],[DISCOUNT %]])</f>
        <v>145.19999999999999</v>
      </c>
      <c r="N529">
        <f>DAY(InputData[[#This Row],[DATE]])</f>
        <v>31</v>
      </c>
      <c r="O529" t="str">
        <f>TEXT(InputData[[#This Row],[DATE]],"mmm")</f>
        <v>Dec</v>
      </c>
      <c r="P529">
        <f>YEAR(InputData[[#This Row],[DATE]])</f>
        <v>2022</v>
      </c>
    </row>
  </sheetData>
  <dataValidations count="3">
    <dataValidation type="list" allowBlank="1" showInputMessage="1" showErrorMessage="1" sqref="E2:E529" xr:uid="{E70A61AB-A580-4E7A-B899-FA41582346B0}">
      <formula1>"Online,Cash"</formula1>
    </dataValidation>
    <dataValidation type="whole" allowBlank="1" showInputMessage="1" showErrorMessage="1" sqref="C2:C529" xr:uid="{74FC4239-C815-4304-B7C1-8D0942A55F70}">
      <formula1>1</formula1>
      <formula2>1000</formula2>
    </dataValidation>
    <dataValidation type="list" allowBlank="1" showInputMessage="1" sqref="D2:D529"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3"/>
  <dimension ref="A1:F46"/>
  <sheetViews>
    <sheetView zoomScale="57" workbookViewId="0">
      <selection activeCell="O10" sqref="O10"/>
    </sheetView>
  </sheetViews>
  <sheetFormatPr defaultRowHeight="14.5" x14ac:dyDescent="0.25"/>
  <cols>
    <col min="1" max="1" width="15.83203125" customWidth="1"/>
    <col min="2" max="2" width="13.58203125" customWidth="1"/>
    <col min="3" max="3" width="14.4140625" customWidth="1"/>
    <col min="4" max="4" width="9.83203125" customWidth="1"/>
    <col min="5" max="5" width="17.1640625" customWidth="1"/>
    <col min="6" max="6" width="17.75" customWidth="1"/>
    <col min="8" max="8" width="8"/>
    <col min="9" max="9" width="29.4140625" bestFit="1" customWidth="1"/>
  </cols>
  <sheetData>
    <row r="1" spans="1:6" thickBot="1" x14ac:dyDescent="0.3">
      <c r="A1" s="1" t="s">
        <v>0</v>
      </c>
      <c r="B1" s="1" t="s">
        <v>1</v>
      </c>
      <c r="C1" s="1" t="s">
        <v>2</v>
      </c>
      <c r="D1" s="1" t="s">
        <v>3</v>
      </c>
      <c r="E1" s="1" t="s">
        <v>4</v>
      </c>
      <c r="F1" s="1" t="s">
        <v>5</v>
      </c>
    </row>
    <row r="2" spans="1:6" ht="13.5" x14ac:dyDescent="0.25">
      <c r="A2" t="s">
        <v>6</v>
      </c>
      <c r="B2" t="s">
        <v>7</v>
      </c>
      <c r="C2" t="s">
        <v>8</v>
      </c>
      <c r="D2" t="s">
        <v>9</v>
      </c>
      <c r="E2">
        <v>98</v>
      </c>
      <c r="F2">
        <v>103.88</v>
      </c>
    </row>
    <row r="3" spans="1:6" ht="13.5" x14ac:dyDescent="0.25">
      <c r="A3" t="s">
        <v>10</v>
      </c>
      <c r="B3" t="s">
        <v>11</v>
      </c>
      <c r="C3" t="s">
        <v>8</v>
      </c>
      <c r="D3" t="s">
        <v>9</v>
      </c>
      <c r="E3">
        <v>105</v>
      </c>
      <c r="F3">
        <v>142.80000000000001</v>
      </c>
    </row>
    <row r="4" spans="1:6" ht="13.5" x14ac:dyDescent="0.25">
      <c r="A4" t="s">
        <v>12</v>
      </c>
      <c r="B4" t="s">
        <v>13</v>
      </c>
      <c r="C4" t="s">
        <v>8</v>
      </c>
      <c r="D4" t="s">
        <v>9</v>
      </c>
      <c r="E4">
        <v>71</v>
      </c>
      <c r="F4">
        <v>80.94</v>
      </c>
    </row>
    <row r="5" spans="1:6" ht="13.5" x14ac:dyDescent="0.25">
      <c r="A5" t="s">
        <v>14</v>
      </c>
      <c r="B5" t="s">
        <v>15</v>
      </c>
      <c r="C5" t="s">
        <v>8</v>
      </c>
      <c r="D5" t="s">
        <v>109</v>
      </c>
      <c r="E5">
        <v>44</v>
      </c>
      <c r="F5">
        <v>48.84</v>
      </c>
    </row>
    <row r="6" spans="1:6" ht="13.5" x14ac:dyDescent="0.25">
      <c r="A6" t="s">
        <v>16</v>
      </c>
      <c r="B6" t="s">
        <v>17</v>
      </c>
      <c r="C6" t="s">
        <v>8</v>
      </c>
      <c r="D6" t="s">
        <v>110</v>
      </c>
      <c r="E6">
        <v>133</v>
      </c>
      <c r="F6">
        <v>155.61000000000001</v>
      </c>
    </row>
    <row r="7" spans="1:6" ht="13.5" x14ac:dyDescent="0.25">
      <c r="A7" t="s">
        <v>18</v>
      </c>
      <c r="B7" t="s">
        <v>19</v>
      </c>
      <c r="C7" t="s">
        <v>8</v>
      </c>
      <c r="D7" t="s">
        <v>9</v>
      </c>
      <c r="E7">
        <v>75</v>
      </c>
      <c r="F7">
        <v>85.5</v>
      </c>
    </row>
    <row r="8" spans="1:6" ht="13.5" x14ac:dyDescent="0.25">
      <c r="A8" t="s">
        <v>20</v>
      </c>
      <c r="B8" t="s">
        <v>21</v>
      </c>
      <c r="C8" t="s">
        <v>8</v>
      </c>
      <c r="D8" t="s">
        <v>109</v>
      </c>
      <c r="E8">
        <v>43</v>
      </c>
      <c r="F8">
        <v>47.730000000000004</v>
      </c>
    </row>
    <row r="9" spans="1:6" ht="13.5" x14ac:dyDescent="0.25">
      <c r="A9" t="s">
        <v>22</v>
      </c>
      <c r="B9" t="s">
        <v>23</v>
      </c>
      <c r="C9" t="s">
        <v>8</v>
      </c>
      <c r="D9" t="s">
        <v>9</v>
      </c>
      <c r="E9">
        <v>83</v>
      </c>
      <c r="F9">
        <v>94.62</v>
      </c>
    </row>
    <row r="10" spans="1:6" ht="13.5" x14ac:dyDescent="0.25">
      <c r="A10" t="s">
        <v>24</v>
      </c>
      <c r="B10" t="s">
        <v>25</v>
      </c>
      <c r="C10" t="s">
        <v>8</v>
      </c>
      <c r="D10" t="s">
        <v>111</v>
      </c>
      <c r="E10">
        <v>6</v>
      </c>
      <c r="F10">
        <v>7.8599999999999994</v>
      </c>
    </row>
    <row r="11" spans="1:6" ht="13.5" x14ac:dyDescent="0.25">
      <c r="A11" t="s">
        <v>26</v>
      </c>
      <c r="B11" t="s">
        <v>27</v>
      </c>
      <c r="C11" t="s">
        <v>28</v>
      </c>
      <c r="D11" t="s">
        <v>110</v>
      </c>
      <c r="E11">
        <v>148</v>
      </c>
      <c r="F11">
        <v>164.28</v>
      </c>
    </row>
    <row r="12" spans="1:6" ht="13.5" x14ac:dyDescent="0.25">
      <c r="A12" t="s">
        <v>29</v>
      </c>
      <c r="B12" t="s">
        <v>30</v>
      </c>
      <c r="C12" t="s">
        <v>28</v>
      </c>
      <c r="D12" t="s">
        <v>109</v>
      </c>
      <c r="E12">
        <v>44</v>
      </c>
      <c r="F12">
        <v>48.4</v>
      </c>
    </row>
    <row r="13" spans="1:6" ht="13.5" x14ac:dyDescent="0.25">
      <c r="A13" t="s">
        <v>31</v>
      </c>
      <c r="B13" t="s">
        <v>32</v>
      </c>
      <c r="C13" t="s">
        <v>28</v>
      </c>
      <c r="D13" t="s">
        <v>9</v>
      </c>
      <c r="E13">
        <v>73</v>
      </c>
      <c r="F13">
        <v>94.17</v>
      </c>
    </row>
    <row r="14" spans="1:6" ht="13.5" x14ac:dyDescent="0.25">
      <c r="A14" t="s">
        <v>33</v>
      </c>
      <c r="B14" t="s">
        <v>34</v>
      </c>
      <c r="C14" t="s">
        <v>28</v>
      </c>
      <c r="D14" t="s">
        <v>9</v>
      </c>
      <c r="E14">
        <v>112</v>
      </c>
      <c r="F14">
        <v>122.08</v>
      </c>
    </row>
    <row r="15" spans="1:6" ht="13.5" x14ac:dyDescent="0.25">
      <c r="A15" t="s">
        <v>35</v>
      </c>
      <c r="B15" t="s">
        <v>36</v>
      </c>
      <c r="C15" t="s">
        <v>28</v>
      </c>
      <c r="D15" t="s">
        <v>9</v>
      </c>
      <c r="E15">
        <v>112</v>
      </c>
      <c r="F15">
        <v>146.72</v>
      </c>
    </row>
    <row r="16" spans="1:6" ht="13.5" x14ac:dyDescent="0.25">
      <c r="A16" t="s">
        <v>37</v>
      </c>
      <c r="B16" t="s">
        <v>38</v>
      </c>
      <c r="C16" t="s">
        <v>28</v>
      </c>
      <c r="D16" t="s">
        <v>111</v>
      </c>
      <c r="E16">
        <v>12</v>
      </c>
      <c r="F16">
        <v>15.719999999999999</v>
      </c>
    </row>
    <row r="17" spans="1:6" ht="13.5" x14ac:dyDescent="0.25">
      <c r="A17" t="s">
        <v>39</v>
      </c>
      <c r="B17" t="s">
        <v>40</v>
      </c>
      <c r="C17" t="s">
        <v>28</v>
      </c>
      <c r="D17" t="s">
        <v>111</v>
      </c>
      <c r="E17">
        <v>13</v>
      </c>
      <c r="F17">
        <v>16.64</v>
      </c>
    </row>
    <row r="18" spans="1:6" ht="13.5" x14ac:dyDescent="0.25">
      <c r="A18" t="s">
        <v>41</v>
      </c>
      <c r="B18" t="s">
        <v>42</v>
      </c>
      <c r="C18" t="s">
        <v>28</v>
      </c>
      <c r="D18" t="s">
        <v>110</v>
      </c>
      <c r="E18">
        <v>134</v>
      </c>
      <c r="F18">
        <v>156.78</v>
      </c>
    </row>
    <row r="19" spans="1:6" ht="13.5" x14ac:dyDescent="0.25">
      <c r="A19" t="s">
        <v>43</v>
      </c>
      <c r="B19" t="s">
        <v>44</v>
      </c>
      <c r="C19" t="s">
        <v>28</v>
      </c>
      <c r="D19" t="s">
        <v>111</v>
      </c>
      <c r="E19">
        <v>37</v>
      </c>
      <c r="F19">
        <v>49.21</v>
      </c>
    </row>
    <row r="20" spans="1:6" ht="13.5" x14ac:dyDescent="0.25">
      <c r="A20" t="s">
        <v>45</v>
      </c>
      <c r="B20" t="s">
        <v>46</v>
      </c>
      <c r="C20" t="s">
        <v>28</v>
      </c>
      <c r="D20" t="s">
        <v>110</v>
      </c>
      <c r="E20">
        <v>150</v>
      </c>
      <c r="F20">
        <v>210</v>
      </c>
    </row>
    <row r="21" spans="1:6" ht="13.5" x14ac:dyDescent="0.25">
      <c r="A21" t="s">
        <v>47</v>
      </c>
      <c r="B21" t="s">
        <v>48</v>
      </c>
      <c r="C21" t="s">
        <v>49</v>
      </c>
      <c r="D21" t="s">
        <v>109</v>
      </c>
      <c r="E21">
        <v>61</v>
      </c>
      <c r="F21">
        <v>76.25</v>
      </c>
    </row>
    <row r="22" spans="1:6" ht="13.5" x14ac:dyDescent="0.25">
      <c r="A22" t="s">
        <v>50</v>
      </c>
      <c r="B22" t="s">
        <v>51</v>
      </c>
      <c r="C22" t="s">
        <v>49</v>
      </c>
      <c r="D22" t="s">
        <v>110</v>
      </c>
      <c r="E22">
        <v>126</v>
      </c>
      <c r="F22">
        <v>162.54</v>
      </c>
    </row>
    <row r="23" spans="1:6" ht="13.5" x14ac:dyDescent="0.25">
      <c r="A23" t="s">
        <v>52</v>
      </c>
      <c r="B23" t="s">
        <v>53</v>
      </c>
      <c r="C23" t="s">
        <v>49</v>
      </c>
      <c r="D23" t="s">
        <v>110</v>
      </c>
      <c r="E23">
        <v>121</v>
      </c>
      <c r="F23">
        <v>141.57</v>
      </c>
    </row>
    <row r="24" spans="1:6" ht="13.5" x14ac:dyDescent="0.25">
      <c r="A24" t="s">
        <v>54</v>
      </c>
      <c r="B24" t="s">
        <v>55</v>
      </c>
      <c r="C24" t="s">
        <v>49</v>
      </c>
      <c r="D24" t="s">
        <v>110</v>
      </c>
      <c r="E24">
        <v>141</v>
      </c>
      <c r="F24">
        <v>149.46</v>
      </c>
    </row>
    <row r="25" spans="1:6" ht="13.5" x14ac:dyDescent="0.25">
      <c r="A25" t="s">
        <v>56</v>
      </c>
      <c r="B25" t="s">
        <v>57</v>
      </c>
      <c r="C25" t="s">
        <v>49</v>
      </c>
      <c r="D25" t="s">
        <v>110</v>
      </c>
      <c r="E25">
        <v>144</v>
      </c>
      <c r="F25">
        <v>156.96</v>
      </c>
    </row>
    <row r="26" spans="1:6" ht="13.5" x14ac:dyDescent="0.25">
      <c r="A26" t="s">
        <v>58</v>
      </c>
      <c r="B26" t="s">
        <v>59</v>
      </c>
      <c r="C26" t="s">
        <v>49</v>
      </c>
      <c r="D26" t="s">
        <v>111</v>
      </c>
      <c r="E26">
        <v>7</v>
      </c>
      <c r="F26">
        <v>8.33</v>
      </c>
    </row>
    <row r="27" spans="1:6" ht="13.5" x14ac:dyDescent="0.25">
      <c r="A27" t="s">
        <v>60</v>
      </c>
      <c r="B27" t="s">
        <v>61</v>
      </c>
      <c r="C27" t="s">
        <v>62</v>
      </c>
      <c r="D27" t="s">
        <v>111</v>
      </c>
      <c r="E27">
        <v>18</v>
      </c>
      <c r="F27">
        <v>24.66</v>
      </c>
    </row>
    <row r="28" spans="1:6" ht="13.5" x14ac:dyDescent="0.25">
      <c r="A28" t="s">
        <v>63</v>
      </c>
      <c r="B28" t="s">
        <v>64</v>
      </c>
      <c r="C28" t="s">
        <v>62</v>
      </c>
      <c r="D28" t="s">
        <v>109</v>
      </c>
      <c r="E28">
        <v>48</v>
      </c>
      <c r="F28">
        <v>57.120000000000005</v>
      </c>
    </row>
    <row r="29" spans="1:6" ht="13.5" x14ac:dyDescent="0.25">
      <c r="A29" t="s">
        <v>65</v>
      </c>
      <c r="B29" t="s">
        <v>66</v>
      </c>
      <c r="C29" t="s">
        <v>62</v>
      </c>
      <c r="D29" t="s">
        <v>111</v>
      </c>
      <c r="E29">
        <v>37</v>
      </c>
      <c r="F29">
        <v>41.81</v>
      </c>
    </row>
    <row r="30" spans="1:6" ht="13.5" x14ac:dyDescent="0.25">
      <c r="A30" t="s">
        <v>67</v>
      </c>
      <c r="B30" t="s">
        <v>68</v>
      </c>
      <c r="C30" t="s">
        <v>62</v>
      </c>
      <c r="D30" t="s">
        <v>109</v>
      </c>
      <c r="E30">
        <v>47</v>
      </c>
      <c r="F30">
        <v>53.11</v>
      </c>
    </row>
    <row r="31" spans="1:6" ht="13.5" x14ac:dyDescent="0.25">
      <c r="A31" t="s">
        <v>69</v>
      </c>
      <c r="B31" t="s">
        <v>70</v>
      </c>
      <c r="C31" t="s">
        <v>62</v>
      </c>
      <c r="D31" t="s">
        <v>110</v>
      </c>
      <c r="E31">
        <v>148</v>
      </c>
      <c r="F31">
        <v>201.28</v>
      </c>
    </row>
    <row r="32" spans="1:6" ht="13.5" x14ac:dyDescent="0.25">
      <c r="A32" t="s">
        <v>71</v>
      </c>
      <c r="B32" t="s">
        <v>72</v>
      </c>
      <c r="C32" t="s">
        <v>62</v>
      </c>
      <c r="D32" t="s">
        <v>9</v>
      </c>
      <c r="E32">
        <v>93</v>
      </c>
      <c r="F32">
        <v>104.16</v>
      </c>
    </row>
    <row r="33" spans="1:6" ht="13.5" x14ac:dyDescent="0.25">
      <c r="A33" t="s">
        <v>73</v>
      </c>
      <c r="B33" t="s">
        <v>74</v>
      </c>
      <c r="C33" t="s">
        <v>62</v>
      </c>
      <c r="D33" t="s">
        <v>9</v>
      </c>
      <c r="E33">
        <v>89</v>
      </c>
      <c r="F33">
        <v>117.48</v>
      </c>
    </row>
    <row r="34" spans="1:6" ht="13.5" x14ac:dyDescent="0.25">
      <c r="A34" t="s">
        <v>75</v>
      </c>
      <c r="B34" t="s">
        <v>76</v>
      </c>
      <c r="C34" t="s">
        <v>62</v>
      </c>
      <c r="D34" t="s">
        <v>9</v>
      </c>
      <c r="E34">
        <v>95</v>
      </c>
      <c r="F34">
        <v>119.7</v>
      </c>
    </row>
    <row r="35" spans="1:6" ht="13.5" x14ac:dyDescent="0.25">
      <c r="A35" t="s">
        <v>77</v>
      </c>
      <c r="B35" t="s">
        <v>78</v>
      </c>
      <c r="C35" t="s">
        <v>62</v>
      </c>
      <c r="D35" t="s">
        <v>109</v>
      </c>
      <c r="E35">
        <v>55</v>
      </c>
      <c r="F35">
        <v>58.3</v>
      </c>
    </row>
    <row r="36" spans="1:6" ht="13.5" x14ac:dyDescent="0.25">
      <c r="A36" t="s">
        <v>79</v>
      </c>
      <c r="B36" t="s">
        <v>80</v>
      </c>
      <c r="C36" t="s">
        <v>62</v>
      </c>
      <c r="D36" t="s">
        <v>111</v>
      </c>
      <c r="E36">
        <v>5</v>
      </c>
      <c r="F36">
        <v>6.7</v>
      </c>
    </row>
    <row r="37" spans="1:6" ht="13.5" x14ac:dyDescent="0.25">
      <c r="A37" t="s">
        <v>81</v>
      </c>
      <c r="B37" t="s">
        <v>82</v>
      </c>
      <c r="C37" t="s">
        <v>62</v>
      </c>
      <c r="D37" t="s">
        <v>9</v>
      </c>
      <c r="E37">
        <v>90</v>
      </c>
      <c r="F37">
        <v>96.3</v>
      </c>
    </row>
    <row r="38" spans="1:6" ht="13.5" x14ac:dyDescent="0.25">
      <c r="A38" t="s">
        <v>83</v>
      </c>
      <c r="B38" t="s">
        <v>84</v>
      </c>
      <c r="C38" t="s">
        <v>85</v>
      </c>
      <c r="D38" t="s">
        <v>9</v>
      </c>
      <c r="E38">
        <v>67</v>
      </c>
      <c r="F38">
        <v>85.76</v>
      </c>
    </row>
    <row r="39" spans="1:6" ht="13.5" x14ac:dyDescent="0.25">
      <c r="A39" t="s">
        <v>86</v>
      </c>
      <c r="B39" t="s">
        <v>87</v>
      </c>
      <c r="C39" t="s">
        <v>85</v>
      </c>
      <c r="D39" t="s">
        <v>9</v>
      </c>
      <c r="E39">
        <v>72</v>
      </c>
      <c r="F39">
        <v>79.92</v>
      </c>
    </row>
    <row r="40" spans="1:6" ht="13.5" x14ac:dyDescent="0.25">
      <c r="A40" t="s">
        <v>88</v>
      </c>
      <c r="B40" t="s">
        <v>89</v>
      </c>
      <c r="C40" t="s">
        <v>85</v>
      </c>
      <c r="D40" t="s">
        <v>111</v>
      </c>
      <c r="E40">
        <v>37</v>
      </c>
      <c r="F40">
        <v>42.55</v>
      </c>
    </row>
    <row r="41" spans="1:6" ht="13.5" x14ac:dyDescent="0.25">
      <c r="A41" t="s">
        <v>90</v>
      </c>
      <c r="B41" t="s">
        <v>91</v>
      </c>
      <c r="C41" t="s">
        <v>85</v>
      </c>
      <c r="D41" t="s">
        <v>9</v>
      </c>
      <c r="E41">
        <v>90</v>
      </c>
      <c r="F41">
        <v>115.2</v>
      </c>
    </row>
    <row r="42" spans="1:6" ht="13.5" x14ac:dyDescent="0.25">
      <c r="A42" t="s">
        <v>92</v>
      </c>
      <c r="B42" t="s">
        <v>93</v>
      </c>
      <c r="C42" t="s">
        <v>85</v>
      </c>
      <c r="D42" t="s">
        <v>110</v>
      </c>
      <c r="E42">
        <v>138</v>
      </c>
      <c r="F42">
        <v>173.88</v>
      </c>
    </row>
    <row r="43" spans="1:6" ht="13.5" x14ac:dyDescent="0.25">
      <c r="A43" t="s">
        <v>94</v>
      </c>
      <c r="B43" t="s">
        <v>95</v>
      </c>
      <c r="C43" t="s">
        <v>85</v>
      </c>
      <c r="D43" t="s">
        <v>110</v>
      </c>
      <c r="E43">
        <v>120</v>
      </c>
      <c r="F43">
        <v>162</v>
      </c>
    </row>
    <row r="44" spans="1:6" ht="13.5" x14ac:dyDescent="0.25">
      <c r="A44" t="s">
        <v>96</v>
      </c>
      <c r="B44" t="s">
        <v>97</v>
      </c>
      <c r="C44" t="s">
        <v>85</v>
      </c>
      <c r="D44" t="s">
        <v>9</v>
      </c>
      <c r="E44">
        <v>67</v>
      </c>
      <c r="F44">
        <v>83.08</v>
      </c>
    </row>
    <row r="45" spans="1:6" ht="13.5" x14ac:dyDescent="0.25">
      <c r="A45" t="s">
        <v>98</v>
      </c>
      <c r="B45" t="s">
        <v>99</v>
      </c>
      <c r="C45" t="s">
        <v>85</v>
      </c>
      <c r="D45" t="s">
        <v>9</v>
      </c>
      <c r="E45">
        <v>76</v>
      </c>
      <c r="F45">
        <v>82.08</v>
      </c>
    </row>
    <row r="46" spans="1:6" ht="13.5"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0724-3021-4046-BB1D-9016B0E24A91}">
  <dimension ref="A1:AC529"/>
  <sheetViews>
    <sheetView zoomScale="61" workbookViewId="0">
      <selection activeCell="AF10" sqref="AF10"/>
    </sheetView>
  </sheetViews>
  <sheetFormatPr defaultRowHeight="13.5" x14ac:dyDescent="0.25"/>
  <cols>
    <col min="2" max="2" width="13.58203125" customWidth="1"/>
    <col min="3" max="3" width="15.75" customWidth="1"/>
    <col min="15" max="15" width="11.33203125" customWidth="1"/>
  </cols>
  <sheetData>
    <row r="1" spans="1:29" ht="14.5" thickBot="1" x14ac:dyDescent="0.3">
      <c r="A1" s="2" t="s">
        <v>142</v>
      </c>
      <c r="B1" s="2" t="s">
        <v>1</v>
      </c>
      <c r="C1" s="2" t="s">
        <v>141</v>
      </c>
    </row>
    <row r="2" spans="1:29" x14ac:dyDescent="0.25">
      <c r="A2">
        <v>1</v>
      </c>
      <c r="B2" t="str">
        <f>VLOOKUP(InputData[[#This Row],[PRODUCT ID]],MasterData[],2,0)</f>
        <v>Product24</v>
      </c>
      <c r="C2">
        <f>VLOOKUP(B2,InputData[[PRODUCT]:[Year]],7,0)</f>
        <v>1412.64</v>
      </c>
    </row>
    <row r="3" spans="1:29" x14ac:dyDescent="0.25">
      <c r="A3">
        <v>2</v>
      </c>
      <c r="B3" t="str">
        <f>VLOOKUP(InputData[[#This Row],[PRODUCT ID]],MasterData[],2,0)</f>
        <v>Product38</v>
      </c>
      <c r="C3">
        <f>VLOOKUP(B3,InputData[[PRODUCT]:[Year]],7,0)</f>
        <v>1198.8</v>
      </c>
    </row>
    <row r="4" spans="1:29" x14ac:dyDescent="0.25">
      <c r="A4">
        <v>3</v>
      </c>
      <c r="B4" t="str">
        <f>VLOOKUP(InputData[[#This Row],[PRODUCT ID]],MasterData[],2,0)</f>
        <v>Product13</v>
      </c>
      <c r="C4">
        <f>VLOOKUP(B4,InputData[[PRODUCT]:[Year]],7,0)</f>
        <v>732.48</v>
      </c>
      <c r="R4">
        <v>10</v>
      </c>
    </row>
    <row r="5" spans="1:29" x14ac:dyDescent="0.25">
      <c r="A5">
        <v>4</v>
      </c>
      <c r="B5" t="str">
        <f>VLOOKUP(InputData[[#This Row],[PRODUCT ID]],MasterData[],2,0)</f>
        <v>Product04</v>
      </c>
      <c r="C5">
        <f>VLOOKUP(B5,InputData[[PRODUCT]:[Year]],7,0)</f>
        <v>244.20000000000002</v>
      </c>
    </row>
    <row r="6" spans="1:29" x14ac:dyDescent="0.25">
      <c r="A6">
        <v>5</v>
      </c>
      <c r="B6" t="str">
        <f>VLOOKUP(InputData[[#This Row],[PRODUCT ID]],MasterData[],2,0)</f>
        <v>Product35</v>
      </c>
      <c r="C6">
        <f>VLOOKUP(B6,InputData[[PRODUCT]:[Year]],7,0)</f>
        <v>80.400000000000006</v>
      </c>
    </row>
    <row r="7" spans="1:29" x14ac:dyDescent="0.25">
      <c r="A7">
        <v>6</v>
      </c>
      <c r="B7" t="str">
        <f>VLOOKUP(InputData[[#This Row],[PRODUCT ID]],MasterData[],2,0)</f>
        <v>Product31</v>
      </c>
      <c r="C7">
        <f>VLOOKUP(B7,InputData[[PRODUCT]:[Year]],7,0)</f>
        <v>104.16</v>
      </c>
      <c r="Q7">
        <v>1198.8</v>
      </c>
      <c r="U7" s="13"/>
      <c r="V7" s="17" t="s">
        <v>164</v>
      </c>
      <c r="W7" s="18"/>
      <c r="X7" s="18"/>
      <c r="Y7" s="18"/>
      <c r="Z7" s="18"/>
      <c r="AA7" s="18"/>
      <c r="AB7" s="19"/>
      <c r="AC7" s="13"/>
    </row>
    <row r="8" spans="1:29" x14ac:dyDescent="0.25">
      <c r="A8">
        <v>7</v>
      </c>
      <c r="B8" t="str">
        <f>VLOOKUP(InputData[[#This Row],[PRODUCT ID]],MasterData[],2,0)</f>
        <v>Product03</v>
      </c>
      <c r="C8">
        <f>VLOOKUP(B8,InputData[[PRODUCT]:[Year]],7,0)</f>
        <v>647.52</v>
      </c>
      <c r="Q8">
        <v>732.48</v>
      </c>
      <c r="U8" s="14" t="s">
        <v>147</v>
      </c>
      <c r="V8" s="14" t="s">
        <v>148</v>
      </c>
      <c r="W8" s="14" t="s">
        <v>149</v>
      </c>
      <c r="X8" s="14" t="s">
        <v>150</v>
      </c>
      <c r="Y8" s="14" t="s">
        <v>151</v>
      </c>
      <c r="Z8" s="14" t="s">
        <v>152</v>
      </c>
      <c r="AA8" s="13"/>
      <c r="AB8" s="13"/>
      <c r="AC8" s="13"/>
    </row>
    <row r="9" spans="1:29" x14ac:dyDescent="0.25">
      <c r="A9">
        <v>8</v>
      </c>
      <c r="B9" t="str">
        <f>VLOOKUP(InputData[[#This Row],[PRODUCT ID]],MasterData[],2,0)</f>
        <v>Product25</v>
      </c>
      <c r="C9">
        <f>VLOOKUP(B9,InputData[[PRODUCT]:[Year]],7,0)</f>
        <v>33.32</v>
      </c>
      <c r="Q9">
        <v>244.20000000000002</v>
      </c>
      <c r="U9" s="15">
        <v>1</v>
      </c>
      <c r="V9" s="15" t="s">
        <v>153</v>
      </c>
      <c r="W9" s="15">
        <v>45</v>
      </c>
      <c r="X9" s="15">
        <v>62</v>
      </c>
      <c r="Y9" s="15">
        <v>100</v>
      </c>
      <c r="Z9" s="15">
        <v>99</v>
      </c>
      <c r="AA9" s="13"/>
      <c r="AB9" s="14" t="s">
        <v>163</v>
      </c>
      <c r="AC9" s="14" t="s">
        <v>162</v>
      </c>
    </row>
    <row r="10" spans="1:29" x14ac:dyDescent="0.25">
      <c r="A10">
        <v>9</v>
      </c>
      <c r="B10" t="str">
        <f>VLOOKUP(InputData[[#This Row],[PRODUCT ID]],MasterData[],2,0)</f>
        <v>Product37</v>
      </c>
      <c r="C10">
        <f>VLOOKUP(B10,InputData[[PRODUCT]:[Year]],7,0)</f>
        <v>257.28000000000003</v>
      </c>
      <c r="Q10">
        <v>80.400000000000006</v>
      </c>
      <c r="U10" s="15">
        <v>2</v>
      </c>
      <c r="V10" s="15" t="s">
        <v>154</v>
      </c>
      <c r="W10" s="15">
        <v>30</v>
      </c>
      <c r="X10" s="15">
        <v>90</v>
      </c>
      <c r="Y10" s="15">
        <v>66</v>
      </c>
      <c r="Z10" s="15">
        <v>72</v>
      </c>
      <c r="AA10" s="13"/>
      <c r="AB10" s="15" t="s">
        <v>149</v>
      </c>
      <c r="AC10" s="15">
        <f>INDEX($U$8:$Z$18,MATCH($AC$9,$V$8:$V$18,0),MATCH(AB10,$U$8:$Z$8,0))</f>
        <v>45</v>
      </c>
    </row>
    <row r="11" spans="1:29" x14ac:dyDescent="0.25">
      <c r="A11">
        <v>10</v>
      </c>
      <c r="B11" t="str">
        <f>VLOOKUP(InputData[[#This Row],[PRODUCT ID]],MasterData[],2,0)</f>
        <v>Product14</v>
      </c>
      <c r="C11">
        <f>VLOOKUP(B11,InputData[[PRODUCT]:[Year]],7,0)</f>
        <v>586.88</v>
      </c>
      <c r="Q11">
        <v>104.16</v>
      </c>
      <c r="S11">
        <f ca="1">COUNT(Q:Q)</f>
        <v>10</v>
      </c>
      <c r="U11" s="15">
        <v>3</v>
      </c>
      <c r="V11" s="15" t="s">
        <v>155</v>
      </c>
      <c r="W11" s="15">
        <v>99</v>
      </c>
      <c r="X11" s="15">
        <v>70</v>
      </c>
      <c r="Y11" s="15">
        <v>51</v>
      </c>
      <c r="Z11" s="15">
        <v>80</v>
      </c>
      <c r="AA11" s="13"/>
      <c r="AB11" s="15" t="s">
        <v>150</v>
      </c>
      <c r="AC11" s="15">
        <f t="shared" ref="AC11:AC13" si="0">INDEX($U$8:$Z$18,MATCH($AC$9,$V$8:$V$18,0),MATCH(AB11,$U$8:$Z$8,0))</f>
        <v>77</v>
      </c>
    </row>
    <row r="12" spans="1:29" x14ac:dyDescent="0.25">
      <c r="A12">
        <v>11</v>
      </c>
      <c r="B12" t="str">
        <f>VLOOKUP(InputData[[#This Row],[PRODUCT ID]],MasterData[],2,0)</f>
        <v>Product42</v>
      </c>
      <c r="C12">
        <f>VLOOKUP(B12,InputData[[PRODUCT]:[Year]],7,0)</f>
        <v>648</v>
      </c>
      <c r="Q12">
        <v>647.52</v>
      </c>
      <c r="U12" s="15">
        <v>4</v>
      </c>
      <c r="V12" s="15" t="s">
        <v>156</v>
      </c>
      <c r="W12" s="15">
        <v>82</v>
      </c>
      <c r="X12" s="15">
        <v>52</v>
      </c>
      <c r="Y12" s="15">
        <v>74</v>
      </c>
      <c r="Z12" s="15">
        <v>66</v>
      </c>
      <c r="AA12" s="13"/>
      <c r="AB12" s="15" t="s">
        <v>151</v>
      </c>
      <c r="AC12" s="15">
        <f t="shared" si="0"/>
        <v>32</v>
      </c>
    </row>
    <row r="13" spans="1:29" x14ac:dyDescent="0.25">
      <c r="A13">
        <v>12</v>
      </c>
      <c r="B13" t="str">
        <f>VLOOKUP(InputData[[#This Row],[PRODUCT ID]],MasterData[],2,0)</f>
        <v>Product42</v>
      </c>
      <c r="C13">
        <f>VLOOKUP(B13,InputData[[PRODUCT]:[Year]],7,0)</f>
        <v>648</v>
      </c>
      <c r="Q13">
        <v>33.32</v>
      </c>
      <c r="U13" s="15">
        <v>5</v>
      </c>
      <c r="V13" s="15" t="s">
        <v>157</v>
      </c>
      <c r="W13" s="15">
        <v>92</v>
      </c>
      <c r="X13" s="15">
        <v>96</v>
      </c>
      <c r="Y13" s="15">
        <v>90</v>
      </c>
      <c r="Z13" s="15">
        <v>58</v>
      </c>
      <c r="AA13" s="13"/>
      <c r="AB13" s="15" t="s">
        <v>152</v>
      </c>
      <c r="AC13" s="15">
        <f t="shared" si="0"/>
        <v>87</v>
      </c>
    </row>
    <row r="14" spans="1:29" x14ac:dyDescent="0.25">
      <c r="A14">
        <v>13</v>
      </c>
      <c r="B14" t="str">
        <f>VLOOKUP(InputData[[#This Row],[PRODUCT ID]],MasterData[],2,0)</f>
        <v>Product44</v>
      </c>
      <c r="C14">
        <f>VLOOKUP(B14,InputData[[PRODUCT]:[Year]],7,0)</f>
        <v>1067.04</v>
      </c>
      <c r="Q14">
        <v>257.28000000000003</v>
      </c>
      <c r="U14" s="15">
        <v>6</v>
      </c>
      <c r="V14" s="15" t="s">
        <v>158</v>
      </c>
      <c r="W14" s="15">
        <v>38</v>
      </c>
      <c r="X14" s="15">
        <v>43</v>
      </c>
      <c r="Y14" s="15">
        <v>52</v>
      </c>
      <c r="Z14" s="15">
        <v>97</v>
      </c>
      <c r="AA14" s="13"/>
      <c r="AB14" s="13"/>
      <c r="AC14" s="13"/>
    </row>
    <row r="15" spans="1:29" x14ac:dyDescent="0.25">
      <c r="A15">
        <v>14</v>
      </c>
      <c r="B15" t="str">
        <f>VLOOKUP(InputData[[#This Row],[PRODUCT ID]],MasterData[],2,0)</f>
        <v>Product23</v>
      </c>
      <c r="C15">
        <f>VLOOKUP(B15,InputData[[PRODUCT]:[Year]],7,0)</f>
        <v>448.38</v>
      </c>
      <c r="Q15">
        <v>52</v>
      </c>
      <c r="U15" s="15">
        <v>7</v>
      </c>
      <c r="V15" s="15" t="s">
        <v>159</v>
      </c>
      <c r="W15" s="15">
        <v>59</v>
      </c>
      <c r="X15" s="15">
        <v>76</v>
      </c>
      <c r="Y15" s="15">
        <v>72</v>
      </c>
      <c r="Z15" s="15">
        <v>50</v>
      </c>
      <c r="AA15" s="13"/>
      <c r="AB15" s="13"/>
      <c r="AC15" s="13"/>
    </row>
    <row r="16" spans="1:29" x14ac:dyDescent="0.25">
      <c r="A16">
        <v>15</v>
      </c>
      <c r="B16" t="str">
        <f>VLOOKUP(InputData[[#This Row],[PRODUCT ID]],MasterData[],2,0)</f>
        <v>Product35</v>
      </c>
      <c r="C16">
        <f>VLOOKUP(B16,InputData[[PRODUCT]:[Year]],7,0)</f>
        <v>80.400000000000006</v>
      </c>
      <c r="Q16">
        <v>54</v>
      </c>
      <c r="U16" s="15">
        <v>8</v>
      </c>
      <c r="V16" s="15" t="s">
        <v>160</v>
      </c>
      <c r="W16" s="15">
        <v>50</v>
      </c>
      <c r="X16" s="15">
        <v>37</v>
      </c>
      <c r="Y16" s="15">
        <v>30</v>
      </c>
      <c r="Z16" s="15">
        <v>31</v>
      </c>
      <c r="AA16" s="13"/>
      <c r="AB16" s="13"/>
      <c r="AC16" s="13"/>
    </row>
    <row r="17" spans="1:29" x14ac:dyDescent="0.25">
      <c r="A17">
        <v>16</v>
      </c>
      <c r="B17" t="str">
        <f>VLOOKUP(InputData[[#This Row],[PRODUCT ID]],MasterData[],2,0)</f>
        <v>Product34</v>
      </c>
      <c r="C17">
        <f>VLOOKUP(B17,InputData[[PRODUCT]:[Year]],7,0)</f>
        <v>233.2</v>
      </c>
      <c r="Q17" t="str">
        <f t="shared" ref="Q17:Q29" ca="1" si="1">Product_name_practice</f>
        <v>Product34</v>
      </c>
      <c r="U17" s="15">
        <v>9</v>
      </c>
      <c r="V17" s="15" t="s">
        <v>161</v>
      </c>
      <c r="W17" s="15">
        <v>34</v>
      </c>
      <c r="X17" s="15">
        <v>35</v>
      </c>
      <c r="Y17" s="15">
        <v>51</v>
      </c>
      <c r="Z17" s="15">
        <v>36</v>
      </c>
      <c r="AA17" s="13"/>
      <c r="AB17" s="13"/>
      <c r="AC17" s="13"/>
    </row>
    <row r="18" spans="1:29" x14ac:dyDescent="0.25">
      <c r="A18">
        <v>17</v>
      </c>
      <c r="B18" t="str">
        <f>VLOOKUP(InputData[[#This Row],[PRODUCT ID]],MasterData[],2,0)</f>
        <v>Product20</v>
      </c>
      <c r="C18">
        <f>VLOOKUP(B18,InputData[[PRODUCT]:[Year]],7,0)</f>
        <v>305</v>
      </c>
      <c r="Q18" t="str">
        <f t="shared" ca="1" si="1"/>
        <v>Product20</v>
      </c>
      <c r="U18" s="15">
        <v>10</v>
      </c>
      <c r="V18" s="15" t="s">
        <v>162</v>
      </c>
      <c r="W18" s="15">
        <v>45</v>
      </c>
      <c r="X18" s="15">
        <v>77</v>
      </c>
      <c r="Y18" s="15">
        <v>32</v>
      </c>
      <c r="Z18" s="15">
        <v>87</v>
      </c>
      <c r="AA18" s="13"/>
      <c r="AB18" s="13"/>
      <c r="AC18" s="13"/>
    </row>
    <row r="19" spans="1:29" x14ac:dyDescent="0.25">
      <c r="A19">
        <v>18</v>
      </c>
      <c r="B19" t="str">
        <f>VLOOKUP(InputData[[#This Row],[PRODUCT ID]],MasterData[],2,0)</f>
        <v>Product04</v>
      </c>
      <c r="C19">
        <f>VLOOKUP(B19,InputData[[PRODUCT]:[Year]],7,0)</f>
        <v>244.20000000000002</v>
      </c>
      <c r="Q19" t="str">
        <f t="shared" ca="1" si="1"/>
        <v>Product04</v>
      </c>
      <c r="U19" s="13"/>
      <c r="V19" s="13"/>
      <c r="W19" s="13"/>
      <c r="X19" s="13"/>
      <c r="Y19" s="13"/>
      <c r="Z19" s="13"/>
      <c r="AA19" s="13"/>
      <c r="AB19" s="13"/>
      <c r="AC19" s="13"/>
    </row>
    <row r="20" spans="1:29" x14ac:dyDescent="0.25">
      <c r="A20">
        <v>19</v>
      </c>
      <c r="B20" t="str">
        <f>VLOOKUP(InputData[[#This Row],[PRODUCT ID]],MasterData[],2,0)</f>
        <v>Product03</v>
      </c>
      <c r="C20">
        <f>VLOOKUP(B20,InputData[[PRODUCT]:[Year]],7,0)</f>
        <v>647.52</v>
      </c>
      <c r="Q20" t="str">
        <f t="shared" ca="1" si="1"/>
        <v>Product03</v>
      </c>
    </row>
    <row r="21" spans="1:29" x14ac:dyDescent="0.25">
      <c r="A21">
        <v>20</v>
      </c>
      <c r="B21" t="str">
        <f>VLOOKUP(InputData[[#This Row],[PRODUCT ID]],MasterData[],2,0)</f>
        <v>Product42</v>
      </c>
      <c r="C21">
        <f>VLOOKUP(B21,InputData[[PRODUCT]:[Year]],7,0)</f>
        <v>648</v>
      </c>
      <c r="Q21" t="e">
        <f t="shared" ca="1" si="1"/>
        <v>#VALUE!</v>
      </c>
    </row>
    <row r="22" spans="1:29" x14ac:dyDescent="0.25">
      <c r="A22">
        <v>21</v>
      </c>
      <c r="B22" t="str">
        <f>VLOOKUP(InputData[[#This Row],[PRODUCT ID]],MasterData[],2,0)</f>
        <v>Product34</v>
      </c>
      <c r="C22">
        <f>VLOOKUP(B22,InputData[[PRODUCT]:[Year]],7,0)</f>
        <v>233.2</v>
      </c>
      <c r="Q22" t="e">
        <f t="shared" ca="1" si="1"/>
        <v>#VALUE!</v>
      </c>
    </row>
    <row r="23" spans="1:29" x14ac:dyDescent="0.25">
      <c r="A23">
        <v>22</v>
      </c>
      <c r="B23" t="str">
        <f>VLOOKUP(InputData[[#This Row],[PRODUCT ID]],MasterData[],2,0)</f>
        <v>Product35</v>
      </c>
      <c r="C23">
        <f>VLOOKUP(B23,InputData[[PRODUCT]:[Year]],7,0)</f>
        <v>80.400000000000006</v>
      </c>
      <c r="Q23" t="e">
        <f t="shared" ca="1" si="1"/>
        <v>#VALUE!</v>
      </c>
    </row>
    <row r="24" spans="1:29" x14ac:dyDescent="0.25">
      <c r="A24">
        <v>23</v>
      </c>
      <c r="B24" t="str">
        <f>VLOOKUP(InputData[[#This Row],[PRODUCT ID]],MasterData[],2,0)</f>
        <v>Product31</v>
      </c>
      <c r="C24">
        <f>VLOOKUP(B24,InputData[[PRODUCT]:[Year]],7,0)</f>
        <v>104.16</v>
      </c>
      <c r="Q24" t="e">
        <f t="shared" ca="1" si="1"/>
        <v>#VALUE!</v>
      </c>
    </row>
    <row r="25" spans="1:29" x14ac:dyDescent="0.25">
      <c r="A25">
        <v>24</v>
      </c>
      <c r="B25" t="str">
        <f>VLOOKUP(InputData[[#This Row],[PRODUCT ID]],MasterData[],2,0)</f>
        <v>Product44</v>
      </c>
      <c r="C25">
        <f>VLOOKUP(B25,InputData[[PRODUCT]:[Year]],7,0)</f>
        <v>1067.04</v>
      </c>
      <c r="Q25" t="e">
        <f t="shared" ca="1" si="1"/>
        <v>#VALUE!</v>
      </c>
    </row>
    <row r="26" spans="1:29" x14ac:dyDescent="0.25">
      <c r="A26">
        <v>25</v>
      </c>
      <c r="B26" t="str">
        <f>VLOOKUP(InputData[[#This Row],[PRODUCT ID]],MasterData[],2,0)</f>
        <v>Product06</v>
      </c>
      <c r="C26">
        <f>VLOOKUP(B26,InputData[[PRODUCT]:[Year]],7,0)</f>
        <v>598.5</v>
      </c>
      <c r="Q26" t="e">
        <f t="shared" ca="1" si="1"/>
        <v>#VALUE!</v>
      </c>
    </row>
    <row r="27" spans="1:29" x14ac:dyDescent="0.25">
      <c r="A27">
        <v>26</v>
      </c>
      <c r="B27" t="str">
        <f>VLOOKUP(InputData[[#This Row],[PRODUCT ID]],MasterData[],2,0)</f>
        <v>Product01</v>
      </c>
      <c r="C27">
        <f>VLOOKUP(B27,InputData[[PRODUCT]:[Year]],7,0)</f>
        <v>727.16</v>
      </c>
      <c r="Q27" t="e">
        <f t="shared" ca="1" si="1"/>
        <v>#VALUE!</v>
      </c>
    </row>
    <row r="28" spans="1:29" x14ac:dyDescent="0.25">
      <c r="A28">
        <v>27</v>
      </c>
      <c r="B28" t="str">
        <f>VLOOKUP(InputData[[#This Row],[PRODUCT ID]],MasterData[],2,0)</f>
        <v>Product40</v>
      </c>
      <c r="C28">
        <f>VLOOKUP(B28,InputData[[PRODUCT]:[Year]],7,0)</f>
        <v>806.4</v>
      </c>
      <c r="Q28" t="e">
        <f t="shared" ca="1" si="1"/>
        <v>#VALUE!</v>
      </c>
    </row>
    <row r="29" spans="1:29" x14ac:dyDescent="0.25">
      <c r="A29">
        <v>28</v>
      </c>
      <c r="B29" t="str">
        <f>VLOOKUP(InputData[[#This Row],[PRODUCT ID]],MasterData[],2,0)</f>
        <v>Product32</v>
      </c>
      <c r="C29">
        <f>VLOOKUP(B29,InputData[[PRODUCT]:[Year]],7,0)</f>
        <v>352.44</v>
      </c>
      <c r="Q29" t="e">
        <f t="shared" ca="1" si="1"/>
        <v>#VALUE!</v>
      </c>
    </row>
    <row r="30" spans="1:29" x14ac:dyDescent="0.25">
      <c r="A30">
        <v>29</v>
      </c>
      <c r="B30" t="str">
        <f>VLOOKUP(InputData[[#This Row],[PRODUCT ID]],MasterData[],2,0)</f>
        <v>Product04</v>
      </c>
      <c r="C30">
        <f>VLOOKUP(B30,InputData[[PRODUCT]:[Year]],7,0)</f>
        <v>244.20000000000002</v>
      </c>
    </row>
    <row r="31" spans="1:29" x14ac:dyDescent="0.25">
      <c r="A31">
        <v>30</v>
      </c>
      <c r="B31" t="str">
        <f>VLOOKUP(InputData[[#This Row],[PRODUCT ID]],MasterData[],2,0)</f>
        <v>Product29</v>
      </c>
      <c r="C31">
        <f>VLOOKUP(B31,InputData[[PRODUCT]:[Year]],7,0)</f>
        <v>106.22</v>
      </c>
    </row>
    <row r="32" spans="1:29" x14ac:dyDescent="0.25">
      <c r="A32">
        <v>31</v>
      </c>
      <c r="B32" t="str">
        <f>VLOOKUP(InputData[[#This Row],[PRODUCT ID]],MasterData[],2,0)</f>
        <v>Product10</v>
      </c>
      <c r="C32">
        <f>VLOOKUP(B32,InputData[[PRODUCT]:[Year]],7,0)</f>
        <v>1149.96</v>
      </c>
    </row>
    <row r="33" spans="1:3" x14ac:dyDescent="0.25">
      <c r="A33">
        <v>32</v>
      </c>
      <c r="B33" t="str">
        <f>VLOOKUP(InputData[[#This Row],[PRODUCT ID]],MasterData[],2,0)</f>
        <v>Product16</v>
      </c>
      <c r="C33">
        <f>VLOOKUP(B33,InputData[[PRODUCT]:[Year]],7,0)</f>
        <v>216.32</v>
      </c>
    </row>
    <row r="34" spans="1:3" x14ac:dyDescent="0.25">
      <c r="A34">
        <v>33</v>
      </c>
      <c r="B34" t="str">
        <f>VLOOKUP(InputData[[#This Row],[PRODUCT ID]],MasterData[],2,0)</f>
        <v>Product22</v>
      </c>
      <c r="C34">
        <f>VLOOKUP(B34,InputData[[PRODUCT]:[Year]],7,0)</f>
        <v>283.14</v>
      </c>
    </row>
    <row r="35" spans="1:3" x14ac:dyDescent="0.25">
      <c r="A35">
        <v>34</v>
      </c>
      <c r="B35" t="str">
        <f>VLOOKUP(InputData[[#This Row],[PRODUCT ID]],MasterData[],2,0)</f>
        <v>Product37</v>
      </c>
      <c r="C35">
        <f>VLOOKUP(B35,InputData[[PRODUCT]:[Year]],7,0)</f>
        <v>257.28000000000003</v>
      </c>
    </row>
    <row r="36" spans="1:3" x14ac:dyDescent="0.25">
      <c r="A36">
        <v>35</v>
      </c>
      <c r="B36" t="str">
        <f>VLOOKUP(InputData[[#This Row],[PRODUCT ID]],MasterData[],2,0)</f>
        <v>Product43</v>
      </c>
      <c r="C36">
        <f>VLOOKUP(B36,InputData[[PRODUCT]:[Year]],7,0)</f>
        <v>581.55999999999995</v>
      </c>
    </row>
    <row r="37" spans="1:3" x14ac:dyDescent="0.25">
      <c r="A37">
        <v>36</v>
      </c>
      <c r="B37" t="str">
        <f>VLOOKUP(InputData[[#This Row],[PRODUCT ID]],MasterData[],2,0)</f>
        <v>Product05</v>
      </c>
      <c r="C37">
        <f>VLOOKUP(B37,InputData[[PRODUCT]:[Year]],7,0)</f>
        <v>155.61000000000001</v>
      </c>
    </row>
    <row r="38" spans="1:3" x14ac:dyDescent="0.25">
      <c r="A38">
        <v>37</v>
      </c>
      <c r="B38" t="str">
        <f>VLOOKUP(InputData[[#This Row],[PRODUCT ID]],MasterData[],2,0)</f>
        <v>Product43</v>
      </c>
      <c r="C38">
        <f>VLOOKUP(B38,InputData[[PRODUCT]:[Year]],7,0)</f>
        <v>581.55999999999995</v>
      </c>
    </row>
    <row r="39" spans="1:3" x14ac:dyDescent="0.25">
      <c r="A39">
        <v>38</v>
      </c>
      <c r="B39" t="str">
        <f>VLOOKUP(InputData[[#This Row],[PRODUCT ID]],MasterData[],2,0)</f>
        <v>Product35</v>
      </c>
      <c r="C39">
        <f>VLOOKUP(B39,InputData[[PRODUCT]:[Year]],7,0)</f>
        <v>80.400000000000006</v>
      </c>
    </row>
    <row r="40" spans="1:3" x14ac:dyDescent="0.25">
      <c r="A40">
        <v>39</v>
      </c>
      <c r="B40" t="str">
        <f>VLOOKUP(InputData[[#This Row],[PRODUCT ID]],MasterData[],2,0)</f>
        <v>Product34</v>
      </c>
      <c r="C40">
        <f>VLOOKUP(B40,InputData[[PRODUCT]:[Year]],7,0)</f>
        <v>233.2</v>
      </c>
    </row>
    <row r="41" spans="1:3" x14ac:dyDescent="0.25">
      <c r="A41">
        <v>40</v>
      </c>
      <c r="B41" t="str">
        <f>VLOOKUP(InputData[[#This Row],[PRODUCT ID]],MasterData[],2,0)</f>
        <v>Product08</v>
      </c>
      <c r="C41">
        <f>VLOOKUP(B41,InputData[[PRODUCT]:[Year]],7,0)</f>
        <v>662.34</v>
      </c>
    </row>
    <row r="42" spans="1:3" x14ac:dyDescent="0.25">
      <c r="A42">
        <v>41</v>
      </c>
      <c r="B42" t="str">
        <f>VLOOKUP(InputData[[#This Row],[PRODUCT ID]],MasterData[],2,0)</f>
        <v>Product23</v>
      </c>
      <c r="C42">
        <f>VLOOKUP(B42,InputData[[PRODUCT]:[Year]],7,0)</f>
        <v>448.38</v>
      </c>
    </row>
    <row r="43" spans="1:3" x14ac:dyDescent="0.25">
      <c r="A43">
        <v>42</v>
      </c>
      <c r="B43" t="str">
        <f>VLOOKUP(InputData[[#This Row],[PRODUCT ID]],MasterData[],2,0)</f>
        <v>Product27</v>
      </c>
      <c r="C43">
        <f>VLOOKUP(B43,InputData[[PRODUCT]:[Year]],7,0)</f>
        <v>228.48000000000002</v>
      </c>
    </row>
    <row r="44" spans="1:3" x14ac:dyDescent="0.25">
      <c r="A44">
        <v>43</v>
      </c>
      <c r="B44" t="str">
        <f>VLOOKUP(InputData[[#This Row],[PRODUCT ID]],MasterData[],2,0)</f>
        <v>Product15</v>
      </c>
      <c r="C44">
        <f>VLOOKUP(B44,InputData[[PRODUCT]:[Year]],7,0)</f>
        <v>94.32</v>
      </c>
    </row>
    <row r="45" spans="1:3" x14ac:dyDescent="0.25">
      <c r="A45">
        <v>44</v>
      </c>
      <c r="B45" t="str">
        <f>VLOOKUP(InputData[[#This Row],[PRODUCT ID]],MasterData[],2,0)</f>
        <v>Product30</v>
      </c>
      <c r="C45">
        <f>VLOOKUP(B45,InputData[[PRODUCT]:[Year]],7,0)</f>
        <v>2214.08</v>
      </c>
    </row>
    <row r="46" spans="1:3" x14ac:dyDescent="0.25">
      <c r="A46">
        <v>45</v>
      </c>
      <c r="B46" t="str">
        <f>VLOOKUP(InputData[[#This Row],[PRODUCT ID]],MasterData[],2,0)</f>
        <v>Product13</v>
      </c>
      <c r="C46">
        <f>VLOOKUP(B46,InputData[[PRODUCT]:[Year]],7,0)</f>
        <v>732.48</v>
      </c>
    </row>
    <row r="47" spans="1:3" x14ac:dyDescent="0.25">
      <c r="A47">
        <v>46</v>
      </c>
      <c r="B47" t="str">
        <f>VLOOKUP(InputData[[#This Row],[PRODUCT ID]],MasterData[],2,0)</f>
        <v>Product25</v>
      </c>
      <c r="C47">
        <f>VLOOKUP(B47,InputData[[PRODUCT]:[Year]],7,0)</f>
        <v>33.32</v>
      </c>
    </row>
    <row r="48" spans="1:3" x14ac:dyDescent="0.25">
      <c r="A48">
        <v>47</v>
      </c>
      <c r="B48" t="str">
        <f>VLOOKUP(InputData[[#This Row],[PRODUCT ID]],MasterData[],2,0)</f>
        <v>Product05</v>
      </c>
      <c r="C48">
        <f>VLOOKUP(B48,InputData[[PRODUCT]:[Year]],7,0)</f>
        <v>155.61000000000001</v>
      </c>
    </row>
    <row r="49" spans="1:3" x14ac:dyDescent="0.25">
      <c r="A49">
        <v>48</v>
      </c>
      <c r="B49" t="str">
        <f>VLOOKUP(InputData[[#This Row],[PRODUCT ID]],MasterData[],2,0)</f>
        <v>Product02</v>
      </c>
      <c r="C49">
        <f>VLOOKUP(B49,InputData[[PRODUCT]:[Year]],7,0)</f>
        <v>571.20000000000005</v>
      </c>
    </row>
    <row r="50" spans="1:3" x14ac:dyDescent="0.25">
      <c r="A50">
        <v>49</v>
      </c>
      <c r="B50" t="str">
        <f>VLOOKUP(InputData[[#This Row],[PRODUCT ID]],MasterData[],2,0)</f>
        <v>Product32</v>
      </c>
      <c r="C50">
        <f>VLOOKUP(B50,InputData[[PRODUCT]:[Year]],7,0)</f>
        <v>352.44</v>
      </c>
    </row>
    <row r="51" spans="1:3" x14ac:dyDescent="0.25">
      <c r="A51">
        <v>50</v>
      </c>
      <c r="B51" t="str">
        <f>VLOOKUP(InputData[[#This Row],[PRODUCT ID]],MasterData[],2,0)</f>
        <v>Product30</v>
      </c>
      <c r="C51">
        <f>VLOOKUP(B51,InputData[[PRODUCT]:[Year]],7,0)</f>
        <v>2214.08</v>
      </c>
    </row>
    <row r="52" spans="1:3" x14ac:dyDescent="0.25">
      <c r="A52">
        <v>51</v>
      </c>
      <c r="B52" t="str">
        <f>VLOOKUP(InputData[[#This Row],[PRODUCT ID]],MasterData[],2,0)</f>
        <v>Product18</v>
      </c>
      <c r="C52">
        <f>VLOOKUP(B52,InputData[[PRODUCT]:[Year]],7,0)</f>
        <v>541.31000000000006</v>
      </c>
    </row>
    <row r="53" spans="1:3" x14ac:dyDescent="0.25">
      <c r="A53">
        <v>52</v>
      </c>
      <c r="B53" t="str">
        <f>VLOOKUP(InputData[[#This Row],[PRODUCT ID]],MasterData[],2,0)</f>
        <v>Product11</v>
      </c>
      <c r="C53">
        <f>VLOOKUP(B53,InputData[[PRODUCT]:[Year]],7,0)</f>
        <v>48.4</v>
      </c>
    </row>
    <row r="54" spans="1:3" x14ac:dyDescent="0.25">
      <c r="A54">
        <v>53</v>
      </c>
      <c r="B54" t="str">
        <f>VLOOKUP(InputData[[#This Row],[PRODUCT ID]],MasterData[],2,0)</f>
        <v>Product21</v>
      </c>
      <c r="C54">
        <f>VLOOKUP(B54,InputData[[PRODUCT]:[Year]],7,0)</f>
        <v>1462.86</v>
      </c>
    </row>
    <row r="55" spans="1:3" x14ac:dyDescent="0.25">
      <c r="A55">
        <v>54</v>
      </c>
      <c r="B55" t="str">
        <f>VLOOKUP(InputData[[#This Row],[PRODUCT ID]],MasterData[],2,0)</f>
        <v>Product27</v>
      </c>
      <c r="C55">
        <f>VLOOKUP(B55,InputData[[PRODUCT]:[Year]],7,0)</f>
        <v>228.48000000000002</v>
      </c>
    </row>
    <row r="56" spans="1:3" x14ac:dyDescent="0.25">
      <c r="A56">
        <v>55</v>
      </c>
      <c r="B56" t="str">
        <f>VLOOKUP(InputData[[#This Row],[PRODUCT ID]],MasterData[],2,0)</f>
        <v>Product44</v>
      </c>
      <c r="C56">
        <f>VLOOKUP(B56,InputData[[PRODUCT]:[Year]],7,0)</f>
        <v>1067.04</v>
      </c>
    </row>
    <row r="57" spans="1:3" x14ac:dyDescent="0.25">
      <c r="A57">
        <v>56</v>
      </c>
      <c r="B57" t="str">
        <f>VLOOKUP(InputData[[#This Row],[PRODUCT ID]],MasterData[],2,0)</f>
        <v>Product29</v>
      </c>
      <c r="C57">
        <f>VLOOKUP(B57,InputData[[PRODUCT]:[Year]],7,0)</f>
        <v>106.22</v>
      </c>
    </row>
    <row r="58" spans="1:3" x14ac:dyDescent="0.25">
      <c r="A58">
        <v>57</v>
      </c>
      <c r="B58" t="str">
        <f>VLOOKUP(InputData[[#This Row],[PRODUCT ID]],MasterData[],2,0)</f>
        <v>Product25</v>
      </c>
      <c r="C58">
        <f>VLOOKUP(B58,InputData[[PRODUCT]:[Year]],7,0)</f>
        <v>33.32</v>
      </c>
    </row>
    <row r="59" spans="1:3" x14ac:dyDescent="0.25">
      <c r="A59">
        <v>58</v>
      </c>
      <c r="B59" t="str">
        <f>VLOOKUP(InputData[[#This Row],[PRODUCT ID]],MasterData[],2,0)</f>
        <v>Product28</v>
      </c>
      <c r="C59">
        <f>VLOOKUP(B59,InputData[[PRODUCT]:[Year]],7,0)</f>
        <v>418.1</v>
      </c>
    </row>
    <row r="60" spans="1:3" x14ac:dyDescent="0.25">
      <c r="A60">
        <v>59</v>
      </c>
      <c r="B60" t="str">
        <f>VLOOKUP(InputData[[#This Row],[PRODUCT ID]],MasterData[],2,0)</f>
        <v>Product39</v>
      </c>
      <c r="C60">
        <f>VLOOKUP(B60,InputData[[PRODUCT]:[Year]],7,0)</f>
        <v>468.04999999999995</v>
      </c>
    </row>
    <row r="61" spans="1:3" x14ac:dyDescent="0.25">
      <c r="A61">
        <v>60</v>
      </c>
      <c r="B61" t="str">
        <f>VLOOKUP(InputData[[#This Row],[PRODUCT ID]],MasterData[],2,0)</f>
        <v>Product12</v>
      </c>
      <c r="C61">
        <f>VLOOKUP(B61,InputData[[PRODUCT]:[Year]],7,0)</f>
        <v>1318.38</v>
      </c>
    </row>
    <row r="62" spans="1:3" x14ac:dyDescent="0.25">
      <c r="A62">
        <v>61</v>
      </c>
      <c r="B62" t="str">
        <f>VLOOKUP(InputData[[#This Row],[PRODUCT ID]],MasterData[],2,0)</f>
        <v>Product42</v>
      </c>
      <c r="C62">
        <f>VLOOKUP(B62,InputData[[PRODUCT]:[Year]],7,0)</f>
        <v>648</v>
      </c>
    </row>
    <row r="63" spans="1:3" x14ac:dyDescent="0.25">
      <c r="A63">
        <v>62</v>
      </c>
      <c r="B63" t="str">
        <f>VLOOKUP(InputData[[#This Row],[PRODUCT ID]],MasterData[],2,0)</f>
        <v>Product28</v>
      </c>
      <c r="C63">
        <f>VLOOKUP(B63,InputData[[PRODUCT]:[Year]],7,0)</f>
        <v>418.1</v>
      </c>
    </row>
    <row r="64" spans="1:3" x14ac:dyDescent="0.25">
      <c r="A64">
        <v>63</v>
      </c>
      <c r="B64" t="str">
        <f>VLOOKUP(InputData[[#This Row],[PRODUCT ID]],MasterData[],2,0)</f>
        <v>Product20</v>
      </c>
      <c r="C64">
        <f>VLOOKUP(B64,InputData[[PRODUCT]:[Year]],7,0)</f>
        <v>305</v>
      </c>
    </row>
    <row r="65" spans="1:3" x14ac:dyDescent="0.25">
      <c r="A65">
        <v>64</v>
      </c>
      <c r="B65" t="str">
        <f>VLOOKUP(InputData[[#This Row],[PRODUCT ID]],MasterData[],2,0)</f>
        <v>Product39</v>
      </c>
      <c r="C65">
        <f>VLOOKUP(B65,InputData[[PRODUCT]:[Year]],7,0)</f>
        <v>468.04999999999995</v>
      </c>
    </row>
    <row r="66" spans="1:3" x14ac:dyDescent="0.25">
      <c r="A66">
        <v>65</v>
      </c>
      <c r="B66" t="str">
        <f>VLOOKUP(InputData[[#This Row],[PRODUCT ID]],MasterData[],2,0)</f>
        <v>Product02</v>
      </c>
      <c r="C66">
        <f>VLOOKUP(B66,InputData[[PRODUCT]:[Year]],7,0)</f>
        <v>571.20000000000005</v>
      </c>
    </row>
    <row r="67" spans="1:3" x14ac:dyDescent="0.25">
      <c r="A67">
        <v>66</v>
      </c>
      <c r="B67" t="str">
        <f>VLOOKUP(InputData[[#This Row],[PRODUCT ID]],MasterData[],2,0)</f>
        <v>Product12</v>
      </c>
      <c r="C67">
        <f>VLOOKUP(B67,InputData[[PRODUCT]:[Year]],7,0)</f>
        <v>1318.38</v>
      </c>
    </row>
    <row r="68" spans="1:3" x14ac:dyDescent="0.25">
      <c r="A68">
        <v>67</v>
      </c>
      <c r="B68" t="str">
        <f>VLOOKUP(InputData[[#This Row],[PRODUCT ID]],MasterData[],2,0)</f>
        <v>Product24</v>
      </c>
      <c r="C68">
        <f>VLOOKUP(B68,InputData[[PRODUCT]:[Year]],7,0)</f>
        <v>1412.64</v>
      </c>
    </row>
    <row r="69" spans="1:3" x14ac:dyDescent="0.25">
      <c r="A69">
        <v>68</v>
      </c>
      <c r="B69" t="str">
        <f>VLOOKUP(InputData[[#This Row],[PRODUCT ID]],MasterData[],2,0)</f>
        <v>Product06</v>
      </c>
      <c r="C69">
        <f>VLOOKUP(B69,InputData[[PRODUCT]:[Year]],7,0)</f>
        <v>598.5</v>
      </c>
    </row>
    <row r="70" spans="1:3" x14ac:dyDescent="0.25">
      <c r="A70">
        <v>69</v>
      </c>
      <c r="B70" t="str">
        <f>VLOOKUP(InputData[[#This Row],[PRODUCT ID]],MasterData[],2,0)</f>
        <v>Product29</v>
      </c>
      <c r="C70">
        <f>VLOOKUP(B70,InputData[[PRODUCT]:[Year]],7,0)</f>
        <v>106.22</v>
      </c>
    </row>
    <row r="71" spans="1:3" x14ac:dyDescent="0.25">
      <c r="A71">
        <v>70</v>
      </c>
      <c r="B71" t="str">
        <f>VLOOKUP(InputData[[#This Row],[PRODUCT ID]],MasterData[],2,0)</f>
        <v>Product38</v>
      </c>
      <c r="C71">
        <f>VLOOKUP(B71,InputData[[PRODUCT]:[Year]],7,0)</f>
        <v>1198.8</v>
      </c>
    </row>
    <row r="72" spans="1:3" x14ac:dyDescent="0.25">
      <c r="A72">
        <v>71</v>
      </c>
      <c r="B72" t="str">
        <f>VLOOKUP(InputData[[#This Row],[PRODUCT ID]],MasterData[],2,0)</f>
        <v>Product01</v>
      </c>
      <c r="C72">
        <f>VLOOKUP(B72,InputData[[PRODUCT]:[Year]],7,0)</f>
        <v>727.16</v>
      </c>
    </row>
    <row r="73" spans="1:3" x14ac:dyDescent="0.25">
      <c r="A73">
        <v>72</v>
      </c>
      <c r="B73" t="str">
        <f>VLOOKUP(InputData[[#This Row],[PRODUCT ID]],MasterData[],2,0)</f>
        <v>Product42</v>
      </c>
      <c r="C73">
        <f>VLOOKUP(B73,InputData[[PRODUCT]:[Year]],7,0)</f>
        <v>648</v>
      </c>
    </row>
    <row r="74" spans="1:3" x14ac:dyDescent="0.25">
      <c r="A74">
        <v>73</v>
      </c>
      <c r="B74" t="str">
        <f>VLOOKUP(InputData[[#This Row],[PRODUCT ID]],MasterData[],2,0)</f>
        <v>Product10</v>
      </c>
      <c r="C74">
        <f>VLOOKUP(B74,InputData[[PRODUCT]:[Year]],7,0)</f>
        <v>1149.96</v>
      </c>
    </row>
    <row r="75" spans="1:3" x14ac:dyDescent="0.25">
      <c r="A75">
        <v>74</v>
      </c>
      <c r="B75" t="str">
        <f>VLOOKUP(InputData[[#This Row],[PRODUCT ID]],MasterData[],2,0)</f>
        <v>Product30</v>
      </c>
      <c r="C75">
        <f>VLOOKUP(B75,InputData[[PRODUCT]:[Year]],7,0)</f>
        <v>2214.08</v>
      </c>
    </row>
    <row r="76" spans="1:3" x14ac:dyDescent="0.25">
      <c r="A76">
        <v>75</v>
      </c>
      <c r="B76" t="str">
        <f>VLOOKUP(InputData[[#This Row],[PRODUCT ID]],MasterData[],2,0)</f>
        <v>Product07</v>
      </c>
      <c r="C76">
        <f>VLOOKUP(B76,InputData[[PRODUCT]:[Year]],7,0)</f>
        <v>381.84000000000003</v>
      </c>
    </row>
    <row r="77" spans="1:3" x14ac:dyDescent="0.25">
      <c r="A77">
        <v>76</v>
      </c>
      <c r="B77" t="str">
        <f>VLOOKUP(InputData[[#This Row],[PRODUCT ID]],MasterData[],2,0)</f>
        <v>Product38</v>
      </c>
      <c r="C77">
        <f>VLOOKUP(B77,InputData[[PRODUCT]:[Year]],7,0)</f>
        <v>1198.8</v>
      </c>
    </row>
    <row r="78" spans="1:3" x14ac:dyDescent="0.25">
      <c r="A78">
        <v>77</v>
      </c>
      <c r="B78" t="str">
        <f>VLOOKUP(InputData[[#This Row],[PRODUCT ID]],MasterData[],2,0)</f>
        <v>Product42</v>
      </c>
      <c r="C78">
        <f>VLOOKUP(B78,InputData[[PRODUCT]:[Year]],7,0)</f>
        <v>648</v>
      </c>
    </row>
    <row r="79" spans="1:3" x14ac:dyDescent="0.25">
      <c r="A79">
        <v>78</v>
      </c>
      <c r="B79" t="str">
        <f>VLOOKUP(InputData[[#This Row],[PRODUCT ID]],MasterData[],2,0)</f>
        <v>Product40</v>
      </c>
      <c r="C79">
        <f>VLOOKUP(B79,InputData[[PRODUCT]:[Year]],7,0)</f>
        <v>806.4</v>
      </c>
    </row>
    <row r="80" spans="1:3" x14ac:dyDescent="0.25">
      <c r="A80">
        <v>79</v>
      </c>
      <c r="B80" t="str">
        <f>VLOOKUP(InputData[[#This Row],[PRODUCT ID]],MasterData[],2,0)</f>
        <v>Product09</v>
      </c>
      <c r="C80">
        <f>VLOOKUP(B80,InputData[[PRODUCT]:[Year]],7,0)</f>
        <v>70.739999999999995</v>
      </c>
    </row>
    <row r="81" spans="1:3" x14ac:dyDescent="0.25">
      <c r="A81">
        <v>80</v>
      </c>
      <c r="B81" t="str">
        <f>VLOOKUP(InputData[[#This Row],[PRODUCT ID]],MasterData[],2,0)</f>
        <v>Product31</v>
      </c>
      <c r="C81">
        <f>VLOOKUP(B81,InputData[[PRODUCT]:[Year]],7,0)</f>
        <v>104.16</v>
      </c>
    </row>
    <row r="82" spans="1:3" x14ac:dyDescent="0.25">
      <c r="A82">
        <v>81</v>
      </c>
      <c r="B82" t="str">
        <f>VLOOKUP(InputData[[#This Row],[PRODUCT ID]],MasterData[],2,0)</f>
        <v>Product05</v>
      </c>
      <c r="C82">
        <f>VLOOKUP(B82,InputData[[PRODUCT]:[Year]],7,0)</f>
        <v>155.61000000000001</v>
      </c>
    </row>
    <row r="83" spans="1:3" x14ac:dyDescent="0.25">
      <c r="A83">
        <v>82</v>
      </c>
      <c r="B83" t="str">
        <f>VLOOKUP(InputData[[#This Row],[PRODUCT ID]],MasterData[],2,0)</f>
        <v>Product22</v>
      </c>
      <c r="C83">
        <f>VLOOKUP(B83,InputData[[PRODUCT]:[Year]],7,0)</f>
        <v>283.14</v>
      </c>
    </row>
    <row r="84" spans="1:3" x14ac:dyDescent="0.25">
      <c r="A84">
        <v>83</v>
      </c>
      <c r="B84" t="str">
        <f>VLOOKUP(InputData[[#This Row],[PRODUCT ID]],MasterData[],2,0)</f>
        <v>Product37</v>
      </c>
      <c r="C84">
        <f>VLOOKUP(B84,InputData[[PRODUCT]:[Year]],7,0)</f>
        <v>257.28000000000003</v>
      </c>
    </row>
    <row r="85" spans="1:3" x14ac:dyDescent="0.25">
      <c r="A85">
        <v>84</v>
      </c>
      <c r="B85" t="str">
        <f>VLOOKUP(InputData[[#This Row],[PRODUCT ID]],MasterData[],2,0)</f>
        <v>Product29</v>
      </c>
      <c r="C85">
        <f>VLOOKUP(B85,InputData[[PRODUCT]:[Year]],7,0)</f>
        <v>106.22</v>
      </c>
    </row>
    <row r="86" spans="1:3" x14ac:dyDescent="0.25">
      <c r="A86">
        <v>85</v>
      </c>
      <c r="B86" t="str">
        <f>VLOOKUP(InputData[[#This Row],[PRODUCT ID]],MasterData[],2,0)</f>
        <v>Product27</v>
      </c>
      <c r="C86">
        <f>VLOOKUP(B86,InputData[[PRODUCT]:[Year]],7,0)</f>
        <v>228.48000000000002</v>
      </c>
    </row>
    <row r="87" spans="1:3" x14ac:dyDescent="0.25">
      <c r="A87">
        <v>86</v>
      </c>
      <c r="B87" t="str">
        <f>VLOOKUP(InputData[[#This Row],[PRODUCT ID]],MasterData[],2,0)</f>
        <v>Product33</v>
      </c>
      <c r="C87">
        <f>VLOOKUP(B87,InputData[[PRODUCT]:[Year]],7,0)</f>
        <v>1556.1000000000001</v>
      </c>
    </row>
    <row r="88" spans="1:3" x14ac:dyDescent="0.25">
      <c r="A88">
        <v>87</v>
      </c>
      <c r="B88" t="str">
        <f>VLOOKUP(InputData[[#This Row],[PRODUCT ID]],MasterData[],2,0)</f>
        <v>Product17</v>
      </c>
      <c r="C88">
        <f>VLOOKUP(B88,InputData[[PRODUCT]:[Year]],7,0)</f>
        <v>470.34000000000003</v>
      </c>
    </row>
    <row r="89" spans="1:3" x14ac:dyDescent="0.25">
      <c r="A89">
        <v>88</v>
      </c>
      <c r="B89" t="str">
        <f>VLOOKUP(InputData[[#This Row],[PRODUCT ID]],MasterData[],2,0)</f>
        <v>Product18</v>
      </c>
      <c r="C89">
        <f>VLOOKUP(B89,InputData[[PRODUCT]:[Year]],7,0)</f>
        <v>541.31000000000006</v>
      </c>
    </row>
    <row r="90" spans="1:3" x14ac:dyDescent="0.25">
      <c r="A90">
        <v>89</v>
      </c>
      <c r="B90" t="str">
        <f>VLOOKUP(InputData[[#This Row],[PRODUCT ID]],MasterData[],2,0)</f>
        <v>Product38</v>
      </c>
      <c r="C90">
        <f>VLOOKUP(B90,InputData[[PRODUCT]:[Year]],7,0)</f>
        <v>1198.8</v>
      </c>
    </row>
    <row r="91" spans="1:3" x14ac:dyDescent="0.25">
      <c r="A91">
        <v>90</v>
      </c>
      <c r="B91" t="str">
        <f>VLOOKUP(InputData[[#This Row],[PRODUCT ID]],MasterData[],2,0)</f>
        <v>Product19</v>
      </c>
      <c r="C91">
        <f>VLOOKUP(B91,InputData[[PRODUCT]:[Year]],7,0)</f>
        <v>2730</v>
      </c>
    </row>
    <row r="92" spans="1:3" x14ac:dyDescent="0.25">
      <c r="A92">
        <v>91</v>
      </c>
      <c r="B92" t="str">
        <f>VLOOKUP(InputData[[#This Row],[PRODUCT ID]],MasterData[],2,0)</f>
        <v>Product42</v>
      </c>
      <c r="C92">
        <f>VLOOKUP(B92,InputData[[PRODUCT]:[Year]],7,0)</f>
        <v>648</v>
      </c>
    </row>
    <row r="93" spans="1:3" x14ac:dyDescent="0.25">
      <c r="A93">
        <v>92</v>
      </c>
      <c r="B93" t="str">
        <f>VLOOKUP(InputData[[#This Row],[PRODUCT ID]],MasterData[],2,0)</f>
        <v>Product28</v>
      </c>
      <c r="C93">
        <f>VLOOKUP(B93,InputData[[PRODUCT]:[Year]],7,0)</f>
        <v>418.1</v>
      </c>
    </row>
    <row r="94" spans="1:3" x14ac:dyDescent="0.25">
      <c r="A94">
        <v>93</v>
      </c>
      <c r="B94" t="str">
        <f>VLOOKUP(InputData[[#This Row],[PRODUCT ID]],MasterData[],2,0)</f>
        <v>Product30</v>
      </c>
      <c r="C94">
        <f>VLOOKUP(B94,InputData[[PRODUCT]:[Year]],7,0)</f>
        <v>2214.08</v>
      </c>
    </row>
    <row r="95" spans="1:3" x14ac:dyDescent="0.25">
      <c r="A95">
        <v>94</v>
      </c>
      <c r="B95" t="str">
        <f>VLOOKUP(InputData[[#This Row],[PRODUCT ID]],MasterData[],2,0)</f>
        <v>Product37</v>
      </c>
      <c r="C95">
        <f>VLOOKUP(B95,InputData[[PRODUCT]:[Year]],7,0)</f>
        <v>257.28000000000003</v>
      </c>
    </row>
    <row r="96" spans="1:3" x14ac:dyDescent="0.25">
      <c r="A96">
        <v>95</v>
      </c>
      <c r="B96" t="str">
        <f>VLOOKUP(InputData[[#This Row],[PRODUCT ID]],MasterData[],2,0)</f>
        <v>Product30</v>
      </c>
      <c r="C96">
        <f>VLOOKUP(B96,InputData[[PRODUCT]:[Year]],7,0)</f>
        <v>2214.08</v>
      </c>
    </row>
    <row r="97" spans="1:3" x14ac:dyDescent="0.25">
      <c r="A97">
        <v>96</v>
      </c>
      <c r="B97" t="str">
        <f>VLOOKUP(InputData[[#This Row],[PRODUCT ID]],MasterData[],2,0)</f>
        <v>Product29</v>
      </c>
      <c r="C97">
        <f>VLOOKUP(B97,InputData[[PRODUCT]:[Year]],7,0)</f>
        <v>106.22</v>
      </c>
    </row>
    <row r="98" spans="1:3" x14ac:dyDescent="0.25">
      <c r="A98">
        <v>97</v>
      </c>
      <c r="B98" t="str">
        <f>VLOOKUP(InputData[[#This Row],[PRODUCT ID]],MasterData[],2,0)</f>
        <v>Product18</v>
      </c>
      <c r="C98">
        <f>VLOOKUP(B98,InputData[[PRODUCT]:[Year]],7,0)</f>
        <v>541.31000000000006</v>
      </c>
    </row>
    <row r="99" spans="1:3" x14ac:dyDescent="0.25">
      <c r="A99">
        <v>98</v>
      </c>
      <c r="B99" t="str">
        <f>VLOOKUP(InputData[[#This Row],[PRODUCT ID]],MasterData[],2,0)</f>
        <v>Product42</v>
      </c>
      <c r="C99">
        <f>VLOOKUP(B99,InputData[[PRODUCT]:[Year]],7,0)</f>
        <v>648</v>
      </c>
    </row>
    <row r="100" spans="1:3" x14ac:dyDescent="0.25">
      <c r="A100">
        <v>99</v>
      </c>
      <c r="B100" t="str">
        <f>VLOOKUP(InputData[[#This Row],[PRODUCT ID]],MasterData[],2,0)</f>
        <v>Product34</v>
      </c>
      <c r="C100">
        <f>VLOOKUP(B100,InputData[[PRODUCT]:[Year]],7,0)</f>
        <v>233.2</v>
      </c>
    </row>
    <row r="101" spans="1:3" x14ac:dyDescent="0.25">
      <c r="A101">
        <v>100</v>
      </c>
      <c r="B101" t="str">
        <f>VLOOKUP(InputData[[#This Row],[PRODUCT ID]],MasterData[],2,0)</f>
        <v>Product15</v>
      </c>
      <c r="C101">
        <f>VLOOKUP(B101,InputData[[PRODUCT]:[Year]],7,0)</f>
        <v>94.32</v>
      </c>
    </row>
    <row r="102" spans="1:3" x14ac:dyDescent="0.25">
      <c r="A102">
        <v>101</v>
      </c>
      <c r="B102" t="str">
        <f>VLOOKUP(InputData[[#This Row],[PRODUCT ID]],MasterData[],2,0)</f>
        <v>Product14</v>
      </c>
      <c r="C102">
        <f>VLOOKUP(B102,InputData[[PRODUCT]:[Year]],7,0)</f>
        <v>586.88</v>
      </c>
    </row>
    <row r="103" spans="1:3" x14ac:dyDescent="0.25">
      <c r="A103">
        <v>102</v>
      </c>
      <c r="B103" t="str">
        <f>VLOOKUP(InputData[[#This Row],[PRODUCT ID]],MasterData[],2,0)</f>
        <v>Product09</v>
      </c>
      <c r="C103">
        <f>VLOOKUP(B103,InputData[[PRODUCT]:[Year]],7,0)</f>
        <v>70.739999999999995</v>
      </c>
    </row>
    <row r="104" spans="1:3" x14ac:dyDescent="0.25">
      <c r="A104">
        <v>103</v>
      </c>
      <c r="B104" t="str">
        <f>VLOOKUP(InputData[[#This Row],[PRODUCT ID]],MasterData[],2,0)</f>
        <v>Product08</v>
      </c>
      <c r="C104">
        <f>VLOOKUP(B104,InputData[[PRODUCT]:[Year]],7,0)</f>
        <v>662.34</v>
      </c>
    </row>
    <row r="105" spans="1:3" x14ac:dyDescent="0.25">
      <c r="A105">
        <v>104</v>
      </c>
      <c r="B105" t="str">
        <f>VLOOKUP(InputData[[#This Row],[PRODUCT ID]],MasterData[],2,0)</f>
        <v>Product09</v>
      </c>
      <c r="C105">
        <f>VLOOKUP(B105,InputData[[PRODUCT]:[Year]],7,0)</f>
        <v>70.739999999999995</v>
      </c>
    </row>
    <row r="106" spans="1:3" x14ac:dyDescent="0.25">
      <c r="A106">
        <v>105</v>
      </c>
      <c r="B106" t="str">
        <f>VLOOKUP(InputData[[#This Row],[PRODUCT ID]],MasterData[],2,0)</f>
        <v>Product18</v>
      </c>
      <c r="C106">
        <f>VLOOKUP(B106,InputData[[PRODUCT]:[Year]],7,0)</f>
        <v>541.31000000000006</v>
      </c>
    </row>
    <row r="107" spans="1:3" x14ac:dyDescent="0.25">
      <c r="A107">
        <v>106</v>
      </c>
      <c r="B107" t="str">
        <f>VLOOKUP(InputData[[#This Row],[PRODUCT ID]],MasterData[],2,0)</f>
        <v>Product16</v>
      </c>
      <c r="C107">
        <f>VLOOKUP(B107,InputData[[PRODUCT]:[Year]],7,0)</f>
        <v>216.32</v>
      </c>
    </row>
    <row r="108" spans="1:3" x14ac:dyDescent="0.25">
      <c r="A108">
        <v>107</v>
      </c>
      <c r="B108" t="str">
        <f>VLOOKUP(InputData[[#This Row],[PRODUCT ID]],MasterData[],2,0)</f>
        <v>Product28</v>
      </c>
      <c r="C108">
        <f>VLOOKUP(B108,InputData[[PRODUCT]:[Year]],7,0)</f>
        <v>418.1</v>
      </c>
    </row>
    <row r="109" spans="1:3" x14ac:dyDescent="0.25">
      <c r="A109">
        <v>108</v>
      </c>
      <c r="B109" t="str">
        <f>VLOOKUP(InputData[[#This Row],[PRODUCT ID]],MasterData[],2,0)</f>
        <v>Product16</v>
      </c>
      <c r="C109">
        <f>VLOOKUP(B109,InputData[[PRODUCT]:[Year]],7,0)</f>
        <v>216.32</v>
      </c>
    </row>
    <row r="110" spans="1:3" x14ac:dyDescent="0.25">
      <c r="A110">
        <v>109</v>
      </c>
      <c r="B110" t="str">
        <f>VLOOKUP(InputData[[#This Row],[PRODUCT ID]],MasterData[],2,0)</f>
        <v>Product35</v>
      </c>
      <c r="C110">
        <f>VLOOKUP(B110,InputData[[PRODUCT]:[Year]],7,0)</f>
        <v>80.400000000000006</v>
      </c>
    </row>
    <row r="111" spans="1:3" x14ac:dyDescent="0.25">
      <c r="A111">
        <v>110</v>
      </c>
      <c r="B111" t="str">
        <f>VLOOKUP(InputData[[#This Row],[PRODUCT ID]],MasterData[],2,0)</f>
        <v>Product29</v>
      </c>
      <c r="C111">
        <f>VLOOKUP(B111,InputData[[PRODUCT]:[Year]],7,0)</f>
        <v>106.22</v>
      </c>
    </row>
    <row r="112" spans="1:3" x14ac:dyDescent="0.25">
      <c r="A112">
        <v>111</v>
      </c>
      <c r="B112" t="str">
        <f>VLOOKUP(InputData[[#This Row],[PRODUCT ID]],MasterData[],2,0)</f>
        <v>Product42</v>
      </c>
      <c r="C112">
        <f>VLOOKUP(B112,InputData[[PRODUCT]:[Year]],7,0)</f>
        <v>648</v>
      </c>
    </row>
    <row r="113" spans="1:3" x14ac:dyDescent="0.25">
      <c r="A113">
        <v>112</v>
      </c>
      <c r="B113" t="str">
        <f>VLOOKUP(InputData[[#This Row],[PRODUCT ID]],MasterData[],2,0)</f>
        <v>Product40</v>
      </c>
      <c r="C113">
        <f>VLOOKUP(B113,InputData[[PRODUCT]:[Year]],7,0)</f>
        <v>806.4</v>
      </c>
    </row>
    <row r="114" spans="1:3" x14ac:dyDescent="0.25">
      <c r="A114">
        <v>113</v>
      </c>
      <c r="B114" t="str">
        <f>VLOOKUP(InputData[[#This Row],[PRODUCT ID]],MasterData[],2,0)</f>
        <v>Product23</v>
      </c>
      <c r="C114">
        <f>VLOOKUP(B114,InputData[[PRODUCT]:[Year]],7,0)</f>
        <v>448.38</v>
      </c>
    </row>
    <row r="115" spans="1:3" x14ac:dyDescent="0.25">
      <c r="A115">
        <v>114</v>
      </c>
      <c r="B115" t="str">
        <f>VLOOKUP(InputData[[#This Row],[PRODUCT ID]],MasterData[],2,0)</f>
        <v>Product13</v>
      </c>
      <c r="C115">
        <f>VLOOKUP(B115,InputData[[PRODUCT]:[Year]],7,0)</f>
        <v>732.48</v>
      </c>
    </row>
    <row r="116" spans="1:3" x14ac:dyDescent="0.25">
      <c r="A116">
        <v>115</v>
      </c>
      <c r="B116" t="str">
        <f>VLOOKUP(InputData[[#This Row],[PRODUCT ID]],MasterData[],2,0)</f>
        <v>Product21</v>
      </c>
      <c r="C116">
        <f>VLOOKUP(B116,InputData[[PRODUCT]:[Year]],7,0)</f>
        <v>1462.86</v>
      </c>
    </row>
    <row r="117" spans="1:3" x14ac:dyDescent="0.25">
      <c r="A117">
        <v>116</v>
      </c>
      <c r="B117" t="str">
        <f>VLOOKUP(InputData[[#This Row],[PRODUCT ID]],MasterData[],2,0)</f>
        <v>Product20</v>
      </c>
      <c r="C117">
        <f>VLOOKUP(B117,InputData[[PRODUCT]:[Year]],7,0)</f>
        <v>305</v>
      </c>
    </row>
    <row r="118" spans="1:3" x14ac:dyDescent="0.25">
      <c r="A118">
        <v>117</v>
      </c>
      <c r="B118" t="str">
        <f>VLOOKUP(InputData[[#This Row],[PRODUCT ID]],MasterData[],2,0)</f>
        <v>Product20</v>
      </c>
      <c r="C118">
        <f>VLOOKUP(B118,InputData[[PRODUCT]:[Year]],7,0)</f>
        <v>305</v>
      </c>
    </row>
    <row r="119" spans="1:3" x14ac:dyDescent="0.25">
      <c r="A119">
        <v>118</v>
      </c>
      <c r="B119" t="str">
        <f>VLOOKUP(InputData[[#This Row],[PRODUCT ID]],MasterData[],2,0)</f>
        <v>Product22</v>
      </c>
      <c r="C119">
        <f>VLOOKUP(B119,InputData[[PRODUCT]:[Year]],7,0)</f>
        <v>283.14</v>
      </c>
    </row>
    <row r="120" spans="1:3" x14ac:dyDescent="0.25">
      <c r="A120">
        <v>119</v>
      </c>
      <c r="B120" t="str">
        <f>VLOOKUP(InputData[[#This Row],[PRODUCT ID]],MasterData[],2,0)</f>
        <v>Product35</v>
      </c>
      <c r="C120">
        <f>VLOOKUP(B120,InputData[[PRODUCT]:[Year]],7,0)</f>
        <v>80.400000000000006</v>
      </c>
    </row>
    <row r="121" spans="1:3" x14ac:dyDescent="0.25">
      <c r="A121">
        <v>120</v>
      </c>
      <c r="B121" t="str">
        <f>VLOOKUP(InputData[[#This Row],[PRODUCT ID]],MasterData[],2,0)</f>
        <v>Product33</v>
      </c>
      <c r="C121">
        <f>VLOOKUP(B121,InputData[[PRODUCT]:[Year]],7,0)</f>
        <v>1556.1000000000001</v>
      </c>
    </row>
    <row r="122" spans="1:3" x14ac:dyDescent="0.25">
      <c r="A122">
        <v>121</v>
      </c>
      <c r="B122" t="str">
        <f>VLOOKUP(InputData[[#This Row],[PRODUCT ID]],MasterData[],2,0)</f>
        <v>Product28</v>
      </c>
      <c r="C122">
        <f>VLOOKUP(B122,InputData[[PRODUCT]:[Year]],7,0)</f>
        <v>418.1</v>
      </c>
    </row>
    <row r="123" spans="1:3" x14ac:dyDescent="0.25">
      <c r="A123">
        <v>122</v>
      </c>
      <c r="B123" t="str">
        <f>VLOOKUP(InputData[[#This Row],[PRODUCT ID]],MasterData[],2,0)</f>
        <v>Product04</v>
      </c>
      <c r="C123">
        <f>VLOOKUP(B123,InputData[[PRODUCT]:[Year]],7,0)</f>
        <v>244.20000000000002</v>
      </c>
    </row>
    <row r="124" spans="1:3" x14ac:dyDescent="0.25">
      <c r="A124">
        <v>123</v>
      </c>
      <c r="B124" t="str">
        <f>VLOOKUP(InputData[[#This Row],[PRODUCT ID]],MasterData[],2,0)</f>
        <v>Product01</v>
      </c>
      <c r="C124">
        <f>VLOOKUP(B124,InputData[[PRODUCT]:[Year]],7,0)</f>
        <v>727.16</v>
      </c>
    </row>
    <row r="125" spans="1:3" x14ac:dyDescent="0.25">
      <c r="A125">
        <v>124</v>
      </c>
      <c r="B125" t="str">
        <f>VLOOKUP(InputData[[#This Row],[PRODUCT ID]],MasterData[],2,0)</f>
        <v>Product32</v>
      </c>
      <c r="C125">
        <f>VLOOKUP(B125,InputData[[PRODUCT]:[Year]],7,0)</f>
        <v>352.44</v>
      </c>
    </row>
    <row r="126" spans="1:3" x14ac:dyDescent="0.25">
      <c r="A126">
        <v>125</v>
      </c>
      <c r="B126" t="str">
        <f>VLOOKUP(InputData[[#This Row],[PRODUCT ID]],MasterData[],2,0)</f>
        <v>Product41</v>
      </c>
      <c r="C126">
        <f>VLOOKUP(B126,InputData[[PRODUCT]:[Year]],7,0)</f>
        <v>1043.28</v>
      </c>
    </row>
    <row r="127" spans="1:3" x14ac:dyDescent="0.25">
      <c r="A127">
        <v>126</v>
      </c>
      <c r="B127" t="str">
        <f>VLOOKUP(InputData[[#This Row],[PRODUCT ID]],MasterData[],2,0)</f>
        <v>Product25</v>
      </c>
      <c r="C127">
        <f>VLOOKUP(B127,InputData[[PRODUCT]:[Year]],7,0)</f>
        <v>33.32</v>
      </c>
    </row>
    <row r="128" spans="1:3" x14ac:dyDescent="0.25">
      <c r="A128">
        <v>127</v>
      </c>
      <c r="B128" t="str">
        <f>VLOOKUP(InputData[[#This Row],[PRODUCT ID]],MasterData[],2,0)</f>
        <v>Product19</v>
      </c>
      <c r="C128">
        <f>VLOOKUP(B128,InputData[[PRODUCT]:[Year]],7,0)</f>
        <v>2730</v>
      </c>
    </row>
    <row r="129" spans="1:3" x14ac:dyDescent="0.25">
      <c r="A129">
        <v>128</v>
      </c>
      <c r="B129" t="str">
        <f>VLOOKUP(InputData[[#This Row],[PRODUCT ID]],MasterData[],2,0)</f>
        <v>Product15</v>
      </c>
      <c r="C129">
        <f>VLOOKUP(B129,InputData[[PRODUCT]:[Year]],7,0)</f>
        <v>94.32</v>
      </c>
    </row>
    <row r="130" spans="1:3" x14ac:dyDescent="0.25">
      <c r="A130">
        <v>129</v>
      </c>
      <c r="B130" t="str">
        <f>VLOOKUP(InputData[[#This Row],[PRODUCT ID]],MasterData[],2,0)</f>
        <v>Product39</v>
      </c>
      <c r="C130">
        <f>VLOOKUP(B130,InputData[[PRODUCT]:[Year]],7,0)</f>
        <v>468.04999999999995</v>
      </c>
    </row>
    <row r="131" spans="1:3" x14ac:dyDescent="0.25">
      <c r="A131">
        <v>130</v>
      </c>
      <c r="B131" t="str">
        <f>VLOOKUP(InputData[[#This Row],[PRODUCT ID]],MasterData[],2,0)</f>
        <v>Product25</v>
      </c>
      <c r="C131">
        <f>VLOOKUP(B131,InputData[[PRODUCT]:[Year]],7,0)</f>
        <v>33.32</v>
      </c>
    </row>
    <row r="132" spans="1:3" x14ac:dyDescent="0.25">
      <c r="A132">
        <v>131</v>
      </c>
      <c r="B132" t="str">
        <f>VLOOKUP(InputData[[#This Row],[PRODUCT ID]],MasterData[],2,0)</f>
        <v>Product41</v>
      </c>
      <c r="C132">
        <f>VLOOKUP(B132,InputData[[PRODUCT]:[Year]],7,0)</f>
        <v>1043.28</v>
      </c>
    </row>
    <row r="133" spans="1:3" x14ac:dyDescent="0.25">
      <c r="A133">
        <v>132</v>
      </c>
      <c r="B133" t="str">
        <f>VLOOKUP(InputData[[#This Row],[PRODUCT ID]],MasterData[],2,0)</f>
        <v>Product16</v>
      </c>
      <c r="C133">
        <f>VLOOKUP(B133,InputData[[PRODUCT]:[Year]],7,0)</f>
        <v>216.32</v>
      </c>
    </row>
    <row r="134" spans="1:3" x14ac:dyDescent="0.25">
      <c r="A134">
        <v>133</v>
      </c>
      <c r="B134" t="str">
        <f>VLOOKUP(InputData[[#This Row],[PRODUCT ID]],MasterData[],2,0)</f>
        <v>Product16</v>
      </c>
      <c r="C134">
        <f>VLOOKUP(B134,InputData[[PRODUCT]:[Year]],7,0)</f>
        <v>216.32</v>
      </c>
    </row>
    <row r="135" spans="1:3" x14ac:dyDescent="0.25">
      <c r="A135">
        <v>134</v>
      </c>
      <c r="B135" t="str">
        <f>VLOOKUP(InputData[[#This Row],[PRODUCT ID]],MasterData[],2,0)</f>
        <v>Product11</v>
      </c>
      <c r="C135">
        <f>VLOOKUP(B135,InputData[[PRODUCT]:[Year]],7,0)</f>
        <v>48.4</v>
      </c>
    </row>
    <row r="136" spans="1:3" x14ac:dyDescent="0.25">
      <c r="A136">
        <v>135</v>
      </c>
      <c r="B136" t="str">
        <f>VLOOKUP(InputData[[#This Row],[PRODUCT ID]],MasterData[],2,0)</f>
        <v>Product09</v>
      </c>
      <c r="C136">
        <f>VLOOKUP(B136,InputData[[PRODUCT]:[Year]],7,0)</f>
        <v>70.739999999999995</v>
      </c>
    </row>
    <row r="137" spans="1:3" x14ac:dyDescent="0.25">
      <c r="A137">
        <v>136</v>
      </c>
      <c r="B137" t="str">
        <f>VLOOKUP(InputData[[#This Row],[PRODUCT ID]],MasterData[],2,0)</f>
        <v>Product05</v>
      </c>
      <c r="C137">
        <f>VLOOKUP(B137,InputData[[PRODUCT]:[Year]],7,0)</f>
        <v>155.61000000000001</v>
      </c>
    </row>
    <row r="138" spans="1:3" x14ac:dyDescent="0.25">
      <c r="A138">
        <v>137</v>
      </c>
      <c r="B138" t="str">
        <f>VLOOKUP(InputData[[#This Row],[PRODUCT ID]],MasterData[],2,0)</f>
        <v>Product21</v>
      </c>
      <c r="C138">
        <f>VLOOKUP(B138,InputData[[PRODUCT]:[Year]],7,0)</f>
        <v>1462.86</v>
      </c>
    </row>
    <row r="139" spans="1:3" x14ac:dyDescent="0.25">
      <c r="A139">
        <v>138</v>
      </c>
      <c r="B139" t="str">
        <f>VLOOKUP(InputData[[#This Row],[PRODUCT ID]],MasterData[],2,0)</f>
        <v>Product35</v>
      </c>
      <c r="C139">
        <f>VLOOKUP(B139,InputData[[PRODUCT]:[Year]],7,0)</f>
        <v>80.400000000000006</v>
      </c>
    </row>
    <row r="140" spans="1:3" x14ac:dyDescent="0.25">
      <c r="A140">
        <v>139</v>
      </c>
      <c r="B140" t="str">
        <f>VLOOKUP(InputData[[#This Row],[PRODUCT ID]],MasterData[],2,0)</f>
        <v>Product14</v>
      </c>
      <c r="C140">
        <f>VLOOKUP(B140,InputData[[PRODUCT]:[Year]],7,0)</f>
        <v>586.88</v>
      </c>
    </row>
    <row r="141" spans="1:3" x14ac:dyDescent="0.25">
      <c r="A141">
        <v>140</v>
      </c>
      <c r="B141" t="str">
        <f>VLOOKUP(InputData[[#This Row],[PRODUCT ID]],MasterData[],2,0)</f>
        <v>Product05</v>
      </c>
      <c r="C141">
        <f>VLOOKUP(B141,InputData[[PRODUCT]:[Year]],7,0)</f>
        <v>155.61000000000001</v>
      </c>
    </row>
    <row r="142" spans="1:3" x14ac:dyDescent="0.25">
      <c r="A142">
        <v>141</v>
      </c>
      <c r="B142" t="str">
        <f>VLOOKUP(InputData[[#This Row],[PRODUCT ID]],MasterData[],2,0)</f>
        <v>Product10</v>
      </c>
      <c r="C142">
        <f>VLOOKUP(B142,InputData[[PRODUCT]:[Year]],7,0)</f>
        <v>1149.96</v>
      </c>
    </row>
    <row r="143" spans="1:3" x14ac:dyDescent="0.25">
      <c r="A143">
        <v>142</v>
      </c>
      <c r="B143" t="str">
        <f>VLOOKUP(InputData[[#This Row],[PRODUCT ID]],MasterData[],2,0)</f>
        <v>Product33</v>
      </c>
      <c r="C143">
        <f>VLOOKUP(B143,InputData[[PRODUCT]:[Year]],7,0)</f>
        <v>1556.1000000000001</v>
      </c>
    </row>
    <row r="144" spans="1:3" x14ac:dyDescent="0.25">
      <c r="A144">
        <v>143</v>
      </c>
      <c r="B144" t="str">
        <f>VLOOKUP(InputData[[#This Row],[PRODUCT ID]],MasterData[],2,0)</f>
        <v>Product03</v>
      </c>
      <c r="C144">
        <f>VLOOKUP(B144,InputData[[PRODUCT]:[Year]],7,0)</f>
        <v>647.52</v>
      </c>
    </row>
    <row r="145" spans="1:3" x14ac:dyDescent="0.25">
      <c r="A145">
        <v>144</v>
      </c>
      <c r="B145" t="str">
        <f>VLOOKUP(InputData[[#This Row],[PRODUCT ID]],MasterData[],2,0)</f>
        <v>Product02</v>
      </c>
      <c r="C145">
        <f>VLOOKUP(B145,InputData[[PRODUCT]:[Year]],7,0)</f>
        <v>571.20000000000005</v>
      </c>
    </row>
    <row r="146" spans="1:3" x14ac:dyDescent="0.25">
      <c r="A146">
        <v>145</v>
      </c>
      <c r="B146" t="str">
        <f>VLOOKUP(InputData[[#This Row],[PRODUCT ID]],MasterData[],2,0)</f>
        <v>Product41</v>
      </c>
      <c r="C146">
        <f>VLOOKUP(B146,InputData[[PRODUCT]:[Year]],7,0)</f>
        <v>1043.28</v>
      </c>
    </row>
    <row r="147" spans="1:3" x14ac:dyDescent="0.25">
      <c r="A147">
        <v>146</v>
      </c>
      <c r="B147" t="str">
        <f>VLOOKUP(InputData[[#This Row],[PRODUCT ID]],MasterData[],2,0)</f>
        <v>Product04</v>
      </c>
      <c r="C147">
        <f>VLOOKUP(B147,InputData[[PRODUCT]:[Year]],7,0)</f>
        <v>244.20000000000002</v>
      </c>
    </row>
    <row r="148" spans="1:3" x14ac:dyDescent="0.25">
      <c r="A148">
        <v>147</v>
      </c>
      <c r="B148" t="str">
        <f>VLOOKUP(InputData[[#This Row],[PRODUCT ID]],MasterData[],2,0)</f>
        <v>Product34</v>
      </c>
      <c r="C148">
        <f>VLOOKUP(B148,InputData[[PRODUCT]:[Year]],7,0)</f>
        <v>233.2</v>
      </c>
    </row>
    <row r="149" spans="1:3" x14ac:dyDescent="0.25">
      <c r="A149">
        <v>148</v>
      </c>
      <c r="B149" t="str">
        <f>VLOOKUP(InputData[[#This Row],[PRODUCT ID]],MasterData[],2,0)</f>
        <v>Product09</v>
      </c>
      <c r="C149">
        <f>VLOOKUP(B149,InputData[[PRODUCT]:[Year]],7,0)</f>
        <v>70.739999999999995</v>
      </c>
    </row>
    <row r="150" spans="1:3" x14ac:dyDescent="0.25">
      <c r="A150">
        <v>149</v>
      </c>
      <c r="B150" t="str">
        <f>VLOOKUP(InputData[[#This Row],[PRODUCT ID]],MasterData[],2,0)</f>
        <v>Product19</v>
      </c>
      <c r="C150">
        <f>VLOOKUP(B150,InputData[[PRODUCT]:[Year]],7,0)</f>
        <v>2730</v>
      </c>
    </row>
    <row r="151" spans="1:3" x14ac:dyDescent="0.25">
      <c r="A151">
        <v>150</v>
      </c>
      <c r="B151" t="str">
        <f>VLOOKUP(InputData[[#This Row],[PRODUCT ID]],MasterData[],2,0)</f>
        <v>Product23</v>
      </c>
      <c r="C151">
        <f>VLOOKUP(B151,InputData[[PRODUCT]:[Year]],7,0)</f>
        <v>448.38</v>
      </c>
    </row>
    <row r="152" spans="1:3" x14ac:dyDescent="0.25">
      <c r="A152">
        <v>151</v>
      </c>
      <c r="B152" t="str">
        <f>VLOOKUP(InputData[[#This Row],[PRODUCT ID]],MasterData[],2,0)</f>
        <v>Product27</v>
      </c>
      <c r="C152">
        <f>VLOOKUP(B152,InputData[[PRODUCT]:[Year]],7,0)</f>
        <v>228.48000000000002</v>
      </c>
    </row>
    <row r="153" spans="1:3" x14ac:dyDescent="0.25">
      <c r="A153">
        <v>152</v>
      </c>
      <c r="B153" t="str">
        <f>VLOOKUP(InputData[[#This Row],[PRODUCT ID]],MasterData[],2,0)</f>
        <v>Product38</v>
      </c>
      <c r="C153">
        <f>VLOOKUP(B153,InputData[[PRODUCT]:[Year]],7,0)</f>
        <v>1198.8</v>
      </c>
    </row>
    <row r="154" spans="1:3" x14ac:dyDescent="0.25">
      <c r="A154">
        <v>153</v>
      </c>
      <c r="B154" t="str">
        <f>VLOOKUP(InputData[[#This Row],[PRODUCT ID]],MasterData[],2,0)</f>
        <v>Product43</v>
      </c>
      <c r="C154">
        <f>VLOOKUP(B154,InputData[[PRODUCT]:[Year]],7,0)</f>
        <v>581.55999999999995</v>
      </c>
    </row>
    <row r="155" spans="1:3" x14ac:dyDescent="0.25">
      <c r="A155">
        <v>154</v>
      </c>
      <c r="B155" t="str">
        <f>VLOOKUP(InputData[[#This Row],[PRODUCT ID]],MasterData[],2,0)</f>
        <v>Product29</v>
      </c>
      <c r="C155">
        <f>VLOOKUP(B155,InputData[[PRODUCT]:[Year]],7,0)</f>
        <v>106.22</v>
      </c>
    </row>
    <row r="156" spans="1:3" x14ac:dyDescent="0.25">
      <c r="A156">
        <v>155</v>
      </c>
      <c r="B156" t="str">
        <f>VLOOKUP(InputData[[#This Row],[PRODUCT ID]],MasterData[],2,0)</f>
        <v>Product26</v>
      </c>
      <c r="C156">
        <f>VLOOKUP(B156,InputData[[PRODUCT]:[Year]],7,0)</f>
        <v>73.98</v>
      </c>
    </row>
    <row r="157" spans="1:3" x14ac:dyDescent="0.25">
      <c r="A157">
        <v>156</v>
      </c>
      <c r="B157" t="str">
        <f>VLOOKUP(InputData[[#This Row],[PRODUCT ID]],MasterData[],2,0)</f>
        <v>Product24</v>
      </c>
      <c r="C157">
        <f>VLOOKUP(B157,InputData[[PRODUCT]:[Year]],7,0)</f>
        <v>1412.64</v>
      </c>
    </row>
    <row r="158" spans="1:3" x14ac:dyDescent="0.25">
      <c r="A158">
        <v>157</v>
      </c>
      <c r="B158" t="str">
        <f>VLOOKUP(InputData[[#This Row],[PRODUCT ID]],MasterData[],2,0)</f>
        <v>Product36</v>
      </c>
      <c r="C158">
        <f>VLOOKUP(B158,InputData[[PRODUCT]:[Year]],7,0)</f>
        <v>674.1</v>
      </c>
    </row>
    <row r="159" spans="1:3" x14ac:dyDescent="0.25">
      <c r="A159">
        <v>158</v>
      </c>
      <c r="B159" t="str">
        <f>VLOOKUP(InputData[[#This Row],[PRODUCT ID]],MasterData[],2,0)</f>
        <v>Product37</v>
      </c>
      <c r="C159">
        <f>VLOOKUP(B159,InputData[[PRODUCT]:[Year]],7,0)</f>
        <v>257.28000000000003</v>
      </c>
    </row>
    <row r="160" spans="1:3" x14ac:dyDescent="0.25">
      <c r="A160">
        <v>159</v>
      </c>
      <c r="B160" t="str">
        <f>VLOOKUP(InputData[[#This Row],[PRODUCT ID]],MasterData[],2,0)</f>
        <v>Product09</v>
      </c>
      <c r="C160">
        <f>VLOOKUP(B160,InputData[[PRODUCT]:[Year]],7,0)</f>
        <v>70.739999999999995</v>
      </c>
    </row>
    <row r="161" spans="1:3" x14ac:dyDescent="0.25">
      <c r="A161">
        <v>160</v>
      </c>
      <c r="B161" t="str">
        <f>VLOOKUP(InputData[[#This Row],[PRODUCT ID]],MasterData[],2,0)</f>
        <v>Product44</v>
      </c>
      <c r="C161">
        <f>VLOOKUP(B161,InputData[[PRODUCT]:[Year]],7,0)</f>
        <v>1067.04</v>
      </c>
    </row>
    <row r="162" spans="1:3" x14ac:dyDescent="0.25">
      <c r="A162">
        <v>161</v>
      </c>
      <c r="B162" t="str">
        <f>VLOOKUP(InputData[[#This Row],[PRODUCT ID]],MasterData[],2,0)</f>
        <v>Product01</v>
      </c>
      <c r="C162">
        <f>VLOOKUP(B162,InputData[[PRODUCT]:[Year]],7,0)</f>
        <v>727.16</v>
      </c>
    </row>
    <row r="163" spans="1:3" x14ac:dyDescent="0.25">
      <c r="A163">
        <v>162</v>
      </c>
      <c r="B163" t="str">
        <f>VLOOKUP(InputData[[#This Row],[PRODUCT ID]],MasterData[],2,0)</f>
        <v>Product23</v>
      </c>
      <c r="C163">
        <f>VLOOKUP(B163,InputData[[PRODUCT]:[Year]],7,0)</f>
        <v>448.38</v>
      </c>
    </row>
    <row r="164" spans="1:3" x14ac:dyDescent="0.25">
      <c r="A164">
        <v>163</v>
      </c>
      <c r="B164" t="str">
        <f>VLOOKUP(InputData[[#This Row],[PRODUCT ID]],MasterData[],2,0)</f>
        <v>Product22</v>
      </c>
      <c r="C164">
        <f>VLOOKUP(B164,InputData[[PRODUCT]:[Year]],7,0)</f>
        <v>283.14</v>
      </c>
    </row>
    <row r="165" spans="1:3" x14ac:dyDescent="0.25">
      <c r="A165">
        <v>164</v>
      </c>
      <c r="B165" t="str">
        <f>VLOOKUP(InputData[[#This Row],[PRODUCT ID]],MasterData[],2,0)</f>
        <v>Product34</v>
      </c>
      <c r="C165">
        <f>VLOOKUP(B165,InputData[[PRODUCT]:[Year]],7,0)</f>
        <v>233.2</v>
      </c>
    </row>
    <row r="166" spans="1:3" x14ac:dyDescent="0.25">
      <c r="A166">
        <v>165</v>
      </c>
      <c r="B166" t="str">
        <f>VLOOKUP(InputData[[#This Row],[PRODUCT ID]],MasterData[],2,0)</f>
        <v>Product28</v>
      </c>
      <c r="C166">
        <f>VLOOKUP(B166,InputData[[PRODUCT]:[Year]],7,0)</f>
        <v>418.1</v>
      </c>
    </row>
    <row r="167" spans="1:3" x14ac:dyDescent="0.25">
      <c r="A167">
        <v>166</v>
      </c>
      <c r="B167" t="str">
        <f>VLOOKUP(InputData[[#This Row],[PRODUCT ID]],MasterData[],2,0)</f>
        <v>Product37</v>
      </c>
      <c r="C167">
        <f>VLOOKUP(B167,InputData[[PRODUCT]:[Year]],7,0)</f>
        <v>257.28000000000003</v>
      </c>
    </row>
    <row r="168" spans="1:3" x14ac:dyDescent="0.25">
      <c r="A168">
        <v>167</v>
      </c>
      <c r="B168" t="str">
        <f>VLOOKUP(InputData[[#This Row],[PRODUCT ID]],MasterData[],2,0)</f>
        <v>Product05</v>
      </c>
      <c r="C168">
        <f>VLOOKUP(B168,InputData[[PRODUCT]:[Year]],7,0)</f>
        <v>155.61000000000001</v>
      </c>
    </row>
    <row r="169" spans="1:3" x14ac:dyDescent="0.25">
      <c r="A169">
        <v>168</v>
      </c>
      <c r="B169" t="str">
        <f>VLOOKUP(InputData[[#This Row],[PRODUCT ID]],MasterData[],2,0)</f>
        <v>Product44</v>
      </c>
      <c r="C169">
        <f>VLOOKUP(B169,InputData[[PRODUCT]:[Year]],7,0)</f>
        <v>1067.04</v>
      </c>
    </row>
    <row r="170" spans="1:3" x14ac:dyDescent="0.25">
      <c r="A170">
        <v>169</v>
      </c>
      <c r="B170" t="str">
        <f>VLOOKUP(InputData[[#This Row],[PRODUCT ID]],MasterData[],2,0)</f>
        <v>Product06</v>
      </c>
      <c r="C170">
        <f>VLOOKUP(B170,InputData[[PRODUCT]:[Year]],7,0)</f>
        <v>598.5</v>
      </c>
    </row>
    <row r="171" spans="1:3" x14ac:dyDescent="0.25">
      <c r="A171">
        <v>170</v>
      </c>
      <c r="B171" t="str">
        <f>VLOOKUP(InputData[[#This Row],[PRODUCT ID]],MasterData[],2,0)</f>
        <v>Product23</v>
      </c>
      <c r="C171">
        <f>VLOOKUP(B171,InputData[[PRODUCT]:[Year]],7,0)</f>
        <v>448.38</v>
      </c>
    </row>
    <row r="172" spans="1:3" x14ac:dyDescent="0.25">
      <c r="A172">
        <v>171</v>
      </c>
      <c r="B172" t="str">
        <f>VLOOKUP(InputData[[#This Row],[PRODUCT ID]],MasterData[],2,0)</f>
        <v>Product11</v>
      </c>
      <c r="C172">
        <f>VLOOKUP(B172,InputData[[PRODUCT]:[Year]],7,0)</f>
        <v>48.4</v>
      </c>
    </row>
    <row r="173" spans="1:3" x14ac:dyDescent="0.25">
      <c r="A173">
        <v>172</v>
      </c>
      <c r="B173" t="str">
        <f>VLOOKUP(InputData[[#This Row],[PRODUCT ID]],MasterData[],2,0)</f>
        <v>Product27</v>
      </c>
      <c r="C173">
        <f>VLOOKUP(B173,InputData[[PRODUCT]:[Year]],7,0)</f>
        <v>228.48000000000002</v>
      </c>
    </row>
    <row r="174" spans="1:3" x14ac:dyDescent="0.25">
      <c r="A174">
        <v>173</v>
      </c>
      <c r="B174" t="str">
        <f>VLOOKUP(InputData[[#This Row],[PRODUCT ID]],MasterData[],2,0)</f>
        <v>Product03</v>
      </c>
      <c r="C174">
        <f>VLOOKUP(B174,InputData[[PRODUCT]:[Year]],7,0)</f>
        <v>647.52</v>
      </c>
    </row>
    <row r="175" spans="1:3" x14ac:dyDescent="0.25">
      <c r="A175">
        <v>174</v>
      </c>
      <c r="B175" t="str">
        <f>VLOOKUP(InputData[[#This Row],[PRODUCT ID]],MasterData[],2,0)</f>
        <v>Product25</v>
      </c>
      <c r="C175">
        <f>VLOOKUP(B175,InputData[[PRODUCT]:[Year]],7,0)</f>
        <v>33.32</v>
      </c>
    </row>
    <row r="176" spans="1:3" x14ac:dyDescent="0.25">
      <c r="A176">
        <v>175</v>
      </c>
      <c r="B176" t="str">
        <f>VLOOKUP(InputData[[#This Row],[PRODUCT ID]],MasterData[],2,0)</f>
        <v>Product20</v>
      </c>
      <c r="C176">
        <f>VLOOKUP(B176,InputData[[PRODUCT]:[Year]],7,0)</f>
        <v>305</v>
      </c>
    </row>
    <row r="177" spans="1:3" x14ac:dyDescent="0.25">
      <c r="A177">
        <v>176</v>
      </c>
      <c r="B177" t="str">
        <f>VLOOKUP(InputData[[#This Row],[PRODUCT ID]],MasterData[],2,0)</f>
        <v>Product31</v>
      </c>
      <c r="C177">
        <f>VLOOKUP(B177,InputData[[PRODUCT]:[Year]],7,0)</f>
        <v>104.16</v>
      </c>
    </row>
    <row r="178" spans="1:3" x14ac:dyDescent="0.25">
      <c r="A178">
        <v>177</v>
      </c>
      <c r="B178" t="str">
        <f>VLOOKUP(InputData[[#This Row],[PRODUCT ID]],MasterData[],2,0)</f>
        <v>Product28</v>
      </c>
      <c r="C178">
        <f>VLOOKUP(B178,InputData[[PRODUCT]:[Year]],7,0)</f>
        <v>418.1</v>
      </c>
    </row>
    <row r="179" spans="1:3" x14ac:dyDescent="0.25">
      <c r="A179">
        <v>178</v>
      </c>
      <c r="B179" t="str">
        <f>VLOOKUP(InputData[[#This Row],[PRODUCT ID]],MasterData[],2,0)</f>
        <v>Product39</v>
      </c>
      <c r="C179">
        <f>VLOOKUP(B179,InputData[[PRODUCT]:[Year]],7,0)</f>
        <v>468.04999999999995</v>
      </c>
    </row>
    <row r="180" spans="1:3" x14ac:dyDescent="0.25">
      <c r="A180">
        <v>179</v>
      </c>
      <c r="B180" t="str">
        <f>VLOOKUP(InputData[[#This Row],[PRODUCT ID]],MasterData[],2,0)</f>
        <v>Product34</v>
      </c>
      <c r="C180">
        <f>VLOOKUP(B180,InputData[[PRODUCT]:[Year]],7,0)</f>
        <v>233.2</v>
      </c>
    </row>
    <row r="181" spans="1:3" x14ac:dyDescent="0.25">
      <c r="A181">
        <v>180</v>
      </c>
      <c r="B181" t="str">
        <f>VLOOKUP(InputData[[#This Row],[PRODUCT ID]],MasterData[],2,0)</f>
        <v>Product13</v>
      </c>
      <c r="C181">
        <f>VLOOKUP(B181,InputData[[PRODUCT]:[Year]],7,0)</f>
        <v>732.48</v>
      </c>
    </row>
    <row r="182" spans="1:3" x14ac:dyDescent="0.25">
      <c r="A182">
        <v>181</v>
      </c>
      <c r="B182" t="str">
        <f>VLOOKUP(InputData[[#This Row],[PRODUCT ID]],MasterData[],2,0)</f>
        <v>Product01</v>
      </c>
      <c r="C182">
        <f>VLOOKUP(B182,InputData[[PRODUCT]:[Year]],7,0)</f>
        <v>727.16</v>
      </c>
    </row>
    <row r="183" spans="1:3" x14ac:dyDescent="0.25">
      <c r="A183">
        <v>182</v>
      </c>
      <c r="B183" t="str">
        <f>VLOOKUP(InputData[[#This Row],[PRODUCT ID]],MasterData[],2,0)</f>
        <v>Product35</v>
      </c>
      <c r="C183">
        <f>VLOOKUP(B183,InputData[[PRODUCT]:[Year]],7,0)</f>
        <v>80.400000000000006</v>
      </c>
    </row>
    <row r="184" spans="1:3" x14ac:dyDescent="0.25">
      <c r="A184">
        <v>183</v>
      </c>
      <c r="B184" t="str">
        <f>VLOOKUP(InputData[[#This Row],[PRODUCT ID]],MasterData[],2,0)</f>
        <v>Product24</v>
      </c>
      <c r="C184">
        <f>VLOOKUP(B184,InputData[[PRODUCT]:[Year]],7,0)</f>
        <v>1412.64</v>
      </c>
    </row>
    <row r="185" spans="1:3" x14ac:dyDescent="0.25">
      <c r="A185">
        <v>184</v>
      </c>
      <c r="B185" t="str">
        <f>VLOOKUP(InputData[[#This Row],[PRODUCT ID]],MasterData[],2,0)</f>
        <v>Product03</v>
      </c>
      <c r="C185">
        <f>VLOOKUP(B185,InputData[[PRODUCT]:[Year]],7,0)</f>
        <v>647.52</v>
      </c>
    </row>
    <row r="186" spans="1:3" x14ac:dyDescent="0.25">
      <c r="A186">
        <v>185</v>
      </c>
      <c r="B186" t="str">
        <f>VLOOKUP(InputData[[#This Row],[PRODUCT ID]],MasterData[],2,0)</f>
        <v>Product41</v>
      </c>
      <c r="C186">
        <f>VLOOKUP(B186,InputData[[PRODUCT]:[Year]],7,0)</f>
        <v>1043.28</v>
      </c>
    </row>
    <row r="187" spans="1:3" x14ac:dyDescent="0.25">
      <c r="A187">
        <v>186</v>
      </c>
      <c r="B187" t="str">
        <f>VLOOKUP(InputData[[#This Row],[PRODUCT ID]],MasterData[],2,0)</f>
        <v>Product28</v>
      </c>
      <c r="C187">
        <f>VLOOKUP(B187,InputData[[PRODUCT]:[Year]],7,0)</f>
        <v>418.1</v>
      </c>
    </row>
    <row r="188" spans="1:3" x14ac:dyDescent="0.25">
      <c r="A188">
        <v>187</v>
      </c>
      <c r="B188" t="str">
        <f>VLOOKUP(InputData[[#This Row],[PRODUCT ID]],MasterData[],2,0)</f>
        <v>Product23</v>
      </c>
      <c r="C188">
        <f>VLOOKUP(B188,InputData[[PRODUCT]:[Year]],7,0)</f>
        <v>448.38</v>
      </c>
    </row>
    <row r="189" spans="1:3" x14ac:dyDescent="0.25">
      <c r="A189">
        <v>188</v>
      </c>
      <c r="B189" t="str">
        <f>VLOOKUP(InputData[[#This Row],[PRODUCT ID]],MasterData[],2,0)</f>
        <v>Product32</v>
      </c>
      <c r="C189">
        <f>VLOOKUP(B189,InputData[[PRODUCT]:[Year]],7,0)</f>
        <v>352.44</v>
      </c>
    </row>
    <row r="190" spans="1:3" x14ac:dyDescent="0.25">
      <c r="A190">
        <v>189</v>
      </c>
      <c r="B190" t="str">
        <f>VLOOKUP(InputData[[#This Row],[PRODUCT ID]],MasterData[],2,0)</f>
        <v>Product19</v>
      </c>
      <c r="C190">
        <f>VLOOKUP(B190,InputData[[PRODUCT]:[Year]],7,0)</f>
        <v>2730</v>
      </c>
    </row>
    <row r="191" spans="1:3" x14ac:dyDescent="0.25">
      <c r="A191">
        <v>190</v>
      </c>
      <c r="B191" t="str">
        <f>VLOOKUP(InputData[[#This Row],[PRODUCT ID]],MasterData[],2,0)</f>
        <v>Product44</v>
      </c>
      <c r="C191">
        <f>VLOOKUP(B191,InputData[[PRODUCT]:[Year]],7,0)</f>
        <v>1067.04</v>
      </c>
    </row>
    <row r="192" spans="1:3" x14ac:dyDescent="0.25">
      <c r="A192">
        <v>191</v>
      </c>
      <c r="B192" t="str">
        <f>VLOOKUP(InputData[[#This Row],[PRODUCT ID]],MasterData[],2,0)</f>
        <v>Product30</v>
      </c>
      <c r="C192">
        <f>VLOOKUP(B192,InputData[[PRODUCT]:[Year]],7,0)</f>
        <v>2214.08</v>
      </c>
    </row>
    <row r="193" spans="1:3" x14ac:dyDescent="0.25">
      <c r="A193">
        <v>192</v>
      </c>
      <c r="B193" t="str">
        <f>VLOOKUP(InputData[[#This Row],[PRODUCT ID]],MasterData[],2,0)</f>
        <v>Product01</v>
      </c>
      <c r="C193">
        <f>VLOOKUP(B193,InputData[[PRODUCT]:[Year]],7,0)</f>
        <v>727.16</v>
      </c>
    </row>
    <row r="194" spans="1:3" x14ac:dyDescent="0.25">
      <c r="A194">
        <v>193</v>
      </c>
      <c r="B194" t="str">
        <f>VLOOKUP(InputData[[#This Row],[PRODUCT ID]],MasterData[],2,0)</f>
        <v>Product26</v>
      </c>
      <c r="C194">
        <f>VLOOKUP(B194,InputData[[PRODUCT]:[Year]],7,0)</f>
        <v>73.98</v>
      </c>
    </row>
    <row r="195" spans="1:3" x14ac:dyDescent="0.25">
      <c r="A195">
        <v>194</v>
      </c>
      <c r="B195" t="str">
        <f>VLOOKUP(InputData[[#This Row],[PRODUCT ID]],MasterData[],2,0)</f>
        <v>Product01</v>
      </c>
      <c r="C195">
        <f>VLOOKUP(B195,InputData[[PRODUCT]:[Year]],7,0)</f>
        <v>727.16</v>
      </c>
    </row>
    <row r="196" spans="1:3" x14ac:dyDescent="0.25">
      <c r="A196">
        <v>195</v>
      </c>
      <c r="B196" t="str">
        <f>VLOOKUP(InputData[[#This Row],[PRODUCT ID]],MasterData[],2,0)</f>
        <v>Product41</v>
      </c>
      <c r="C196">
        <f>VLOOKUP(B196,InputData[[PRODUCT]:[Year]],7,0)</f>
        <v>1043.28</v>
      </c>
    </row>
    <row r="197" spans="1:3" x14ac:dyDescent="0.25">
      <c r="A197">
        <v>196</v>
      </c>
      <c r="B197" t="str">
        <f>VLOOKUP(InputData[[#This Row],[PRODUCT ID]],MasterData[],2,0)</f>
        <v>Product42</v>
      </c>
      <c r="C197">
        <f>VLOOKUP(B197,InputData[[PRODUCT]:[Year]],7,0)</f>
        <v>648</v>
      </c>
    </row>
    <row r="198" spans="1:3" x14ac:dyDescent="0.25">
      <c r="A198">
        <v>197</v>
      </c>
      <c r="B198" t="str">
        <f>VLOOKUP(InputData[[#This Row],[PRODUCT ID]],MasterData[],2,0)</f>
        <v>Product42</v>
      </c>
      <c r="C198">
        <f>VLOOKUP(B198,InputData[[PRODUCT]:[Year]],7,0)</f>
        <v>648</v>
      </c>
    </row>
    <row r="199" spans="1:3" x14ac:dyDescent="0.25">
      <c r="A199">
        <v>198</v>
      </c>
      <c r="B199" t="str">
        <f>VLOOKUP(InputData[[#This Row],[PRODUCT ID]],MasterData[],2,0)</f>
        <v>Product20</v>
      </c>
      <c r="C199">
        <f>VLOOKUP(B199,InputData[[PRODUCT]:[Year]],7,0)</f>
        <v>305</v>
      </c>
    </row>
    <row r="200" spans="1:3" x14ac:dyDescent="0.25">
      <c r="A200">
        <v>199</v>
      </c>
      <c r="B200" t="str">
        <f>VLOOKUP(InputData[[#This Row],[PRODUCT ID]],MasterData[],2,0)</f>
        <v>Product40</v>
      </c>
      <c r="C200">
        <f>VLOOKUP(B200,InputData[[PRODUCT]:[Year]],7,0)</f>
        <v>806.4</v>
      </c>
    </row>
    <row r="201" spans="1:3" x14ac:dyDescent="0.25">
      <c r="A201">
        <v>200</v>
      </c>
      <c r="B201" t="str">
        <f>VLOOKUP(InputData[[#This Row],[PRODUCT ID]],MasterData[],2,0)</f>
        <v>Product02</v>
      </c>
      <c r="C201">
        <f>VLOOKUP(B201,InputData[[PRODUCT]:[Year]],7,0)</f>
        <v>571.20000000000005</v>
      </c>
    </row>
    <row r="202" spans="1:3" x14ac:dyDescent="0.25">
      <c r="A202">
        <v>201</v>
      </c>
      <c r="B202" t="str">
        <f>VLOOKUP(InputData[[#This Row],[PRODUCT ID]],MasterData[],2,0)</f>
        <v>Product18</v>
      </c>
      <c r="C202">
        <f>VLOOKUP(B202,InputData[[PRODUCT]:[Year]],7,0)</f>
        <v>541.31000000000006</v>
      </c>
    </row>
    <row r="203" spans="1:3" x14ac:dyDescent="0.25">
      <c r="A203">
        <v>202</v>
      </c>
      <c r="B203" t="str">
        <f>VLOOKUP(InputData[[#This Row],[PRODUCT ID]],MasterData[],2,0)</f>
        <v>Product21</v>
      </c>
      <c r="C203">
        <f>VLOOKUP(B203,InputData[[PRODUCT]:[Year]],7,0)</f>
        <v>1462.86</v>
      </c>
    </row>
    <row r="204" spans="1:3" x14ac:dyDescent="0.25">
      <c r="A204">
        <v>203</v>
      </c>
      <c r="B204" t="str">
        <f>VLOOKUP(InputData[[#This Row],[PRODUCT ID]],MasterData[],2,0)</f>
        <v>Product34</v>
      </c>
      <c r="C204">
        <f>VLOOKUP(B204,InputData[[PRODUCT]:[Year]],7,0)</f>
        <v>233.2</v>
      </c>
    </row>
    <row r="205" spans="1:3" x14ac:dyDescent="0.25">
      <c r="A205">
        <v>204</v>
      </c>
      <c r="B205" t="str">
        <f>VLOOKUP(InputData[[#This Row],[PRODUCT ID]],MasterData[],2,0)</f>
        <v>Product14</v>
      </c>
      <c r="C205">
        <f>VLOOKUP(B205,InputData[[PRODUCT]:[Year]],7,0)</f>
        <v>586.88</v>
      </c>
    </row>
    <row r="206" spans="1:3" x14ac:dyDescent="0.25">
      <c r="A206">
        <v>205</v>
      </c>
      <c r="B206" t="str">
        <f>VLOOKUP(InputData[[#This Row],[PRODUCT ID]],MasterData[],2,0)</f>
        <v>Product06</v>
      </c>
      <c r="C206">
        <f>VLOOKUP(B206,InputData[[PRODUCT]:[Year]],7,0)</f>
        <v>598.5</v>
      </c>
    </row>
    <row r="207" spans="1:3" x14ac:dyDescent="0.25">
      <c r="A207">
        <v>206</v>
      </c>
      <c r="B207" t="str">
        <f>VLOOKUP(InputData[[#This Row],[PRODUCT ID]],MasterData[],2,0)</f>
        <v>Product30</v>
      </c>
      <c r="C207">
        <f>VLOOKUP(B207,InputData[[PRODUCT]:[Year]],7,0)</f>
        <v>2214.08</v>
      </c>
    </row>
    <row r="208" spans="1:3" x14ac:dyDescent="0.25">
      <c r="A208">
        <v>207</v>
      </c>
      <c r="B208" t="str">
        <f>VLOOKUP(InputData[[#This Row],[PRODUCT ID]],MasterData[],2,0)</f>
        <v>Product14</v>
      </c>
      <c r="C208">
        <f>VLOOKUP(B208,InputData[[PRODUCT]:[Year]],7,0)</f>
        <v>586.88</v>
      </c>
    </row>
    <row r="209" spans="1:3" x14ac:dyDescent="0.25">
      <c r="A209">
        <v>208</v>
      </c>
      <c r="B209" t="str">
        <f>VLOOKUP(InputData[[#This Row],[PRODUCT ID]],MasterData[],2,0)</f>
        <v>Product19</v>
      </c>
      <c r="C209">
        <f>VLOOKUP(B209,InputData[[PRODUCT]:[Year]],7,0)</f>
        <v>2730</v>
      </c>
    </row>
    <row r="210" spans="1:3" x14ac:dyDescent="0.25">
      <c r="A210">
        <v>209</v>
      </c>
      <c r="B210" t="str">
        <f>VLOOKUP(InputData[[#This Row],[PRODUCT ID]],MasterData[],2,0)</f>
        <v>Product35</v>
      </c>
      <c r="C210">
        <f>VLOOKUP(B210,InputData[[PRODUCT]:[Year]],7,0)</f>
        <v>80.400000000000006</v>
      </c>
    </row>
    <row r="211" spans="1:3" x14ac:dyDescent="0.25">
      <c r="A211">
        <v>210</v>
      </c>
      <c r="B211" t="str">
        <f>VLOOKUP(InputData[[#This Row],[PRODUCT ID]],MasterData[],2,0)</f>
        <v>Product36</v>
      </c>
      <c r="C211">
        <f>VLOOKUP(B211,InputData[[PRODUCT]:[Year]],7,0)</f>
        <v>674.1</v>
      </c>
    </row>
    <row r="212" spans="1:3" x14ac:dyDescent="0.25">
      <c r="A212">
        <v>211</v>
      </c>
      <c r="B212" t="str">
        <f>VLOOKUP(InputData[[#This Row],[PRODUCT ID]],MasterData[],2,0)</f>
        <v>Product26</v>
      </c>
      <c r="C212">
        <f>VLOOKUP(B212,InputData[[PRODUCT]:[Year]],7,0)</f>
        <v>73.98</v>
      </c>
    </row>
    <row r="213" spans="1:3" x14ac:dyDescent="0.25">
      <c r="A213">
        <v>212</v>
      </c>
      <c r="B213" t="str">
        <f>VLOOKUP(InputData[[#This Row],[PRODUCT ID]],MasterData[],2,0)</f>
        <v>Product38</v>
      </c>
      <c r="C213">
        <f>VLOOKUP(B213,InputData[[PRODUCT]:[Year]],7,0)</f>
        <v>1198.8</v>
      </c>
    </row>
    <row r="214" spans="1:3" x14ac:dyDescent="0.25">
      <c r="A214">
        <v>213</v>
      </c>
      <c r="B214" t="str">
        <f>VLOOKUP(InputData[[#This Row],[PRODUCT ID]],MasterData[],2,0)</f>
        <v>Product32</v>
      </c>
      <c r="C214">
        <f>VLOOKUP(B214,InputData[[PRODUCT]:[Year]],7,0)</f>
        <v>352.44</v>
      </c>
    </row>
    <row r="215" spans="1:3" x14ac:dyDescent="0.25">
      <c r="A215">
        <v>214</v>
      </c>
      <c r="B215" t="str">
        <f>VLOOKUP(InputData[[#This Row],[PRODUCT ID]],MasterData[],2,0)</f>
        <v>Product35</v>
      </c>
      <c r="C215">
        <f>VLOOKUP(B215,InputData[[PRODUCT]:[Year]],7,0)</f>
        <v>80.400000000000006</v>
      </c>
    </row>
    <row r="216" spans="1:3" x14ac:dyDescent="0.25">
      <c r="A216">
        <v>215</v>
      </c>
      <c r="B216" t="str">
        <f>VLOOKUP(InputData[[#This Row],[PRODUCT ID]],MasterData[],2,0)</f>
        <v>Product11</v>
      </c>
      <c r="C216">
        <f>VLOOKUP(B216,InputData[[PRODUCT]:[Year]],7,0)</f>
        <v>48.4</v>
      </c>
    </row>
    <row r="217" spans="1:3" x14ac:dyDescent="0.25">
      <c r="A217">
        <v>216</v>
      </c>
      <c r="B217" t="str">
        <f>VLOOKUP(InputData[[#This Row],[PRODUCT ID]],MasterData[],2,0)</f>
        <v>Product27</v>
      </c>
      <c r="C217">
        <f>VLOOKUP(B217,InputData[[PRODUCT]:[Year]],7,0)</f>
        <v>228.48000000000002</v>
      </c>
    </row>
    <row r="218" spans="1:3" x14ac:dyDescent="0.25">
      <c r="A218">
        <v>217</v>
      </c>
      <c r="B218" t="str">
        <f>VLOOKUP(InputData[[#This Row],[PRODUCT ID]],MasterData[],2,0)</f>
        <v>Product01</v>
      </c>
      <c r="C218">
        <f>VLOOKUP(B218,InputData[[PRODUCT]:[Year]],7,0)</f>
        <v>727.16</v>
      </c>
    </row>
    <row r="219" spans="1:3" x14ac:dyDescent="0.25">
      <c r="A219">
        <v>218</v>
      </c>
      <c r="B219" t="str">
        <f>VLOOKUP(InputData[[#This Row],[PRODUCT ID]],MasterData[],2,0)</f>
        <v>Product25</v>
      </c>
      <c r="C219">
        <f>VLOOKUP(B219,InputData[[PRODUCT]:[Year]],7,0)</f>
        <v>33.32</v>
      </c>
    </row>
    <row r="220" spans="1:3" x14ac:dyDescent="0.25">
      <c r="A220">
        <v>219</v>
      </c>
      <c r="B220" t="str">
        <f>VLOOKUP(InputData[[#This Row],[PRODUCT ID]],MasterData[],2,0)</f>
        <v>Product21</v>
      </c>
      <c r="C220">
        <f>VLOOKUP(B220,InputData[[PRODUCT]:[Year]],7,0)</f>
        <v>1462.86</v>
      </c>
    </row>
    <row r="221" spans="1:3" x14ac:dyDescent="0.25">
      <c r="A221">
        <v>220</v>
      </c>
      <c r="B221" t="str">
        <f>VLOOKUP(InputData[[#This Row],[PRODUCT ID]],MasterData[],2,0)</f>
        <v>Product11</v>
      </c>
      <c r="C221">
        <f>VLOOKUP(B221,InputData[[PRODUCT]:[Year]],7,0)</f>
        <v>48.4</v>
      </c>
    </row>
    <row r="222" spans="1:3" x14ac:dyDescent="0.25">
      <c r="A222">
        <v>221</v>
      </c>
      <c r="B222" t="str">
        <f>VLOOKUP(InputData[[#This Row],[PRODUCT ID]],MasterData[],2,0)</f>
        <v>Product24</v>
      </c>
      <c r="C222">
        <f>VLOOKUP(B222,InputData[[PRODUCT]:[Year]],7,0)</f>
        <v>1412.64</v>
      </c>
    </row>
    <row r="223" spans="1:3" x14ac:dyDescent="0.25">
      <c r="A223">
        <v>222</v>
      </c>
      <c r="B223" t="str">
        <f>VLOOKUP(InputData[[#This Row],[PRODUCT ID]],MasterData[],2,0)</f>
        <v>Product09</v>
      </c>
      <c r="C223">
        <f>VLOOKUP(B223,InputData[[PRODUCT]:[Year]],7,0)</f>
        <v>70.739999999999995</v>
      </c>
    </row>
    <row r="224" spans="1:3" x14ac:dyDescent="0.25">
      <c r="A224">
        <v>223</v>
      </c>
      <c r="B224" t="str">
        <f>VLOOKUP(InputData[[#This Row],[PRODUCT ID]],MasterData[],2,0)</f>
        <v>Product11</v>
      </c>
      <c r="C224">
        <f>VLOOKUP(B224,InputData[[PRODUCT]:[Year]],7,0)</f>
        <v>48.4</v>
      </c>
    </row>
    <row r="225" spans="1:3" x14ac:dyDescent="0.25">
      <c r="A225">
        <v>224</v>
      </c>
      <c r="B225" t="str">
        <f>VLOOKUP(InputData[[#This Row],[PRODUCT ID]],MasterData[],2,0)</f>
        <v>Product44</v>
      </c>
      <c r="C225">
        <f>VLOOKUP(B225,InputData[[PRODUCT]:[Year]],7,0)</f>
        <v>1067.04</v>
      </c>
    </row>
    <row r="226" spans="1:3" x14ac:dyDescent="0.25">
      <c r="A226">
        <v>225</v>
      </c>
      <c r="B226" t="str">
        <f>VLOOKUP(InputData[[#This Row],[PRODUCT ID]],MasterData[],2,0)</f>
        <v>Product04</v>
      </c>
      <c r="C226">
        <f>VLOOKUP(B226,InputData[[PRODUCT]:[Year]],7,0)</f>
        <v>244.20000000000002</v>
      </c>
    </row>
    <row r="227" spans="1:3" x14ac:dyDescent="0.25">
      <c r="A227">
        <v>226</v>
      </c>
      <c r="B227" t="str">
        <f>VLOOKUP(InputData[[#This Row],[PRODUCT ID]],MasterData[],2,0)</f>
        <v>Product08</v>
      </c>
      <c r="C227">
        <f>VLOOKUP(B227,InputData[[PRODUCT]:[Year]],7,0)</f>
        <v>662.34</v>
      </c>
    </row>
    <row r="228" spans="1:3" x14ac:dyDescent="0.25">
      <c r="A228">
        <v>227</v>
      </c>
      <c r="B228" t="str">
        <f>VLOOKUP(InputData[[#This Row],[PRODUCT ID]],MasterData[],2,0)</f>
        <v>Product38</v>
      </c>
      <c r="C228">
        <f>VLOOKUP(B228,InputData[[PRODUCT]:[Year]],7,0)</f>
        <v>1198.8</v>
      </c>
    </row>
    <row r="229" spans="1:3" x14ac:dyDescent="0.25">
      <c r="A229">
        <v>228</v>
      </c>
      <c r="B229" t="str">
        <f>VLOOKUP(InputData[[#This Row],[PRODUCT ID]],MasterData[],2,0)</f>
        <v>Product21</v>
      </c>
      <c r="C229">
        <f>VLOOKUP(B229,InputData[[PRODUCT]:[Year]],7,0)</f>
        <v>1462.86</v>
      </c>
    </row>
    <row r="230" spans="1:3" x14ac:dyDescent="0.25">
      <c r="A230">
        <v>229</v>
      </c>
      <c r="B230" t="str">
        <f>VLOOKUP(InputData[[#This Row],[PRODUCT ID]],MasterData[],2,0)</f>
        <v>Product13</v>
      </c>
      <c r="C230">
        <f>VLOOKUP(B230,InputData[[PRODUCT]:[Year]],7,0)</f>
        <v>732.48</v>
      </c>
    </row>
    <row r="231" spans="1:3" x14ac:dyDescent="0.25">
      <c r="A231">
        <v>230</v>
      </c>
      <c r="B231" t="str">
        <f>VLOOKUP(InputData[[#This Row],[PRODUCT ID]],MasterData[],2,0)</f>
        <v>Product36</v>
      </c>
      <c r="C231">
        <f>VLOOKUP(B231,InputData[[PRODUCT]:[Year]],7,0)</f>
        <v>674.1</v>
      </c>
    </row>
    <row r="232" spans="1:3" x14ac:dyDescent="0.25">
      <c r="A232">
        <v>231</v>
      </c>
      <c r="B232" t="str">
        <f>VLOOKUP(InputData[[#This Row],[PRODUCT ID]],MasterData[],2,0)</f>
        <v>Product07</v>
      </c>
      <c r="C232">
        <f>VLOOKUP(B232,InputData[[PRODUCT]:[Year]],7,0)</f>
        <v>381.84000000000003</v>
      </c>
    </row>
    <row r="233" spans="1:3" x14ac:dyDescent="0.25">
      <c r="A233">
        <v>232</v>
      </c>
      <c r="B233" t="str">
        <f>VLOOKUP(InputData[[#This Row],[PRODUCT ID]],MasterData[],2,0)</f>
        <v>Product42</v>
      </c>
      <c r="C233">
        <f>VLOOKUP(B233,InputData[[PRODUCT]:[Year]],7,0)</f>
        <v>648</v>
      </c>
    </row>
    <row r="234" spans="1:3" x14ac:dyDescent="0.25">
      <c r="A234">
        <v>233</v>
      </c>
      <c r="B234" t="str">
        <f>VLOOKUP(InputData[[#This Row],[PRODUCT ID]],MasterData[],2,0)</f>
        <v>Product40</v>
      </c>
      <c r="C234">
        <f>VLOOKUP(B234,InputData[[PRODUCT]:[Year]],7,0)</f>
        <v>806.4</v>
      </c>
    </row>
    <row r="235" spans="1:3" x14ac:dyDescent="0.25">
      <c r="A235">
        <v>234</v>
      </c>
      <c r="B235" t="str">
        <f>VLOOKUP(InputData[[#This Row],[PRODUCT ID]],MasterData[],2,0)</f>
        <v>Product10</v>
      </c>
      <c r="C235">
        <f>VLOOKUP(B235,InputData[[PRODUCT]:[Year]],7,0)</f>
        <v>1149.96</v>
      </c>
    </row>
    <row r="236" spans="1:3" x14ac:dyDescent="0.25">
      <c r="A236">
        <v>235</v>
      </c>
      <c r="B236" t="str">
        <f>VLOOKUP(InputData[[#This Row],[PRODUCT ID]],MasterData[],2,0)</f>
        <v>Product34</v>
      </c>
      <c r="C236">
        <f>VLOOKUP(B236,InputData[[PRODUCT]:[Year]],7,0)</f>
        <v>233.2</v>
      </c>
    </row>
    <row r="237" spans="1:3" x14ac:dyDescent="0.25">
      <c r="A237">
        <v>236</v>
      </c>
      <c r="B237" t="str">
        <f>VLOOKUP(InputData[[#This Row],[PRODUCT ID]],MasterData[],2,0)</f>
        <v>Product08</v>
      </c>
      <c r="C237">
        <f>VLOOKUP(B237,InputData[[PRODUCT]:[Year]],7,0)</f>
        <v>662.34</v>
      </c>
    </row>
    <row r="238" spans="1:3" x14ac:dyDescent="0.25">
      <c r="A238">
        <v>237</v>
      </c>
      <c r="B238" t="str">
        <f>VLOOKUP(InputData[[#This Row],[PRODUCT ID]],MasterData[],2,0)</f>
        <v>Product14</v>
      </c>
      <c r="C238">
        <f>VLOOKUP(B238,InputData[[PRODUCT]:[Year]],7,0)</f>
        <v>586.88</v>
      </c>
    </row>
    <row r="239" spans="1:3" x14ac:dyDescent="0.25">
      <c r="A239">
        <v>238</v>
      </c>
      <c r="B239" t="str">
        <f>VLOOKUP(InputData[[#This Row],[PRODUCT ID]],MasterData[],2,0)</f>
        <v>Product06</v>
      </c>
      <c r="C239">
        <f>VLOOKUP(B239,InputData[[PRODUCT]:[Year]],7,0)</f>
        <v>598.5</v>
      </c>
    </row>
    <row r="240" spans="1:3" x14ac:dyDescent="0.25">
      <c r="A240">
        <v>239</v>
      </c>
      <c r="B240" t="str">
        <f>VLOOKUP(InputData[[#This Row],[PRODUCT ID]],MasterData[],2,0)</f>
        <v>Product12</v>
      </c>
      <c r="C240">
        <f>VLOOKUP(B240,InputData[[PRODUCT]:[Year]],7,0)</f>
        <v>1318.38</v>
      </c>
    </row>
    <row r="241" spans="1:3" x14ac:dyDescent="0.25">
      <c r="A241">
        <v>240</v>
      </c>
      <c r="B241" t="str">
        <f>VLOOKUP(InputData[[#This Row],[PRODUCT ID]],MasterData[],2,0)</f>
        <v>Product40</v>
      </c>
      <c r="C241">
        <f>VLOOKUP(B241,InputData[[PRODUCT]:[Year]],7,0)</f>
        <v>806.4</v>
      </c>
    </row>
    <row r="242" spans="1:3" x14ac:dyDescent="0.25">
      <c r="A242">
        <v>241</v>
      </c>
      <c r="B242" t="str">
        <f>VLOOKUP(InputData[[#This Row],[PRODUCT ID]],MasterData[],2,0)</f>
        <v>Product39</v>
      </c>
      <c r="C242">
        <f>VLOOKUP(B242,InputData[[PRODUCT]:[Year]],7,0)</f>
        <v>468.04999999999995</v>
      </c>
    </row>
    <row r="243" spans="1:3" x14ac:dyDescent="0.25">
      <c r="A243">
        <v>242</v>
      </c>
      <c r="B243" t="str">
        <f>VLOOKUP(InputData[[#This Row],[PRODUCT ID]],MasterData[],2,0)</f>
        <v>Product16</v>
      </c>
      <c r="C243">
        <f>VLOOKUP(B243,InputData[[PRODUCT]:[Year]],7,0)</f>
        <v>216.32</v>
      </c>
    </row>
    <row r="244" spans="1:3" x14ac:dyDescent="0.25">
      <c r="A244">
        <v>243</v>
      </c>
      <c r="B244" t="str">
        <f>VLOOKUP(InputData[[#This Row],[PRODUCT ID]],MasterData[],2,0)</f>
        <v>Product34</v>
      </c>
      <c r="C244">
        <f>VLOOKUP(B244,InputData[[PRODUCT]:[Year]],7,0)</f>
        <v>233.2</v>
      </c>
    </row>
    <row r="245" spans="1:3" x14ac:dyDescent="0.25">
      <c r="A245">
        <v>244</v>
      </c>
      <c r="B245" t="str">
        <f>VLOOKUP(InputData[[#This Row],[PRODUCT ID]],MasterData[],2,0)</f>
        <v>Product19</v>
      </c>
      <c r="C245">
        <f>VLOOKUP(B245,InputData[[PRODUCT]:[Year]],7,0)</f>
        <v>2730</v>
      </c>
    </row>
    <row r="246" spans="1:3" x14ac:dyDescent="0.25">
      <c r="A246">
        <v>245</v>
      </c>
      <c r="B246" t="str">
        <f>VLOOKUP(InputData[[#This Row],[PRODUCT ID]],MasterData[],2,0)</f>
        <v>Product04</v>
      </c>
      <c r="C246">
        <f>VLOOKUP(B246,InputData[[PRODUCT]:[Year]],7,0)</f>
        <v>244.20000000000002</v>
      </c>
    </row>
    <row r="247" spans="1:3" x14ac:dyDescent="0.25">
      <c r="A247">
        <v>246</v>
      </c>
      <c r="B247" t="str">
        <f>VLOOKUP(InputData[[#This Row],[PRODUCT ID]],MasterData[],2,0)</f>
        <v>Product10</v>
      </c>
      <c r="C247">
        <f>VLOOKUP(B247,InputData[[PRODUCT]:[Year]],7,0)</f>
        <v>1149.96</v>
      </c>
    </row>
    <row r="248" spans="1:3" x14ac:dyDescent="0.25">
      <c r="A248">
        <v>247</v>
      </c>
      <c r="B248" t="str">
        <f>VLOOKUP(InputData[[#This Row],[PRODUCT ID]],MasterData[],2,0)</f>
        <v>Product13</v>
      </c>
      <c r="C248">
        <f>VLOOKUP(B248,InputData[[PRODUCT]:[Year]],7,0)</f>
        <v>732.48</v>
      </c>
    </row>
    <row r="249" spans="1:3" x14ac:dyDescent="0.25">
      <c r="A249">
        <v>248</v>
      </c>
      <c r="B249" t="str">
        <f>VLOOKUP(InputData[[#This Row],[PRODUCT ID]],MasterData[],2,0)</f>
        <v>Product44</v>
      </c>
      <c r="C249">
        <f>VLOOKUP(B249,InputData[[PRODUCT]:[Year]],7,0)</f>
        <v>1067.04</v>
      </c>
    </row>
    <row r="250" spans="1:3" x14ac:dyDescent="0.25">
      <c r="A250">
        <v>249</v>
      </c>
      <c r="B250" t="str">
        <f>VLOOKUP(InputData[[#This Row],[PRODUCT ID]],MasterData[],2,0)</f>
        <v>Product42</v>
      </c>
      <c r="C250">
        <f>VLOOKUP(B250,InputData[[PRODUCT]:[Year]],7,0)</f>
        <v>648</v>
      </c>
    </row>
    <row r="251" spans="1:3" x14ac:dyDescent="0.25">
      <c r="A251">
        <v>250</v>
      </c>
      <c r="B251" t="str">
        <f>VLOOKUP(InputData[[#This Row],[PRODUCT ID]],MasterData[],2,0)</f>
        <v>Product03</v>
      </c>
      <c r="C251">
        <f>VLOOKUP(B251,InputData[[PRODUCT]:[Year]],7,0)</f>
        <v>647.52</v>
      </c>
    </row>
    <row r="252" spans="1:3" x14ac:dyDescent="0.25">
      <c r="A252">
        <v>251</v>
      </c>
      <c r="B252" t="str">
        <f>VLOOKUP(InputData[[#This Row],[PRODUCT ID]],MasterData[],2,0)</f>
        <v>Product22</v>
      </c>
      <c r="C252">
        <f>VLOOKUP(B252,InputData[[PRODUCT]:[Year]],7,0)</f>
        <v>283.14</v>
      </c>
    </row>
    <row r="253" spans="1:3" x14ac:dyDescent="0.25">
      <c r="A253">
        <v>252</v>
      </c>
      <c r="B253" t="str">
        <f>VLOOKUP(InputData[[#This Row],[PRODUCT ID]],MasterData[],2,0)</f>
        <v>Product23</v>
      </c>
      <c r="C253">
        <f>VLOOKUP(B253,InputData[[PRODUCT]:[Year]],7,0)</f>
        <v>448.38</v>
      </c>
    </row>
    <row r="254" spans="1:3" x14ac:dyDescent="0.25">
      <c r="A254">
        <v>253</v>
      </c>
      <c r="B254" t="str">
        <f>VLOOKUP(InputData[[#This Row],[PRODUCT ID]],MasterData[],2,0)</f>
        <v>Product29</v>
      </c>
      <c r="C254">
        <f>VLOOKUP(B254,InputData[[PRODUCT]:[Year]],7,0)</f>
        <v>106.22</v>
      </c>
    </row>
    <row r="255" spans="1:3" x14ac:dyDescent="0.25">
      <c r="A255">
        <v>254</v>
      </c>
      <c r="B255" t="str">
        <f>VLOOKUP(InputData[[#This Row],[PRODUCT ID]],MasterData[],2,0)</f>
        <v>Product11</v>
      </c>
      <c r="C255">
        <f>VLOOKUP(B255,InputData[[PRODUCT]:[Year]],7,0)</f>
        <v>48.4</v>
      </c>
    </row>
    <row r="256" spans="1:3" x14ac:dyDescent="0.25">
      <c r="A256">
        <v>255</v>
      </c>
      <c r="B256" t="str">
        <f>VLOOKUP(InputData[[#This Row],[PRODUCT ID]],MasterData[],2,0)</f>
        <v>Product12</v>
      </c>
      <c r="C256">
        <f>VLOOKUP(B256,InputData[[PRODUCT]:[Year]],7,0)</f>
        <v>1318.38</v>
      </c>
    </row>
    <row r="257" spans="1:3" x14ac:dyDescent="0.25">
      <c r="A257">
        <v>256</v>
      </c>
      <c r="B257" t="str">
        <f>VLOOKUP(InputData[[#This Row],[PRODUCT ID]],MasterData[],2,0)</f>
        <v>Product26</v>
      </c>
      <c r="C257">
        <f>VLOOKUP(B257,InputData[[PRODUCT]:[Year]],7,0)</f>
        <v>73.98</v>
      </c>
    </row>
    <row r="258" spans="1:3" x14ac:dyDescent="0.25">
      <c r="A258">
        <v>257</v>
      </c>
      <c r="B258" t="str">
        <f>VLOOKUP(InputData[[#This Row],[PRODUCT ID]],MasterData[],2,0)</f>
        <v>Product42</v>
      </c>
      <c r="C258">
        <f>VLOOKUP(B258,InputData[[PRODUCT]:[Year]],7,0)</f>
        <v>648</v>
      </c>
    </row>
    <row r="259" spans="1:3" x14ac:dyDescent="0.25">
      <c r="A259">
        <v>258</v>
      </c>
      <c r="B259" t="str">
        <f>VLOOKUP(InputData[[#This Row],[PRODUCT ID]],MasterData[],2,0)</f>
        <v>Product36</v>
      </c>
      <c r="C259">
        <f>VLOOKUP(B259,InputData[[PRODUCT]:[Year]],7,0)</f>
        <v>674.1</v>
      </c>
    </row>
    <row r="260" spans="1:3" x14ac:dyDescent="0.25">
      <c r="A260">
        <v>259</v>
      </c>
      <c r="B260" t="str">
        <f>VLOOKUP(InputData[[#This Row],[PRODUCT ID]],MasterData[],2,0)</f>
        <v>Product41</v>
      </c>
      <c r="C260">
        <f>VLOOKUP(B260,InputData[[PRODUCT]:[Year]],7,0)</f>
        <v>1043.28</v>
      </c>
    </row>
    <row r="261" spans="1:3" x14ac:dyDescent="0.25">
      <c r="A261">
        <v>260</v>
      </c>
      <c r="B261" t="str">
        <f>VLOOKUP(InputData[[#This Row],[PRODUCT ID]],MasterData[],2,0)</f>
        <v>Product29</v>
      </c>
      <c r="C261">
        <f>VLOOKUP(B261,InputData[[PRODUCT]:[Year]],7,0)</f>
        <v>106.22</v>
      </c>
    </row>
    <row r="262" spans="1:3" x14ac:dyDescent="0.25">
      <c r="A262">
        <v>261</v>
      </c>
      <c r="B262" t="str">
        <f>VLOOKUP(InputData[[#This Row],[PRODUCT ID]],MasterData[],2,0)</f>
        <v>Product29</v>
      </c>
      <c r="C262">
        <f>VLOOKUP(B262,InputData[[PRODUCT]:[Year]],7,0)</f>
        <v>106.22</v>
      </c>
    </row>
    <row r="263" spans="1:3" x14ac:dyDescent="0.25">
      <c r="A263">
        <v>262</v>
      </c>
      <c r="B263" t="str">
        <f>VLOOKUP(InputData[[#This Row],[PRODUCT ID]],MasterData[],2,0)</f>
        <v>Product10</v>
      </c>
      <c r="C263">
        <f>VLOOKUP(B263,InputData[[PRODUCT]:[Year]],7,0)</f>
        <v>1149.96</v>
      </c>
    </row>
    <row r="264" spans="1:3" x14ac:dyDescent="0.25">
      <c r="A264">
        <v>263</v>
      </c>
      <c r="B264" t="str">
        <f>VLOOKUP(InputData[[#This Row],[PRODUCT ID]],MasterData[],2,0)</f>
        <v>Product22</v>
      </c>
      <c r="C264">
        <f>VLOOKUP(B264,InputData[[PRODUCT]:[Year]],7,0)</f>
        <v>283.14</v>
      </c>
    </row>
    <row r="265" spans="1:3" x14ac:dyDescent="0.25">
      <c r="A265">
        <v>264</v>
      </c>
      <c r="B265" t="str">
        <f>VLOOKUP(InputData[[#This Row],[PRODUCT ID]],MasterData[],2,0)</f>
        <v>Product10</v>
      </c>
      <c r="C265">
        <f>VLOOKUP(B265,InputData[[PRODUCT]:[Year]],7,0)</f>
        <v>1149.96</v>
      </c>
    </row>
    <row r="266" spans="1:3" x14ac:dyDescent="0.25">
      <c r="A266">
        <v>265</v>
      </c>
      <c r="B266" t="str">
        <f>VLOOKUP(InputData[[#This Row],[PRODUCT ID]],MasterData[],2,0)</f>
        <v>Product15</v>
      </c>
      <c r="C266">
        <f>VLOOKUP(B266,InputData[[PRODUCT]:[Year]],7,0)</f>
        <v>94.32</v>
      </c>
    </row>
    <row r="267" spans="1:3" x14ac:dyDescent="0.25">
      <c r="A267">
        <v>266</v>
      </c>
      <c r="B267" t="str">
        <f>VLOOKUP(InputData[[#This Row],[PRODUCT ID]],MasterData[],2,0)</f>
        <v>Product33</v>
      </c>
      <c r="C267">
        <f>VLOOKUP(B267,InputData[[PRODUCT]:[Year]],7,0)</f>
        <v>1556.1000000000001</v>
      </c>
    </row>
    <row r="268" spans="1:3" x14ac:dyDescent="0.25">
      <c r="A268">
        <v>267</v>
      </c>
      <c r="B268" t="str">
        <f>VLOOKUP(InputData[[#This Row],[PRODUCT ID]],MasterData[],2,0)</f>
        <v>Product43</v>
      </c>
      <c r="C268">
        <f>VLOOKUP(B268,InputData[[PRODUCT]:[Year]],7,0)</f>
        <v>581.55999999999995</v>
      </c>
    </row>
    <row r="269" spans="1:3" x14ac:dyDescent="0.25">
      <c r="A269">
        <v>268</v>
      </c>
      <c r="B269" t="str">
        <f>VLOOKUP(InputData[[#This Row],[PRODUCT ID]],MasterData[],2,0)</f>
        <v>Product12</v>
      </c>
      <c r="C269">
        <f>VLOOKUP(B269,InputData[[PRODUCT]:[Year]],7,0)</f>
        <v>1318.38</v>
      </c>
    </row>
    <row r="270" spans="1:3" x14ac:dyDescent="0.25">
      <c r="A270">
        <v>269</v>
      </c>
      <c r="B270" t="str">
        <f>VLOOKUP(InputData[[#This Row],[PRODUCT ID]],MasterData[],2,0)</f>
        <v>Product29</v>
      </c>
      <c r="C270">
        <f>VLOOKUP(B270,InputData[[PRODUCT]:[Year]],7,0)</f>
        <v>106.22</v>
      </c>
    </row>
    <row r="271" spans="1:3" x14ac:dyDescent="0.25">
      <c r="A271">
        <v>270</v>
      </c>
      <c r="B271" t="str">
        <f>VLOOKUP(InputData[[#This Row],[PRODUCT ID]],MasterData[],2,0)</f>
        <v>Product32</v>
      </c>
      <c r="C271">
        <f>VLOOKUP(B271,InputData[[PRODUCT]:[Year]],7,0)</f>
        <v>352.44</v>
      </c>
    </row>
    <row r="272" spans="1:3" x14ac:dyDescent="0.25">
      <c r="A272">
        <v>271</v>
      </c>
      <c r="B272" t="str">
        <f>VLOOKUP(InputData[[#This Row],[PRODUCT ID]],MasterData[],2,0)</f>
        <v>Product34</v>
      </c>
      <c r="C272">
        <f>VLOOKUP(B272,InputData[[PRODUCT]:[Year]],7,0)</f>
        <v>233.2</v>
      </c>
    </row>
    <row r="273" spans="1:3" x14ac:dyDescent="0.25">
      <c r="A273">
        <v>272</v>
      </c>
      <c r="B273" t="str">
        <f>VLOOKUP(InputData[[#This Row],[PRODUCT ID]],MasterData[],2,0)</f>
        <v>Product32</v>
      </c>
      <c r="C273">
        <f>VLOOKUP(B273,InputData[[PRODUCT]:[Year]],7,0)</f>
        <v>352.44</v>
      </c>
    </row>
    <row r="274" spans="1:3" x14ac:dyDescent="0.25">
      <c r="A274">
        <v>273</v>
      </c>
      <c r="B274" t="str">
        <f>VLOOKUP(InputData[[#This Row],[PRODUCT ID]],MasterData[],2,0)</f>
        <v>Product19</v>
      </c>
      <c r="C274">
        <f>VLOOKUP(B274,InputData[[PRODUCT]:[Year]],7,0)</f>
        <v>2730</v>
      </c>
    </row>
    <row r="275" spans="1:3" x14ac:dyDescent="0.25">
      <c r="A275">
        <v>274</v>
      </c>
      <c r="B275" t="str">
        <f>VLOOKUP(InputData[[#This Row],[PRODUCT ID]],MasterData[],2,0)</f>
        <v>Product11</v>
      </c>
      <c r="C275">
        <f>VLOOKUP(B275,InputData[[PRODUCT]:[Year]],7,0)</f>
        <v>48.4</v>
      </c>
    </row>
    <row r="276" spans="1:3" x14ac:dyDescent="0.25">
      <c r="A276">
        <v>275</v>
      </c>
      <c r="B276" t="str">
        <f>VLOOKUP(InputData[[#This Row],[PRODUCT ID]],MasterData[],2,0)</f>
        <v>Product22</v>
      </c>
      <c r="C276">
        <f>VLOOKUP(B276,InputData[[PRODUCT]:[Year]],7,0)</f>
        <v>283.14</v>
      </c>
    </row>
    <row r="277" spans="1:3" x14ac:dyDescent="0.25">
      <c r="A277">
        <v>276</v>
      </c>
      <c r="B277" t="str">
        <f>VLOOKUP(InputData[[#This Row],[PRODUCT ID]],MasterData[],2,0)</f>
        <v>Product14</v>
      </c>
      <c r="C277">
        <f>VLOOKUP(B277,InputData[[PRODUCT]:[Year]],7,0)</f>
        <v>586.88</v>
      </c>
    </row>
    <row r="278" spans="1:3" x14ac:dyDescent="0.25">
      <c r="A278">
        <v>277</v>
      </c>
      <c r="B278" t="str">
        <f>VLOOKUP(InputData[[#This Row],[PRODUCT ID]],MasterData[],2,0)</f>
        <v>Product40</v>
      </c>
      <c r="C278">
        <f>VLOOKUP(B278,InputData[[PRODUCT]:[Year]],7,0)</f>
        <v>806.4</v>
      </c>
    </row>
    <row r="279" spans="1:3" x14ac:dyDescent="0.25">
      <c r="A279">
        <v>278</v>
      </c>
      <c r="B279" t="str">
        <f>VLOOKUP(InputData[[#This Row],[PRODUCT ID]],MasterData[],2,0)</f>
        <v>Product08</v>
      </c>
      <c r="C279">
        <f>VLOOKUP(B279,InputData[[PRODUCT]:[Year]],7,0)</f>
        <v>662.34</v>
      </c>
    </row>
    <row r="280" spans="1:3" x14ac:dyDescent="0.25">
      <c r="A280">
        <v>279</v>
      </c>
      <c r="B280" t="str">
        <f>VLOOKUP(InputData[[#This Row],[PRODUCT ID]],MasterData[],2,0)</f>
        <v>Product21</v>
      </c>
      <c r="C280">
        <f>VLOOKUP(B280,InputData[[PRODUCT]:[Year]],7,0)</f>
        <v>1462.86</v>
      </c>
    </row>
    <row r="281" spans="1:3" x14ac:dyDescent="0.25">
      <c r="A281">
        <v>280</v>
      </c>
      <c r="B281" t="str">
        <f>VLOOKUP(InputData[[#This Row],[PRODUCT ID]],MasterData[],2,0)</f>
        <v>Product14</v>
      </c>
      <c r="C281">
        <f>VLOOKUP(B281,InputData[[PRODUCT]:[Year]],7,0)</f>
        <v>586.88</v>
      </c>
    </row>
    <row r="282" spans="1:3" x14ac:dyDescent="0.25">
      <c r="A282">
        <v>281</v>
      </c>
      <c r="B282" t="str">
        <f>VLOOKUP(InputData[[#This Row],[PRODUCT ID]],MasterData[],2,0)</f>
        <v>Product01</v>
      </c>
      <c r="C282">
        <f>VLOOKUP(B282,InputData[[PRODUCT]:[Year]],7,0)</f>
        <v>727.16</v>
      </c>
    </row>
    <row r="283" spans="1:3" x14ac:dyDescent="0.25">
      <c r="A283">
        <v>282</v>
      </c>
      <c r="B283" t="str">
        <f>VLOOKUP(InputData[[#This Row],[PRODUCT ID]],MasterData[],2,0)</f>
        <v>Product02</v>
      </c>
      <c r="C283">
        <f>VLOOKUP(B283,InputData[[PRODUCT]:[Year]],7,0)</f>
        <v>571.20000000000005</v>
      </c>
    </row>
    <row r="284" spans="1:3" x14ac:dyDescent="0.25">
      <c r="A284">
        <v>283</v>
      </c>
      <c r="B284" t="str">
        <f>VLOOKUP(InputData[[#This Row],[PRODUCT ID]],MasterData[],2,0)</f>
        <v>Product42</v>
      </c>
      <c r="C284">
        <f>VLOOKUP(B284,InputData[[PRODUCT]:[Year]],7,0)</f>
        <v>648</v>
      </c>
    </row>
    <row r="285" spans="1:3" x14ac:dyDescent="0.25">
      <c r="A285">
        <v>284</v>
      </c>
      <c r="B285" t="str">
        <f>VLOOKUP(InputData[[#This Row],[PRODUCT ID]],MasterData[],2,0)</f>
        <v>Product30</v>
      </c>
      <c r="C285">
        <f>VLOOKUP(B285,InputData[[PRODUCT]:[Year]],7,0)</f>
        <v>2214.08</v>
      </c>
    </row>
    <row r="286" spans="1:3" x14ac:dyDescent="0.25">
      <c r="A286">
        <v>285</v>
      </c>
      <c r="B286" t="str">
        <f>VLOOKUP(InputData[[#This Row],[PRODUCT ID]],MasterData[],2,0)</f>
        <v>Product17</v>
      </c>
      <c r="C286">
        <f>VLOOKUP(B286,InputData[[PRODUCT]:[Year]],7,0)</f>
        <v>470.34000000000003</v>
      </c>
    </row>
    <row r="287" spans="1:3" x14ac:dyDescent="0.25">
      <c r="A287">
        <v>286</v>
      </c>
      <c r="B287" t="str">
        <f>VLOOKUP(InputData[[#This Row],[PRODUCT ID]],MasterData[],2,0)</f>
        <v>Product16</v>
      </c>
      <c r="C287">
        <f>VLOOKUP(B287,InputData[[PRODUCT]:[Year]],7,0)</f>
        <v>216.32</v>
      </c>
    </row>
    <row r="288" spans="1:3" x14ac:dyDescent="0.25">
      <c r="A288">
        <v>287</v>
      </c>
      <c r="B288" t="str">
        <f>VLOOKUP(InputData[[#This Row],[PRODUCT ID]],MasterData[],2,0)</f>
        <v>Product23</v>
      </c>
      <c r="C288">
        <f>VLOOKUP(B288,InputData[[PRODUCT]:[Year]],7,0)</f>
        <v>448.38</v>
      </c>
    </row>
    <row r="289" spans="1:3" x14ac:dyDescent="0.25">
      <c r="A289">
        <v>288</v>
      </c>
      <c r="B289" t="str">
        <f>VLOOKUP(InputData[[#This Row],[PRODUCT ID]],MasterData[],2,0)</f>
        <v>Product41</v>
      </c>
      <c r="C289">
        <f>VLOOKUP(B289,InputData[[PRODUCT]:[Year]],7,0)</f>
        <v>1043.28</v>
      </c>
    </row>
    <row r="290" spans="1:3" x14ac:dyDescent="0.25">
      <c r="A290">
        <v>289</v>
      </c>
      <c r="B290" t="str">
        <f>VLOOKUP(InputData[[#This Row],[PRODUCT ID]],MasterData[],2,0)</f>
        <v>Product05</v>
      </c>
      <c r="C290">
        <f>VLOOKUP(B290,InputData[[PRODUCT]:[Year]],7,0)</f>
        <v>155.61000000000001</v>
      </c>
    </row>
    <row r="291" spans="1:3" x14ac:dyDescent="0.25">
      <c r="A291">
        <v>290</v>
      </c>
      <c r="B291" t="str">
        <f>VLOOKUP(InputData[[#This Row],[PRODUCT ID]],MasterData[],2,0)</f>
        <v>Product14</v>
      </c>
      <c r="C291">
        <f>VLOOKUP(B291,InputData[[PRODUCT]:[Year]],7,0)</f>
        <v>586.88</v>
      </c>
    </row>
    <row r="292" spans="1:3" x14ac:dyDescent="0.25">
      <c r="A292">
        <v>291</v>
      </c>
      <c r="B292" t="str">
        <f>VLOOKUP(InputData[[#This Row],[PRODUCT ID]],MasterData[],2,0)</f>
        <v>Product18</v>
      </c>
      <c r="C292">
        <f>VLOOKUP(B292,InputData[[PRODUCT]:[Year]],7,0)</f>
        <v>541.31000000000006</v>
      </c>
    </row>
    <row r="293" spans="1:3" x14ac:dyDescent="0.25">
      <c r="A293">
        <v>292</v>
      </c>
      <c r="B293" t="str">
        <f>VLOOKUP(InputData[[#This Row],[PRODUCT ID]],MasterData[],2,0)</f>
        <v>Product02</v>
      </c>
      <c r="C293">
        <f>VLOOKUP(B293,InputData[[PRODUCT]:[Year]],7,0)</f>
        <v>571.20000000000005</v>
      </c>
    </row>
    <row r="294" spans="1:3" x14ac:dyDescent="0.25">
      <c r="A294">
        <v>293</v>
      </c>
      <c r="B294" t="str">
        <f>VLOOKUP(InputData[[#This Row],[PRODUCT ID]],MasterData[],2,0)</f>
        <v>Product05</v>
      </c>
      <c r="C294">
        <f>VLOOKUP(B294,InputData[[PRODUCT]:[Year]],7,0)</f>
        <v>155.61000000000001</v>
      </c>
    </row>
    <row r="295" spans="1:3" x14ac:dyDescent="0.25">
      <c r="A295">
        <v>294</v>
      </c>
      <c r="B295" t="str">
        <f>VLOOKUP(InputData[[#This Row],[PRODUCT ID]],MasterData[],2,0)</f>
        <v>Product04</v>
      </c>
      <c r="C295">
        <f>VLOOKUP(B295,InputData[[PRODUCT]:[Year]],7,0)</f>
        <v>244.20000000000002</v>
      </c>
    </row>
    <row r="296" spans="1:3" x14ac:dyDescent="0.25">
      <c r="A296">
        <v>295</v>
      </c>
      <c r="B296" t="str">
        <f>VLOOKUP(InputData[[#This Row],[PRODUCT ID]],MasterData[],2,0)</f>
        <v>Product32</v>
      </c>
      <c r="C296">
        <f>VLOOKUP(B296,InputData[[PRODUCT]:[Year]],7,0)</f>
        <v>352.44</v>
      </c>
    </row>
    <row r="297" spans="1:3" x14ac:dyDescent="0.25">
      <c r="A297">
        <v>296</v>
      </c>
      <c r="B297" t="str">
        <f>VLOOKUP(InputData[[#This Row],[PRODUCT ID]],MasterData[],2,0)</f>
        <v>Product10</v>
      </c>
      <c r="C297">
        <f>VLOOKUP(B297,InputData[[PRODUCT]:[Year]],7,0)</f>
        <v>1149.96</v>
      </c>
    </row>
    <row r="298" spans="1:3" x14ac:dyDescent="0.25">
      <c r="A298">
        <v>297</v>
      </c>
      <c r="B298" t="str">
        <f>VLOOKUP(InputData[[#This Row],[PRODUCT ID]],MasterData[],2,0)</f>
        <v>Product26</v>
      </c>
      <c r="C298">
        <f>VLOOKUP(B298,InputData[[PRODUCT]:[Year]],7,0)</f>
        <v>73.98</v>
      </c>
    </row>
    <row r="299" spans="1:3" x14ac:dyDescent="0.25">
      <c r="A299">
        <v>298</v>
      </c>
      <c r="B299" t="str">
        <f>VLOOKUP(InputData[[#This Row],[PRODUCT ID]],MasterData[],2,0)</f>
        <v>Product28</v>
      </c>
      <c r="C299">
        <f>VLOOKUP(B299,InputData[[PRODUCT]:[Year]],7,0)</f>
        <v>418.1</v>
      </c>
    </row>
    <row r="300" spans="1:3" x14ac:dyDescent="0.25">
      <c r="A300">
        <v>299</v>
      </c>
      <c r="B300" t="str">
        <f>VLOOKUP(InputData[[#This Row],[PRODUCT ID]],MasterData[],2,0)</f>
        <v>Product32</v>
      </c>
      <c r="C300">
        <f>VLOOKUP(B300,InputData[[PRODUCT]:[Year]],7,0)</f>
        <v>352.44</v>
      </c>
    </row>
    <row r="301" spans="1:3" x14ac:dyDescent="0.25">
      <c r="A301">
        <v>300</v>
      </c>
      <c r="B301" t="str">
        <f>VLOOKUP(InputData[[#This Row],[PRODUCT ID]],MasterData[],2,0)</f>
        <v>Product02</v>
      </c>
      <c r="C301">
        <f>VLOOKUP(B301,InputData[[PRODUCT]:[Year]],7,0)</f>
        <v>571.20000000000005</v>
      </c>
    </row>
    <row r="302" spans="1:3" x14ac:dyDescent="0.25">
      <c r="A302">
        <v>301</v>
      </c>
      <c r="B302" t="str">
        <f>VLOOKUP(InputData[[#This Row],[PRODUCT ID]],MasterData[],2,0)</f>
        <v>Product12</v>
      </c>
      <c r="C302">
        <f>VLOOKUP(B302,InputData[[PRODUCT]:[Year]],7,0)</f>
        <v>1318.38</v>
      </c>
    </row>
    <row r="303" spans="1:3" x14ac:dyDescent="0.25">
      <c r="A303">
        <v>302</v>
      </c>
      <c r="B303" t="str">
        <f>VLOOKUP(InputData[[#This Row],[PRODUCT ID]],MasterData[],2,0)</f>
        <v>Product13</v>
      </c>
      <c r="C303">
        <f>VLOOKUP(B303,InputData[[PRODUCT]:[Year]],7,0)</f>
        <v>732.48</v>
      </c>
    </row>
    <row r="304" spans="1:3" x14ac:dyDescent="0.25">
      <c r="A304">
        <v>303</v>
      </c>
      <c r="B304" t="str">
        <f>VLOOKUP(InputData[[#This Row],[PRODUCT ID]],MasterData[],2,0)</f>
        <v>Product16</v>
      </c>
      <c r="C304">
        <f>VLOOKUP(B304,InputData[[PRODUCT]:[Year]],7,0)</f>
        <v>216.32</v>
      </c>
    </row>
    <row r="305" spans="1:3" x14ac:dyDescent="0.25">
      <c r="A305">
        <v>304</v>
      </c>
      <c r="B305" t="str">
        <f>VLOOKUP(InputData[[#This Row],[PRODUCT ID]],MasterData[],2,0)</f>
        <v>Product36</v>
      </c>
      <c r="C305">
        <f>VLOOKUP(B305,InputData[[PRODUCT]:[Year]],7,0)</f>
        <v>674.1</v>
      </c>
    </row>
    <row r="306" spans="1:3" x14ac:dyDescent="0.25">
      <c r="A306">
        <v>305</v>
      </c>
      <c r="B306" t="str">
        <f>VLOOKUP(InputData[[#This Row],[PRODUCT ID]],MasterData[],2,0)</f>
        <v>Product12</v>
      </c>
      <c r="C306">
        <f>VLOOKUP(B306,InputData[[PRODUCT]:[Year]],7,0)</f>
        <v>1318.38</v>
      </c>
    </row>
    <row r="307" spans="1:3" x14ac:dyDescent="0.25">
      <c r="A307">
        <v>306</v>
      </c>
      <c r="B307" t="str">
        <f>VLOOKUP(InputData[[#This Row],[PRODUCT ID]],MasterData[],2,0)</f>
        <v>Product05</v>
      </c>
      <c r="C307">
        <f>VLOOKUP(B307,InputData[[PRODUCT]:[Year]],7,0)</f>
        <v>155.61000000000001</v>
      </c>
    </row>
    <row r="308" spans="1:3" x14ac:dyDescent="0.25">
      <c r="A308">
        <v>307</v>
      </c>
      <c r="B308" t="str">
        <f>VLOOKUP(InputData[[#This Row],[PRODUCT ID]],MasterData[],2,0)</f>
        <v>Product37</v>
      </c>
      <c r="C308">
        <f>VLOOKUP(B308,InputData[[PRODUCT]:[Year]],7,0)</f>
        <v>257.28000000000003</v>
      </c>
    </row>
    <row r="309" spans="1:3" x14ac:dyDescent="0.25">
      <c r="A309">
        <v>308</v>
      </c>
      <c r="B309" t="str">
        <f>VLOOKUP(InputData[[#This Row],[PRODUCT ID]],MasterData[],2,0)</f>
        <v>Product26</v>
      </c>
      <c r="C309">
        <f>VLOOKUP(B309,InputData[[PRODUCT]:[Year]],7,0)</f>
        <v>73.98</v>
      </c>
    </row>
    <row r="310" spans="1:3" x14ac:dyDescent="0.25">
      <c r="A310">
        <v>309</v>
      </c>
      <c r="B310" t="str">
        <f>VLOOKUP(InputData[[#This Row],[PRODUCT ID]],MasterData[],2,0)</f>
        <v>Product04</v>
      </c>
      <c r="C310">
        <f>VLOOKUP(B310,InputData[[PRODUCT]:[Year]],7,0)</f>
        <v>244.20000000000002</v>
      </c>
    </row>
    <row r="311" spans="1:3" x14ac:dyDescent="0.25">
      <c r="A311">
        <v>310</v>
      </c>
      <c r="B311" t="str">
        <f>VLOOKUP(InputData[[#This Row],[PRODUCT ID]],MasterData[],2,0)</f>
        <v>Product03</v>
      </c>
      <c r="C311">
        <f>VLOOKUP(B311,InputData[[PRODUCT]:[Year]],7,0)</f>
        <v>647.52</v>
      </c>
    </row>
    <row r="312" spans="1:3" x14ac:dyDescent="0.25">
      <c r="A312">
        <v>311</v>
      </c>
      <c r="B312" t="str">
        <f>VLOOKUP(InputData[[#This Row],[PRODUCT ID]],MasterData[],2,0)</f>
        <v>Product44</v>
      </c>
      <c r="C312">
        <f>VLOOKUP(B312,InputData[[PRODUCT]:[Year]],7,0)</f>
        <v>1067.04</v>
      </c>
    </row>
    <row r="313" spans="1:3" x14ac:dyDescent="0.25">
      <c r="A313">
        <v>312</v>
      </c>
      <c r="B313" t="str">
        <f>VLOOKUP(InputData[[#This Row],[PRODUCT ID]],MasterData[],2,0)</f>
        <v>Product30</v>
      </c>
      <c r="C313">
        <f>VLOOKUP(B313,InputData[[PRODUCT]:[Year]],7,0)</f>
        <v>2214.08</v>
      </c>
    </row>
    <row r="314" spans="1:3" x14ac:dyDescent="0.25">
      <c r="A314">
        <v>313</v>
      </c>
      <c r="B314" t="str">
        <f>VLOOKUP(InputData[[#This Row],[PRODUCT ID]],MasterData[],2,0)</f>
        <v>Product04</v>
      </c>
      <c r="C314">
        <f>VLOOKUP(B314,InputData[[PRODUCT]:[Year]],7,0)</f>
        <v>244.20000000000002</v>
      </c>
    </row>
    <row r="315" spans="1:3" x14ac:dyDescent="0.25">
      <c r="A315">
        <v>314</v>
      </c>
      <c r="B315" t="str">
        <f>VLOOKUP(InputData[[#This Row],[PRODUCT ID]],MasterData[],2,0)</f>
        <v>Product33</v>
      </c>
      <c r="C315">
        <f>VLOOKUP(B315,InputData[[PRODUCT]:[Year]],7,0)</f>
        <v>1556.1000000000001</v>
      </c>
    </row>
    <row r="316" spans="1:3" x14ac:dyDescent="0.25">
      <c r="A316">
        <v>315</v>
      </c>
      <c r="B316" t="str">
        <f>VLOOKUP(InputData[[#This Row],[PRODUCT ID]],MasterData[],2,0)</f>
        <v>Product16</v>
      </c>
      <c r="C316">
        <f>VLOOKUP(B316,InputData[[PRODUCT]:[Year]],7,0)</f>
        <v>216.32</v>
      </c>
    </row>
    <row r="317" spans="1:3" x14ac:dyDescent="0.25">
      <c r="A317">
        <v>316</v>
      </c>
      <c r="B317" t="str">
        <f>VLOOKUP(InputData[[#This Row],[PRODUCT ID]],MasterData[],2,0)</f>
        <v>Product26</v>
      </c>
      <c r="C317">
        <f>VLOOKUP(B317,InputData[[PRODUCT]:[Year]],7,0)</f>
        <v>73.98</v>
      </c>
    </row>
    <row r="318" spans="1:3" x14ac:dyDescent="0.25">
      <c r="A318">
        <v>317</v>
      </c>
      <c r="B318" t="str">
        <f>VLOOKUP(InputData[[#This Row],[PRODUCT ID]],MasterData[],2,0)</f>
        <v>Product19</v>
      </c>
      <c r="C318">
        <f>VLOOKUP(B318,InputData[[PRODUCT]:[Year]],7,0)</f>
        <v>2730</v>
      </c>
    </row>
    <row r="319" spans="1:3" x14ac:dyDescent="0.25">
      <c r="A319">
        <v>318</v>
      </c>
      <c r="B319" t="str">
        <f>VLOOKUP(InputData[[#This Row],[PRODUCT ID]],MasterData[],2,0)</f>
        <v>Product27</v>
      </c>
      <c r="C319">
        <f>VLOOKUP(B319,InputData[[PRODUCT]:[Year]],7,0)</f>
        <v>228.48000000000002</v>
      </c>
    </row>
    <row r="320" spans="1:3" x14ac:dyDescent="0.25">
      <c r="A320">
        <v>319</v>
      </c>
      <c r="B320" t="str">
        <f>VLOOKUP(InputData[[#This Row],[PRODUCT ID]],MasterData[],2,0)</f>
        <v>Product41</v>
      </c>
      <c r="C320">
        <f>VLOOKUP(B320,InputData[[PRODUCT]:[Year]],7,0)</f>
        <v>1043.28</v>
      </c>
    </row>
    <row r="321" spans="1:3" x14ac:dyDescent="0.25">
      <c r="A321">
        <v>320</v>
      </c>
      <c r="B321" t="str">
        <f>VLOOKUP(InputData[[#This Row],[PRODUCT ID]],MasterData[],2,0)</f>
        <v>Product32</v>
      </c>
      <c r="C321">
        <f>VLOOKUP(B321,InputData[[PRODUCT]:[Year]],7,0)</f>
        <v>352.44</v>
      </c>
    </row>
    <row r="322" spans="1:3" x14ac:dyDescent="0.25">
      <c r="A322">
        <v>321</v>
      </c>
      <c r="B322" t="str">
        <f>VLOOKUP(InputData[[#This Row],[PRODUCT ID]],MasterData[],2,0)</f>
        <v>Product01</v>
      </c>
      <c r="C322">
        <f>VLOOKUP(B322,InputData[[PRODUCT]:[Year]],7,0)</f>
        <v>727.16</v>
      </c>
    </row>
    <row r="323" spans="1:3" x14ac:dyDescent="0.25">
      <c r="A323">
        <v>322</v>
      </c>
      <c r="B323" t="str">
        <f>VLOOKUP(InputData[[#This Row],[PRODUCT ID]],MasterData[],2,0)</f>
        <v>Product30</v>
      </c>
      <c r="C323">
        <f>VLOOKUP(B323,InputData[[PRODUCT]:[Year]],7,0)</f>
        <v>2214.08</v>
      </c>
    </row>
    <row r="324" spans="1:3" x14ac:dyDescent="0.25">
      <c r="A324">
        <v>323</v>
      </c>
      <c r="B324" t="str">
        <f>VLOOKUP(InputData[[#This Row],[PRODUCT ID]],MasterData[],2,0)</f>
        <v>Product32</v>
      </c>
      <c r="C324">
        <f>VLOOKUP(B324,InputData[[PRODUCT]:[Year]],7,0)</f>
        <v>352.44</v>
      </c>
    </row>
    <row r="325" spans="1:3" x14ac:dyDescent="0.25">
      <c r="A325">
        <v>324</v>
      </c>
      <c r="B325" t="str">
        <f>VLOOKUP(InputData[[#This Row],[PRODUCT ID]],MasterData[],2,0)</f>
        <v>Product01</v>
      </c>
      <c r="C325">
        <f>VLOOKUP(B325,InputData[[PRODUCT]:[Year]],7,0)</f>
        <v>727.16</v>
      </c>
    </row>
    <row r="326" spans="1:3" x14ac:dyDescent="0.25">
      <c r="A326">
        <v>325</v>
      </c>
      <c r="B326" t="str">
        <f>VLOOKUP(InputData[[#This Row],[PRODUCT ID]],MasterData[],2,0)</f>
        <v>Product02</v>
      </c>
      <c r="C326">
        <f>VLOOKUP(B326,InputData[[PRODUCT]:[Year]],7,0)</f>
        <v>571.20000000000005</v>
      </c>
    </row>
    <row r="327" spans="1:3" x14ac:dyDescent="0.25">
      <c r="A327">
        <v>326</v>
      </c>
      <c r="B327" t="str">
        <f>VLOOKUP(InputData[[#This Row],[PRODUCT ID]],MasterData[],2,0)</f>
        <v>Product02</v>
      </c>
      <c r="C327">
        <f>VLOOKUP(B327,InputData[[PRODUCT]:[Year]],7,0)</f>
        <v>571.20000000000005</v>
      </c>
    </row>
    <row r="328" spans="1:3" x14ac:dyDescent="0.25">
      <c r="A328">
        <v>327</v>
      </c>
      <c r="B328" t="str">
        <f>VLOOKUP(InputData[[#This Row],[PRODUCT ID]],MasterData[],2,0)</f>
        <v>Product40</v>
      </c>
      <c r="C328">
        <f>VLOOKUP(B328,InputData[[PRODUCT]:[Year]],7,0)</f>
        <v>806.4</v>
      </c>
    </row>
    <row r="329" spans="1:3" x14ac:dyDescent="0.25">
      <c r="A329">
        <v>328</v>
      </c>
      <c r="B329" t="str">
        <f>VLOOKUP(InputData[[#This Row],[PRODUCT ID]],MasterData[],2,0)</f>
        <v>Product26</v>
      </c>
      <c r="C329">
        <f>VLOOKUP(B329,InputData[[PRODUCT]:[Year]],7,0)</f>
        <v>73.98</v>
      </c>
    </row>
    <row r="330" spans="1:3" x14ac:dyDescent="0.25">
      <c r="A330">
        <v>329</v>
      </c>
      <c r="B330" t="str">
        <f>VLOOKUP(InputData[[#This Row],[PRODUCT ID]],MasterData[],2,0)</f>
        <v>Product39</v>
      </c>
      <c r="C330">
        <f>VLOOKUP(B330,InputData[[PRODUCT]:[Year]],7,0)</f>
        <v>468.04999999999995</v>
      </c>
    </row>
    <row r="331" spans="1:3" x14ac:dyDescent="0.25">
      <c r="A331">
        <v>330</v>
      </c>
      <c r="B331" t="str">
        <f>VLOOKUP(InputData[[#This Row],[PRODUCT ID]],MasterData[],2,0)</f>
        <v>Product02</v>
      </c>
      <c r="C331">
        <f>VLOOKUP(B331,InputData[[PRODUCT]:[Year]],7,0)</f>
        <v>571.20000000000005</v>
      </c>
    </row>
    <row r="332" spans="1:3" x14ac:dyDescent="0.25">
      <c r="A332">
        <v>331</v>
      </c>
      <c r="B332" t="str">
        <f>VLOOKUP(InputData[[#This Row],[PRODUCT ID]],MasterData[],2,0)</f>
        <v>Product16</v>
      </c>
      <c r="C332">
        <f>VLOOKUP(B332,InputData[[PRODUCT]:[Year]],7,0)</f>
        <v>216.32</v>
      </c>
    </row>
    <row r="333" spans="1:3" x14ac:dyDescent="0.25">
      <c r="A333">
        <v>332</v>
      </c>
      <c r="B333" t="str">
        <f>VLOOKUP(InputData[[#This Row],[PRODUCT ID]],MasterData[],2,0)</f>
        <v>Product41</v>
      </c>
      <c r="C333">
        <f>VLOOKUP(B333,InputData[[PRODUCT]:[Year]],7,0)</f>
        <v>1043.28</v>
      </c>
    </row>
    <row r="334" spans="1:3" x14ac:dyDescent="0.25">
      <c r="A334">
        <v>333</v>
      </c>
      <c r="B334" t="str">
        <f>VLOOKUP(InputData[[#This Row],[PRODUCT ID]],MasterData[],2,0)</f>
        <v>Product18</v>
      </c>
      <c r="C334">
        <f>VLOOKUP(B334,InputData[[PRODUCT]:[Year]],7,0)</f>
        <v>541.31000000000006</v>
      </c>
    </row>
    <row r="335" spans="1:3" x14ac:dyDescent="0.25">
      <c r="A335">
        <v>334</v>
      </c>
      <c r="B335" t="str">
        <f>VLOOKUP(InputData[[#This Row],[PRODUCT ID]],MasterData[],2,0)</f>
        <v>Product12</v>
      </c>
      <c r="C335">
        <f>VLOOKUP(B335,InputData[[PRODUCT]:[Year]],7,0)</f>
        <v>1318.38</v>
      </c>
    </row>
    <row r="336" spans="1:3" x14ac:dyDescent="0.25">
      <c r="A336">
        <v>335</v>
      </c>
      <c r="B336" t="str">
        <f>VLOOKUP(InputData[[#This Row],[PRODUCT ID]],MasterData[],2,0)</f>
        <v>Product30</v>
      </c>
      <c r="C336">
        <f>VLOOKUP(B336,InputData[[PRODUCT]:[Year]],7,0)</f>
        <v>2214.08</v>
      </c>
    </row>
    <row r="337" spans="1:3" x14ac:dyDescent="0.25">
      <c r="A337">
        <v>336</v>
      </c>
      <c r="B337" t="str">
        <f>VLOOKUP(InputData[[#This Row],[PRODUCT ID]],MasterData[],2,0)</f>
        <v>Product26</v>
      </c>
      <c r="C337">
        <f>VLOOKUP(B337,InputData[[PRODUCT]:[Year]],7,0)</f>
        <v>73.98</v>
      </c>
    </row>
    <row r="338" spans="1:3" x14ac:dyDescent="0.25">
      <c r="A338">
        <v>337</v>
      </c>
      <c r="B338" t="str">
        <f>VLOOKUP(InputData[[#This Row],[PRODUCT ID]],MasterData[],2,0)</f>
        <v>Product44</v>
      </c>
      <c r="C338">
        <f>VLOOKUP(B338,InputData[[PRODUCT]:[Year]],7,0)</f>
        <v>1067.04</v>
      </c>
    </row>
    <row r="339" spans="1:3" x14ac:dyDescent="0.25">
      <c r="A339">
        <v>338</v>
      </c>
      <c r="B339" t="str">
        <f>VLOOKUP(InputData[[#This Row],[PRODUCT ID]],MasterData[],2,0)</f>
        <v>Product34</v>
      </c>
      <c r="C339">
        <f>VLOOKUP(B339,InputData[[PRODUCT]:[Year]],7,0)</f>
        <v>233.2</v>
      </c>
    </row>
    <row r="340" spans="1:3" x14ac:dyDescent="0.25">
      <c r="A340">
        <v>339</v>
      </c>
      <c r="B340" t="str">
        <f>VLOOKUP(InputData[[#This Row],[PRODUCT ID]],MasterData[],2,0)</f>
        <v>Product04</v>
      </c>
      <c r="C340">
        <f>VLOOKUP(B340,InputData[[PRODUCT]:[Year]],7,0)</f>
        <v>244.20000000000002</v>
      </c>
    </row>
    <row r="341" spans="1:3" x14ac:dyDescent="0.25">
      <c r="A341">
        <v>340</v>
      </c>
      <c r="B341" t="str">
        <f>VLOOKUP(InputData[[#This Row],[PRODUCT ID]],MasterData[],2,0)</f>
        <v>Product03</v>
      </c>
      <c r="C341">
        <f>VLOOKUP(B341,InputData[[PRODUCT]:[Year]],7,0)</f>
        <v>647.52</v>
      </c>
    </row>
    <row r="342" spans="1:3" x14ac:dyDescent="0.25">
      <c r="A342">
        <v>341</v>
      </c>
      <c r="B342" t="str">
        <f>VLOOKUP(InputData[[#This Row],[PRODUCT ID]],MasterData[],2,0)</f>
        <v>Product27</v>
      </c>
      <c r="C342">
        <f>VLOOKUP(B342,InputData[[PRODUCT]:[Year]],7,0)</f>
        <v>228.48000000000002</v>
      </c>
    </row>
    <row r="343" spans="1:3" x14ac:dyDescent="0.25">
      <c r="A343">
        <v>342</v>
      </c>
      <c r="B343" t="str">
        <f>VLOOKUP(InputData[[#This Row],[PRODUCT ID]],MasterData[],2,0)</f>
        <v>Product14</v>
      </c>
      <c r="C343">
        <f>VLOOKUP(B343,InputData[[PRODUCT]:[Year]],7,0)</f>
        <v>586.88</v>
      </c>
    </row>
    <row r="344" spans="1:3" x14ac:dyDescent="0.25">
      <c r="A344">
        <v>343</v>
      </c>
      <c r="B344" t="str">
        <f>VLOOKUP(InputData[[#This Row],[PRODUCT ID]],MasterData[],2,0)</f>
        <v>Product16</v>
      </c>
      <c r="C344">
        <f>VLOOKUP(B344,InputData[[PRODUCT]:[Year]],7,0)</f>
        <v>216.32</v>
      </c>
    </row>
    <row r="345" spans="1:3" x14ac:dyDescent="0.25">
      <c r="A345">
        <v>344</v>
      </c>
      <c r="B345" t="str">
        <f>VLOOKUP(InputData[[#This Row],[PRODUCT ID]],MasterData[],2,0)</f>
        <v>Product27</v>
      </c>
      <c r="C345">
        <f>VLOOKUP(B345,InputData[[PRODUCT]:[Year]],7,0)</f>
        <v>228.48000000000002</v>
      </c>
    </row>
    <row r="346" spans="1:3" x14ac:dyDescent="0.25">
      <c r="A346">
        <v>345</v>
      </c>
      <c r="B346" t="str">
        <f>VLOOKUP(InputData[[#This Row],[PRODUCT ID]],MasterData[],2,0)</f>
        <v>Product34</v>
      </c>
      <c r="C346">
        <f>VLOOKUP(B346,InputData[[PRODUCT]:[Year]],7,0)</f>
        <v>233.2</v>
      </c>
    </row>
    <row r="347" spans="1:3" x14ac:dyDescent="0.25">
      <c r="A347">
        <v>346</v>
      </c>
      <c r="B347" t="str">
        <f>VLOOKUP(InputData[[#This Row],[PRODUCT ID]],MasterData[],2,0)</f>
        <v>Product33</v>
      </c>
      <c r="C347">
        <f>VLOOKUP(B347,InputData[[PRODUCT]:[Year]],7,0)</f>
        <v>1556.1000000000001</v>
      </c>
    </row>
    <row r="348" spans="1:3" x14ac:dyDescent="0.25">
      <c r="A348">
        <v>347</v>
      </c>
      <c r="B348" t="str">
        <f>VLOOKUP(InputData[[#This Row],[PRODUCT ID]],MasterData[],2,0)</f>
        <v>Product13</v>
      </c>
      <c r="C348">
        <f>VLOOKUP(B348,InputData[[PRODUCT]:[Year]],7,0)</f>
        <v>732.48</v>
      </c>
    </row>
    <row r="349" spans="1:3" x14ac:dyDescent="0.25">
      <c r="A349">
        <v>348</v>
      </c>
      <c r="B349" t="str">
        <f>VLOOKUP(InputData[[#This Row],[PRODUCT ID]],MasterData[],2,0)</f>
        <v>Product20</v>
      </c>
      <c r="C349">
        <f>VLOOKUP(B349,InputData[[PRODUCT]:[Year]],7,0)</f>
        <v>305</v>
      </c>
    </row>
    <row r="350" spans="1:3" x14ac:dyDescent="0.25">
      <c r="A350">
        <v>349</v>
      </c>
      <c r="B350" t="str">
        <f>VLOOKUP(InputData[[#This Row],[PRODUCT ID]],MasterData[],2,0)</f>
        <v>Product34</v>
      </c>
      <c r="C350">
        <f>VLOOKUP(B350,InputData[[PRODUCT]:[Year]],7,0)</f>
        <v>233.2</v>
      </c>
    </row>
    <row r="351" spans="1:3" x14ac:dyDescent="0.25">
      <c r="A351">
        <v>350</v>
      </c>
      <c r="B351" t="str">
        <f>VLOOKUP(InputData[[#This Row],[PRODUCT ID]],MasterData[],2,0)</f>
        <v>Product15</v>
      </c>
      <c r="C351">
        <f>VLOOKUP(B351,InputData[[PRODUCT]:[Year]],7,0)</f>
        <v>94.32</v>
      </c>
    </row>
    <row r="352" spans="1:3" x14ac:dyDescent="0.25">
      <c r="A352">
        <v>351</v>
      </c>
      <c r="B352" t="str">
        <f>VLOOKUP(InputData[[#This Row],[PRODUCT ID]],MasterData[],2,0)</f>
        <v>Product27</v>
      </c>
      <c r="C352">
        <f>VLOOKUP(B352,InputData[[PRODUCT]:[Year]],7,0)</f>
        <v>228.48000000000002</v>
      </c>
    </row>
    <row r="353" spans="1:3" x14ac:dyDescent="0.25">
      <c r="A353">
        <v>352</v>
      </c>
      <c r="B353" t="str">
        <f>VLOOKUP(InputData[[#This Row],[PRODUCT ID]],MasterData[],2,0)</f>
        <v>Product22</v>
      </c>
      <c r="C353">
        <f>VLOOKUP(B353,InputData[[PRODUCT]:[Year]],7,0)</f>
        <v>283.14</v>
      </c>
    </row>
    <row r="354" spans="1:3" x14ac:dyDescent="0.25">
      <c r="A354">
        <v>353</v>
      </c>
      <c r="B354" t="str">
        <f>VLOOKUP(InputData[[#This Row],[PRODUCT ID]],MasterData[],2,0)</f>
        <v>Product17</v>
      </c>
      <c r="C354">
        <f>VLOOKUP(B354,InputData[[PRODUCT]:[Year]],7,0)</f>
        <v>470.34000000000003</v>
      </c>
    </row>
    <row r="355" spans="1:3" x14ac:dyDescent="0.25">
      <c r="A355">
        <v>354</v>
      </c>
      <c r="B355" t="str">
        <f>VLOOKUP(InputData[[#This Row],[PRODUCT ID]],MasterData[],2,0)</f>
        <v>Product09</v>
      </c>
      <c r="C355">
        <f>VLOOKUP(B355,InputData[[PRODUCT]:[Year]],7,0)</f>
        <v>70.739999999999995</v>
      </c>
    </row>
    <row r="356" spans="1:3" x14ac:dyDescent="0.25">
      <c r="A356">
        <v>355</v>
      </c>
      <c r="B356" t="str">
        <f>VLOOKUP(InputData[[#This Row],[PRODUCT ID]],MasterData[],2,0)</f>
        <v>Product11</v>
      </c>
      <c r="C356">
        <f>VLOOKUP(B356,InputData[[PRODUCT]:[Year]],7,0)</f>
        <v>48.4</v>
      </c>
    </row>
    <row r="357" spans="1:3" x14ac:dyDescent="0.25">
      <c r="A357">
        <v>356</v>
      </c>
      <c r="B357" t="str">
        <f>VLOOKUP(InputData[[#This Row],[PRODUCT ID]],MasterData[],2,0)</f>
        <v>Product12</v>
      </c>
      <c r="C357">
        <f>VLOOKUP(B357,InputData[[PRODUCT]:[Year]],7,0)</f>
        <v>1318.38</v>
      </c>
    </row>
    <row r="358" spans="1:3" x14ac:dyDescent="0.25">
      <c r="A358">
        <v>357</v>
      </c>
      <c r="B358" t="str">
        <f>VLOOKUP(InputData[[#This Row],[PRODUCT ID]],MasterData[],2,0)</f>
        <v>Product08</v>
      </c>
      <c r="C358">
        <f>VLOOKUP(B358,InputData[[PRODUCT]:[Year]],7,0)</f>
        <v>662.34</v>
      </c>
    </row>
    <row r="359" spans="1:3" x14ac:dyDescent="0.25">
      <c r="A359">
        <v>358</v>
      </c>
      <c r="B359" t="str">
        <f>VLOOKUP(InputData[[#This Row],[PRODUCT ID]],MasterData[],2,0)</f>
        <v>Product20</v>
      </c>
      <c r="C359">
        <f>VLOOKUP(B359,InputData[[PRODUCT]:[Year]],7,0)</f>
        <v>305</v>
      </c>
    </row>
    <row r="360" spans="1:3" x14ac:dyDescent="0.25">
      <c r="A360">
        <v>359</v>
      </c>
      <c r="B360" t="str">
        <f>VLOOKUP(InputData[[#This Row],[PRODUCT ID]],MasterData[],2,0)</f>
        <v>Product10</v>
      </c>
      <c r="C360">
        <f>VLOOKUP(B360,InputData[[PRODUCT]:[Year]],7,0)</f>
        <v>1149.96</v>
      </c>
    </row>
    <row r="361" spans="1:3" x14ac:dyDescent="0.25">
      <c r="A361">
        <v>360</v>
      </c>
      <c r="B361" t="str">
        <f>VLOOKUP(InputData[[#This Row],[PRODUCT ID]],MasterData[],2,0)</f>
        <v>Product31</v>
      </c>
      <c r="C361">
        <f>VLOOKUP(B361,InputData[[PRODUCT]:[Year]],7,0)</f>
        <v>104.16</v>
      </c>
    </row>
    <row r="362" spans="1:3" x14ac:dyDescent="0.25">
      <c r="A362">
        <v>361</v>
      </c>
      <c r="B362" t="str">
        <f>VLOOKUP(InputData[[#This Row],[PRODUCT ID]],MasterData[],2,0)</f>
        <v>Product27</v>
      </c>
      <c r="C362">
        <f>VLOOKUP(B362,InputData[[PRODUCT]:[Year]],7,0)</f>
        <v>228.48000000000002</v>
      </c>
    </row>
    <row r="363" spans="1:3" x14ac:dyDescent="0.25">
      <c r="A363">
        <v>362</v>
      </c>
      <c r="B363" t="str">
        <f>VLOOKUP(InputData[[#This Row],[PRODUCT ID]],MasterData[],2,0)</f>
        <v>Product27</v>
      </c>
      <c r="C363">
        <f>VLOOKUP(B363,InputData[[PRODUCT]:[Year]],7,0)</f>
        <v>228.48000000000002</v>
      </c>
    </row>
    <row r="364" spans="1:3" x14ac:dyDescent="0.25">
      <c r="A364">
        <v>363</v>
      </c>
      <c r="B364" t="str">
        <f>VLOOKUP(InputData[[#This Row],[PRODUCT ID]],MasterData[],2,0)</f>
        <v>Product38</v>
      </c>
      <c r="C364">
        <f>VLOOKUP(B364,InputData[[PRODUCT]:[Year]],7,0)</f>
        <v>1198.8</v>
      </c>
    </row>
    <row r="365" spans="1:3" x14ac:dyDescent="0.25">
      <c r="A365">
        <v>364</v>
      </c>
      <c r="B365" t="str">
        <f>VLOOKUP(InputData[[#This Row],[PRODUCT ID]],MasterData[],2,0)</f>
        <v>Product44</v>
      </c>
      <c r="C365">
        <f>VLOOKUP(B365,InputData[[PRODUCT]:[Year]],7,0)</f>
        <v>1067.04</v>
      </c>
    </row>
    <row r="366" spans="1:3" x14ac:dyDescent="0.25">
      <c r="A366">
        <v>365</v>
      </c>
      <c r="B366" t="str">
        <f>VLOOKUP(InputData[[#This Row],[PRODUCT ID]],MasterData[],2,0)</f>
        <v>Product15</v>
      </c>
      <c r="C366">
        <f>VLOOKUP(B366,InputData[[PRODUCT]:[Year]],7,0)</f>
        <v>94.32</v>
      </c>
    </row>
    <row r="367" spans="1:3" x14ac:dyDescent="0.25">
      <c r="A367">
        <v>366</v>
      </c>
      <c r="B367" t="str">
        <f>VLOOKUP(InputData[[#This Row],[PRODUCT ID]],MasterData[],2,0)</f>
        <v>Product02</v>
      </c>
      <c r="C367">
        <f>VLOOKUP(B367,InputData[[PRODUCT]:[Year]],7,0)</f>
        <v>571.20000000000005</v>
      </c>
    </row>
    <row r="368" spans="1:3" x14ac:dyDescent="0.25">
      <c r="A368">
        <v>367</v>
      </c>
      <c r="B368" t="str">
        <f>VLOOKUP(InputData[[#This Row],[PRODUCT ID]],MasterData[],2,0)</f>
        <v>Product28</v>
      </c>
      <c r="C368">
        <f>VLOOKUP(B368,InputData[[PRODUCT]:[Year]],7,0)</f>
        <v>418.1</v>
      </c>
    </row>
    <row r="369" spans="1:3" x14ac:dyDescent="0.25">
      <c r="A369">
        <v>368</v>
      </c>
      <c r="B369" t="str">
        <f>VLOOKUP(InputData[[#This Row],[PRODUCT ID]],MasterData[],2,0)</f>
        <v>Product27</v>
      </c>
      <c r="C369">
        <f>VLOOKUP(B369,InputData[[PRODUCT]:[Year]],7,0)</f>
        <v>228.48000000000002</v>
      </c>
    </row>
    <row r="370" spans="1:3" x14ac:dyDescent="0.25">
      <c r="A370">
        <v>369</v>
      </c>
      <c r="B370" t="str">
        <f>VLOOKUP(InputData[[#This Row],[PRODUCT ID]],MasterData[],2,0)</f>
        <v>Product41</v>
      </c>
      <c r="C370">
        <f>VLOOKUP(B370,InputData[[PRODUCT]:[Year]],7,0)</f>
        <v>1043.28</v>
      </c>
    </row>
    <row r="371" spans="1:3" x14ac:dyDescent="0.25">
      <c r="A371">
        <v>370</v>
      </c>
      <c r="B371" t="str">
        <f>VLOOKUP(InputData[[#This Row],[PRODUCT ID]],MasterData[],2,0)</f>
        <v>Product08</v>
      </c>
      <c r="C371">
        <f>VLOOKUP(B371,InputData[[PRODUCT]:[Year]],7,0)</f>
        <v>662.34</v>
      </c>
    </row>
    <row r="372" spans="1:3" x14ac:dyDescent="0.25">
      <c r="A372">
        <v>371</v>
      </c>
      <c r="B372" t="str">
        <f>VLOOKUP(InputData[[#This Row],[PRODUCT ID]],MasterData[],2,0)</f>
        <v>Product10</v>
      </c>
      <c r="C372">
        <f>VLOOKUP(B372,InputData[[PRODUCT]:[Year]],7,0)</f>
        <v>1149.96</v>
      </c>
    </row>
    <row r="373" spans="1:3" x14ac:dyDescent="0.25">
      <c r="A373">
        <v>372</v>
      </c>
      <c r="B373" t="str">
        <f>VLOOKUP(InputData[[#This Row],[PRODUCT ID]],MasterData[],2,0)</f>
        <v>Product04</v>
      </c>
      <c r="C373">
        <f>VLOOKUP(B373,InputData[[PRODUCT]:[Year]],7,0)</f>
        <v>244.20000000000002</v>
      </c>
    </row>
    <row r="374" spans="1:3" x14ac:dyDescent="0.25">
      <c r="A374">
        <v>373</v>
      </c>
      <c r="B374" t="str">
        <f>VLOOKUP(InputData[[#This Row],[PRODUCT ID]],MasterData[],2,0)</f>
        <v>Product20</v>
      </c>
      <c r="C374">
        <f>VLOOKUP(B374,InputData[[PRODUCT]:[Year]],7,0)</f>
        <v>305</v>
      </c>
    </row>
    <row r="375" spans="1:3" x14ac:dyDescent="0.25">
      <c r="A375">
        <v>374</v>
      </c>
      <c r="B375" t="str">
        <f>VLOOKUP(InputData[[#This Row],[PRODUCT ID]],MasterData[],2,0)</f>
        <v>Product44</v>
      </c>
      <c r="C375">
        <f>VLOOKUP(B375,InputData[[PRODUCT]:[Year]],7,0)</f>
        <v>1067.04</v>
      </c>
    </row>
    <row r="376" spans="1:3" x14ac:dyDescent="0.25">
      <c r="A376">
        <v>375</v>
      </c>
      <c r="B376" t="str">
        <f>VLOOKUP(InputData[[#This Row],[PRODUCT ID]],MasterData[],2,0)</f>
        <v>Product05</v>
      </c>
      <c r="C376">
        <f>VLOOKUP(B376,InputData[[PRODUCT]:[Year]],7,0)</f>
        <v>155.61000000000001</v>
      </c>
    </row>
    <row r="377" spans="1:3" x14ac:dyDescent="0.25">
      <c r="A377">
        <v>376</v>
      </c>
      <c r="B377" t="str">
        <f>VLOOKUP(InputData[[#This Row],[PRODUCT ID]],MasterData[],2,0)</f>
        <v>Product33</v>
      </c>
      <c r="C377">
        <f>VLOOKUP(B377,InputData[[PRODUCT]:[Year]],7,0)</f>
        <v>1556.1000000000001</v>
      </c>
    </row>
    <row r="378" spans="1:3" x14ac:dyDescent="0.25">
      <c r="A378">
        <v>377</v>
      </c>
      <c r="B378" t="str">
        <f>VLOOKUP(InputData[[#This Row],[PRODUCT ID]],MasterData[],2,0)</f>
        <v>Product08</v>
      </c>
      <c r="C378">
        <f>VLOOKUP(B378,InputData[[PRODUCT]:[Year]],7,0)</f>
        <v>662.34</v>
      </c>
    </row>
    <row r="379" spans="1:3" x14ac:dyDescent="0.25">
      <c r="A379">
        <v>378</v>
      </c>
      <c r="B379" t="str">
        <f>VLOOKUP(InputData[[#This Row],[PRODUCT ID]],MasterData[],2,0)</f>
        <v>Product28</v>
      </c>
      <c r="C379">
        <f>VLOOKUP(B379,InputData[[PRODUCT]:[Year]],7,0)</f>
        <v>418.1</v>
      </c>
    </row>
    <row r="380" spans="1:3" x14ac:dyDescent="0.25">
      <c r="A380">
        <v>379</v>
      </c>
      <c r="B380" t="str">
        <f>VLOOKUP(InputData[[#This Row],[PRODUCT ID]],MasterData[],2,0)</f>
        <v>Product39</v>
      </c>
      <c r="C380">
        <f>VLOOKUP(B380,InputData[[PRODUCT]:[Year]],7,0)</f>
        <v>468.04999999999995</v>
      </c>
    </row>
    <row r="381" spans="1:3" x14ac:dyDescent="0.25">
      <c r="A381">
        <v>380</v>
      </c>
      <c r="B381" t="str">
        <f>VLOOKUP(InputData[[#This Row],[PRODUCT ID]],MasterData[],2,0)</f>
        <v>Product21</v>
      </c>
      <c r="C381">
        <f>VLOOKUP(B381,InputData[[PRODUCT]:[Year]],7,0)</f>
        <v>1462.86</v>
      </c>
    </row>
    <row r="382" spans="1:3" x14ac:dyDescent="0.25">
      <c r="A382">
        <v>381</v>
      </c>
      <c r="B382" t="str">
        <f>VLOOKUP(InputData[[#This Row],[PRODUCT ID]],MasterData[],2,0)</f>
        <v>Product26</v>
      </c>
      <c r="C382">
        <f>VLOOKUP(B382,InputData[[PRODUCT]:[Year]],7,0)</f>
        <v>73.98</v>
      </c>
    </row>
    <row r="383" spans="1:3" x14ac:dyDescent="0.25">
      <c r="A383">
        <v>382</v>
      </c>
      <c r="B383" t="str">
        <f>VLOOKUP(InputData[[#This Row],[PRODUCT ID]],MasterData[],2,0)</f>
        <v>Product42</v>
      </c>
      <c r="C383">
        <f>VLOOKUP(B383,InputData[[PRODUCT]:[Year]],7,0)</f>
        <v>648</v>
      </c>
    </row>
    <row r="384" spans="1:3" x14ac:dyDescent="0.25">
      <c r="A384">
        <v>383</v>
      </c>
      <c r="B384" t="str">
        <f>VLOOKUP(InputData[[#This Row],[PRODUCT ID]],MasterData[],2,0)</f>
        <v>Product29</v>
      </c>
      <c r="C384">
        <f>VLOOKUP(B384,InputData[[PRODUCT]:[Year]],7,0)</f>
        <v>106.22</v>
      </c>
    </row>
    <row r="385" spans="1:3" x14ac:dyDescent="0.25">
      <c r="A385">
        <v>384</v>
      </c>
      <c r="B385" t="str">
        <f>VLOOKUP(InputData[[#This Row],[PRODUCT ID]],MasterData[],2,0)</f>
        <v>Product02</v>
      </c>
      <c r="C385">
        <f>VLOOKUP(B385,InputData[[PRODUCT]:[Year]],7,0)</f>
        <v>571.20000000000005</v>
      </c>
    </row>
    <row r="386" spans="1:3" x14ac:dyDescent="0.25">
      <c r="A386">
        <v>385</v>
      </c>
      <c r="B386" t="str">
        <f>VLOOKUP(InputData[[#This Row],[PRODUCT ID]],MasterData[],2,0)</f>
        <v>Product17</v>
      </c>
      <c r="C386">
        <f>VLOOKUP(B386,InputData[[PRODUCT]:[Year]],7,0)</f>
        <v>470.34000000000003</v>
      </c>
    </row>
    <row r="387" spans="1:3" x14ac:dyDescent="0.25">
      <c r="A387">
        <v>386</v>
      </c>
      <c r="B387" t="str">
        <f>VLOOKUP(InputData[[#This Row],[PRODUCT ID]],MasterData[],2,0)</f>
        <v>Product40</v>
      </c>
      <c r="C387">
        <f>VLOOKUP(B387,InputData[[PRODUCT]:[Year]],7,0)</f>
        <v>806.4</v>
      </c>
    </row>
    <row r="388" spans="1:3" x14ac:dyDescent="0.25">
      <c r="A388">
        <v>387</v>
      </c>
      <c r="B388" t="str">
        <f>VLOOKUP(InputData[[#This Row],[PRODUCT ID]],MasterData[],2,0)</f>
        <v>Product01</v>
      </c>
      <c r="C388">
        <f>VLOOKUP(B388,InputData[[PRODUCT]:[Year]],7,0)</f>
        <v>727.16</v>
      </c>
    </row>
    <row r="389" spans="1:3" x14ac:dyDescent="0.25">
      <c r="A389">
        <v>388</v>
      </c>
      <c r="B389" t="str">
        <f>VLOOKUP(InputData[[#This Row],[PRODUCT ID]],MasterData[],2,0)</f>
        <v>Product04</v>
      </c>
      <c r="C389">
        <f>VLOOKUP(B389,InputData[[PRODUCT]:[Year]],7,0)</f>
        <v>244.20000000000002</v>
      </c>
    </row>
    <row r="390" spans="1:3" x14ac:dyDescent="0.25">
      <c r="A390">
        <v>389</v>
      </c>
      <c r="B390" t="str">
        <f>VLOOKUP(InputData[[#This Row],[PRODUCT ID]],MasterData[],2,0)</f>
        <v>Product18</v>
      </c>
      <c r="C390">
        <f>VLOOKUP(B390,InputData[[PRODUCT]:[Year]],7,0)</f>
        <v>541.31000000000006</v>
      </c>
    </row>
    <row r="391" spans="1:3" x14ac:dyDescent="0.25">
      <c r="A391">
        <v>390</v>
      </c>
      <c r="B391" t="str">
        <f>VLOOKUP(InputData[[#This Row],[PRODUCT ID]],MasterData[],2,0)</f>
        <v>Product12</v>
      </c>
      <c r="C391">
        <f>VLOOKUP(B391,InputData[[PRODUCT]:[Year]],7,0)</f>
        <v>1318.38</v>
      </c>
    </row>
    <row r="392" spans="1:3" x14ac:dyDescent="0.25">
      <c r="A392">
        <v>391</v>
      </c>
      <c r="B392" t="str">
        <f>VLOOKUP(InputData[[#This Row],[PRODUCT ID]],MasterData[],2,0)</f>
        <v>Product34</v>
      </c>
      <c r="C392">
        <f>VLOOKUP(B392,InputData[[PRODUCT]:[Year]],7,0)</f>
        <v>233.2</v>
      </c>
    </row>
    <row r="393" spans="1:3" x14ac:dyDescent="0.25">
      <c r="A393">
        <v>392</v>
      </c>
      <c r="B393" t="str">
        <f>VLOOKUP(InputData[[#This Row],[PRODUCT ID]],MasterData[],2,0)</f>
        <v>Product43</v>
      </c>
      <c r="C393">
        <f>VLOOKUP(B393,InputData[[PRODUCT]:[Year]],7,0)</f>
        <v>581.55999999999995</v>
      </c>
    </row>
    <row r="394" spans="1:3" x14ac:dyDescent="0.25">
      <c r="A394">
        <v>393</v>
      </c>
      <c r="B394" t="str">
        <f>VLOOKUP(InputData[[#This Row],[PRODUCT ID]],MasterData[],2,0)</f>
        <v>Product33</v>
      </c>
      <c r="C394">
        <f>VLOOKUP(B394,InputData[[PRODUCT]:[Year]],7,0)</f>
        <v>1556.1000000000001</v>
      </c>
    </row>
    <row r="395" spans="1:3" x14ac:dyDescent="0.25">
      <c r="A395">
        <v>394</v>
      </c>
      <c r="B395" t="str">
        <f>VLOOKUP(InputData[[#This Row],[PRODUCT ID]],MasterData[],2,0)</f>
        <v>Product07</v>
      </c>
      <c r="C395">
        <f>VLOOKUP(B395,InputData[[PRODUCT]:[Year]],7,0)</f>
        <v>381.84000000000003</v>
      </c>
    </row>
    <row r="396" spans="1:3" x14ac:dyDescent="0.25">
      <c r="A396">
        <v>395</v>
      </c>
      <c r="B396" t="str">
        <f>VLOOKUP(InputData[[#This Row],[PRODUCT ID]],MasterData[],2,0)</f>
        <v>Product25</v>
      </c>
      <c r="C396">
        <f>VLOOKUP(B396,InputData[[PRODUCT]:[Year]],7,0)</f>
        <v>33.32</v>
      </c>
    </row>
    <row r="397" spans="1:3" x14ac:dyDescent="0.25">
      <c r="A397">
        <v>396</v>
      </c>
      <c r="B397" t="str">
        <f>VLOOKUP(InputData[[#This Row],[PRODUCT ID]],MasterData[],2,0)</f>
        <v>Product15</v>
      </c>
      <c r="C397">
        <f>VLOOKUP(B397,InputData[[PRODUCT]:[Year]],7,0)</f>
        <v>94.32</v>
      </c>
    </row>
    <row r="398" spans="1:3" x14ac:dyDescent="0.25">
      <c r="A398">
        <v>397</v>
      </c>
      <c r="B398" t="str">
        <f>VLOOKUP(InputData[[#This Row],[PRODUCT ID]],MasterData[],2,0)</f>
        <v>Product41</v>
      </c>
      <c r="C398">
        <f>VLOOKUP(B398,InputData[[PRODUCT]:[Year]],7,0)</f>
        <v>1043.28</v>
      </c>
    </row>
    <row r="399" spans="1:3" x14ac:dyDescent="0.25">
      <c r="A399">
        <v>398</v>
      </c>
      <c r="B399" t="str">
        <f>VLOOKUP(InputData[[#This Row],[PRODUCT ID]],MasterData[],2,0)</f>
        <v>Product18</v>
      </c>
      <c r="C399">
        <f>VLOOKUP(B399,InputData[[PRODUCT]:[Year]],7,0)</f>
        <v>541.31000000000006</v>
      </c>
    </row>
    <row r="400" spans="1:3" x14ac:dyDescent="0.25">
      <c r="A400">
        <v>399</v>
      </c>
      <c r="B400" t="str">
        <f>VLOOKUP(InputData[[#This Row],[PRODUCT ID]],MasterData[],2,0)</f>
        <v>Product32</v>
      </c>
      <c r="C400">
        <f>VLOOKUP(B400,InputData[[PRODUCT]:[Year]],7,0)</f>
        <v>352.44</v>
      </c>
    </row>
    <row r="401" spans="1:3" x14ac:dyDescent="0.25">
      <c r="A401">
        <v>400</v>
      </c>
      <c r="B401" t="str">
        <f>VLOOKUP(InputData[[#This Row],[PRODUCT ID]],MasterData[],2,0)</f>
        <v>Product28</v>
      </c>
      <c r="C401">
        <f>VLOOKUP(B401,InputData[[PRODUCT]:[Year]],7,0)</f>
        <v>418.1</v>
      </c>
    </row>
    <row r="402" spans="1:3" x14ac:dyDescent="0.25">
      <c r="A402">
        <v>401</v>
      </c>
      <c r="B402" t="str">
        <f>VLOOKUP(InputData[[#This Row],[PRODUCT ID]],MasterData[],2,0)</f>
        <v>Product25</v>
      </c>
      <c r="C402">
        <f>VLOOKUP(B402,InputData[[PRODUCT]:[Year]],7,0)</f>
        <v>33.32</v>
      </c>
    </row>
    <row r="403" spans="1:3" x14ac:dyDescent="0.25">
      <c r="A403">
        <v>402</v>
      </c>
      <c r="B403" t="str">
        <f>VLOOKUP(InputData[[#This Row],[PRODUCT ID]],MasterData[],2,0)</f>
        <v>Product33</v>
      </c>
      <c r="C403">
        <f>VLOOKUP(B403,InputData[[PRODUCT]:[Year]],7,0)</f>
        <v>1556.1000000000001</v>
      </c>
    </row>
    <row r="404" spans="1:3" x14ac:dyDescent="0.25">
      <c r="A404">
        <v>403</v>
      </c>
      <c r="B404" t="str">
        <f>VLOOKUP(InputData[[#This Row],[PRODUCT ID]],MasterData[],2,0)</f>
        <v>Product04</v>
      </c>
      <c r="C404">
        <f>VLOOKUP(B404,InputData[[PRODUCT]:[Year]],7,0)</f>
        <v>244.20000000000002</v>
      </c>
    </row>
    <row r="405" spans="1:3" x14ac:dyDescent="0.25">
      <c r="A405">
        <v>404</v>
      </c>
      <c r="B405" t="str">
        <f>VLOOKUP(InputData[[#This Row],[PRODUCT ID]],MasterData[],2,0)</f>
        <v>Product41</v>
      </c>
      <c r="C405">
        <f>VLOOKUP(B405,InputData[[PRODUCT]:[Year]],7,0)</f>
        <v>1043.28</v>
      </c>
    </row>
    <row r="406" spans="1:3" x14ac:dyDescent="0.25">
      <c r="A406">
        <v>405</v>
      </c>
      <c r="B406" t="str">
        <f>VLOOKUP(InputData[[#This Row],[PRODUCT ID]],MasterData[],2,0)</f>
        <v>Product10</v>
      </c>
      <c r="C406">
        <f>VLOOKUP(B406,InputData[[PRODUCT]:[Year]],7,0)</f>
        <v>1149.96</v>
      </c>
    </row>
    <row r="407" spans="1:3" x14ac:dyDescent="0.25">
      <c r="A407">
        <v>406</v>
      </c>
      <c r="B407" t="str">
        <f>VLOOKUP(InputData[[#This Row],[PRODUCT ID]],MasterData[],2,0)</f>
        <v>Product42</v>
      </c>
      <c r="C407">
        <f>VLOOKUP(B407,InputData[[PRODUCT]:[Year]],7,0)</f>
        <v>648</v>
      </c>
    </row>
    <row r="408" spans="1:3" x14ac:dyDescent="0.25">
      <c r="A408">
        <v>407</v>
      </c>
      <c r="B408" t="str">
        <f>VLOOKUP(InputData[[#This Row],[PRODUCT ID]],MasterData[],2,0)</f>
        <v>Product34</v>
      </c>
      <c r="C408">
        <f>VLOOKUP(B408,InputData[[PRODUCT]:[Year]],7,0)</f>
        <v>233.2</v>
      </c>
    </row>
    <row r="409" spans="1:3" x14ac:dyDescent="0.25">
      <c r="A409">
        <v>408</v>
      </c>
      <c r="B409" t="str">
        <f>VLOOKUP(InputData[[#This Row],[PRODUCT ID]],MasterData[],2,0)</f>
        <v>Product18</v>
      </c>
      <c r="C409">
        <f>VLOOKUP(B409,InputData[[PRODUCT]:[Year]],7,0)</f>
        <v>541.31000000000006</v>
      </c>
    </row>
    <row r="410" spans="1:3" x14ac:dyDescent="0.25">
      <c r="A410">
        <v>409</v>
      </c>
      <c r="B410" t="str">
        <f>VLOOKUP(InputData[[#This Row],[PRODUCT ID]],MasterData[],2,0)</f>
        <v>Product06</v>
      </c>
      <c r="C410">
        <f>VLOOKUP(B410,InputData[[PRODUCT]:[Year]],7,0)</f>
        <v>598.5</v>
      </c>
    </row>
    <row r="411" spans="1:3" x14ac:dyDescent="0.25">
      <c r="A411">
        <v>410</v>
      </c>
      <c r="B411" t="str">
        <f>VLOOKUP(InputData[[#This Row],[PRODUCT ID]],MasterData[],2,0)</f>
        <v>Product27</v>
      </c>
      <c r="C411">
        <f>VLOOKUP(B411,InputData[[PRODUCT]:[Year]],7,0)</f>
        <v>228.48000000000002</v>
      </c>
    </row>
    <row r="412" spans="1:3" x14ac:dyDescent="0.25">
      <c r="A412">
        <v>411</v>
      </c>
      <c r="B412" t="str">
        <f>VLOOKUP(InputData[[#This Row],[PRODUCT ID]],MasterData[],2,0)</f>
        <v>Product44</v>
      </c>
      <c r="C412">
        <f>VLOOKUP(B412,InputData[[PRODUCT]:[Year]],7,0)</f>
        <v>1067.04</v>
      </c>
    </row>
    <row r="413" spans="1:3" x14ac:dyDescent="0.25">
      <c r="A413">
        <v>412</v>
      </c>
      <c r="B413" t="str">
        <f>VLOOKUP(InputData[[#This Row],[PRODUCT ID]],MasterData[],2,0)</f>
        <v>Product17</v>
      </c>
      <c r="C413">
        <f>VLOOKUP(B413,InputData[[PRODUCT]:[Year]],7,0)</f>
        <v>470.34000000000003</v>
      </c>
    </row>
    <row r="414" spans="1:3" x14ac:dyDescent="0.25">
      <c r="A414">
        <v>413</v>
      </c>
      <c r="B414" t="str">
        <f>VLOOKUP(InputData[[#This Row],[PRODUCT ID]],MasterData[],2,0)</f>
        <v>Product03</v>
      </c>
      <c r="C414">
        <f>VLOOKUP(B414,InputData[[PRODUCT]:[Year]],7,0)</f>
        <v>647.52</v>
      </c>
    </row>
    <row r="415" spans="1:3" x14ac:dyDescent="0.25">
      <c r="A415">
        <v>414</v>
      </c>
      <c r="B415" t="str">
        <f>VLOOKUP(InputData[[#This Row],[PRODUCT ID]],MasterData[],2,0)</f>
        <v>Product03</v>
      </c>
      <c r="C415">
        <f>VLOOKUP(B415,InputData[[PRODUCT]:[Year]],7,0)</f>
        <v>647.52</v>
      </c>
    </row>
    <row r="416" spans="1:3" x14ac:dyDescent="0.25">
      <c r="A416">
        <v>415</v>
      </c>
      <c r="B416" t="str">
        <f>VLOOKUP(InputData[[#This Row],[PRODUCT ID]],MasterData[],2,0)</f>
        <v>Product26</v>
      </c>
      <c r="C416">
        <f>VLOOKUP(B416,InputData[[PRODUCT]:[Year]],7,0)</f>
        <v>73.98</v>
      </c>
    </row>
    <row r="417" spans="1:3" x14ac:dyDescent="0.25">
      <c r="A417">
        <v>416</v>
      </c>
      <c r="B417" t="str">
        <f>VLOOKUP(InputData[[#This Row],[PRODUCT ID]],MasterData[],2,0)</f>
        <v>Product12</v>
      </c>
      <c r="C417">
        <f>VLOOKUP(B417,InputData[[PRODUCT]:[Year]],7,0)</f>
        <v>1318.38</v>
      </c>
    </row>
    <row r="418" spans="1:3" x14ac:dyDescent="0.25">
      <c r="A418">
        <v>417</v>
      </c>
      <c r="B418" t="str">
        <f>VLOOKUP(InputData[[#This Row],[PRODUCT ID]],MasterData[],2,0)</f>
        <v>Product16</v>
      </c>
      <c r="C418">
        <f>VLOOKUP(B418,InputData[[PRODUCT]:[Year]],7,0)</f>
        <v>216.32</v>
      </c>
    </row>
    <row r="419" spans="1:3" x14ac:dyDescent="0.25">
      <c r="A419">
        <v>418</v>
      </c>
      <c r="B419" t="str">
        <f>VLOOKUP(InputData[[#This Row],[PRODUCT ID]],MasterData[],2,0)</f>
        <v>Product16</v>
      </c>
      <c r="C419">
        <f>VLOOKUP(B419,InputData[[PRODUCT]:[Year]],7,0)</f>
        <v>216.32</v>
      </c>
    </row>
    <row r="420" spans="1:3" x14ac:dyDescent="0.25">
      <c r="A420">
        <v>419</v>
      </c>
      <c r="B420" t="str">
        <f>VLOOKUP(InputData[[#This Row],[PRODUCT ID]],MasterData[],2,0)</f>
        <v>Product32</v>
      </c>
      <c r="C420">
        <f>VLOOKUP(B420,InputData[[PRODUCT]:[Year]],7,0)</f>
        <v>352.44</v>
      </c>
    </row>
    <row r="421" spans="1:3" x14ac:dyDescent="0.25">
      <c r="A421">
        <v>420</v>
      </c>
      <c r="B421" t="str">
        <f>VLOOKUP(InputData[[#This Row],[PRODUCT ID]],MasterData[],2,0)</f>
        <v>Product21</v>
      </c>
      <c r="C421">
        <f>VLOOKUP(B421,InputData[[PRODUCT]:[Year]],7,0)</f>
        <v>1462.86</v>
      </c>
    </row>
    <row r="422" spans="1:3" x14ac:dyDescent="0.25">
      <c r="A422">
        <v>421</v>
      </c>
      <c r="B422" t="str">
        <f>VLOOKUP(InputData[[#This Row],[PRODUCT ID]],MasterData[],2,0)</f>
        <v>Product30</v>
      </c>
      <c r="C422">
        <f>VLOOKUP(B422,InputData[[PRODUCT]:[Year]],7,0)</f>
        <v>2214.08</v>
      </c>
    </row>
    <row r="423" spans="1:3" x14ac:dyDescent="0.25">
      <c r="A423">
        <v>422</v>
      </c>
      <c r="B423" t="str">
        <f>VLOOKUP(InputData[[#This Row],[PRODUCT ID]],MasterData[],2,0)</f>
        <v>Product11</v>
      </c>
      <c r="C423">
        <f>VLOOKUP(B423,InputData[[PRODUCT]:[Year]],7,0)</f>
        <v>48.4</v>
      </c>
    </row>
    <row r="424" spans="1:3" x14ac:dyDescent="0.25">
      <c r="A424">
        <v>423</v>
      </c>
      <c r="B424" t="str">
        <f>VLOOKUP(InputData[[#This Row],[PRODUCT ID]],MasterData[],2,0)</f>
        <v>Product15</v>
      </c>
      <c r="C424">
        <f>VLOOKUP(B424,InputData[[PRODUCT]:[Year]],7,0)</f>
        <v>94.32</v>
      </c>
    </row>
    <row r="425" spans="1:3" x14ac:dyDescent="0.25">
      <c r="A425">
        <v>424</v>
      </c>
      <c r="B425" t="str">
        <f>VLOOKUP(InputData[[#This Row],[PRODUCT ID]],MasterData[],2,0)</f>
        <v>Product29</v>
      </c>
      <c r="C425">
        <f>VLOOKUP(B425,InputData[[PRODUCT]:[Year]],7,0)</f>
        <v>106.22</v>
      </c>
    </row>
    <row r="426" spans="1:3" x14ac:dyDescent="0.25">
      <c r="A426">
        <v>425</v>
      </c>
      <c r="B426" t="str">
        <f>VLOOKUP(InputData[[#This Row],[PRODUCT ID]],MasterData[],2,0)</f>
        <v>Product10</v>
      </c>
      <c r="C426">
        <f>VLOOKUP(B426,InputData[[PRODUCT]:[Year]],7,0)</f>
        <v>1149.96</v>
      </c>
    </row>
    <row r="427" spans="1:3" x14ac:dyDescent="0.25">
      <c r="A427">
        <v>426</v>
      </c>
      <c r="B427" t="str">
        <f>VLOOKUP(InputData[[#This Row],[PRODUCT ID]],MasterData[],2,0)</f>
        <v>Product07</v>
      </c>
      <c r="C427">
        <f>VLOOKUP(B427,InputData[[PRODUCT]:[Year]],7,0)</f>
        <v>381.84000000000003</v>
      </c>
    </row>
    <row r="428" spans="1:3" x14ac:dyDescent="0.25">
      <c r="A428">
        <v>427</v>
      </c>
      <c r="B428" t="str">
        <f>VLOOKUP(InputData[[#This Row],[PRODUCT ID]],MasterData[],2,0)</f>
        <v>Product23</v>
      </c>
      <c r="C428">
        <f>VLOOKUP(B428,InputData[[PRODUCT]:[Year]],7,0)</f>
        <v>448.38</v>
      </c>
    </row>
    <row r="429" spans="1:3" x14ac:dyDescent="0.25">
      <c r="A429">
        <v>428</v>
      </c>
      <c r="B429" t="str">
        <f>VLOOKUP(InputData[[#This Row],[PRODUCT ID]],MasterData[],2,0)</f>
        <v>Product33</v>
      </c>
      <c r="C429">
        <f>VLOOKUP(B429,InputData[[PRODUCT]:[Year]],7,0)</f>
        <v>1556.1000000000001</v>
      </c>
    </row>
    <row r="430" spans="1:3" x14ac:dyDescent="0.25">
      <c r="A430">
        <v>429</v>
      </c>
      <c r="B430" t="str">
        <f>VLOOKUP(InputData[[#This Row],[PRODUCT ID]],MasterData[],2,0)</f>
        <v>Product16</v>
      </c>
      <c r="C430">
        <f>VLOOKUP(B430,InputData[[PRODUCT]:[Year]],7,0)</f>
        <v>216.32</v>
      </c>
    </row>
    <row r="431" spans="1:3" x14ac:dyDescent="0.25">
      <c r="A431">
        <v>430</v>
      </c>
      <c r="B431" t="str">
        <f>VLOOKUP(InputData[[#This Row],[PRODUCT ID]],MasterData[],2,0)</f>
        <v>Product44</v>
      </c>
      <c r="C431">
        <f>VLOOKUP(B431,InputData[[PRODUCT]:[Year]],7,0)</f>
        <v>1067.04</v>
      </c>
    </row>
    <row r="432" spans="1:3" x14ac:dyDescent="0.25">
      <c r="A432">
        <v>431</v>
      </c>
      <c r="B432" t="str">
        <f>VLOOKUP(InputData[[#This Row],[PRODUCT ID]],MasterData[],2,0)</f>
        <v>Product29</v>
      </c>
      <c r="C432">
        <f>VLOOKUP(B432,InputData[[PRODUCT]:[Year]],7,0)</f>
        <v>106.22</v>
      </c>
    </row>
    <row r="433" spans="1:3" x14ac:dyDescent="0.25">
      <c r="A433">
        <v>432</v>
      </c>
      <c r="B433" t="str">
        <f>VLOOKUP(InputData[[#This Row],[PRODUCT ID]],MasterData[],2,0)</f>
        <v>Product05</v>
      </c>
      <c r="C433">
        <f>VLOOKUP(B433,InputData[[PRODUCT]:[Year]],7,0)</f>
        <v>155.61000000000001</v>
      </c>
    </row>
    <row r="434" spans="1:3" x14ac:dyDescent="0.25">
      <c r="A434">
        <v>433</v>
      </c>
      <c r="B434" t="str">
        <f>VLOOKUP(InputData[[#This Row],[PRODUCT ID]],MasterData[],2,0)</f>
        <v>Product19</v>
      </c>
      <c r="C434">
        <f>VLOOKUP(B434,InputData[[PRODUCT]:[Year]],7,0)</f>
        <v>2730</v>
      </c>
    </row>
    <row r="435" spans="1:3" x14ac:dyDescent="0.25">
      <c r="A435">
        <v>434</v>
      </c>
      <c r="B435" t="str">
        <f>VLOOKUP(InputData[[#This Row],[PRODUCT ID]],MasterData[],2,0)</f>
        <v>Product37</v>
      </c>
      <c r="C435">
        <f>VLOOKUP(B435,InputData[[PRODUCT]:[Year]],7,0)</f>
        <v>257.28000000000003</v>
      </c>
    </row>
    <row r="436" spans="1:3" x14ac:dyDescent="0.25">
      <c r="A436">
        <v>435</v>
      </c>
      <c r="B436" t="str">
        <f>VLOOKUP(InputData[[#This Row],[PRODUCT ID]],MasterData[],2,0)</f>
        <v>Product39</v>
      </c>
      <c r="C436">
        <f>VLOOKUP(B436,InputData[[PRODUCT]:[Year]],7,0)</f>
        <v>468.04999999999995</v>
      </c>
    </row>
    <row r="437" spans="1:3" x14ac:dyDescent="0.25">
      <c r="A437">
        <v>436</v>
      </c>
      <c r="B437" t="str">
        <f>VLOOKUP(InputData[[#This Row],[PRODUCT ID]],MasterData[],2,0)</f>
        <v>Product05</v>
      </c>
      <c r="C437">
        <f>VLOOKUP(B437,InputData[[PRODUCT]:[Year]],7,0)</f>
        <v>155.61000000000001</v>
      </c>
    </row>
    <row r="438" spans="1:3" x14ac:dyDescent="0.25">
      <c r="A438">
        <v>437</v>
      </c>
      <c r="B438" t="str">
        <f>VLOOKUP(InputData[[#This Row],[PRODUCT ID]],MasterData[],2,0)</f>
        <v>Product39</v>
      </c>
      <c r="C438">
        <f>VLOOKUP(B438,InputData[[PRODUCT]:[Year]],7,0)</f>
        <v>468.04999999999995</v>
      </c>
    </row>
    <row r="439" spans="1:3" x14ac:dyDescent="0.25">
      <c r="A439">
        <v>438</v>
      </c>
      <c r="B439" t="str">
        <f>VLOOKUP(InputData[[#This Row],[PRODUCT ID]],MasterData[],2,0)</f>
        <v>Product06</v>
      </c>
      <c r="C439">
        <f>VLOOKUP(B439,InputData[[PRODUCT]:[Year]],7,0)</f>
        <v>598.5</v>
      </c>
    </row>
    <row r="440" spans="1:3" x14ac:dyDescent="0.25">
      <c r="A440">
        <v>439</v>
      </c>
      <c r="B440" t="str">
        <f>VLOOKUP(InputData[[#This Row],[PRODUCT ID]],MasterData[],2,0)</f>
        <v>Product43</v>
      </c>
      <c r="C440">
        <f>VLOOKUP(B440,InputData[[PRODUCT]:[Year]],7,0)</f>
        <v>581.55999999999995</v>
      </c>
    </row>
    <row r="441" spans="1:3" x14ac:dyDescent="0.25">
      <c r="A441">
        <v>440</v>
      </c>
      <c r="B441" t="str">
        <f>VLOOKUP(InputData[[#This Row],[PRODUCT ID]],MasterData[],2,0)</f>
        <v>Product25</v>
      </c>
      <c r="C441">
        <f>VLOOKUP(B441,InputData[[PRODUCT]:[Year]],7,0)</f>
        <v>33.32</v>
      </c>
    </row>
    <row r="442" spans="1:3" x14ac:dyDescent="0.25">
      <c r="A442">
        <v>441</v>
      </c>
      <c r="B442" t="str">
        <f>VLOOKUP(InputData[[#This Row],[PRODUCT ID]],MasterData[],2,0)</f>
        <v>Product15</v>
      </c>
      <c r="C442">
        <f>VLOOKUP(B442,InputData[[PRODUCT]:[Year]],7,0)</f>
        <v>94.32</v>
      </c>
    </row>
    <row r="443" spans="1:3" x14ac:dyDescent="0.25">
      <c r="A443">
        <v>442</v>
      </c>
      <c r="B443" t="str">
        <f>VLOOKUP(InputData[[#This Row],[PRODUCT ID]],MasterData[],2,0)</f>
        <v>Product02</v>
      </c>
      <c r="C443">
        <f>VLOOKUP(B443,InputData[[PRODUCT]:[Year]],7,0)</f>
        <v>571.20000000000005</v>
      </c>
    </row>
    <row r="444" spans="1:3" x14ac:dyDescent="0.25">
      <c r="A444">
        <v>443</v>
      </c>
      <c r="B444" t="str">
        <f>VLOOKUP(InputData[[#This Row],[PRODUCT ID]],MasterData[],2,0)</f>
        <v>Product05</v>
      </c>
      <c r="C444">
        <f>VLOOKUP(B444,InputData[[PRODUCT]:[Year]],7,0)</f>
        <v>155.61000000000001</v>
      </c>
    </row>
    <row r="445" spans="1:3" x14ac:dyDescent="0.25">
      <c r="A445">
        <v>444</v>
      </c>
      <c r="B445" t="str">
        <f>VLOOKUP(InputData[[#This Row],[PRODUCT ID]],MasterData[],2,0)</f>
        <v>Product41</v>
      </c>
      <c r="C445">
        <f>VLOOKUP(B445,InputData[[PRODUCT]:[Year]],7,0)</f>
        <v>1043.28</v>
      </c>
    </row>
    <row r="446" spans="1:3" x14ac:dyDescent="0.25">
      <c r="A446">
        <v>445</v>
      </c>
      <c r="B446" t="str">
        <f>VLOOKUP(InputData[[#This Row],[PRODUCT ID]],MasterData[],2,0)</f>
        <v>Product03</v>
      </c>
      <c r="C446">
        <f>VLOOKUP(B446,InputData[[PRODUCT]:[Year]],7,0)</f>
        <v>647.52</v>
      </c>
    </row>
    <row r="447" spans="1:3" x14ac:dyDescent="0.25">
      <c r="A447">
        <v>446</v>
      </c>
      <c r="B447" t="str">
        <f>VLOOKUP(InputData[[#This Row],[PRODUCT ID]],MasterData[],2,0)</f>
        <v>Product35</v>
      </c>
      <c r="C447">
        <f>VLOOKUP(B447,InputData[[PRODUCT]:[Year]],7,0)</f>
        <v>80.400000000000006</v>
      </c>
    </row>
    <row r="448" spans="1:3" x14ac:dyDescent="0.25">
      <c r="A448">
        <v>447</v>
      </c>
      <c r="B448" t="str">
        <f>VLOOKUP(InputData[[#This Row],[PRODUCT ID]],MasterData[],2,0)</f>
        <v>Product38</v>
      </c>
      <c r="C448">
        <f>VLOOKUP(B448,InputData[[PRODUCT]:[Year]],7,0)</f>
        <v>1198.8</v>
      </c>
    </row>
    <row r="449" spans="1:3" x14ac:dyDescent="0.25">
      <c r="A449">
        <v>448</v>
      </c>
      <c r="B449" t="str">
        <f>VLOOKUP(InputData[[#This Row],[PRODUCT ID]],MasterData[],2,0)</f>
        <v>Product29</v>
      </c>
      <c r="C449">
        <f>VLOOKUP(B449,InputData[[PRODUCT]:[Year]],7,0)</f>
        <v>106.22</v>
      </c>
    </row>
    <row r="450" spans="1:3" x14ac:dyDescent="0.25">
      <c r="A450">
        <v>449</v>
      </c>
      <c r="B450" t="str">
        <f>VLOOKUP(InputData[[#This Row],[PRODUCT ID]],MasterData[],2,0)</f>
        <v>Product37</v>
      </c>
      <c r="C450">
        <f>VLOOKUP(B450,InputData[[PRODUCT]:[Year]],7,0)</f>
        <v>257.28000000000003</v>
      </c>
    </row>
    <row r="451" spans="1:3" x14ac:dyDescent="0.25">
      <c r="A451">
        <v>450</v>
      </c>
      <c r="B451" t="str">
        <f>VLOOKUP(InputData[[#This Row],[PRODUCT ID]],MasterData[],2,0)</f>
        <v>Product26</v>
      </c>
      <c r="C451">
        <f>VLOOKUP(B451,InputData[[PRODUCT]:[Year]],7,0)</f>
        <v>73.98</v>
      </c>
    </row>
    <row r="452" spans="1:3" x14ac:dyDescent="0.25">
      <c r="A452">
        <v>451</v>
      </c>
      <c r="B452" t="str">
        <f>VLOOKUP(InputData[[#This Row],[PRODUCT ID]],MasterData[],2,0)</f>
        <v>Product33</v>
      </c>
      <c r="C452">
        <f>VLOOKUP(B452,InputData[[PRODUCT]:[Year]],7,0)</f>
        <v>1556.1000000000001</v>
      </c>
    </row>
    <row r="453" spans="1:3" x14ac:dyDescent="0.25">
      <c r="A453">
        <v>452</v>
      </c>
      <c r="B453" t="str">
        <f>VLOOKUP(InputData[[#This Row],[PRODUCT ID]],MasterData[],2,0)</f>
        <v>Product33</v>
      </c>
      <c r="C453">
        <f>VLOOKUP(B453,InputData[[PRODUCT]:[Year]],7,0)</f>
        <v>1556.1000000000001</v>
      </c>
    </row>
    <row r="454" spans="1:3" x14ac:dyDescent="0.25">
      <c r="A454">
        <v>453</v>
      </c>
      <c r="B454" t="str">
        <f>VLOOKUP(InputData[[#This Row],[PRODUCT ID]],MasterData[],2,0)</f>
        <v>Product01</v>
      </c>
      <c r="C454">
        <f>VLOOKUP(B454,InputData[[PRODUCT]:[Year]],7,0)</f>
        <v>727.16</v>
      </c>
    </row>
    <row r="455" spans="1:3" x14ac:dyDescent="0.25">
      <c r="A455">
        <v>454</v>
      </c>
      <c r="B455" t="str">
        <f>VLOOKUP(InputData[[#This Row],[PRODUCT ID]],MasterData[],2,0)</f>
        <v>Product18</v>
      </c>
      <c r="C455">
        <f>VLOOKUP(B455,InputData[[PRODUCT]:[Year]],7,0)</f>
        <v>541.31000000000006</v>
      </c>
    </row>
    <row r="456" spans="1:3" x14ac:dyDescent="0.25">
      <c r="A456">
        <v>455</v>
      </c>
      <c r="B456" t="str">
        <f>VLOOKUP(InputData[[#This Row],[PRODUCT ID]],MasterData[],2,0)</f>
        <v>Product26</v>
      </c>
      <c r="C456">
        <f>VLOOKUP(B456,InputData[[PRODUCT]:[Year]],7,0)</f>
        <v>73.98</v>
      </c>
    </row>
    <row r="457" spans="1:3" x14ac:dyDescent="0.25">
      <c r="A457">
        <v>456</v>
      </c>
      <c r="B457" t="str">
        <f>VLOOKUP(InputData[[#This Row],[PRODUCT ID]],MasterData[],2,0)</f>
        <v>Product43</v>
      </c>
      <c r="C457">
        <f>VLOOKUP(B457,InputData[[PRODUCT]:[Year]],7,0)</f>
        <v>581.55999999999995</v>
      </c>
    </row>
    <row r="458" spans="1:3" x14ac:dyDescent="0.25">
      <c r="A458">
        <v>457</v>
      </c>
      <c r="B458" t="str">
        <f>VLOOKUP(InputData[[#This Row],[PRODUCT ID]],MasterData[],2,0)</f>
        <v>Product12</v>
      </c>
      <c r="C458">
        <f>VLOOKUP(B458,InputData[[PRODUCT]:[Year]],7,0)</f>
        <v>1318.38</v>
      </c>
    </row>
    <row r="459" spans="1:3" x14ac:dyDescent="0.25">
      <c r="A459">
        <v>458</v>
      </c>
      <c r="B459" t="str">
        <f>VLOOKUP(InputData[[#This Row],[PRODUCT ID]],MasterData[],2,0)</f>
        <v>Product32</v>
      </c>
      <c r="C459">
        <f>VLOOKUP(B459,InputData[[PRODUCT]:[Year]],7,0)</f>
        <v>352.44</v>
      </c>
    </row>
    <row r="460" spans="1:3" x14ac:dyDescent="0.25">
      <c r="A460">
        <v>459</v>
      </c>
      <c r="B460" t="str">
        <f>VLOOKUP(InputData[[#This Row],[PRODUCT ID]],MasterData[],2,0)</f>
        <v>Product32</v>
      </c>
      <c r="C460">
        <f>VLOOKUP(B460,InputData[[PRODUCT]:[Year]],7,0)</f>
        <v>352.44</v>
      </c>
    </row>
    <row r="461" spans="1:3" x14ac:dyDescent="0.25">
      <c r="A461">
        <v>460</v>
      </c>
      <c r="B461" t="str">
        <f>VLOOKUP(InputData[[#This Row],[PRODUCT ID]],MasterData[],2,0)</f>
        <v>Product36</v>
      </c>
      <c r="C461">
        <f>VLOOKUP(B461,InputData[[PRODUCT]:[Year]],7,0)</f>
        <v>674.1</v>
      </c>
    </row>
    <row r="462" spans="1:3" x14ac:dyDescent="0.25">
      <c r="A462">
        <v>461</v>
      </c>
      <c r="B462" t="str">
        <f>VLOOKUP(InputData[[#This Row],[PRODUCT ID]],MasterData[],2,0)</f>
        <v>Product44</v>
      </c>
      <c r="C462">
        <f>VLOOKUP(B462,InputData[[PRODUCT]:[Year]],7,0)</f>
        <v>1067.04</v>
      </c>
    </row>
    <row r="463" spans="1:3" x14ac:dyDescent="0.25">
      <c r="A463">
        <v>462</v>
      </c>
      <c r="B463" t="str">
        <f>VLOOKUP(InputData[[#This Row],[PRODUCT ID]],MasterData[],2,0)</f>
        <v>Product38</v>
      </c>
      <c r="C463">
        <f>VLOOKUP(B463,InputData[[PRODUCT]:[Year]],7,0)</f>
        <v>1198.8</v>
      </c>
    </row>
    <row r="464" spans="1:3" x14ac:dyDescent="0.25">
      <c r="A464">
        <v>463</v>
      </c>
      <c r="B464" t="str">
        <f>VLOOKUP(InputData[[#This Row],[PRODUCT ID]],MasterData[],2,0)</f>
        <v>Product34</v>
      </c>
      <c r="C464">
        <f>VLOOKUP(B464,InputData[[PRODUCT]:[Year]],7,0)</f>
        <v>233.2</v>
      </c>
    </row>
    <row r="465" spans="1:3" x14ac:dyDescent="0.25">
      <c r="A465">
        <v>464</v>
      </c>
      <c r="B465" t="str">
        <f>VLOOKUP(InputData[[#This Row],[PRODUCT ID]],MasterData[],2,0)</f>
        <v>Product11</v>
      </c>
      <c r="C465">
        <f>VLOOKUP(B465,InputData[[PRODUCT]:[Year]],7,0)</f>
        <v>48.4</v>
      </c>
    </row>
    <row r="466" spans="1:3" x14ac:dyDescent="0.25">
      <c r="A466">
        <v>465</v>
      </c>
      <c r="B466" t="str">
        <f>VLOOKUP(InputData[[#This Row],[PRODUCT ID]],MasterData[],2,0)</f>
        <v>Product07</v>
      </c>
      <c r="C466">
        <f>VLOOKUP(B466,InputData[[PRODUCT]:[Year]],7,0)</f>
        <v>381.84000000000003</v>
      </c>
    </row>
    <row r="467" spans="1:3" x14ac:dyDescent="0.25">
      <c r="A467">
        <v>466</v>
      </c>
      <c r="B467" t="str">
        <f>VLOOKUP(InputData[[#This Row],[PRODUCT ID]],MasterData[],2,0)</f>
        <v>Product35</v>
      </c>
      <c r="C467">
        <f>VLOOKUP(B467,InputData[[PRODUCT]:[Year]],7,0)</f>
        <v>80.400000000000006</v>
      </c>
    </row>
    <row r="468" spans="1:3" x14ac:dyDescent="0.25">
      <c r="A468">
        <v>467</v>
      </c>
      <c r="B468" t="str">
        <f>VLOOKUP(InputData[[#This Row],[PRODUCT ID]],MasterData[],2,0)</f>
        <v>Product38</v>
      </c>
      <c r="C468">
        <f>VLOOKUP(B468,InputData[[PRODUCT]:[Year]],7,0)</f>
        <v>1198.8</v>
      </c>
    </row>
    <row r="469" spans="1:3" x14ac:dyDescent="0.25">
      <c r="A469">
        <v>468</v>
      </c>
      <c r="B469" t="str">
        <f>VLOOKUP(InputData[[#This Row],[PRODUCT ID]],MasterData[],2,0)</f>
        <v>Product19</v>
      </c>
      <c r="C469">
        <f>VLOOKUP(B469,InputData[[PRODUCT]:[Year]],7,0)</f>
        <v>2730</v>
      </c>
    </row>
    <row r="470" spans="1:3" x14ac:dyDescent="0.25">
      <c r="A470">
        <v>469</v>
      </c>
      <c r="B470" t="str">
        <f>VLOOKUP(InputData[[#This Row],[PRODUCT ID]],MasterData[],2,0)</f>
        <v>Product44</v>
      </c>
      <c r="C470">
        <f>VLOOKUP(B470,InputData[[PRODUCT]:[Year]],7,0)</f>
        <v>1067.04</v>
      </c>
    </row>
    <row r="471" spans="1:3" x14ac:dyDescent="0.25">
      <c r="A471">
        <v>470</v>
      </c>
      <c r="B471" t="str">
        <f>VLOOKUP(InputData[[#This Row],[PRODUCT ID]],MasterData[],2,0)</f>
        <v>Product08</v>
      </c>
      <c r="C471">
        <f>VLOOKUP(B471,InputData[[PRODUCT]:[Year]],7,0)</f>
        <v>662.34</v>
      </c>
    </row>
    <row r="472" spans="1:3" x14ac:dyDescent="0.25">
      <c r="A472">
        <v>471</v>
      </c>
      <c r="B472" t="str">
        <f>VLOOKUP(InputData[[#This Row],[PRODUCT ID]],MasterData[],2,0)</f>
        <v>Product02</v>
      </c>
      <c r="C472">
        <f>VLOOKUP(B472,InputData[[PRODUCT]:[Year]],7,0)</f>
        <v>571.20000000000005</v>
      </c>
    </row>
    <row r="473" spans="1:3" x14ac:dyDescent="0.25">
      <c r="A473">
        <v>472</v>
      </c>
      <c r="B473" t="str">
        <f>VLOOKUP(InputData[[#This Row],[PRODUCT ID]],MasterData[],2,0)</f>
        <v>Product44</v>
      </c>
      <c r="C473">
        <f>VLOOKUP(B473,InputData[[PRODUCT]:[Year]],7,0)</f>
        <v>1067.04</v>
      </c>
    </row>
    <row r="474" spans="1:3" x14ac:dyDescent="0.25">
      <c r="A474">
        <v>473</v>
      </c>
      <c r="B474" t="str">
        <f>VLOOKUP(InputData[[#This Row],[PRODUCT ID]],MasterData[],2,0)</f>
        <v>Product15</v>
      </c>
      <c r="C474">
        <f>VLOOKUP(B474,InputData[[PRODUCT]:[Year]],7,0)</f>
        <v>94.32</v>
      </c>
    </row>
    <row r="475" spans="1:3" x14ac:dyDescent="0.25">
      <c r="A475">
        <v>474</v>
      </c>
      <c r="B475" t="str">
        <f>VLOOKUP(InputData[[#This Row],[PRODUCT ID]],MasterData[],2,0)</f>
        <v>Product36</v>
      </c>
      <c r="C475">
        <f>VLOOKUP(B475,InputData[[PRODUCT]:[Year]],7,0)</f>
        <v>674.1</v>
      </c>
    </row>
    <row r="476" spans="1:3" x14ac:dyDescent="0.25">
      <c r="A476">
        <v>475</v>
      </c>
      <c r="B476" t="str">
        <f>VLOOKUP(InputData[[#This Row],[PRODUCT ID]],MasterData[],2,0)</f>
        <v>Product24</v>
      </c>
      <c r="C476">
        <f>VLOOKUP(B476,InputData[[PRODUCT]:[Year]],7,0)</f>
        <v>1412.64</v>
      </c>
    </row>
    <row r="477" spans="1:3" x14ac:dyDescent="0.25">
      <c r="A477">
        <v>476</v>
      </c>
      <c r="B477" t="str">
        <f>VLOOKUP(InputData[[#This Row],[PRODUCT ID]],MasterData[],2,0)</f>
        <v>Product42</v>
      </c>
      <c r="C477">
        <f>VLOOKUP(B477,InputData[[PRODUCT]:[Year]],7,0)</f>
        <v>648</v>
      </c>
    </row>
    <row r="478" spans="1:3" x14ac:dyDescent="0.25">
      <c r="A478">
        <v>477</v>
      </c>
      <c r="B478" t="str">
        <f>VLOOKUP(InputData[[#This Row],[PRODUCT ID]],MasterData[],2,0)</f>
        <v>Product38</v>
      </c>
      <c r="C478">
        <f>VLOOKUP(B478,InputData[[PRODUCT]:[Year]],7,0)</f>
        <v>1198.8</v>
      </c>
    </row>
    <row r="479" spans="1:3" x14ac:dyDescent="0.25">
      <c r="A479">
        <v>478</v>
      </c>
      <c r="B479" t="str">
        <f>VLOOKUP(InputData[[#This Row],[PRODUCT ID]],MasterData[],2,0)</f>
        <v>Product12</v>
      </c>
      <c r="C479">
        <f>VLOOKUP(B479,InputData[[PRODUCT]:[Year]],7,0)</f>
        <v>1318.38</v>
      </c>
    </row>
    <row r="480" spans="1:3" x14ac:dyDescent="0.25">
      <c r="A480">
        <v>479</v>
      </c>
      <c r="B480" t="str">
        <f>VLOOKUP(InputData[[#This Row],[PRODUCT ID]],MasterData[],2,0)</f>
        <v>Product15</v>
      </c>
      <c r="C480">
        <f>VLOOKUP(B480,InputData[[PRODUCT]:[Year]],7,0)</f>
        <v>94.32</v>
      </c>
    </row>
    <row r="481" spans="1:3" x14ac:dyDescent="0.25">
      <c r="A481">
        <v>480</v>
      </c>
      <c r="B481" t="str">
        <f>VLOOKUP(InputData[[#This Row],[PRODUCT ID]],MasterData[],2,0)</f>
        <v>Product30</v>
      </c>
      <c r="C481">
        <f>VLOOKUP(B481,InputData[[PRODUCT]:[Year]],7,0)</f>
        <v>2214.08</v>
      </c>
    </row>
    <row r="482" spans="1:3" x14ac:dyDescent="0.25">
      <c r="A482">
        <v>481</v>
      </c>
      <c r="B482" t="str">
        <f>VLOOKUP(InputData[[#This Row],[PRODUCT ID]],MasterData[],2,0)</f>
        <v>Product35</v>
      </c>
      <c r="C482">
        <f>VLOOKUP(B482,InputData[[PRODUCT]:[Year]],7,0)</f>
        <v>80.400000000000006</v>
      </c>
    </row>
    <row r="483" spans="1:3" x14ac:dyDescent="0.25">
      <c r="A483">
        <v>482</v>
      </c>
      <c r="B483" t="str">
        <f>VLOOKUP(InputData[[#This Row],[PRODUCT ID]],MasterData[],2,0)</f>
        <v>Product20</v>
      </c>
      <c r="C483">
        <f>VLOOKUP(B483,InputData[[PRODUCT]:[Year]],7,0)</f>
        <v>305</v>
      </c>
    </row>
    <row r="484" spans="1:3" x14ac:dyDescent="0.25">
      <c r="A484">
        <v>483</v>
      </c>
      <c r="B484" t="str">
        <f>VLOOKUP(InputData[[#This Row],[PRODUCT ID]],MasterData[],2,0)</f>
        <v>Product08</v>
      </c>
      <c r="C484">
        <f>VLOOKUP(B484,InputData[[PRODUCT]:[Year]],7,0)</f>
        <v>662.34</v>
      </c>
    </row>
    <row r="485" spans="1:3" x14ac:dyDescent="0.25">
      <c r="A485">
        <v>484</v>
      </c>
      <c r="B485" t="str">
        <f>VLOOKUP(InputData[[#This Row],[PRODUCT ID]],MasterData[],2,0)</f>
        <v>Product19</v>
      </c>
      <c r="C485">
        <f>VLOOKUP(B485,InputData[[PRODUCT]:[Year]],7,0)</f>
        <v>2730</v>
      </c>
    </row>
    <row r="486" spans="1:3" x14ac:dyDescent="0.25">
      <c r="A486">
        <v>485</v>
      </c>
      <c r="B486" t="str">
        <f>VLOOKUP(InputData[[#This Row],[PRODUCT ID]],MasterData[],2,0)</f>
        <v>Product43</v>
      </c>
      <c r="C486">
        <f>VLOOKUP(B486,InputData[[PRODUCT]:[Year]],7,0)</f>
        <v>581.55999999999995</v>
      </c>
    </row>
    <row r="487" spans="1:3" x14ac:dyDescent="0.25">
      <c r="A487">
        <v>486</v>
      </c>
      <c r="B487" t="str">
        <f>VLOOKUP(InputData[[#This Row],[PRODUCT ID]],MasterData[],2,0)</f>
        <v>Product15</v>
      </c>
      <c r="C487">
        <f>VLOOKUP(B487,InputData[[PRODUCT]:[Year]],7,0)</f>
        <v>94.32</v>
      </c>
    </row>
    <row r="488" spans="1:3" x14ac:dyDescent="0.25">
      <c r="A488">
        <v>487</v>
      </c>
      <c r="B488" t="str">
        <f>VLOOKUP(InputData[[#This Row],[PRODUCT ID]],MasterData[],2,0)</f>
        <v>Product42</v>
      </c>
      <c r="C488">
        <f>VLOOKUP(B488,InputData[[PRODUCT]:[Year]],7,0)</f>
        <v>648</v>
      </c>
    </row>
    <row r="489" spans="1:3" x14ac:dyDescent="0.25">
      <c r="A489">
        <v>488</v>
      </c>
      <c r="B489" t="str">
        <f>VLOOKUP(InputData[[#This Row],[PRODUCT ID]],MasterData[],2,0)</f>
        <v>Product40</v>
      </c>
      <c r="C489">
        <f>VLOOKUP(B489,InputData[[PRODUCT]:[Year]],7,0)</f>
        <v>806.4</v>
      </c>
    </row>
    <row r="490" spans="1:3" x14ac:dyDescent="0.25">
      <c r="A490">
        <v>489</v>
      </c>
      <c r="B490" t="str">
        <f>VLOOKUP(InputData[[#This Row],[PRODUCT ID]],MasterData[],2,0)</f>
        <v>Product36</v>
      </c>
      <c r="C490">
        <f>VLOOKUP(B490,InputData[[PRODUCT]:[Year]],7,0)</f>
        <v>674.1</v>
      </c>
    </row>
    <row r="491" spans="1:3" x14ac:dyDescent="0.25">
      <c r="A491">
        <v>490</v>
      </c>
      <c r="B491" t="str">
        <f>VLOOKUP(InputData[[#This Row],[PRODUCT ID]],MasterData[],2,0)</f>
        <v>Product19</v>
      </c>
      <c r="C491">
        <f>VLOOKUP(B491,InputData[[PRODUCT]:[Year]],7,0)</f>
        <v>2730</v>
      </c>
    </row>
    <row r="492" spans="1:3" x14ac:dyDescent="0.25">
      <c r="A492">
        <v>491</v>
      </c>
      <c r="B492" t="str">
        <f>VLOOKUP(InputData[[#This Row],[PRODUCT ID]],MasterData[],2,0)</f>
        <v>Product27</v>
      </c>
      <c r="C492">
        <f>VLOOKUP(B492,InputData[[PRODUCT]:[Year]],7,0)</f>
        <v>228.48000000000002</v>
      </c>
    </row>
    <row r="493" spans="1:3" x14ac:dyDescent="0.25">
      <c r="A493">
        <v>492</v>
      </c>
      <c r="B493" t="str">
        <f>VLOOKUP(InputData[[#This Row],[PRODUCT ID]],MasterData[],2,0)</f>
        <v>Product18</v>
      </c>
      <c r="C493">
        <f>VLOOKUP(B493,InputData[[PRODUCT]:[Year]],7,0)</f>
        <v>541.31000000000006</v>
      </c>
    </row>
    <row r="494" spans="1:3" x14ac:dyDescent="0.25">
      <c r="A494">
        <v>493</v>
      </c>
      <c r="B494" t="str">
        <f>VLOOKUP(InputData[[#This Row],[PRODUCT ID]],MasterData[],2,0)</f>
        <v>Product27</v>
      </c>
      <c r="C494">
        <f>VLOOKUP(B494,InputData[[PRODUCT]:[Year]],7,0)</f>
        <v>228.48000000000002</v>
      </c>
    </row>
    <row r="495" spans="1:3" x14ac:dyDescent="0.25">
      <c r="A495">
        <v>494</v>
      </c>
      <c r="B495" t="str">
        <f>VLOOKUP(InputData[[#This Row],[PRODUCT ID]],MasterData[],2,0)</f>
        <v>Product02</v>
      </c>
      <c r="C495">
        <f>VLOOKUP(B495,InputData[[PRODUCT]:[Year]],7,0)</f>
        <v>571.20000000000005</v>
      </c>
    </row>
    <row r="496" spans="1:3" x14ac:dyDescent="0.25">
      <c r="A496">
        <v>495</v>
      </c>
      <c r="B496" t="str">
        <f>VLOOKUP(InputData[[#This Row],[PRODUCT ID]],MasterData[],2,0)</f>
        <v>Product12</v>
      </c>
      <c r="C496">
        <f>VLOOKUP(B496,InputData[[PRODUCT]:[Year]],7,0)</f>
        <v>1318.38</v>
      </c>
    </row>
    <row r="497" spans="1:3" x14ac:dyDescent="0.25">
      <c r="A497">
        <v>496</v>
      </c>
      <c r="B497" t="str">
        <f>VLOOKUP(InputData[[#This Row],[PRODUCT ID]],MasterData[],2,0)</f>
        <v>Product17</v>
      </c>
      <c r="C497">
        <f>VLOOKUP(B497,InputData[[PRODUCT]:[Year]],7,0)</f>
        <v>470.34000000000003</v>
      </c>
    </row>
    <row r="498" spans="1:3" x14ac:dyDescent="0.25">
      <c r="A498">
        <v>497</v>
      </c>
      <c r="B498" t="str">
        <f>VLOOKUP(InputData[[#This Row],[PRODUCT ID]],MasterData[],2,0)</f>
        <v>Product34</v>
      </c>
      <c r="C498">
        <f>VLOOKUP(B498,InputData[[PRODUCT]:[Year]],7,0)</f>
        <v>233.2</v>
      </c>
    </row>
    <row r="499" spans="1:3" x14ac:dyDescent="0.25">
      <c r="A499">
        <v>498</v>
      </c>
      <c r="B499" t="str">
        <f>VLOOKUP(InputData[[#This Row],[PRODUCT ID]],MasterData[],2,0)</f>
        <v>Product20</v>
      </c>
      <c r="C499">
        <f>VLOOKUP(B499,InputData[[PRODUCT]:[Year]],7,0)</f>
        <v>305</v>
      </c>
    </row>
    <row r="500" spans="1:3" x14ac:dyDescent="0.25">
      <c r="A500">
        <v>499</v>
      </c>
      <c r="B500" t="str">
        <f>VLOOKUP(InputData[[#This Row],[PRODUCT ID]],MasterData[],2,0)</f>
        <v>Product36</v>
      </c>
      <c r="C500">
        <f>VLOOKUP(B500,InputData[[PRODUCT]:[Year]],7,0)</f>
        <v>674.1</v>
      </c>
    </row>
    <row r="501" spans="1:3" x14ac:dyDescent="0.25">
      <c r="A501">
        <v>500</v>
      </c>
      <c r="B501" t="str">
        <f>VLOOKUP(InputData[[#This Row],[PRODUCT ID]],MasterData[],2,0)</f>
        <v>Product04</v>
      </c>
      <c r="C501">
        <f>VLOOKUP(B501,InputData[[PRODUCT]:[Year]],7,0)</f>
        <v>244.20000000000002</v>
      </c>
    </row>
    <row r="502" spans="1:3" x14ac:dyDescent="0.25">
      <c r="A502">
        <v>501</v>
      </c>
      <c r="B502" t="str">
        <f>VLOOKUP(InputData[[#This Row],[PRODUCT ID]],MasterData[],2,0)</f>
        <v>Product32</v>
      </c>
      <c r="C502">
        <f>VLOOKUP(B502,InputData[[PRODUCT]:[Year]],7,0)</f>
        <v>352.44</v>
      </c>
    </row>
    <row r="503" spans="1:3" x14ac:dyDescent="0.25">
      <c r="A503">
        <v>502</v>
      </c>
      <c r="B503" t="str">
        <f>VLOOKUP(InputData[[#This Row],[PRODUCT ID]],MasterData[],2,0)</f>
        <v>Product34</v>
      </c>
      <c r="C503">
        <f>VLOOKUP(B503,InputData[[PRODUCT]:[Year]],7,0)</f>
        <v>233.2</v>
      </c>
    </row>
    <row r="504" spans="1:3" x14ac:dyDescent="0.25">
      <c r="A504">
        <v>503</v>
      </c>
      <c r="B504" t="str">
        <f>VLOOKUP(InputData[[#This Row],[PRODUCT ID]],MasterData[],2,0)</f>
        <v>Product31</v>
      </c>
      <c r="C504">
        <f>VLOOKUP(B504,InputData[[PRODUCT]:[Year]],7,0)</f>
        <v>104.16</v>
      </c>
    </row>
    <row r="505" spans="1:3" x14ac:dyDescent="0.25">
      <c r="A505">
        <v>504</v>
      </c>
      <c r="B505" t="str">
        <f>VLOOKUP(InputData[[#This Row],[PRODUCT ID]],MasterData[],2,0)</f>
        <v>Product15</v>
      </c>
      <c r="C505">
        <f>VLOOKUP(B505,InputData[[PRODUCT]:[Year]],7,0)</f>
        <v>94.32</v>
      </c>
    </row>
    <row r="506" spans="1:3" x14ac:dyDescent="0.25">
      <c r="A506">
        <v>505</v>
      </c>
      <c r="B506" t="str">
        <f>VLOOKUP(InputData[[#This Row],[PRODUCT ID]],MasterData[],2,0)</f>
        <v>Product28</v>
      </c>
      <c r="C506">
        <f>VLOOKUP(B506,InputData[[PRODUCT]:[Year]],7,0)</f>
        <v>418.1</v>
      </c>
    </row>
    <row r="507" spans="1:3" x14ac:dyDescent="0.25">
      <c r="A507">
        <v>506</v>
      </c>
      <c r="B507" t="str">
        <f>VLOOKUP(InputData[[#This Row],[PRODUCT ID]],MasterData[],2,0)</f>
        <v>Product26</v>
      </c>
      <c r="C507">
        <f>VLOOKUP(B507,InputData[[PRODUCT]:[Year]],7,0)</f>
        <v>73.98</v>
      </c>
    </row>
    <row r="508" spans="1:3" x14ac:dyDescent="0.25">
      <c r="A508">
        <v>507</v>
      </c>
      <c r="B508" t="str">
        <f>VLOOKUP(InputData[[#This Row],[PRODUCT ID]],MasterData[],2,0)</f>
        <v>Product44</v>
      </c>
      <c r="C508">
        <f>VLOOKUP(B508,InputData[[PRODUCT]:[Year]],7,0)</f>
        <v>1067.04</v>
      </c>
    </row>
    <row r="509" spans="1:3" x14ac:dyDescent="0.25">
      <c r="A509">
        <v>508</v>
      </c>
      <c r="B509" t="str">
        <f>VLOOKUP(InputData[[#This Row],[PRODUCT ID]],MasterData[],2,0)</f>
        <v>Product38</v>
      </c>
      <c r="C509">
        <f>VLOOKUP(B509,InputData[[PRODUCT]:[Year]],7,0)</f>
        <v>1198.8</v>
      </c>
    </row>
    <row r="510" spans="1:3" x14ac:dyDescent="0.25">
      <c r="A510">
        <v>509</v>
      </c>
      <c r="B510" t="str">
        <f>VLOOKUP(InputData[[#This Row],[PRODUCT ID]],MasterData[],2,0)</f>
        <v>Product16</v>
      </c>
      <c r="C510">
        <f>VLOOKUP(B510,InputData[[PRODUCT]:[Year]],7,0)</f>
        <v>216.32</v>
      </c>
    </row>
    <row r="511" spans="1:3" x14ac:dyDescent="0.25">
      <c r="A511">
        <v>510</v>
      </c>
      <c r="B511" t="str">
        <f>VLOOKUP(InputData[[#This Row],[PRODUCT ID]],MasterData[],2,0)</f>
        <v>Product38</v>
      </c>
      <c r="C511">
        <f>VLOOKUP(B511,InputData[[PRODUCT]:[Year]],7,0)</f>
        <v>1198.8</v>
      </c>
    </row>
    <row r="512" spans="1:3" x14ac:dyDescent="0.25">
      <c r="A512">
        <v>511</v>
      </c>
      <c r="B512" t="str">
        <f>VLOOKUP(InputData[[#This Row],[PRODUCT ID]],MasterData[],2,0)</f>
        <v>Product27</v>
      </c>
      <c r="C512">
        <f>VLOOKUP(B512,InputData[[PRODUCT]:[Year]],7,0)</f>
        <v>228.48000000000002</v>
      </c>
    </row>
    <row r="513" spans="1:3" x14ac:dyDescent="0.25">
      <c r="A513">
        <v>512</v>
      </c>
      <c r="B513" t="str">
        <f>VLOOKUP(InputData[[#This Row],[PRODUCT ID]],MasterData[],2,0)</f>
        <v>Product13</v>
      </c>
      <c r="C513">
        <f>VLOOKUP(B513,InputData[[PRODUCT]:[Year]],7,0)</f>
        <v>732.48</v>
      </c>
    </row>
    <row r="514" spans="1:3" x14ac:dyDescent="0.25">
      <c r="A514">
        <v>513</v>
      </c>
      <c r="B514" t="str">
        <f>VLOOKUP(InputData[[#This Row],[PRODUCT ID]],MasterData[],2,0)</f>
        <v>Product14</v>
      </c>
      <c r="C514">
        <f>VLOOKUP(B514,InputData[[PRODUCT]:[Year]],7,0)</f>
        <v>586.88</v>
      </c>
    </row>
    <row r="515" spans="1:3" x14ac:dyDescent="0.25">
      <c r="A515">
        <v>514</v>
      </c>
      <c r="B515" t="str">
        <f>VLOOKUP(InputData[[#This Row],[PRODUCT ID]],MasterData[],2,0)</f>
        <v>Product30</v>
      </c>
      <c r="C515">
        <f>VLOOKUP(B515,InputData[[PRODUCT]:[Year]],7,0)</f>
        <v>2214.08</v>
      </c>
    </row>
    <row r="516" spans="1:3" x14ac:dyDescent="0.25">
      <c r="A516">
        <v>515</v>
      </c>
      <c r="B516" t="str">
        <f>VLOOKUP(InputData[[#This Row],[PRODUCT ID]],MasterData[],2,0)</f>
        <v>Product41</v>
      </c>
      <c r="C516">
        <f>VLOOKUP(B516,InputData[[PRODUCT]:[Year]],7,0)</f>
        <v>1043.28</v>
      </c>
    </row>
    <row r="517" spans="1:3" x14ac:dyDescent="0.25">
      <c r="A517">
        <v>516</v>
      </c>
      <c r="B517" t="str">
        <f>VLOOKUP(InputData[[#This Row],[PRODUCT ID]],MasterData[],2,0)</f>
        <v>Product05</v>
      </c>
      <c r="C517">
        <f>VLOOKUP(B517,InputData[[PRODUCT]:[Year]],7,0)</f>
        <v>155.61000000000001</v>
      </c>
    </row>
    <row r="518" spans="1:3" x14ac:dyDescent="0.25">
      <c r="A518">
        <v>517</v>
      </c>
      <c r="B518" t="str">
        <f>VLOOKUP(InputData[[#This Row],[PRODUCT ID]],MasterData[],2,0)</f>
        <v>Product09</v>
      </c>
      <c r="C518">
        <f>VLOOKUP(B518,InputData[[PRODUCT]:[Year]],7,0)</f>
        <v>70.739999999999995</v>
      </c>
    </row>
    <row r="519" spans="1:3" x14ac:dyDescent="0.25">
      <c r="A519">
        <v>518</v>
      </c>
      <c r="B519" t="str">
        <f>VLOOKUP(InputData[[#This Row],[PRODUCT ID]],MasterData[],2,0)</f>
        <v>Product44</v>
      </c>
      <c r="C519">
        <f>VLOOKUP(B519,InputData[[PRODUCT]:[Year]],7,0)</f>
        <v>1067.04</v>
      </c>
    </row>
    <row r="520" spans="1:3" x14ac:dyDescent="0.25">
      <c r="A520">
        <v>519</v>
      </c>
      <c r="B520" t="str">
        <f>VLOOKUP(InputData[[#This Row],[PRODUCT ID]],MasterData[],2,0)</f>
        <v>Product11</v>
      </c>
      <c r="C520">
        <f>VLOOKUP(B520,InputData[[PRODUCT]:[Year]],7,0)</f>
        <v>48.4</v>
      </c>
    </row>
    <row r="521" spans="1:3" x14ac:dyDescent="0.25">
      <c r="A521">
        <v>520</v>
      </c>
      <c r="B521" t="str">
        <f>VLOOKUP(InputData[[#This Row],[PRODUCT ID]],MasterData[],2,0)</f>
        <v>Product09</v>
      </c>
      <c r="C521">
        <f>VLOOKUP(B521,InputData[[PRODUCT]:[Year]],7,0)</f>
        <v>70.739999999999995</v>
      </c>
    </row>
    <row r="522" spans="1:3" x14ac:dyDescent="0.25">
      <c r="A522">
        <v>521</v>
      </c>
      <c r="B522" t="str">
        <f>VLOOKUP(InputData[[#This Row],[PRODUCT ID]],MasterData[],2,0)</f>
        <v>Product06</v>
      </c>
      <c r="C522">
        <f>VLOOKUP(B522,InputData[[PRODUCT]:[Year]],7,0)</f>
        <v>598.5</v>
      </c>
    </row>
    <row r="523" spans="1:3" x14ac:dyDescent="0.25">
      <c r="A523">
        <v>522</v>
      </c>
      <c r="B523" t="str">
        <f>VLOOKUP(InputData[[#This Row],[PRODUCT ID]],MasterData[],2,0)</f>
        <v>Product08</v>
      </c>
      <c r="C523">
        <f>VLOOKUP(B523,InputData[[PRODUCT]:[Year]],7,0)</f>
        <v>662.34</v>
      </c>
    </row>
    <row r="524" spans="1:3" x14ac:dyDescent="0.25">
      <c r="A524">
        <v>523</v>
      </c>
      <c r="B524" t="str">
        <f>VLOOKUP(InputData[[#This Row],[PRODUCT ID]],MasterData[],2,0)</f>
        <v>Product42</v>
      </c>
      <c r="C524">
        <f>VLOOKUP(B524,InputData[[PRODUCT]:[Year]],7,0)</f>
        <v>648</v>
      </c>
    </row>
    <row r="525" spans="1:3" x14ac:dyDescent="0.25">
      <c r="A525">
        <v>524</v>
      </c>
      <c r="B525" t="str">
        <f>VLOOKUP(InputData[[#This Row],[PRODUCT ID]],MasterData[],2,0)</f>
        <v>Product41</v>
      </c>
      <c r="C525">
        <f>VLOOKUP(B525,InputData[[PRODUCT]:[Year]],7,0)</f>
        <v>1043.28</v>
      </c>
    </row>
    <row r="526" spans="1:3" x14ac:dyDescent="0.25">
      <c r="A526">
        <v>525</v>
      </c>
      <c r="B526" t="str">
        <f>VLOOKUP(InputData[[#This Row],[PRODUCT ID]],MasterData[],2,0)</f>
        <v>Product33</v>
      </c>
      <c r="C526">
        <f>VLOOKUP(B526,InputData[[PRODUCT]:[Year]],7,0)</f>
        <v>1556.1000000000001</v>
      </c>
    </row>
    <row r="527" spans="1:3" x14ac:dyDescent="0.25">
      <c r="A527">
        <v>526</v>
      </c>
      <c r="B527" t="str">
        <f>VLOOKUP(InputData[[#This Row],[PRODUCT ID]],MasterData[],2,0)</f>
        <v>Product11</v>
      </c>
      <c r="C527">
        <f>VLOOKUP(B527,InputData[[PRODUCT]:[Year]],7,0)</f>
        <v>48.4</v>
      </c>
    </row>
    <row r="528" spans="1:3" x14ac:dyDescent="0.25">
      <c r="A528">
        <v>527</v>
      </c>
      <c r="B528" t="str">
        <f>VLOOKUP(InputData[[#This Row],[PRODUCT ID]],MasterData[],2,0)</f>
        <v>Product11</v>
      </c>
      <c r="C528">
        <f>VLOOKUP(B528,InputData[[PRODUCT]:[Year]],7,0)</f>
        <v>48.4</v>
      </c>
    </row>
    <row r="529" spans="1:3" x14ac:dyDescent="0.25">
      <c r="A529">
        <v>528</v>
      </c>
      <c r="B529" t="str">
        <f>VLOOKUP(InputData[[#This Row],[PRODUCT ID]],MasterData[],2,0)</f>
        <v>Product11</v>
      </c>
      <c r="C529">
        <f>VLOOKUP(B529,InputData[[PRODUCT]:[Year]],7,0)</f>
        <v>48.4</v>
      </c>
    </row>
  </sheetData>
  <sortState xmlns:xlrd2="http://schemas.microsoft.com/office/spreadsheetml/2017/richdata2" ref="B2:B529">
    <sortCondition ref="B2:B529"/>
  </sortState>
  <mergeCells count="1">
    <mergeCell ref="V7:AB7"/>
  </mergeCells>
  <dataValidations count="1">
    <dataValidation type="list" allowBlank="1" showInputMessage="1" showErrorMessage="1" sqref="AC9" xr:uid="{D64B9143-921C-423C-8A93-9EA7953588D9}">
      <formula1>$V$9:$V$18</formula1>
    </dataValidation>
  </dataValidation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Scroll Bar 3">
              <controlPr defaultSize="0" autoPict="0">
                <anchor moveWithCells="1">
                  <from>
                    <xdr:col>6</xdr:col>
                    <xdr:colOff>88900</xdr:colOff>
                    <xdr:row>16</xdr:row>
                    <xdr:rowOff>158750</xdr:rowOff>
                  </from>
                  <to>
                    <xdr:col>12</xdr:col>
                    <xdr:colOff>501650</xdr:colOff>
                    <xdr:row>17</xdr:row>
                    <xdr:rowOff>146050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1B46-436F-416C-94B0-C201C7391A92}">
  <dimension ref="A1:BA48"/>
  <sheetViews>
    <sheetView zoomScale="31" zoomScaleNormal="115" workbookViewId="0">
      <selection activeCell="O20" sqref="O20"/>
    </sheetView>
  </sheetViews>
  <sheetFormatPr defaultRowHeight="13.5" x14ac:dyDescent="0.25"/>
  <cols>
    <col min="1" max="1" width="21.33203125" bestFit="1" customWidth="1"/>
    <col min="2" max="2" width="32.9140625" bestFit="1" customWidth="1"/>
    <col min="4" max="4" width="32.58203125" bestFit="1" customWidth="1"/>
    <col min="5" max="5" width="32.9140625" bestFit="1" customWidth="1"/>
    <col min="7" max="7" width="21.33203125" bestFit="1" customWidth="1"/>
    <col min="8" max="8" width="32.58203125" bestFit="1" customWidth="1"/>
    <col min="9" max="9" width="32.9140625" bestFit="1" customWidth="1"/>
    <col min="10" max="10" width="11.1640625" customWidth="1"/>
    <col min="11" max="14" width="11.5" customWidth="1"/>
    <col min="15" max="15" width="23" customWidth="1"/>
    <col min="17" max="17" width="21.33203125" bestFit="1" customWidth="1"/>
    <col min="18" max="18" width="32.9140625" bestFit="1" customWidth="1"/>
    <col min="19" max="19" width="22.4140625" bestFit="1" customWidth="1"/>
    <col min="20" max="21" width="13.33203125" customWidth="1"/>
    <col min="22" max="22" width="9.33203125" customWidth="1"/>
    <col min="26" max="26" width="9.33203125" customWidth="1"/>
    <col min="34" max="34" width="21.33203125" bestFit="1" customWidth="1"/>
    <col min="35" max="35" width="32.9140625" bestFit="1" customWidth="1"/>
    <col min="36" max="37" width="14.1640625" customWidth="1"/>
    <col min="38" max="38" width="13.5" customWidth="1"/>
    <col min="39" max="39" width="12.58203125" customWidth="1"/>
    <col min="40" max="40" width="12.33203125" customWidth="1"/>
    <col min="41" max="41" width="6.75" customWidth="1"/>
    <col min="42" max="42" width="21.33203125" bestFit="1" customWidth="1"/>
    <col min="43" max="43" width="32.9140625" bestFit="1" customWidth="1"/>
    <col min="45" max="45" width="13.1640625" customWidth="1"/>
    <col min="52" max="52" width="21.33203125" bestFit="1" customWidth="1"/>
    <col min="53" max="53" width="32.9140625" bestFit="1" customWidth="1"/>
    <col min="55" max="55" width="11.5" bestFit="1" customWidth="1"/>
    <col min="56" max="56" width="21.1640625" bestFit="1" customWidth="1"/>
    <col min="57" max="57" width="9.1640625" bestFit="1" customWidth="1"/>
    <col min="58" max="59" width="8.25" bestFit="1" customWidth="1"/>
    <col min="60" max="60" width="9.9140625" bestFit="1" customWidth="1"/>
  </cols>
  <sheetData>
    <row r="1" spans="1:53" x14ac:dyDescent="0.25">
      <c r="A1" s="9" t="s">
        <v>119</v>
      </c>
      <c r="B1" t="s">
        <v>120</v>
      </c>
      <c r="D1" t="s">
        <v>121</v>
      </c>
      <c r="E1" t="s">
        <v>120</v>
      </c>
      <c r="G1" s="9" t="s">
        <v>119</v>
      </c>
      <c r="H1" t="s">
        <v>121</v>
      </c>
      <c r="I1" t="s">
        <v>120</v>
      </c>
      <c r="L1" t="b">
        <v>1</v>
      </c>
      <c r="M1" t="b">
        <v>1</v>
      </c>
      <c r="N1" t="b">
        <v>1</v>
      </c>
      <c r="Q1" s="9" t="s">
        <v>119</v>
      </c>
      <c r="R1" t="s">
        <v>120</v>
      </c>
      <c r="S1" t="s">
        <v>122</v>
      </c>
      <c r="AH1" s="9" t="s">
        <v>119</v>
      </c>
      <c r="AI1" t="s">
        <v>120</v>
      </c>
      <c r="AP1" s="9" t="s">
        <v>119</v>
      </c>
      <c r="AQ1" t="s">
        <v>120</v>
      </c>
      <c r="AZ1" s="9" t="s">
        <v>119</v>
      </c>
      <c r="BA1" t="s">
        <v>120</v>
      </c>
    </row>
    <row r="2" spans="1:53" x14ac:dyDescent="0.25">
      <c r="A2" s="10">
        <v>1</v>
      </c>
      <c r="B2" s="8">
        <v>13167.810000000001</v>
      </c>
      <c r="D2" s="16">
        <v>332636</v>
      </c>
      <c r="E2" s="16">
        <v>401557.1199999997</v>
      </c>
      <c r="G2" s="10" t="s">
        <v>123</v>
      </c>
      <c r="H2" s="16">
        <v>34290</v>
      </c>
      <c r="I2" s="11">
        <v>41346.959999999992</v>
      </c>
      <c r="K2" t="s">
        <v>117</v>
      </c>
      <c r="L2" t="s">
        <v>138</v>
      </c>
      <c r="M2" t="s">
        <v>139</v>
      </c>
      <c r="N2" t="s">
        <v>140</v>
      </c>
      <c r="P2">
        <f>RANK(R2,$R$2:$R$45)</f>
        <v>19</v>
      </c>
      <c r="Q2" s="10" t="s">
        <v>7</v>
      </c>
      <c r="R2" s="16">
        <v>9764.7199999999993</v>
      </c>
      <c r="S2" s="16">
        <v>94</v>
      </c>
      <c r="U2">
        <f ca="1">RANK($W2,$W$2:$W$45)</f>
        <v>19</v>
      </c>
      <c r="V2" t="str">
        <f t="shared" ref="V2:V45" ca="1" si="0">OFFSET($Q$1,1,0,COUNT(R:R))</f>
        <v>Product01</v>
      </c>
      <c r="W2" s="11">
        <f ca="1">OFFSET($Q$1,1,1,COUNT($R$2:$R$45))</f>
        <v>9764.7199999999993</v>
      </c>
      <c r="X2">
        <f ca="1">OFFSET($Q$1,1,2,COUNT($R$2:$R$45))</f>
        <v>94</v>
      </c>
      <c r="Z2" t="str">
        <f t="shared" ref="Z2:Z11" ca="1" si="1">OFFSET($Q$1,$AC$5,0,10)</f>
        <v>Product01</v>
      </c>
      <c r="AA2" s="11">
        <f t="shared" ref="AA2:AA11" ca="1" si="2">OFFSET($Q$1,$AC$5,1,10)</f>
        <v>9764.7199999999993</v>
      </c>
      <c r="AH2" s="10" t="s">
        <v>8</v>
      </c>
      <c r="AI2" s="16">
        <v>69261.950000000012</v>
      </c>
      <c r="AK2">
        <f ca="1">RANK(AM2,$AM$2:$AM$6)</f>
        <v>4</v>
      </c>
      <c r="AL2" t="str">
        <f ca="1">OFFSET($AH$1,1,0,COUNT($AI:$AI))</f>
        <v>Category01</v>
      </c>
      <c r="AM2" s="11">
        <f ca="1">OFFSET($AH$1,1,1,COUNT($AI:$AI))</f>
        <v>69261.950000000012</v>
      </c>
      <c r="AP2" s="10" t="s">
        <v>108</v>
      </c>
      <c r="AQ2" s="16">
        <v>208140.15000000005</v>
      </c>
      <c r="AS2" t="str">
        <f ca="1">OFFSET($AP$1,1,0,3)</f>
        <v>Direct Sales</v>
      </c>
      <c r="AT2">
        <f ca="1">OFFSET($AP$1,1,1,3)</f>
        <v>208140.15000000005</v>
      </c>
      <c r="AW2" t="str">
        <f ca="1">OFFSET($AZ$1,1,0,2)</f>
        <v>Cash</v>
      </c>
      <c r="AX2">
        <f ca="1">OFFSET($AZ$1,1,1,2)</f>
        <v>199662.10000000009</v>
      </c>
      <c r="AZ2" s="10" t="s">
        <v>107</v>
      </c>
      <c r="BA2" s="16">
        <v>199662.10000000009</v>
      </c>
    </row>
    <row r="3" spans="1:53" x14ac:dyDescent="0.25">
      <c r="A3" s="10">
        <v>2</v>
      </c>
      <c r="B3" s="8">
        <v>13210.220000000001</v>
      </c>
      <c r="G3" s="10" t="s">
        <v>124</v>
      </c>
      <c r="H3" s="16">
        <v>25341</v>
      </c>
      <c r="I3" s="11">
        <v>30857.300000000003</v>
      </c>
      <c r="K3" s="10" t="s">
        <v>123</v>
      </c>
      <c r="L3" s="11">
        <f>IF($L$1=TRUE,VLOOKUP($K3,$G$1:$I$13,3,0),NA())</f>
        <v>41346.959999999992</v>
      </c>
      <c r="M3" s="11">
        <f>IF($M$1 = TRUE,VLOOKUP($K3,$G$1:$I$13,3,0)-VLOOKUP($K3,$G$1:$I$13,2,0),NA())</f>
        <v>7056.9599999999919</v>
      </c>
      <c r="N3" s="12">
        <f>IF($N$1=TRUE,M3/VLOOKUP($K3,$G$2:$I$14,2,0),"")</f>
        <v>0.20580227471566032</v>
      </c>
      <c r="P3">
        <f t="shared" ref="P3:P45" si="3">RANK(R3,$R$2:$R$45)</f>
        <v>10</v>
      </c>
      <c r="Q3" s="10" t="s">
        <v>11</v>
      </c>
      <c r="R3" s="16">
        <v>13423.199999999999</v>
      </c>
      <c r="S3" s="16">
        <v>94</v>
      </c>
      <c r="U3">
        <f t="shared" ref="U3:U45" ca="1" si="4">RANK($W3,$W$2:$W$45)</f>
        <v>10</v>
      </c>
      <c r="V3" t="str">
        <f t="shared" ca="1" si="0"/>
        <v>Product02</v>
      </c>
      <c r="W3" s="11">
        <f t="shared" ref="W3:W45" ca="1" si="5">OFFSET($Q$1,1,1,COUNT($R$2:$R$45))</f>
        <v>13423.199999999999</v>
      </c>
      <c r="X3">
        <f t="shared" ref="X3:X45" ca="1" si="6">OFFSET($Q$1,1,2,COUNT($R$2:$R$45))</f>
        <v>94</v>
      </c>
      <c r="Z3" t="str">
        <f t="shared" ca="1" si="1"/>
        <v>Product02</v>
      </c>
      <c r="AA3" s="11">
        <f t="shared" ca="1" si="2"/>
        <v>13423.199999999999</v>
      </c>
      <c r="AC3">
        <f>COUNT(S:S)-9</f>
        <v>36</v>
      </c>
      <c r="AD3" t="s">
        <v>145</v>
      </c>
      <c r="AH3" s="10" t="s">
        <v>28</v>
      </c>
      <c r="AI3" s="16">
        <v>93109.069999999992</v>
      </c>
      <c r="AK3">
        <f t="shared" ref="AK3:AK6" ca="1" si="7">RANK(AM3,$AM$2:$AM$6)</f>
        <v>2</v>
      </c>
      <c r="AL3" t="str">
        <f t="shared" ref="AL3:AL6" ca="1" si="8">OFFSET($AH$1,1,0,COUNT($AI:$AI))</f>
        <v>Category02</v>
      </c>
      <c r="AM3" s="11">
        <f t="shared" ref="AM3:AM6" ca="1" si="9">OFFSET($AH$1,1,1,COUNT($AI:$AI))</f>
        <v>93109.069999999992</v>
      </c>
      <c r="AP3" s="10" t="s">
        <v>106</v>
      </c>
      <c r="AQ3" s="16">
        <v>133923.87000000002</v>
      </c>
      <c r="AS3" t="str">
        <f t="shared" ref="AS3:AS4" ca="1" si="10">OFFSET($AP$1,1,0,3)</f>
        <v>Online</v>
      </c>
      <c r="AT3">
        <f t="shared" ref="AT3:AT4" ca="1" si="11">OFFSET($AP$1,1,1,3)</f>
        <v>133923.87000000002</v>
      </c>
      <c r="AW3" t="str">
        <f ca="1">OFFSET($AZ$1,1,0,2)</f>
        <v>Online</v>
      </c>
      <c r="AX3">
        <f ca="1">OFFSET($AZ$1,1,1,2)</f>
        <v>201895.01999999993</v>
      </c>
      <c r="AZ3" s="10" t="s">
        <v>106</v>
      </c>
      <c r="BA3" s="16">
        <v>201895.01999999993</v>
      </c>
    </row>
    <row r="4" spans="1:53" x14ac:dyDescent="0.25">
      <c r="A4" s="10">
        <v>3</v>
      </c>
      <c r="B4" s="8">
        <v>20202.099999999995</v>
      </c>
      <c r="D4" t="s">
        <v>135</v>
      </c>
      <c r="E4" s="11">
        <f>GETPIVOTDATA("Sum of Total Selling Value",$D$1)</f>
        <v>401557.1199999997</v>
      </c>
      <c r="G4" s="10" t="s">
        <v>125</v>
      </c>
      <c r="H4" s="16">
        <v>23437</v>
      </c>
      <c r="I4" s="11">
        <v>28616.65</v>
      </c>
      <c r="K4" s="10" t="s">
        <v>124</v>
      </c>
      <c r="L4" s="11">
        <f t="shared" ref="L4:L14" si="12">IF($L$1=TRUE,VLOOKUP($K4,$G$1:$I$13,3,0),NA())</f>
        <v>30857.300000000003</v>
      </c>
      <c r="M4" s="11">
        <f t="shared" ref="M4:M14" si="13">IF($M$1 = TRUE,VLOOKUP($K4,$G$1:$I$13,3,0)-VLOOKUP($K4,$G$1:$I$13,2,0),NA())</f>
        <v>5516.3000000000029</v>
      </c>
      <c r="N4" s="12">
        <f t="shared" ref="N4:N14" si="14">IF($N$1=TRUE,M4/VLOOKUP(K4,$G$2:$I$14,2,0),"")</f>
        <v>0.21768280651907987</v>
      </c>
      <c r="P4">
        <f t="shared" si="3"/>
        <v>26</v>
      </c>
      <c r="Q4" s="10" t="s">
        <v>13</v>
      </c>
      <c r="R4" s="16">
        <v>6394.2599999999993</v>
      </c>
      <c r="S4" s="16">
        <v>79</v>
      </c>
      <c r="U4">
        <f t="shared" ca="1" si="4"/>
        <v>26</v>
      </c>
      <c r="V4" t="str">
        <f t="shared" ca="1" si="0"/>
        <v>Product03</v>
      </c>
      <c r="W4" s="11">
        <f t="shared" ca="1" si="5"/>
        <v>6394.2599999999993</v>
      </c>
      <c r="X4">
        <f t="shared" ca="1" si="6"/>
        <v>79</v>
      </c>
      <c r="Z4" t="str">
        <f t="shared" ca="1" si="1"/>
        <v>Product03</v>
      </c>
      <c r="AA4" s="11">
        <f t="shared" ca="1" si="2"/>
        <v>6394.2599999999993</v>
      </c>
      <c r="AC4">
        <v>1</v>
      </c>
      <c r="AD4" t="s">
        <v>144</v>
      </c>
      <c r="AH4" s="10" t="s">
        <v>49</v>
      </c>
      <c r="AI4" s="16">
        <v>52299.509999999995</v>
      </c>
      <c r="AK4">
        <f t="shared" ca="1" si="7"/>
        <v>5</v>
      </c>
      <c r="AL4" t="str">
        <f t="shared" ca="1" si="8"/>
        <v>Category03</v>
      </c>
      <c r="AM4" s="11">
        <f t="shared" ca="1" si="9"/>
        <v>52299.509999999995</v>
      </c>
      <c r="AP4" s="10" t="s">
        <v>105</v>
      </c>
      <c r="AQ4" s="16">
        <v>59493.100000000006</v>
      </c>
      <c r="AS4" t="str">
        <f t="shared" ca="1" si="10"/>
        <v>Wholesaler</v>
      </c>
      <c r="AT4">
        <f t="shared" ca="1" si="11"/>
        <v>59493.100000000006</v>
      </c>
    </row>
    <row r="5" spans="1:53" x14ac:dyDescent="0.25">
      <c r="A5" s="10">
        <v>4</v>
      </c>
      <c r="B5" s="8">
        <v>11312.2</v>
      </c>
      <c r="D5" t="s">
        <v>136</v>
      </c>
      <c r="E5" s="11">
        <f>GETPIVOTDATA("Sum of Total Selling Value",$D$1)-GETPIVOTDATA("Sum of Total Buying Value",$D$1)</f>
        <v>68921.119999999704</v>
      </c>
      <c r="G5" s="10" t="s">
        <v>126</v>
      </c>
      <c r="H5" s="16">
        <v>21282</v>
      </c>
      <c r="I5" s="11">
        <v>26579.11</v>
      </c>
      <c r="K5" s="10" t="s">
        <v>125</v>
      </c>
      <c r="L5" s="11">
        <f t="shared" si="12"/>
        <v>28616.65</v>
      </c>
      <c r="M5" s="11">
        <f t="shared" si="13"/>
        <v>5179.6500000000015</v>
      </c>
      <c r="N5" s="12">
        <f t="shared" si="14"/>
        <v>0.22100311473311438</v>
      </c>
      <c r="P5">
        <f t="shared" si="3"/>
        <v>30</v>
      </c>
      <c r="Q5" s="10" t="s">
        <v>15</v>
      </c>
      <c r="R5" s="16">
        <v>6056.1600000000008</v>
      </c>
      <c r="S5" s="16">
        <v>124</v>
      </c>
      <c r="U5">
        <f t="shared" ca="1" si="4"/>
        <v>30</v>
      </c>
      <c r="V5" t="str">
        <f t="shared" ca="1" si="0"/>
        <v>Product04</v>
      </c>
      <c r="W5" s="11">
        <f t="shared" ca="1" si="5"/>
        <v>6056.1600000000008</v>
      </c>
      <c r="X5">
        <f t="shared" ca="1" si="6"/>
        <v>124</v>
      </c>
      <c r="Z5" t="str">
        <f t="shared" ca="1" si="1"/>
        <v>Product04</v>
      </c>
      <c r="AA5" s="11">
        <f t="shared" ca="1" si="2"/>
        <v>6056.1600000000008</v>
      </c>
      <c r="AC5">
        <f>MIN(AC3,AC4)</f>
        <v>1</v>
      </c>
      <c r="AD5" t="s">
        <v>146</v>
      </c>
      <c r="AH5" s="10" t="s">
        <v>62</v>
      </c>
      <c r="AI5" s="16">
        <v>95269.4</v>
      </c>
      <c r="AK5">
        <f t="shared" ca="1" si="7"/>
        <v>1</v>
      </c>
      <c r="AL5" t="str">
        <f t="shared" ca="1" si="8"/>
        <v>Category04</v>
      </c>
      <c r="AM5" s="11">
        <f t="shared" ca="1" si="9"/>
        <v>95269.4</v>
      </c>
    </row>
    <row r="6" spans="1:53" x14ac:dyDescent="0.25">
      <c r="A6" s="10">
        <v>5</v>
      </c>
      <c r="B6" s="8">
        <v>11711.449999999999</v>
      </c>
      <c r="D6" t="s">
        <v>137</v>
      </c>
      <c r="E6" s="12">
        <f>E5/GETPIVOTDATA("Sum of Total Buying Value",$D$1)</f>
        <v>0.20719681573852411</v>
      </c>
      <c r="G6" s="10" t="s">
        <v>127</v>
      </c>
      <c r="H6" s="16">
        <v>26526</v>
      </c>
      <c r="I6" s="11">
        <v>30910.45</v>
      </c>
      <c r="K6" s="10" t="s">
        <v>126</v>
      </c>
      <c r="L6" s="11">
        <f t="shared" si="12"/>
        <v>26579.11</v>
      </c>
      <c r="M6" s="11">
        <f t="shared" si="13"/>
        <v>5297.1100000000006</v>
      </c>
      <c r="N6" s="12">
        <f t="shared" si="14"/>
        <v>0.24890094915891367</v>
      </c>
      <c r="P6">
        <f t="shared" si="3"/>
        <v>8</v>
      </c>
      <c r="Q6" s="10" t="s">
        <v>17</v>
      </c>
      <c r="R6" s="16">
        <v>15716.61</v>
      </c>
      <c r="S6" s="16">
        <v>101</v>
      </c>
      <c r="U6">
        <f t="shared" ca="1" si="4"/>
        <v>8</v>
      </c>
      <c r="V6" t="str">
        <f t="shared" ca="1" si="0"/>
        <v>Product05</v>
      </c>
      <c r="W6" s="11">
        <f t="shared" ca="1" si="5"/>
        <v>15716.61</v>
      </c>
      <c r="X6">
        <f t="shared" ca="1" si="6"/>
        <v>101</v>
      </c>
      <c r="Z6" t="str">
        <f t="shared" ca="1" si="1"/>
        <v>Product05</v>
      </c>
      <c r="AA6" s="11">
        <f t="shared" ca="1" si="2"/>
        <v>15716.61</v>
      </c>
      <c r="AH6" s="10" t="s">
        <v>85</v>
      </c>
      <c r="AI6" s="16">
        <v>91617.19</v>
      </c>
      <c r="AK6">
        <f t="shared" ca="1" si="7"/>
        <v>3</v>
      </c>
      <c r="AL6" t="str">
        <f t="shared" ca="1" si="8"/>
        <v>Category05</v>
      </c>
      <c r="AM6" s="11">
        <f t="shared" ca="1" si="9"/>
        <v>91617.19</v>
      </c>
    </row>
    <row r="7" spans="1:53" x14ac:dyDescent="0.25">
      <c r="A7" s="10">
        <v>6</v>
      </c>
      <c r="B7" s="8">
        <v>14365.540000000005</v>
      </c>
      <c r="G7" s="10" t="s">
        <v>128</v>
      </c>
      <c r="H7" s="16">
        <v>24879</v>
      </c>
      <c r="I7" s="11">
        <v>30533.710000000003</v>
      </c>
      <c r="K7" s="10" t="s">
        <v>127</v>
      </c>
      <c r="L7" s="11">
        <f t="shared" si="12"/>
        <v>30910.45</v>
      </c>
      <c r="M7" s="11">
        <f t="shared" si="13"/>
        <v>4384.4500000000007</v>
      </c>
      <c r="N7" s="12">
        <f t="shared" si="14"/>
        <v>0.16528877327904701</v>
      </c>
      <c r="P7">
        <f t="shared" si="3"/>
        <v>35</v>
      </c>
      <c r="Q7" s="10" t="s">
        <v>19</v>
      </c>
      <c r="R7" s="16">
        <v>4531.5</v>
      </c>
      <c r="S7" s="16">
        <v>53</v>
      </c>
      <c r="U7">
        <f t="shared" ca="1" si="4"/>
        <v>35</v>
      </c>
      <c r="V7" t="str">
        <f t="shared" ca="1" si="0"/>
        <v>Product06</v>
      </c>
      <c r="W7" s="11">
        <f t="shared" ca="1" si="5"/>
        <v>4531.5</v>
      </c>
      <c r="X7">
        <f t="shared" ca="1" si="6"/>
        <v>53</v>
      </c>
      <c r="Z7" t="str">
        <f t="shared" ca="1" si="1"/>
        <v>Product06</v>
      </c>
      <c r="AA7" s="11">
        <f t="shared" ca="1" si="2"/>
        <v>4531.5</v>
      </c>
      <c r="AM7" s="11"/>
    </row>
    <row r="8" spans="1:53" x14ac:dyDescent="0.25">
      <c r="A8" s="10">
        <v>7</v>
      </c>
      <c r="B8" s="8">
        <v>7132.79</v>
      </c>
      <c r="G8" s="10" t="s">
        <v>129</v>
      </c>
      <c r="H8" s="16">
        <v>29878</v>
      </c>
      <c r="I8" s="11">
        <v>35251.79</v>
      </c>
      <c r="K8" s="10" t="s">
        <v>128</v>
      </c>
      <c r="L8" s="11">
        <f t="shared" si="12"/>
        <v>30533.710000000003</v>
      </c>
      <c r="M8" s="11">
        <f t="shared" si="13"/>
        <v>5654.7100000000028</v>
      </c>
      <c r="N8" s="12">
        <f t="shared" si="14"/>
        <v>0.22728847622492876</v>
      </c>
      <c r="P8">
        <f t="shared" si="3"/>
        <v>39</v>
      </c>
      <c r="Q8" s="10" t="s">
        <v>21</v>
      </c>
      <c r="R8" s="16">
        <v>2291.04</v>
      </c>
      <c r="S8" s="16">
        <v>48</v>
      </c>
      <c r="U8">
        <f t="shared" ca="1" si="4"/>
        <v>39</v>
      </c>
      <c r="V8" t="str">
        <f t="shared" ca="1" si="0"/>
        <v>Product07</v>
      </c>
      <c r="W8" s="11">
        <f t="shared" ca="1" si="5"/>
        <v>2291.04</v>
      </c>
      <c r="X8">
        <f t="shared" ca="1" si="6"/>
        <v>48</v>
      </c>
      <c r="Z8" t="str">
        <f t="shared" ca="1" si="1"/>
        <v>Product07</v>
      </c>
      <c r="AA8" s="11">
        <f t="shared" ca="1" si="2"/>
        <v>2291.04</v>
      </c>
      <c r="AK8">
        <f ca="1">VLOOKUP(1,$AK$2:$AM$6,1,0)</f>
        <v>1</v>
      </c>
      <c r="AL8" t="str">
        <f ca="1">VLOOKUP(1,$AK$2:$AM$6,2,0)</f>
        <v>Category04</v>
      </c>
      <c r="AM8" s="11">
        <f ca="1">VLOOKUP(1,$AK$2:$AM$6,3,0)</f>
        <v>95269.4</v>
      </c>
    </row>
    <row r="9" spans="1:53" x14ac:dyDescent="0.25">
      <c r="A9" s="10">
        <v>8</v>
      </c>
      <c r="B9" s="8">
        <v>14262.46</v>
      </c>
      <c r="G9" s="10" t="s">
        <v>130</v>
      </c>
      <c r="H9" s="16">
        <v>29831</v>
      </c>
      <c r="I9" s="11">
        <v>35350.400000000016</v>
      </c>
      <c r="K9" s="10" t="s">
        <v>129</v>
      </c>
      <c r="L9" s="11">
        <f t="shared" si="12"/>
        <v>35251.79</v>
      </c>
      <c r="M9" s="11">
        <f t="shared" si="13"/>
        <v>5373.7900000000009</v>
      </c>
      <c r="N9" s="12">
        <f t="shared" si="14"/>
        <v>0.1798577548698039</v>
      </c>
      <c r="P9">
        <f t="shared" si="3"/>
        <v>15</v>
      </c>
      <c r="Q9" s="10" t="s">
        <v>23</v>
      </c>
      <c r="R9" s="16">
        <v>10502.82</v>
      </c>
      <c r="S9" s="16">
        <v>111</v>
      </c>
      <c r="U9">
        <f t="shared" ca="1" si="4"/>
        <v>15</v>
      </c>
      <c r="V9" t="str">
        <f t="shared" ca="1" si="0"/>
        <v>Product08</v>
      </c>
      <c r="W9" s="11">
        <f t="shared" ca="1" si="5"/>
        <v>10502.82</v>
      </c>
      <c r="X9">
        <f t="shared" ca="1" si="6"/>
        <v>111</v>
      </c>
      <c r="Z9" t="str">
        <f t="shared" ca="1" si="1"/>
        <v>Product08</v>
      </c>
      <c r="AA9" s="11">
        <f t="shared" ca="1" si="2"/>
        <v>10502.82</v>
      </c>
    </row>
    <row r="10" spans="1:53" x14ac:dyDescent="0.25">
      <c r="A10" s="10">
        <v>9</v>
      </c>
      <c r="B10" s="8">
        <v>16824.670000000002</v>
      </c>
      <c r="G10" s="10" t="s">
        <v>131</v>
      </c>
      <c r="H10" s="16">
        <v>28758</v>
      </c>
      <c r="I10" s="11">
        <v>35242.810000000005</v>
      </c>
      <c r="K10" s="10" t="s">
        <v>130</v>
      </c>
      <c r="L10" s="11">
        <f t="shared" si="12"/>
        <v>35350.400000000016</v>
      </c>
      <c r="M10" s="11">
        <f t="shared" si="13"/>
        <v>5519.400000000016</v>
      </c>
      <c r="N10" s="12">
        <f t="shared" si="14"/>
        <v>0.18502229224632147</v>
      </c>
      <c r="P10">
        <f t="shared" si="3"/>
        <v>44</v>
      </c>
      <c r="Q10" s="10" t="s">
        <v>25</v>
      </c>
      <c r="R10" s="16">
        <v>581.64</v>
      </c>
      <c r="S10" s="16">
        <v>74</v>
      </c>
      <c r="U10">
        <f t="shared" ca="1" si="4"/>
        <v>44</v>
      </c>
      <c r="V10" t="str">
        <f t="shared" ca="1" si="0"/>
        <v>Product09</v>
      </c>
      <c r="W10" s="11">
        <f t="shared" ca="1" si="5"/>
        <v>581.64</v>
      </c>
      <c r="X10">
        <f t="shared" ca="1" si="6"/>
        <v>74</v>
      </c>
      <c r="Z10" t="str">
        <f t="shared" ca="1" si="1"/>
        <v>Product09</v>
      </c>
      <c r="AA10" s="11">
        <f t="shared" ca="1" si="2"/>
        <v>581.64</v>
      </c>
    </row>
    <row r="11" spans="1:53" x14ac:dyDescent="0.25">
      <c r="A11" s="10">
        <v>10</v>
      </c>
      <c r="B11" s="8">
        <v>15229.35</v>
      </c>
      <c r="G11" s="10" t="s">
        <v>132</v>
      </c>
      <c r="H11" s="16">
        <v>27842</v>
      </c>
      <c r="I11" s="11">
        <v>33500.69000000001</v>
      </c>
      <c r="K11" s="10" t="s">
        <v>131</v>
      </c>
      <c r="L11" s="11">
        <f t="shared" si="12"/>
        <v>35242.810000000005</v>
      </c>
      <c r="M11" s="11">
        <f t="shared" si="13"/>
        <v>6484.8100000000049</v>
      </c>
      <c r="N11" s="12">
        <f t="shared" si="14"/>
        <v>0.22549586202100302</v>
      </c>
      <c r="P11">
        <f t="shared" si="3"/>
        <v>5</v>
      </c>
      <c r="Q11" s="10" t="s">
        <v>27</v>
      </c>
      <c r="R11" s="16">
        <v>16428</v>
      </c>
      <c r="S11" s="16">
        <v>100</v>
      </c>
      <c r="U11">
        <f t="shared" ca="1" si="4"/>
        <v>5</v>
      </c>
      <c r="V11" t="str">
        <f t="shared" ca="1" si="0"/>
        <v>Product10</v>
      </c>
      <c r="W11" s="11">
        <f t="shared" ca="1" si="5"/>
        <v>16428</v>
      </c>
      <c r="X11">
        <f t="shared" ca="1" si="6"/>
        <v>100</v>
      </c>
      <c r="Z11" t="str">
        <f t="shared" ca="1" si="1"/>
        <v>Product10</v>
      </c>
      <c r="AA11" s="11">
        <f t="shared" ca="1" si="2"/>
        <v>16428</v>
      </c>
    </row>
    <row r="12" spans="1:53" x14ac:dyDescent="0.25">
      <c r="A12" s="10">
        <v>11</v>
      </c>
      <c r="B12" s="8">
        <v>11915.58</v>
      </c>
      <c r="G12" s="10" t="s">
        <v>133</v>
      </c>
      <c r="H12" s="16">
        <v>29306</v>
      </c>
      <c r="I12" s="11">
        <v>36124.07</v>
      </c>
      <c r="K12" s="10" t="s">
        <v>132</v>
      </c>
      <c r="L12" s="11">
        <f t="shared" si="12"/>
        <v>33500.69000000001</v>
      </c>
      <c r="M12" s="11">
        <f t="shared" si="13"/>
        <v>5658.6900000000096</v>
      </c>
      <c r="N12" s="12">
        <f t="shared" si="14"/>
        <v>0.20324294231736259</v>
      </c>
      <c r="P12">
        <f t="shared" si="3"/>
        <v>31</v>
      </c>
      <c r="Q12" s="10" t="s">
        <v>30</v>
      </c>
      <c r="R12" s="16">
        <v>6001.5999999999995</v>
      </c>
      <c r="S12" s="16">
        <v>124</v>
      </c>
      <c r="U12">
        <f t="shared" ca="1" si="4"/>
        <v>31</v>
      </c>
      <c r="V12" t="str">
        <f t="shared" ca="1" si="0"/>
        <v>Product11</v>
      </c>
      <c r="W12" s="11">
        <f t="shared" ca="1" si="5"/>
        <v>6001.5999999999995</v>
      </c>
      <c r="X12">
        <f t="shared" ca="1" si="6"/>
        <v>124</v>
      </c>
      <c r="AA12" s="11"/>
    </row>
    <row r="13" spans="1:53" x14ac:dyDescent="0.25">
      <c r="A13" s="10">
        <v>12</v>
      </c>
      <c r="B13" s="8">
        <v>14837.359999999999</v>
      </c>
      <c r="G13" s="10" t="s">
        <v>134</v>
      </c>
      <c r="H13" s="16">
        <v>31266</v>
      </c>
      <c r="I13" s="11">
        <v>37243.179999999993</v>
      </c>
      <c r="K13" s="10" t="s">
        <v>133</v>
      </c>
      <c r="L13" s="11">
        <f t="shared" si="12"/>
        <v>36124.07</v>
      </c>
      <c r="M13" s="11">
        <f t="shared" si="13"/>
        <v>6818.07</v>
      </c>
      <c r="N13" s="12">
        <f t="shared" si="14"/>
        <v>0.2326509929707227</v>
      </c>
      <c r="P13">
        <f t="shared" si="3"/>
        <v>13</v>
      </c>
      <c r="Q13" s="10" t="s">
        <v>32</v>
      </c>
      <c r="R13" s="16">
        <v>11582.910000000003</v>
      </c>
      <c r="S13" s="16">
        <v>123</v>
      </c>
      <c r="U13">
        <f t="shared" ca="1" si="4"/>
        <v>13</v>
      </c>
      <c r="V13" t="str">
        <f t="shared" ca="1" si="0"/>
        <v>Product12</v>
      </c>
      <c r="W13" s="11">
        <f t="shared" ca="1" si="5"/>
        <v>11582.910000000003</v>
      </c>
      <c r="X13">
        <f t="shared" ca="1" si="6"/>
        <v>123</v>
      </c>
      <c r="AA13" s="11"/>
    </row>
    <row r="14" spans="1:53" x14ac:dyDescent="0.25">
      <c r="A14" s="10">
        <v>13</v>
      </c>
      <c r="B14" s="8">
        <v>8084.26</v>
      </c>
      <c r="K14" s="10" t="s">
        <v>134</v>
      </c>
      <c r="L14" s="11">
        <f t="shared" si="12"/>
        <v>37243.179999999993</v>
      </c>
      <c r="M14" s="11">
        <f t="shared" si="13"/>
        <v>5977.179999999993</v>
      </c>
      <c r="N14" s="12">
        <f t="shared" si="14"/>
        <v>0.19117187999744109</v>
      </c>
      <c r="P14">
        <f t="shared" si="3"/>
        <v>22</v>
      </c>
      <c r="Q14" s="10" t="s">
        <v>34</v>
      </c>
      <c r="R14" s="16">
        <v>8423.52</v>
      </c>
      <c r="S14" s="16">
        <v>69</v>
      </c>
      <c r="U14">
        <f t="shared" ca="1" si="4"/>
        <v>22</v>
      </c>
      <c r="V14" t="str">
        <f t="shared" ca="1" si="0"/>
        <v>Product13</v>
      </c>
      <c r="W14" s="11">
        <f t="shared" ca="1" si="5"/>
        <v>8423.52</v>
      </c>
      <c r="X14">
        <f t="shared" ca="1" si="6"/>
        <v>69</v>
      </c>
      <c r="AA14" s="11"/>
    </row>
    <row r="15" spans="1:53" x14ac:dyDescent="0.25">
      <c r="A15" s="10">
        <v>14</v>
      </c>
      <c r="B15" s="8">
        <v>9461.1400000000012</v>
      </c>
      <c r="L15" s="11"/>
      <c r="M15" s="11"/>
      <c r="P15">
        <f t="shared" si="3"/>
        <v>12</v>
      </c>
      <c r="Q15" s="10" t="s">
        <v>36</v>
      </c>
      <c r="R15" s="16">
        <v>12764.640000000001</v>
      </c>
      <c r="S15" s="16">
        <v>87</v>
      </c>
      <c r="U15">
        <f t="shared" ca="1" si="4"/>
        <v>12</v>
      </c>
      <c r="V15" t="str">
        <f t="shared" ca="1" si="0"/>
        <v>Product14</v>
      </c>
      <c r="W15" s="11">
        <f t="shared" ca="1" si="5"/>
        <v>12764.640000000001</v>
      </c>
      <c r="X15">
        <f t="shared" ca="1" si="6"/>
        <v>87</v>
      </c>
      <c r="AA15" s="11"/>
    </row>
    <row r="16" spans="1:53" x14ac:dyDescent="0.25">
      <c r="A16" s="10">
        <v>15</v>
      </c>
      <c r="B16" s="8">
        <v>12189.7</v>
      </c>
      <c r="P16">
        <f t="shared" si="3"/>
        <v>41</v>
      </c>
      <c r="Q16" s="10" t="s">
        <v>38</v>
      </c>
      <c r="R16" s="16">
        <v>1839.2399999999998</v>
      </c>
      <c r="S16" s="16">
        <v>117</v>
      </c>
      <c r="U16">
        <f t="shared" ca="1" si="4"/>
        <v>41</v>
      </c>
      <c r="V16" t="str">
        <f t="shared" ca="1" si="0"/>
        <v>Product15</v>
      </c>
      <c r="W16" s="11">
        <f t="shared" ca="1" si="5"/>
        <v>1839.2399999999998</v>
      </c>
      <c r="X16">
        <f t="shared" ca="1" si="6"/>
        <v>117</v>
      </c>
    </row>
    <row r="17" spans="1:24" x14ac:dyDescent="0.25">
      <c r="A17" s="10">
        <v>16</v>
      </c>
      <c r="B17" s="8">
        <v>12762.63</v>
      </c>
      <c r="H17">
        <f>IF($I$17=TRUE,$H2,NA())</f>
        <v>34290</v>
      </c>
      <c r="I17" t="b">
        <v>1</v>
      </c>
      <c r="P17">
        <f t="shared" si="3"/>
        <v>40</v>
      </c>
      <c r="Q17" s="10" t="s">
        <v>40</v>
      </c>
      <c r="R17" s="16">
        <v>1996.8</v>
      </c>
      <c r="S17" s="16">
        <v>120</v>
      </c>
      <c r="U17">
        <f t="shared" ca="1" si="4"/>
        <v>40</v>
      </c>
      <c r="V17" t="str">
        <f t="shared" ca="1" si="0"/>
        <v>Product16</v>
      </c>
      <c r="W17" s="11">
        <f t="shared" ca="1" si="5"/>
        <v>1996.8</v>
      </c>
      <c r="X17">
        <f t="shared" ca="1" si="6"/>
        <v>120</v>
      </c>
    </row>
    <row r="18" spans="1:24" x14ac:dyDescent="0.25">
      <c r="A18" s="10">
        <v>17</v>
      </c>
      <c r="B18" s="8">
        <v>3659.24</v>
      </c>
      <c r="H18">
        <f t="shared" ref="H18:H28" si="15">IF($I$17=TRUE,$H3,NA())</f>
        <v>25341</v>
      </c>
      <c r="P18">
        <f t="shared" si="3"/>
        <v>18</v>
      </c>
      <c r="Q18" s="10" t="s">
        <v>42</v>
      </c>
      <c r="R18" s="16">
        <v>9877.1400000000012</v>
      </c>
      <c r="S18" s="16">
        <v>63</v>
      </c>
      <c r="U18">
        <f t="shared" ca="1" si="4"/>
        <v>18</v>
      </c>
      <c r="V18" t="str">
        <f t="shared" ca="1" si="0"/>
        <v>Product17</v>
      </c>
      <c r="W18" s="11">
        <f t="shared" ca="1" si="5"/>
        <v>9877.1400000000012</v>
      </c>
      <c r="X18">
        <f t="shared" ca="1" si="6"/>
        <v>63</v>
      </c>
    </row>
    <row r="19" spans="1:24" x14ac:dyDescent="0.25">
      <c r="A19" s="10">
        <v>18</v>
      </c>
      <c r="B19" s="8">
        <v>18582.390000000003</v>
      </c>
      <c r="H19">
        <f t="shared" si="15"/>
        <v>23437</v>
      </c>
      <c r="P19">
        <f t="shared" si="3"/>
        <v>36</v>
      </c>
      <c r="Q19" s="10" t="s">
        <v>44</v>
      </c>
      <c r="R19" s="16">
        <v>4035.2200000000003</v>
      </c>
      <c r="S19" s="16">
        <v>82</v>
      </c>
      <c r="U19">
        <f t="shared" ca="1" si="4"/>
        <v>36</v>
      </c>
      <c r="V19" t="str">
        <f t="shared" ca="1" si="0"/>
        <v>Product18</v>
      </c>
      <c r="W19" s="11">
        <f t="shared" ca="1" si="5"/>
        <v>4035.2200000000003</v>
      </c>
      <c r="X19">
        <f t="shared" ca="1" si="6"/>
        <v>82</v>
      </c>
    </row>
    <row r="20" spans="1:24" x14ac:dyDescent="0.25">
      <c r="A20" s="10">
        <v>19</v>
      </c>
      <c r="B20" s="8">
        <v>10204.229999999998</v>
      </c>
      <c r="H20">
        <f t="shared" si="15"/>
        <v>21282</v>
      </c>
      <c r="P20">
        <f t="shared" si="3"/>
        <v>4</v>
      </c>
      <c r="Q20" s="10" t="s">
        <v>46</v>
      </c>
      <c r="R20" s="16">
        <v>20160</v>
      </c>
      <c r="S20" s="16">
        <v>96</v>
      </c>
      <c r="U20">
        <f t="shared" ca="1" si="4"/>
        <v>4</v>
      </c>
      <c r="V20" t="str">
        <f t="shared" ca="1" si="0"/>
        <v>Product19</v>
      </c>
      <c r="W20" s="11">
        <f t="shared" ca="1" si="5"/>
        <v>20160</v>
      </c>
      <c r="X20">
        <f t="shared" ca="1" si="6"/>
        <v>96</v>
      </c>
    </row>
    <row r="21" spans="1:24" x14ac:dyDescent="0.25">
      <c r="A21" s="10">
        <v>20</v>
      </c>
      <c r="B21" s="8">
        <v>20482.78</v>
      </c>
      <c r="H21">
        <f t="shared" si="15"/>
        <v>26526</v>
      </c>
      <c r="P21">
        <f t="shared" si="3"/>
        <v>23</v>
      </c>
      <c r="Q21" s="10" t="s">
        <v>48</v>
      </c>
      <c r="R21" s="16">
        <v>8006.25</v>
      </c>
      <c r="S21" s="16">
        <v>105</v>
      </c>
      <c r="U21">
        <f t="shared" ca="1" si="4"/>
        <v>23</v>
      </c>
      <c r="V21" t="str">
        <f t="shared" ca="1" si="0"/>
        <v>Product20</v>
      </c>
      <c r="W21" s="11">
        <f t="shared" ca="1" si="5"/>
        <v>8006.25</v>
      </c>
      <c r="X21">
        <f t="shared" ca="1" si="6"/>
        <v>105</v>
      </c>
    </row>
    <row r="22" spans="1:24" x14ac:dyDescent="0.25">
      <c r="A22" s="10">
        <v>21</v>
      </c>
      <c r="B22" s="8">
        <v>10665.4</v>
      </c>
      <c r="H22">
        <f t="shared" si="15"/>
        <v>24879</v>
      </c>
      <c r="P22">
        <f t="shared" si="3"/>
        <v>14</v>
      </c>
      <c r="Q22" s="10" t="s">
        <v>51</v>
      </c>
      <c r="R22" s="16">
        <v>10727.64</v>
      </c>
      <c r="S22" s="16">
        <v>66</v>
      </c>
      <c r="U22">
        <f t="shared" ca="1" si="4"/>
        <v>14</v>
      </c>
      <c r="V22" t="str">
        <f t="shared" ca="1" si="0"/>
        <v>Product21</v>
      </c>
      <c r="W22" s="11">
        <f t="shared" ca="1" si="5"/>
        <v>10727.64</v>
      </c>
      <c r="X22">
        <f t="shared" ca="1" si="6"/>
        <v>66</v>
      </c>
    </row>
    <row r="23" spans="1:24" x14ac:dyDescent="0.25">
      <c r="A23" s="10">
        <v>22</v>
      </c>
      <c r="B23" s="8">
        <v>11315.839999999997</v>
      </c>
      <c r="H23">
        <f t="shared" si="15"/>
        <v>29878</v>
      </c>
      <c r="P23">
        <f t="shared" si="3"/>
        <v>17</v>
      </c>
      <c r="Q23" s="10" t="s">
        <v>53</v>
      </c>
      <c r="R23" s="16">
        <v>9909.9</v>
      </c>
      <c r="S23" s="16">
        <v>70</v>
      </c>
      <c r="U23">
        <f t="shared" ca="1" si="4"/>
        <v>17</v>
      </c>
      <c r="V23" t="str">
        <f t="shared" ca="1" si="0"/>
        <v>Product22</v>
      </c>
      <c r="W23" s="11">
        <f t="shared" ca="1" si="5"/>
        <v>9909.9</v>
      </c>
      <c r="X23">
        <f t="shared" ca="1" si="6"/>
        <v>70</v>
      </c>
    </row>
    <row r="24" spans="1:24" x14ac:dyDescent="0.25">
      <c r="A24" s="10">
        <v>23</v>
      </c>
      <c r="B24" s="8">
        <v>18818.189999999999</v>
      </c>
      <c r="H24">
        <f t="shared" si="15"/>
        <v>29831</v>
      </c>
      <c r="P24">
        <f t="shared" si="3"/>
        <v>11</v>
      </c>
      <c r="Q24" s="10" t="s">
        <v>55</v>
      </c>
      <c r="R24" s="16">
        <v>12853.560000000001</v>
      </c>
      <c r="S24" s="16">
        <v>86</v>
      </c>
      <c r="U24">
        <f t="shared" ca="1" si="4"/>
        <v>11</v>
      </c>
      <c r="V24" t="str">
        <f t="shared" ca="1" si="0"/>
        <v>Product23</v>
      </c>
      <c r="W24" s="11">
        <f t="shared" ca="1" si="5"/>
        <v>12853.560000000001</v>
      </c>
      <c r="X24">
        <f t="shared" ca="1" si="6"/>
        <v>86</v>
      </c>
    </row>
    <row r="25" spans="1:24" x14ac:dyDescent="0.25">
      <c r="A25" s="10">
        <v>24</v>
      </c>
      <c r="B25" s="8">
        <v>11488.4</v>
      </c>
      <c r="H25">
        <f t="shared" si="15"/>
        <v>28758</v>
      </c>
      <c r="P25">
        <f t="shared" si="3"/>
        <v>16</v>
      </c>
      <c r="Q25" s="10" t="s">
        <v>57</v>
      </c>
      <c r="R25" s="16">
        <v>10202.400000000001</v>
      </c>
      <c r="S25" s="16">
        <v>65</v>
      </c>
      <c r="U25">
        <f t="shared" ca="1" si="4"/>
        <v>16</v>
      </c>
      <c r="V25" t="str">
        <f t="shared" ca="1" si="0"/>
        <v>Product24</v>
      </c>
      <c r="W25" s="11">
        <f t="shared" ca="1" si="5"/>
        <v>10202.400000000001</v>
      </c>
      <c r="X25">
        <f t="shared" ca="1" si="6"/>
        <v>65</v>
      </c>
    </row>
    <row r="26" spans="1:24" x14ac:dyDescent="0.25">
      <c r="A26" s="10">
        <v>25</v>
      </c>
      <c r="B26" s="8">
        <v>18688.430000000004</v>
      </c>
      <c r="H26">
        <f t="shared" si="15"/>
        <v>27842</v>
      </c>
      <c r="P26">
        <f t="shared" si="3"/>
        <v>43</v>
      </c>
      <c r="Q26" s="10" t="s">
        <v>59</v>
      </c>
      <c r="R26" s="16">
        <v>599.7600000000001</v>
      </c>
      <c r="S26" s="16">
        <v>72</v>
      </c>
      <c r="U26">
        <f t="shared" ca="1" si="4"/>
        <v>43</v>
      </c>
      <c r="V26" t="str">
        <f t="shared" ca="1" si="0"/>
        <v>Product25</v>
      </c>
      <c r="W26" s="11">
        <f t="shared" ca="1" si="5"/>
        <v>599.7600000000001</v>
      </c>
      <c r="X26">
        <f t="shared" ca="1" si="6"/>
        <v>72</v>
      </c>
    </row>
    <row r="27" spans="1:24" x14ac:dyDescent="0.25">
      <c r="A27" s="10">
        <v>26</v>
      </c>
      <c r="B27" s="8">
        <v>13710.079999999998</v>
      </c>
      <c r="H27">
        <f t="shared" si="15"/>
        <v>29306</v>
      </c>
      <c r="P27">
        <f t="shared" si="3"/>
        <v>38</v>
      </c>
      <c r="Q27" s="10" t="s">
        <v>61</v>
      </c>
      <c r="R27" s="16">
        <v>2761.9200000000005</v>
      </c>
      <c r="S27" s="16">
        <v>112</v>
      </c>
      <c r="U27">
        <f t="shared" ca="1" si="4"/>
        <v>38</v>
      </c>
      <c r="V27" t="str">
        <f t="shared" ca="1" si="0"/>
        <v>Product26</v>
      </c>
      <c r="W27" s="11">
        <f t="shared" ca="1" si="5"/>
        <v>2761.9200000000005</v>
      </c>
      <c r="X27">
        <f t="shared" ca="1" si="6"/>
        <v>112</v>
      </c>
    </row>
    <row r="28" spans="1:24" x14ac:dyDescent="0.25">
      <c r="A28" s="10">
        <v>27</v>
      </c>
      <c r="B28" s="8">
        <v>11440.67</v>
      </c>
      <c r="H28">
        <f t="shared" si="15"/>
        <v>31266</v>
      </c>
      <c r="P28">
        <f t="shared" si="3"/>
        <v>28</v>
      </c>
      <c r="Q28" s="10" t="s">
        <v>64</v>
      </c>
      <c r="R28" s="16">
        <v>6226.0800000000008</v>
      </c>
      <c r="S28" s="16">
        <v>109</v>
      </c>
      <c r="U28">
        <f t="shared" ca="1" si="4"/>
        <v>28</v>
      </c>
      <c r="V28" t="str">
        <f t="shared" ca="1" si="0"/>
        <v>Product27</v>
      </c>
      <c r="W28" s="11">
        <f t="shared" ca="1" si="5"/>
        <v>6226.0800000000008</v>
      </c>
      <c r="X28">
        <f t="shared" ca="1" si="6"/>
        <v>109</v>
      </c>
    </row>
    <row r="29" spans="1:24" x14ac:dyDescent="0.25">
      <c r="A29" s="10">
        <v>28</v>
      </c>
      <c r="B29" s="8">
        <v>13306.16</v>
      </c>
      <c r="P29">
        <f t="shared" si="3"/>
        <v>34</v>
      </c>
      <c r="Q29" s="10" t="s">
        <v>66</v>
      </c>
      <c r="R29" s="16">
        <v>4682.72</v>
      </c>
      <c r="S29" s="16">
        <v>112</v>
      </c>
      <c r="U29">
        <f t="shared" ca="1" si="4"/>
        <v>34</v>
      </c>
      <c r="V29" t="str">
        <f t="shared" ca="1" si="0"/>
        <v>Product28</v>
      </c>
      <c r="W29" s="11">
        <f t="shared" ca="1" si="5"/>
        <v>4682.72</v>
      </c>
      <c r="X29">
        <f t="shared" ca="1" si="6"/>
        <v>112</v>
      </c>
    </row>
    <row r="30" spans="1:24" x14ac:dyDescent="0.25">
      <c r="A30" s="10">
        <v>29</v>
      </c>
      <c r="B30" s="8">
        <v>8794.48</v>
      </c>
      <c r="P30">
        <f t="shared" si="3"/>
        <v>32</v>
      </c>
      <c r="Q30" s="10" t="s">
        <v>68</v>
      </c>
      <c r="R30" s="16">
        <v>5523.44</v>
      </c>
      <c r="S30" s="16">
        <v>104</v>
      </c>
      <c r="U30">
        <f t="shared" ca="1" si="4"/>
        <v>32</v>
      </c>
      <c r="V30" t="str">
        <f t="shared" ca="1" si="0"/>
        <v>Product29</v>
      </c>
      <c r="W30" s="11">
        <f t="shared" ca="1" si="5"/>
        <v>5523.44</v>
      </c>
      <c r="X30">
        <f t="shared" ca="1" si="6"/>
        <v>104</v>
      </c>
    </row>
    <row r="31" spans="1:24" x14ac:dyDescent="0.25">
      <c r="A31" s="10">
        <v>30</v>
      </c>
      <c r="B31" s="8">
        <v>16666.269999999997</v>
      </c>
      <c r="P31">
        <f t="shared" si="3"/>
        <v>2</v>
      </c>
      <c r="Q31" s="10" t="s">
        <v>70</v>
      </c>
      <c r="R31" s="16">
        <v>22945.919999999998</v>
      </c>
      <c r="S31" s="16">
        <v>114</v>
      </c>
      <c r="U31">
        <f t="shared" ca="1" si="4"/>
        <v>2</v>
      </c>
      <c r="V31" t="str">
        <f t="shared" ca="1" si="0"/>
        <v>Product30</v>
      </c>
      <c r="W31" s="11">
        <f t="shared" ca="1" si="5"/>
        <v>22945.919999999998</v>
      </c>
      <c r="X31">
        <f t="shared" ca="1" si="6"/>
        <v>114</v>
      </c>
    </row>
    <row r="32" spans="1:24" x14ac:dyDescent="0.25">
      <c r="A32" s="10">
        <v>31</v>
      </c>
      <c r="B32" s="8">
        <v>7065.2999999999993</v>
      </c>
      <c r="P32">
        <f t="shared" si="3"/>
        <v>27</v>
      </c>
      <c r="Q32" s="10" t="s">
        <v>72</v>
      </c>
      <c r="R32" s="16">
        <v>6249.5999999999995</v>
      </c>
      <c r="S32" s="16">
        <v>60</v>
      </c>
      <c r="U32">
        <f t="shared" ca="1" si="4"/>
        <v>27</v>
      </c>
      <c r="V32" t="str">
        <f t="shared" ca="1" si="0"/>
        <v>Product31</v>
      </c>
      <c r="W32" s="11">
        <f t="shared" ca="1" si="5"/>
        <v>6249.5999999999995</v>
      </c>
      <c r="X32">
        <f t="shared" ca="1" si="6"/>
        <v>60</v>
      </c>
    </row>
    <row r="33" spans="16:24" x14ac:dyDescent="0.25">
      <c r="P33">
        <f t="shared" si="3"/>
        <v>7</v>
      </c>
      <c r="Q33" s="10" t="s">
        <v>74</v>
      </c>
      <c r="R33" s="16">
        <v>16329.72</v>
      </c>
      <c r="S33" s="16">
        <v>139</v>
      </c>
      <c r="U33">
        <f t="shared" ca="1" si="4"/>
        <v>7</v>
      </c>
      <c r="V33" t="str">
        <f t="shared" ca="1" si="0"/>
        <v>Product32</v>
      </c>
      <c r="W33" s="11">
        <f t="shared" ca="1" si="5"/>
        <v>16329.72</v>
      </c>
      <c r="X33">
        <f t="shared" ca="1" si="6"/>
        <v>139</v>
      </c>
    </row>
    <row r="34" spans="16:24" x14ac:dyDescent="0.25">
      <c r="P34">
        <f t="shared" si="3"/>
        <v>9</v>
      </c>
      <c r="Q34" s="10" t="s">
        <v>76</v>
      </c>
      <c r="R34" s="16">
        <v>13645.800000000001</v>
      </c>
      <c r="S34" s="16">
        <v>114</v>
      </c>
      <c r="U34">
        <f t="shared" ca="1" si="4"/>
        <v>9</v>
      </c>
      <c r="V34" t="str">
        <f t="shared" ca="1" si="0"/>
        <v>Product33</v>
      </c>
      <c r="W34" s="11">
        <f t="shared" ca="1" si="5"/>
        <v>13645.800000000001</v>
      </c>
      <c r="X34">
        <f t="shared" ca="1" si="6"/>
        <v>114</v>
      </c>
    </row>
    <row r="35" spans="16:24" x14ac:dyDescent="0.25">
      <c r="P35">
        <f t="shared" si="3"/>
        <v>20</v>
      </c>
      <c r="Q35" s="10" t="s">
        <v>78</v>
      </c>
      <c r="R35" s="16">
        <v>8978.2000000000007</v>
      </c>
      <c r="S35" s="16">
        <v>154</v>
      </c>
      <c r="U35">
        <f t="shared" ca="1" si="4"/>
        <v>20</v>
      </c>
      <c r="V35" t="str">
        <f t="shared" ca="1" si="0"/>
        <v>Product34</v>
      </c>
      <c r="W35" s="11">
        <f t="shared" ca="1" si="5"/>
        <v>8978.2000000000007</v>
      </c>
      <c r="X35">
        <f t="shared" ca="1" si="6"/>
        <v>154</v>
      </c>
    </row>
    <row r="36" spans="16:24" x14ac:dyDescent="0.25">
      <c r="P36">
        <f t="shared" si="3"/>
        <v>42</v>
      </c>
      <c r="Q36" s="10" t="s">
        <v>80</v>
      </c>
      <c r="R36" s="16">
        <v>703.5</v>
      </c>
      <c r="S36" s="16">
        <v>105</v>
      </c>
      <c r="U36">
        <f t="shared" ca="1" si="4"/>
        <v>42</v>
      </c>
      <c r="V36" t="str">
        <f t="shared" ca="1" si="0"/>
        <v>Product35</v>
      </c>
      <c r="W36" s="11">
        <f t="shared" ca="1" si="5"/>
        <v>703.5</v>
      </c>
      <c r="X36">
        <f t="shared" ca="1" si="6"/>
        <v>105</v>
      </c>
    </row>
    <row r="37" spans="16:24" x14ac:dyDescent="0.25">
      <c r="P37">
        <f t="shared" si="3"/>
        <v>25</v>
      </c>
      <c r="Q37" s="10" t="s">
        <v>82</v>
      </c>
      <c r="R37" s="16">
        <v>7222.5</v>
      </c>
      <c r="S37" s="16">
        <v>75</v>
      </c>
      <c r="U37">
        <f t="shared" ca="1" si="4"/>
        <v>25</v>
      </c>
      <c r="V37" t="str">
        <f t="shared" ca="1" si="0"/>
        <v>Product36</v>
      </c>
      <c r="W37" s="11">
        <f t="shared" ca="1" si="5"/>
        <v>7222.5</v>
      </c>
      <c r="X37">
        <f t="shared" ca="1" si="6"/>
        <v>75</v>
      </c>
    </row>
    <row r="38" spans="16:24" x14ac:dyDescent="0.25">
      <c r="P38">
        <f t="shared" si="3"/>
        <v>33</v>
      </c>
      <c r="Q38" s="10" t="s">
        <v>84</v>
      </c>
      <c r="R38" s="16">
        <v>5145.6000000000004</v>
      </c>
      <c r="S38" s="16">
        <v>60</v>
      </c>
      <c r="U38">
        <f t="shared" ca="1" si="4"/>
        <v>33</v>
      </c>
      <c r="V38" t="str">
        <f t="shared" ca="1" si="0"/>
        <v>Product37</v>
      </c>
      <c r="W38" s="11">
        <f t="shared" ca="1" si="5"/>
        <v>5145.6000000000004</v>
      </c>
      <c r="X38">
        <f t="shared" ca="1" si="6"/>
        <v>60</v>
      </c>
    </row>
    <row r="39" spans="16:24" x14ac:dyDescent="0.25">
      <c r="P39">
        <f t="shared" si="3"/>
        <v>21</v>
      </c>
      <c r="Q39" s="10" t="s">
        <v>87</v>
      </c>
      <c r="R39" s="16">
        <v>8871.1200000000008</v>
      </c>
      <c r="S39" s="16">
        <v>111</v>
      </c>
      <c r="U39">
        <f t="shared" ca="1" si="4"/>
        <v>21</v>
      </c>
      <c r="V39" t="str">
        <f t="shared" ca="1" si="0"/>
        <v>Product38</v>
      </c>
      <c r="W39" s="11">
        <f t="shared" ca="1" si="5"/>
        <v>8871.1200000000008</v>
      </c>
      <c r="X39">
        <f t="shared" ca="1" si="6"/>
        <v>111</v>
      </c>
    </row>
    <row r="40" spans="16:24" x14ac:dyDescent="0.25">
      <c r="P40">
        <f t="shared" si="3"/>
        <v>37</v>
      </c>
      <c r="Q40" s="10" t="s">
        <v>89</v>
      </c>
      <c r="R40" s="16">
        <v>3957.15</v>
      </c>
      <c r="S40" s="16">
        <v>93</v>
      </c>
      <c r="U40">
        <f t="shared" ca="1" si="4"/>
        <v>37</v>
      </c>
      <c r="V40" t="str">
        <f t="shared" ca="1" si="0"/>
        <v>Product39</v>
      </c>
      <c r="W40" s="11">
        <f t="shared" ca="1" si="5"/>
        <v>3957.15</v>
      </c>
      <c r="X40">
        <f t="shared" ca="1" si="6"/>
        <v>93</v>
      </c>
    </row>
    <row r="41" spans="16:24" x14ac:dyDescent="0.25">
      <c r="P41">
        <f t="shared" si="3"/>
        <v>24</v>
      </c>
      <c r="Q41" s="10" t="s">
        <v>91</v>
      </c>
      <c r="R41" s="16">
        <v>7718.4000000000005</v>
      </c>
      <c r="S41" s="16">
        <v>67</v>
      </c>
      <c r="U41">
        <f t="shared" ca="1" si="4"/>
        <v>24</v>
      </c>
      <c r="V41" t="str">
        <f t="shared" ca="1" si="0"/>
        <v>Product40</v>
      </c>
      <c r="W41" s="11">
        <f t="shared" ca="1" si="5"/>
        <v>7718.4000000000005</v>
      </c>
      <c r="X41">
        <f t="shared" ca="1" si="6"/>
        <v>67</v>
      </c>
    </row>
    <row r="42" spans="16:24" x14ac:dyDescent="0.25">
      <c r="P42">
        <f t="shared" si="3"/>
        <v>1</v>
      </c>
      <c r="Q42" s="10" t="s">
        <v>93</v>
      </c>
      <c r="R42" s="16">
        <v>22952.16</v>
      </c>
      <c r="S42" s="16">
        <v>132</v>
      </c>
      <c r="U42">
        <f t="shared" ca="1" si="4"/>
        <v>1</v>
      </c>
      <c r="V42" t="str">
        <f t="shared" ca="1" si="0"/>
        <v>Product41</v>
      </c>
      <c r="W42" s="11">
        <f t="shared" ca="1" si="5"/>
        <v>22952.16</v>
      </c>
      <c r="X42">
        <f t="shared" ca="1" si="6"/>
        <v>132</v>
      </c>
    </row>
    <row r="43" spans="16:24" x14ac:dyDescent="0.25">
      <c r="P43">
        <f t="shared" si="3"/>
        <v>3</v>
      </c>
      <c r="Q43" s="10" t="s">
        <v>95</v>
      </c>
      <c r="R43" s="16">
        <v>20574</v>
      </c>
      <c r="S43" s="16">
        <v>127</v>
      </c>
      <c r="U43">
        <f t="shared" ca="1" si="4"/>
        <v>3</v>
      </c>
      <c r="V43" t="str">
        <f t="shared" ca="1" si="0"/>
        <v>Product42</v>
      </c>
      <c r="W43" s="11">
        <f t="shared" ca="1" si="5"/>
        <v>20574</v>
      </c>
      <c r="X43">
        <f t="shared" ca="1" si="6"/>
        <v>127</v>
      </c>
    </row>
    <row r="44" spans="16:24" x14ac:dyDescent="0.25">
      <c r="P44">
        <f t="shared" si="3"/>
        <v>29</v>
      </c>
      <c r="Q44" s="10" t="s">
        <v>97</v>
      </c>
      <c r="R44" s="16">
        <v>6064.8399999999992</v>
      </c>
      <c r="S44" s="16">
        <v>73</v>
      </c>
      <c r="U44">
        <f t="shared" ca="1" si="4"/>
        <v>29</v>
      </c>
      <c r="V44" t="str">
        <f t="shared" ca="1" si="0"/>
        <v>Product43</v>
      </c>
      <c r="W44" s="11">
        <f t="shared" ca="1" si="5"/>
        <v>6064.8399999999992</v>
      </c>
      <c r="X44">
        <f t="shared" ca="1" si="6"/>
        <v>73</v>
      </c>
    </row>
    <row r="45" spans="16:24" x14ac:dyDescent="0.25">
      <c r="P45">
        <f t="shared" si="3"/>
        <v>6</v>
      </c>
      <c r="Q45" s="10" t="s">
        <v>99</v>
      </c>
      <c r="R45" s="16">
        <v>16333.92</v>
      </c>
      <c r="S45" s="16">
        <v>199</v>
      </c>
      <c r="U45">
        <f t="shared" ca="1" si="4"/>
        <v>6</v>
      </c>
      <c r="V45" t="str">
        <f t="shared" ca="1" si="0"/>
        <v>Product44</v>
      </c>
      <c r="W45" s="11">
        <f t="shared" ca="1" si="5"/>
        <v>16333.92</v>
      </c>
      <c r="X45">
        <f t="shared" ca="1" si="6"/>
        <v>199</v>
      </c>
    </row>
    <row r="47" spans="16:24" x14ac:dyDescent="0.25">
      <c r="U47">
        <f ca="1">VLOOKUP(1,$U$2:$X$45,1,0)</f>
        <v>1</v>
      </c>
      <c r="V47" t="str">
        <f ca="1">VLOOKUP(1,$U$2:$X$45,2,0)</f>
        <v>Product41</v>
      </c>
      <c r="W47" s="11">
        <f ca="1">VLOOKUP(1,$U$2:$X$45,3,0)</f>
        <v>22952.16</v>
      </c>
      <c r="X47">
        <f ca="1">VLOOKUP(1,$U$2:$X$45,4,0)</f>
        <v>132</v>
      </c>
    </row>
    <row r="48" spans="16:24" x14ac:dyDescent="0.25">
      <c r="P48">
        <f>VLOOKUP(1,$P$2:$S$45,1,0)</f>
        <v>1</v>
      </c>
      <c r="Q48" t="str">
        <f>VLOOKUP(1,$P$2:$S$45,2,0)</f>
        <v>Product41</v>
      </c>
      <c r="R48" s="11">
        <f>VLOOKUP(1,$P$2:$S$45,3,0)</f>
        <v>22952.16</v>
      </c>
      <c r="S48">
        <f>VLOOKUP(1,$P$2:$S$45,4,0)</f>
        <v>132</v>
      </c>
      <c r="V48" t="s">
        <v>143</v>
      </c>
    </row>
  </sheetData>
  <pageMargins left="0.7" right="0.7" top="0.75" bottom="0.75" header="0.3" footer="0.3"/>
  <pageSetup paperSize="9" orientation="portrait" verticalDpi="0" r:id="rId8"/>
  <drawing r:id="rId9"/>
  <legacyDrawing r:id="rId10"/>
  <mc:AlternateContent xmlns:mc="http://schemas.openxmlformats.org/markup-compatibility/2006">
    <mc:Choice Requires="x14">
      <controls>
        <mc:AlternateContent xmlns:mc="http://schemas.openxmlformats.org/markup-compatibility/2006">
          <mc:Choice Requires="x14">
            <control shapeId="14337" r:id="rId11" name="Check Box 1">
              <controlPr defaultSize="0" autoFill="0" autoLine="0" autoPict="0">
                <anchor moveWithCells="1">
                  <from>
                    <xdr:col>8</xdr:col>
                    <xdr:colOff>349250</xdr:colOff>
                    <xdr:row>16</xdr:row>
                    <xdr:rowOff>158750</xdr:rowOff>
                  </from>
                  <to>
                    <xdr:col>8</xdr:col>
                    <xdr:colOff>1123950</xdr:colOff>
                    <xdr:row>18</xdr:row>
                    <xdr:rowOff>38100</xdr:rowOff>
                  </to>
                </anchor>
              </controlPr>
            </control>
          </mc:Choice>
        </mc:AlternateContent>
        <mc:AlternateContent xmlns:mc="http://schemas.openxmlformats.org/markup-compatibility/2006">
          <mc:Choice Requires="x14">
            <control shapeId="14338" r:id="rId12" name="Scroll Bar 2">
              <controlPr defaultSize="0" autoPict="0">
                <anchor moveWithCells="1">
                  <from>
                    <xdr:col>20</xdr:col>
                    <xdr:colOff>863600</xdr:colOff>
                    <xdr:row>49</xdr:row>
                    <xdr:rowOff>152400</xdr:rowOff>
                  </from>
                  <to>
                    <xdr:col>21</xdr:col>
                    <xdr:colOff>19050</xdr:colOff>
                    <xdr:row>60</xdr:row>
                    <xdr:rowOff>19050</xdr:rowOff>
                  </to>
                </anchor>
              </controlPr>
            </control>
          </mc:Choice>
        </mc:AlternateContent>
        <mc:AlternateContent xmlns:mc="http://schemas.openxmlformats.org/markup-compatibility/2006">
          <mc:Choice Requires="x14">
            <control shapeId="14339" r:id="rId13" name="Check Box 3">
              <controlPr defaultSize="0" autoFill="0" autoLine="0" autoPict="0">
                <anchor moveWithCells="1">
                  <from>
                    <xdr:col>10</xdr:col>
                    <xdr:colOff>203200</xdr:colOff>
                    <xdr:row>17</xdr:row>
                    <xdr:rowOff>165100</xdr:rowOff>
                  </from>
                  <to>
                    <xdr:col>10</xdr:col>
                    <xdr:colOff>387350</xdr:colOff>
                    <xdr:row>19</xdr:row>
                    <xdr:rowOff>0</xdr:rowOff>
                  </to>
                </anchor>
              </controlPr>
            </control>
          </mc:Choice>
        </mc:AlternateContent>
        <mc:AlternateContent xmlns:mc="http://schemas.openxmlformats.org/markup-compatibility/2006">
          <mc:Choice Requires="x14">
            <control shapeId="14340" r:id="rId14" name="Check Box 4">
              <controlPr defaultSize="0" autoFill="0" autoLine="0" autoPict="0">
                <anchor moveWithCells="1">
                  <from>
                    <xdr:col>10</xdr:col>
                    <xdr:colOff>755650</xdr:colOff>
                    <xdr:row>17</xdr:row>
                    <xdr:rowOff>152400</xdr:rowOff>
                  </from>
                  <to>
                    <xdr:col>11</xdr:col>
                    <xdr:colOff>146050</xdr:colOff>
                    <xdr:row>19</xdr:row>
                    <xdr:rowOff>0</xdr:rowOff>
                  </to>
                </anchor>
              </controlPr>
            </control>
          </mc:Choice>
        </mc:AlternateContent>
        <mc:AlternateContent xmlns:mc="http://schemas.openxmlformats.org/markup-compatibility/2006">
          <mc:Choice Requires="x14">
            <control shapeId="14341" r:id="rId15" name="Check Box 5">
              <controlPr defaultSize="0" autoFill="0" autoLine="0" autoPict="0">
                <anchor moveWithCells="1">
                  <from>
                    <xdr:col>11</xdr:col>
                    <xdr:colOff>565150</xdr:colOff>
                    <xdr:row>17</xdr:row>
                    <xdr:rowOff>152400</xdr:rowOff>
                  </from>
                  <to>
                    <xdr:col>11</xdr:col>
                    <xdr:colOff>838200</xdr:colOff>
                    <xdr:row>19</xdr:row>
                    <xdr:rowOff>0</xdr:rowOff>
                  </to>
                </anchor>
              </controlPr>
            </control>
          </mc:Choice>
        </mc:AlternateContent>
      </controls>
    </mc:Choice>
  </mc:AlternateContent>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Primary Data</vt:lpstr>
      <vt:lpstr>Master Data</vt:lpstr>
      <vt:lpstr>Calculations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Koundinya M</dc:creator>
  <cp:lastModifiedBy>Koundinya M</cp:lastModifiedBy>
  <cp:lastPrinted>2024-04-25T19:23:18Z</cp:lastPrinted>
  <dcterms:created xsi:type="dcterms:W3CDTF">2021-11-03T11:40:02Z</dcterms:created>
  <dcterms:modified xsi:type="dcterms:W3CDTF">2024-04-25T19:23:23Z</dcterms:modified>
</cp:coreProperties>
</file>