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 - Tesla Data" sheetId="1" r:id="rId4"/>
  </sheets>
</workbook>
</file>

<file path=xl/sharedStrings.xml><?xml version="1.0" encoding="utf-8"?>
<sst xmlns="http://schemas.openxmlformats.org/spreadsheetml/2006/main" uniqueCount="33">
  <si>
    <t>quarter</t>
  </si>
  <si>
    <t>profit</t>
  </si>
  <si>
    <t>revenue</t>
  </si>
  <si>
    <t>carRevenue</t>
  </si>
  <si>
    <t>carCostOfRevenue</t>
  </si>
  <si>
    <t>deliveriesModel3Y</t>
  </si>
  <si>
    <t>deliveriesOtherModels</t>
  </si>
  <si>
    <t>productionModel3Y</t>
  </si>
  <si>
    <t>productionOtherModels</t>
  </si>
  <si>
    <t>carNumCars</t>
  </si>
  <si>
    <t>energyRevenue</t>
  </si>
  <si>
    <t>energyCostOfRevenue</t>
  </si>
  <si>
    <t>energyStorage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</si>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</sst>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21"/>
  <sheetViews>
    <sheetView workbookViewId="0" showGridLines="0" defaultGridColor="1"/>
  </sheetViews>
  <sheetFormatPr defaultColWidth="16.3333" defaultRowHeight="19.9" customHeight="1" outlineLevelRow="0" outlineLevelCol="0"/>
  <cols>
    <col min="1" max="13" width="16.3516" style="1" customWidth="1"/>
    <col min="14" max="16384" width="16.3516" style="1" customWidth="1"/>
  </cols>
  <sheetData>
    <row r="1" ht="32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20.25" customHeight="1">
      <c r="A2" t="s" s="3">
        <v>13</v>
      </c>
      <c r="B2" s="4">
        <f>0.566*10^9</f>
        <v>566000000</v>
      </c>
      <c r="C2" s="5">
        <f>4.541*10^9</f>
        <v>4541000000</v>
      </c>
      <c r="D2" s="5">
        <v>3724000000</v>
      </c>
      <c r="E2" s="5">
        <v>2973000000</v>
      </c>
      <c r="F2" s="5">
        <v>50928</v>
      </c>
      <c r="G2" s="5">
        <v>12091</v>
      </c>
      <c r="H2" s="5">
        <v>62975</v>
      </c>
      <c r="I2" s="5">
        <v>14163</v>
      </c>
      <c r="J2" s="5">
        <f>F2+G2</f>
        <v>63019</v>
      </c>
      <c r="K2" s="5">
        <v>324000000</v>
      </c>
      <c r="L2" s="5">
        <v>316000000</v>
      </c>
      <c r="M2" s="5">
        <v>229000000000</v>
      </c>
    </row>
    <row r="3" ht="20.05" customHeight="1">
      <c r="A3" t="s" s="6">
        <v>14</v>
      </c>
      <c r="B3" s="7">
        <f>0.921*10^9</f>
        <v>921000000</v>
      </c>
      <c r="C3" s="8">
        <f>6.35*10^9</f>
        <v>6350000000</v>
      </c>
      <c r="D3" s="8">
        <v>5376000000</v>
      </c>
      <c r="E3" s="8">
        <v>4360000000</v>
      </c>
      <c r="F3" s="8">
        <v>77634</v>
      </c>
      <c r="G3" s="8">
        <v>17722</v>
      </c>
      <c r="H3" s="8">
        <v>72531</v>
      </c>
      <c r="I3" s="8">
        <v>14517</v>
      </c>
      <c r="J3" s="8">
        <f>F3+G3</f>
        <v>95356</v>
      </c>
      <c r="K3" s="8">
        <v>369000000</v>
      </c>
      <c r="L3" s="8">
        <v>326000000</v>
      </c>
      <c r="M3" s="8">
        <v>415000000000</v>
      </c>
    </row>
    <row r="4" ht="20.05" customHeight="1">
      <c r="A4" t="s" s="6">
        <v>15</v>
      </c>
      <c r="B4" s="7">
        <f>1.191*10^9</f>
        <v>1191000000</v>
      </c>
      <c r="C4" s="8">
        <f>6.303*10^9</f>
        <v>6303000000</v>
      </c>
      <c r="D4" s="8">
        <v>5353000000</v>
      </c>
      <c r="E4" s="8">
        <v>4131000000</v>
      </c>
      <c r="F4" s="8">
        <v>79703</v>
      </c>
      <c r="G4" s="8">
        <v>17483</v>
      </c>
      <c r="H4" s="8">
        <v>79837</v>
      </c>
      <c r="I4" s="8">
        <v>16318</v>
      </c>
      <c r="J4" s="8">
        <f>F4+G4</f>
        <v>97186</v>
      </c>
      <c r="K4" s="8">
        <v>402000000</v>
      </c>
      <c r="L4" s="8">
        <v>314000000</v>
      </c>
      <c r="M4" s="8">
        <v>477000000000</v>
      </c>
    </row>
    <row r="5" ht="20.05" customHeight="1">
      <c r="A5" t="s" s="6">
        <v>16</v>
      </c>
      <c r="B5" s="7">
        <f>1.391*10^9</f>
        <v>1391000000</v>
      </c>
      <c r="C5" s="8">
        <f>7.384*10^9</f>
        <v>7384000000</v>
      </c>
      <c r="D5" s="8">
        <v>6368000000</v>
      </c>
      <c r="E5" s="8">
        <v>4934000000</v>
      </c>
      <c r="F5" s="8">
        <v>92620</v>
      </c>
      <c r="G5" s="8">
        <v>19475</v>
      </c>
      <c r="H5" s="8">
        <v>86958</v>
      </c>
      <c r="I5" s="8">
        <v>17933</v>
      </c>
      <c r="J5" s="8">
        <f>F5+G5</f>
        <v>112095</v>
      </c>
      <c r="K5" s="8">
        <v>436000000</v>
      </c>
      <c r="L5" s="8">
        <v>385000000</v>
      </c>
      <c r="M5" s="8">
        <v>530000000000</v>
      </c>
    </row>
    <row r="6" ht="20.05" customHeight="1">
      <c r="A6" t="s" s="6">
        <v>17</v>
      </c>
      <c r="B6" s="7">
        <f>1.234*10^9</f>
        <v>1234000000</v>
      </c>
      <c r="C6" s="8">
        <f>5.985*10^9</f>
        <v>5985000000</v>
      </c>
      <c r="D6" s="8">
        <v>5132000000</v>
      </c>
      <c r="E6" s="8">
        <v>3821000000</v>
      </c>
      <c r="F6" s="8">
        <v>76266</v>
      </c>
      <c r="G6" s="8">
        <v>12230</v>
      </c>
      <c r="H6" s="8">
        <v>87282</v>
      </c>
      <c r="I6" s="8">
        <v>15390</v>
      </c>
      <c r="J6" s="8">
        <f>F6+G6</f>
        <v>88496</v>
      </c>
      <c r="K6" s="8">
        <v>293000000</v>
      </c>
      <c r="L6" s="8">
        <v>282000000</v>
      </c>
      <c r="M6" s="8">
        <v>260000000000</v>
      </c>
    </row>
    <row r="7" ht="20.05" customHeight="1">
      <c r="A7" t="s" s="6">
        <v>18</v>
      </c>
      <c r="B7" s="7">
        <f>1.267*10^9</f>
        <v>1267000000</v>
      </c>
      <c r="C7" s="8">
        <f>6.036*10^9</f>
        <v>6036000000</v>
      </c>
      <c r="D7" s="8">
        <v>5179000000</v>
      </c>
      <c r="E7" s="8">
        <v>3862000000</v>
      </c>
      <c r="F7" s="8">
        <v>80277</v>
      </c>
      <c r="G7" s="8">
        <v>10614</v>
      </c>
      <c r="H7" s="8">
        <v>75946</v>
      </c>
      <c r="I7" s="8">
        <v>6326</v>
      </c>
      <c r="J7" s="8">
        <f>F7+G7</f>
        <v>90891</v>
      </c>
      <c r="K7" s="8">
        <v>370000000</v>
      </c>
      <c r="L7" s="8">
        <v>349000000</v>
      </c>
      <c r="M7" s="8">
        <v>419000000000</v>
      </c>
    </row>
    <row r="8" ht="20.05" customHeight="1">
      <c r="A8" t="s" s="6">
        <v>19</v>
      </c>
      <c r="B8" s="7">
        <f>2.063*10^9</f>
        <v>2063000000</v>
      </c>
      <c r="C8" s="8">
        <f>8.771*10^9</f>
        <v>8771000000</v>
      </c>
      <c r="D8" s="8">
        <v>7611000000</v>
      </c>
      <c r="E8" s="8">
        <v>5506000000</v>
      </c>
      <c r="F8" s="8">
        <v>124318</v>
      </c>
      <c r="G8" s="8">
        <v>15275</v>
      </c>
      <c r="H8" s="8">
        <v>128044</v>
      </c>
      <c r="I8" s="8">
        <v>16992</v>
      </c>
      <c r="J8" s="8">
        <f>F8+G8</f>
        <v>139593</v>
      </c>
      <c r="K8" s="8">
        <v>579000000</v>
      </c>
      <c r="L8" s="8">
        <v>558000000</v>
      </c>
      <c r="M8" s="8">
        <v>759000000000</v>
      </c>
    </row>
    <row r="9" ht="20.05" customHeight="1">
      <c r="A9" t="s" s="6">
        <v>20</v>
      </c>
      <c r="B9" s="7">
        <f>2.066*10^9</f>
        <v>2066000000</v>
      </c>
      <c r="C9" s="8">
        <f>10.744*10^9</f>
        <v>10744000000</v>
      </c>
      <c r="D9" s="8">
        <v>9314000000</v>
      </c>
      <c r="E9" s="8">
        <v>7070000000</v>
      </c>
      <c r="F9" s="8">
        <v>161701</v>
      </c>
      <c r="G9" s="8">
        <v>18966</v>
      </c>
      <c r="H9" s="8">
        <v>163660</v>
      </c>
      <c r="I9" s="8">
        <v>16097</v>
      </c>
      <c r="J9" s="8">
        <f>F9+G9</f>
        <v>180667</v>
      </c>
      <c r="K9" s="8">
        <v>752000000</v>
      </c>
      <c r="L9" s="8">
        <v>787000000</v>
      </c>
      <c r="M9" s="8">
        <v>1584000000000</v>
      </c>
    </row>
    <row r="10" ht="20.05" customHeight="1">
      <c r="A10" t="s" s="6">
        <v>21</v>
      </c>
      <c r="B10" s="7">
        <f>2.215*10^9</f>
        <v>2215000000</v>
      </c>
      <c r="C10" s="8">
        <f>10.389*10^9</f>
        <v>10389000000</v>
      </c>
      <c r="D10" s="8">
        <v>9002000000</v>
      </c>
      <c r="E10" s="8">
        <v>6617000000</v>
      </c>
      <c r="F10" s="8">
        <v>182847</v>
      </c>
      <c r="G10" s="8">
        <v>2030</v>
      </c>
      <c r="H10" s="8">
        <v>180338</v>
      </c>
      <c r="I10" s="8">
        <v>0</v>
      </c>
      <c r="J10" s="8">
        <f>F10+G10</f>
        <v>184877</v>
      </c>
      <c r="K10" s="8">
        <v>494000000</v>
      </c>
      <c r="L10" s="8">
        <v>595000000</v>
      </c>
      <c r="M10" s="8">
        <v>445000000000</v>
      </c>
    </row>
    <row r="11" ht="20.05" customHeight="1">
      <c r="A11" t="s" s="6">
        <v>22</v>
      </c>
      <c r="B11" s="7">
        <f>2.884*10^9</f>
        <v>2884000000</v>
      </c>
      <c r="C11" s="8">
        <f>11.958*10^9</f>
        <v>11958000000</v>
      </c>
      <c r="D11" s="8">
        <v>10206000000</v>
      </c>
      <c r="E11" s="8">
        <v>7307000000</v>
      </c>
      <c r="F11" s="8">
        <v>199409</v>
      </c>
      <c r="G11" s="8">
        <v>1895</v>
      </c>
      <c r="H11" s="8">
        <v>204081</v>
      </c>
      <c r="I11" s="8">
        <v>2340</v>
      </c>
      <c r="J11" s="8">
        <f>F11+G11</f>
        <v>201304</v>
      </c>
      <c r="K11" s="8">
        <v>801000000</v>
      </c>
      <c r="L11" s="8">
        <v>781000000</v>
      </c>
      <c r="M11" s="8">
        <v>1274000000000</v>
      </c>
    </row>
    <row r="12" ht="20.05" customHeight="1">
      <c r="A12" t="s" s="6">
        <v>23</v>
      </c>
      <c r="B12" s="7">
        <f>3.66*10^9</f>
        <v>3660000000</v>
      </c>
      <c r="C12" s="8">
        <f>13.757*10^9</f>
        <v>13757000000</v>
      </c>
      <c r="D12" s="8">
        <v>12057000000</v>
      </c>
      <c r="E12" s="8">
        <v>8384000000</v>
      </c>
      <c r="F12" s="8">
        <v>232102</v>
      </c>
      <c r="G12" s="8">
        <v>9289</v>
      </c>
      <c r="H12" s="8">
        <v>228882</v>
      </c>
      <c r="I12" s="8">
        <v>8941</v>
      </c>
      <c r="J12" s="8">
        <f>F12+G12</f>
        <v>241391</v>
      </c>
      <c r="K12" s="8">
        <v>806000000</v>
      </c>
      <c r="L12" s="8">
        <v>803000000</v>
      </c>
      <c r="M12" s="8">
        <v>1295000000000</v>
      </c>
    </row>
    <row r="13" ht="20.05" customHeight="1">
      <c r="A13" t="s" s="6">
        <v>24</v>
      </c>
      <c r="B13" s="7">
        <f>4.847*10^9</f>
        <v>4847000000</v>
      </c>
      <c r="C13" s="8">
        <f>17.719*10^9</f>
        <v>17719000000</v>
      </c>
      <c r="D13" s="8">
        <v>15967000000</v>
      </c>
      <c r="E13" s="8">
        <v>11085000000</v>
      </c>
      <c r="F13" s="8">
        <v>296884</v>
      </c>
      <c r="G13" s="8">
        <v>11766</v>
      </c>
      <c r="H13" s="8">
        <v>292731</v>
      </c>
      <c r="I13" s="8">
        <v>13109</v>
      </c>
      <c r="J13" s="8">
        <f>F13+G13</f>
        <v>308650</v>
      </c>
      <c r="K13" s="8">
        <v>688000000</v>
      </c>
      <c r="L13" s="8">
        <v>739000000</v>
      </c>
      <c r="M13" s="8">
        <v>978000000000</v>
      </c>
    </row>
    <row r="14" ht="20.05" customHeight="1">
      <c r="A14" t="s" s="6">
        <v>25</v>
      </c>
      <c r="B14" s="7">
        <f>5.46*10^9</f>
        <v>5460000000</v>
      </c>
      <c r="C14" s="8">
        <f>18.756*10^9</f>
        <v>18756000000</v>
      </c>
      <c r="D14" s="8">
        <v>16861000000</v>
      </c>
      <c r="E14" s="8">
        <v>11322000000</v>
      </c>
      <c r="F14" s="8">
        <v>295324</v>
      </c>
      <c r="G14" s="8">
        <v>14724</v>
      </c>
      <c r="H14" s="8">
        <v>291189</v>
      </c>
      <c r="I14" s="8">
        <v>14218</v>
      </c>
      <c r="J14" s="8">
        <f>F14+G14</f>
        <v>310048</v>
      </c>
      <c r="K14" s="8">
        <v>616000000</v>
      </c>
      <c r="L14" s="8">
        <v>688000000</v>
      </c>
      <c r="M14" s="8">
        <v>846000000000</v>
      </c>
    </row>
    <row r="15" ht="20.05" customHeight="1">
      <c r="A15" t="s" s="6">
        <v>26</v>
      </c>
      <c r="B15" s="7">
        <f>4.234*10^9</f>
        <v>4234000000</v>
      </c>
      <c r="C15" s="8">
        <f>16.934*10^9</f>
        <v>16934000000</v>
      </c>
      <c r="D15" s="8">
        <v>14602000000</v>
      </c>
      <c r="E15" s="8">
        <v>10521000000</v>
      </c>
      <c r="F15" s="8">
        <v>238533</v>
      </c>
      <c r="G15" s="8">
        <v>16162</v>
      </c>
      <c r="H15" s="8">
        <v>242169</v>
      </c>
      <c r="I15" s="8">
        <v>16411</v>
      </c>
      <c r="J15" s="8">
        <f>F15+G15</f>
        <v>254695</v>
      </c>
      <c r="K15" s="8">
        <v>866000000</v>
      </c>
      <c r="L15" s="8">
        <v>769000000</v>
      </c>
      <c r="M15" s="8">
        <v>1133000000000</v>
      </c>
    </row>
    <row r="16" ht="20.05" customHeight="1">
      <c r="A16" t="s" s="6">
        <v>27</v>
      </c>
      <c r="B16" s="7">
        <f>5.382*10^9</f>
        <v>5382000000</v>
      </c>
      <c r="C16" s="8">
        <f>21.454*10^9</f>
        <v>21454000000</v>
      </c>
      <c r="D16" s="8">
        <v>18629000000</v>
      </c>
      <c r="E16" s="8">
        <v>13480000000</v>
      </c>
      <c r="F16" s="8">
        <v>325158</v>
      </c>
      <c r="G16" s="8">
        <v>18672</v>
      </c>
      <c r="H16" s="8">
        <v>345988</v>
      </c>
      <c r="I16" s="8">
        <v>19935</v>
      </c>
      <c r="J16" s="8">
        <f>F16+G16</f>
        <v>343830</v>
      </c>
      <c r="K16" s="8">
        <v>1117000000</v>
      </c>
      <c r="L16" s="8">
        <v>1101300000</v>
      </c>
      <c r="M16" s="8">
        <v>2100000000000</v>
      </c>
    </row>
    <row r="17" ht="20.05" customHeight="1">
      <c r="A17" t="s" s="6">
        <v>28</v>
      </c>
      <c r="B17" s="7">
        <f>5.777*10^9</f>
        <v>5777000000</v>
      </c>
      <c r="C17" s="8">
        <f>24.318*10^9</f>
        <v>24318000000</v>
      </c>
      <c r="D17" s="8">
        <v>21307000000</v>
      </c>
      <c r="E17" s="8">
        <v>15785000000</v>
      </c>
      <c r="F17" s="8">
        <v>388131</v>
      </c>
      <c r="G17" s="8">
        <v>17147</v>
      </c>
      <c r="H17" s="8">
        <v>419088</v>
      </c>
      <c r="I17" s="8">
        <v>20613</v>
      </c>
      <c r="J17" s="8">
        <f>F17+G17</f>
        <v>405278</v>
      </c>
      <c r="K17" s="8">
        <v>1310000000</v>
      </c>
      <c r="L17" s="8">
        <v>1151000000</v>
      </c>
      <c r="M17" s="8">
        <v>2462000000000</v>
      </c>
    </row>
    <row r="18" ht="20.05" customHeight="1">
      <c r="A18" t="s" s="6">
        <v>29</v>
      </c>
      <c r="B18" s="7">
        <f>4.511*10^9</f>
        <v>4511000000</v>
      </c>
      <c r="C18" s="8">
        <f>23.329*10^9</f>
        <v>23329000000</v>
      </c>
      <c r="D18" s="8">
        <v>19963000000</v>
      </c>
      <c r="E18" s="8">
        <v>15755000000</v>
      </c>
      <c r="F18" s="8">
        <v>412180</v>
      </c>
      <c r="G18" s="8">
        <v>10695</v>
      </c>
      <c r="H18" s="8">
        <v>421371</v>
      </c>
      <c r="I18" s="8">
        <v>19437</v>
      </c>
      <c r="J18" s="8">
        <f>F18+G18</f>
        <v>422875</v>
      </c>
      <c r="K18" s="8">
        <v>1529000000</v>
      </c>
      <c r="L18" s="8">
        <v>1361000000</v>
      </c>
      <c r="M18" s="8">
        <v>3889000000000</v>
      </c>
    </row>
    <row r="19" ht="20.05" customHeight="1">
      <c r="A19" t="s" s="6">
        <v>30</v>
      </c>
      <c r="B19" s="7">
        <f>4.533*10^9</f>
        <v>4533000000</v>
      </c>
      <c r="C19" s="8">
        <f>24.927*10^9</f>
        <v>24927000000</v>
      </c>
      <c r="D19" s="8">
        <v>21268000000</v>
      </c>
      <c r="E19" s="8">
        <v>17179000000</v>
      </c>
      <c r="F19" s="8">
        <v>446915</v>
      </c>
      <c r="G19" s="8">
        <v>19225</v>
      </c>
      <c r="H19" s="8">
        <v>460211</v>
      </c>
      <c r="I19" s="8">
        <v>19489</v>
      </c>
      <c r="J19" s="8">
        <f>F19+G19</f>
        <v>466140</v>
      </c>
      <c r="K19" s="8">
        <v>1509000000</v>
      </c>
      <c r="L19" s="8">
        <v>1231000000</v>
      </c>
      <c r="M19" s="8">
        <v>3653000000000</v>
      </c>
    </row>
    <row r="20" ht="20.05" customHeight="1">
      <c r="A20" t="s" s="6">
        <v>31</v>
      </c>
      <c r="B20" s="7">
        <f>4.178*10^9</f>
        <v>4178000000</v>
      </c>
      <c r="C20" s="8">
        <f>23.35*10^9</f>
        <v>23350000000</v>
      </c>
      <c r="D20" s="8">
        <v>19625000000</v>
      </c>
      <c r="E20" s="8">
        <v>15957000000</v>
      </c>
      <c r="F20" s="8">
        <v>419074</v>
      </c>
      <c r="G20" s="8">
        <v>15985</v>
      </c>
      <c r="H20" s="8">
        <v>416800</v>
      </c>
      <c r="I20" s="8">
        <v>13688</v>
      </c>
      <c r="J20" s="8">
        <f>F20+G20</f>
        <v>435059</v>
      </c>
      <c r="K20" s="8">
        <v>1559000000</v>
      </c>
      <c r="L20" s="8">
        <v>1178000000</v>
      </c>
      <c r="M20" s="8">
        <v>3980000000000</v>
      </c>
    </row>
    <row r="21" ht="20.05" customHeight="1">
      <c r="A21" t="s" s="6">
        <v>32</v>
      </c>
      <c r="B21" s="7">
        <v>4438000000</v>
      </c>
      <c r="C21" s="8">
        <v>25167000000</v>
      </c>
      <c r="D21" s="8">
        <v>21563000000</v>
      </c>
      <c r="E21" s="8">
        <v>17498000000</v>
      </c>
      <c r="F21" s="8">
        <v>461538</v>
      </c>
      <c r="G21" s="8">
        <v>22969</v>
      </c>
      <c r="H21" s="8">
        <v>476777</v>
      </c>
      <c r="I21" s="8">
        <v>18212</v>
      </c>
      <c r="J21" s="8">
        <v>484507</v>
      </c>
      <c r="K21" s="8">
        <v>1438000000</v>
      </c>
      <c r="L21" s="8">
        <v>1124000000</v>
      </c>
      <c r="M21" s="8">
        <v>3202000000000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