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Class Folder Data Analytics\Kickstarter\Challenge Deliverables\"/>
    </mc:Choice>
  </mc:AlternateContent>
  <xr:revisionPtr revIDLastSave="0" documentId="13_ncr:1_{CFB87179-D2CE-41BF-80DD-CACE97DC5575}" xr6:coauthVersionLast="47" xr6:coauthVersionMax="47" xr10:uidLastSave="{00000000-0000-0000-0000-000000000000}"/>
  <bookViews>
    <workbookView xWindow="-30" yWindow="30" windowWidth="17550" windowHeight="15135" firstSheet="2" activeTab="2" xr2:uid="{00000000-000D-0000-FFFF-FFFF00000000}"/>
  </bookViews>
  <sheets>
    <sheet name="Kickstarter" sheetId="1" r:id="rId1"/>
    <sheet name="Theater Outcomes by Launch Date" sheetId="4" r:id="rId2"/>
    <sheet name="Outcomes Based on Goals" sheetId="10" r:id="rId3"/>
    <sheet name="Failed Us Kickstarters" sheetId="7" r:id="rId4"/>
    <sheet name="Successful US Kickstarters" sheetId="6" r:id="rId5"/>
    <sheet name="Descriptive Statistics" sheetId="8" r:id="rId6"/>
    <sheet name="Category Statistics" sheetId="2" r:id="rId7"/>
    <sheet name="Subcategory Statistics" sheetId="3" r:id="rId8"/>
    <sheet name="Edinburgh Research" sheetId="5" r:id="rId9"/>
  </sheets>
  <definedNames>
    <definedName name="_xlnm._FilterDatabase" localSheetId="0" hidden="1">Kickstarter!$A$1:$U$4115</definedName>
  </definedNames>
  <calcPr calcId="181029" concurrentCalc="0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5" i="10" l="1"/>
  <c r="C15" i="10"/>
  <c r="B15" i="10"/>
  <c r="B13" i="10"/>
  <c r="S2" i="1"/>
  <c r="C13" i="10"/>
  <c r="C12" i="10"/>
  <c r="C11" i="10"/>
  <c r="C10" i="10"/>
  <c r="C9" i="10"/>
  <c r="C8" i="10"/>
  <c r="C7" i="10"/>
  <c r="C6" i="10"/>
  <c r="C5" i="10"/>
  <c r="C4" i="10"/>
  <c r="C3" i="10"/>
  <c r="C2" i="10"/>
  <c r="B12" i="10"/>
  <c r="B11" i="10"/>
  <c r="B10" i="10"/>
  <c r="B9" i="10"/>
  <c r="B8" i="10"/>
  <c r="B7" i="10"/>
  <c r="B6" i="10"/>
  <c r="B5" i="10"/>
  <c r="B4" i="10"/>
  <c r="B3" i="10"/>
  <c r="B2" i="10"/>
  <c r="D13" i="10"/>
  <c r="D12" i="10"/>
  <c r="D10" i="10"/>
  <c r="D9" i="10"/>
  <c r="D8" i="10"/>
  <c r="D7" i="10"/>
  <c r="D6" i="10"/>
  <c r="D5" i="10"/>
  <c r="D4" i="10"/>
  <c r="D3" i="10"/>
  <c r="D2" i="10"/>
  <c r="D11" i="10"/>
  <c r="E12" i="10"/>
  <c r="F12" i="10"/>
  <c r="E2" i="10"/>
  <c r="G2" i="10"/>
  <c r="H2" i="10"/>
  <c r="E3" i="10"/>
  <c r="G3" i="10"/>
  <c r="H3" i="10"/>
  <c r="E4" i="10"/>
  <c r="G4" i="10"/>
  <c r="H4" i="10"/>
  <c r="E5" i="10"/>
  <c r="G5" i="10"/>
  <c r="H5" i="10"/>
  <c r="E6" i="10"/>
  <c r="G6" i="10"/>
  <c r="H6" i="10"/>
  <c r="E7" i="10"/>
  <c r="G7" i="10"/>
  <c r="H7" i="10"/>
  <c r="E8" i="10"/>
  <c r="G8" i="10"/>
  <c r="H8" i="10"/>
  <c r="E9" i="10"/>
  <c r="G9" i="10"/>
  <c r="H9" i="10"/>
  <c r="E10" i="10"/>
  <c r="G10" i="10"/>
  <c r="H10" i="10"/>
  <c r="E11" i="10"/>
  <c r="G11" i="10"/>
  <c r="H11" i="10"/>
  <c r="G12" i="10"/>
  <c r="H12" i="10"/>
  <c r="E13" i="10"/>
  <c r="G13" i="10"/>
  <c r="H13" i="10"/>
  <c r="F13" i="10"/>
  <c r="F11" i="10"/>
  <c r="F10" i="10"/>
  <c r="F9" i="10"/>
  <c r="F8" i="10"/>
  <c r="F7" i="10"/>
  <c r="F6" i="10"/>
  <c r="F5" i="10"/>
  <c r="F4" i="10"/>
  <c r="F3" i="10"/>
  <c r="F2" i="10"/>
  <c r="B14" i="10"/>
  <c r="C14" i="10"/>
  <c r="D14" i="10"/>
  <c r="E14" i="10"/>
  <c r="E15" i="10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U2" i="1"/>
  <c r="C13" i="8"/>
  <c r="C14" i="8"/>
  <c r="C11" i="8"/>
  <c r="B13" i="8"/>
  <c r="B12" i="8"/>
  <c r="C12" i="8"/>
  <c r="B11" i="8"/>
  <c r="C6" i="8"/>
  <c r="C5" i="8"/>
  <c r="C7" i="8"/>
  <c r="C4" i="8"/>
  <c r="B6" i="8"/>
  <c r="B5" i="8"/>
  <c r="B7" i="8"/>
  <c r="B4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D3" i="5"/>
  <c r="D2" i="5"/>
  <c r="D4" i="5"/>
  <c r="D5" i="5"/>
  <c r="D6" i="5"/>
  <c r="C6" i="5"/>
  <c r="C3" i="5"/>
  <c r="C4" i="5"/>
  <c r="C5" i="5"/>
  <c r="C2" i="5"/>
  <c r="B2" i="5"/>
  <c r="B3" i="5"/>
  <c r="B4" i="5"/>
  <c r="B5" i="5"/>
  <c r="B6" i="5"/>
  <c r="S2924" i="1"/>
  <c r="U2924" i="1"/>
  <c r="S2925" i="1"/>
  <c r="S2926" i="1"/>
  <c r="S2927" i="1"/>
  <c r="S2928" i="1"/>
  <c r="S2929" i="1"/>
  <c r="S2930" i="1"/>
  <c r="S2931" i="1"/>
  <c r="S2932" i="1"/>
  <c r="U2932" i="1"/>
  <c r="S2933" i="1"/>
  <c r="S2934" i="1"/>
  <c r="S2935" i="1"/>
  <c r="S2936" i="1"/>
  <c r="S2937" i="1"/>
  <c r="S2938" i="1"/>
  <c r="S2939" i="1"/>
  <c r="U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/>
  <c r="S3191" i="1"/>
  <c r="S3192" i="1"/>
  <c r="S3193" i="1"/>
  <c r="S3194" i="1"/>
  <c r="U3194" i="1"/>
  <c r="S3195" i="1"/>
  <c r="U3195" i="1"/>
  <c r="S3196" i="1"/>
  <c r="S3197" i="1"/>
  <c r="S3198" i="1"/>
  <c r="S3199" i="1"/>
  <c r="S3200" i="1"/>
  <c r="S3201" i="1"/>
  <c r="S3202" i="1"/>
  <c r="S3203" i="1"/>
  <c r="U3203" i="1"/>
  <c r="S3204" i="1"/>
  <c r="S3205" i="1"/>
  <c r="S3206" i="1"/>
  <c r="S3207" i="1"/>
  <c r="U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/>
  <c r="S3633" i="1"/>
  <c r="S3634" i="1"/>
  <c r="U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/>
  <c r="S3755" i="1"/>
  <c r="S3756" i="1"/>
  <c r="S3757" i="1"/>
  <c r="U3757" i="1"/>
  <c r="S3758" i="1"/>
  <c r="S3759" i="1"/>
  <c r="S3760" i="1"/>
  <c r="S3761" i="1"/>
  <c r="S3762" i="1"/>
  <c r="S3763" i="1"/>
  <c r="U3763" i="1"/>
  <c r="S3764" i="1"/>
  <c r="U3764" i="1"/>
  <c r="S3765" i="1"/>
  <c r="S3766" i="1"/>
  <c r="S3767" i="1"/>
  <c r="S3768" i="1"/>
  <c r="S3769" i="1"/>
  <c r="S3770" i="1"/>
  <c r="S3771" i="1"/>
  <c r="S3772" i="1"/>
  <c r="U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/>
  <c r="S3785" i="1"/>
  <c r="S3786" i="1"/>
  <c r="S3787" i="1"/>
  <c r="U3787" i="1"/>
  <c r="S3788" i="1"/>
  <c r="S3789" i="1"/>
  <c r="S3790" i="1"/>
  <c r="S3791" i="1"/>
  <c r="U3791" i="1"/>
  <c r="S3792" i="1"/>
  <c r="S3793" i="1"/>
  <c r="S3794" i="1"/>
  <c r="S3795" i="1"/>
  <c r="S3796" i="1"/>
  <c r="U3796" i="1"/>
  <c r="S3797" i="1"/>
  <c r="U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/>
  <c r="S3871" i="1"/>
  <c r="S3872" i="1"/>
  <c r="S3873" i="1"/>
  <c r="S3874" i="1"/>
  <c r="S3875" i="1"/>
  <c r="S3876" i="1"/>
  <c r="S3877" i="1"/>
  <c r="S3878" i="1"/>
  <c r="U3878" i="1"/>
  <c r="S3879" i="1"/>
  <c r="S3880" i="1"/>
  <c r="S3881" i="1"/>
  <c r="U3881" i="1"/>
  <c r="S3882" i="1"/>
  <c r="U3882" i="1"/>
  <c r="S3883" i="1"/>
  <c r="S3884" i="1"/>
  <c r="S3885" i="1"/>
  <c r="U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/>
</calcChain>
</file>

<file path=xl/sharedStrings.xml><?xml version="1.0" encoding="utf-8"?>
<sst xmlns="http://schemas.openxmlformats.org/spreadsheetml/2006/main" count="38362" uniqueCount="8421">
  <si>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</si>
  <si>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</si>
  <si>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</si>
  <si>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</si>
  <si>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</si>
  <si>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</si>
  <si>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</si>
  <si>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</si>
  <si>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</si>
  <si>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</si>
  <si>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</si>
  <si>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</si>
  <si>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</si>
  <si>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</si>
  <si>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</si>
  <si>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</si>
  <si>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</si>
  <si>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</si>
  <si>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</si>
  <si>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</si>
  <si>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</si>
  <si>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</si>
  <si>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</si>
  <si>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</si>
  <si>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</si>
  <si>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</si>
  <si>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</si>
  <si>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</si>
  <si>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</si>
  <si>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</si>
  <si>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</si>
  <si>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</si>
  <si>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</si>
  <si>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</si>
  <si>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</si>
  <si>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</si>
  <si>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</si>
  <si>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</si>
  <si>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</si>
  <si>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</si>
  <si>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</si>
  <si>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</si>
  <si>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</si>
  <si>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</si>
  <si>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</si>
  <si>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</si>
  <si>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</si>
  <si>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</si>
  <si>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</si>
  <si>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</si>
  <si>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</si>
  <si>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</si>
  <si>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</si>
  <si>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</si>
  <si>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</si>
  <si>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</si>
  <si>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</si>
  <si>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</si>
  <si>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</si>
  <si>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</si>
  <si>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</si>
  <si>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</si>
  <si>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</si>
  <si>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</si>
  <si>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</si>
  <si>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</si>
  <si>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</si>
  <si>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</si>
  <si>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</si>
  <si>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</si>
  <si>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</si>
  <si>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</si>
  <si>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</si>
  <si>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</si>
  <si>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</si>
  <si>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</si>
  <si>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</si>
  <si>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</si>
  <si>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</si>
  <si>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</si>
  <si>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</si>
  <si>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</si>
  <si>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</si>
  <si>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</si>
  <si>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</si>
  <si>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</si>
  <si>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</si>
  <si>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</si>
  <si>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</si>
  <si>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</si>
  <si>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</si>
  <si>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</si>
  <si>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</si>
  <si>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</si>
  <si>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</si>
  <si>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</si>
  <si>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</si>
  <si>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</si>
  <si>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</si>
  <si>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</si>
  <si>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</si>
  <si>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</si>
  <si>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</si>
  <si>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</si>
  <si>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</si>
  <si>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</si>
  <si>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</si>
  <si>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</si>
  <si>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</si>
  <si>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</si>
  <si>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</si>
  <si>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</si>
  <si>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</si>
  <si>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</si>
  <si>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</si>
  <si>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</si>
  <si>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</si>
  <si>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</si>
  <si>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</si>
  <si>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</si>
  <si>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</si>
  <si>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</si>
  <si>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</si>
  <si>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</si>
  <si>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</si>
  <si>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</si>
  <si>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</si>
  <si>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</si>
  <si>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</si>
  <si>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</si>
  <si>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</si>
  <si>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</si>
  <si>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</si>
  <si>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</si>
  <si>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</si>
  <si>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</si>
  <si>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</si>
  <si>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</si>
  <si>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</si>
  <si>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</si>
  <si>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</si>
  <si>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</si>
  <si>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</si>
  <si>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</si>
  <si>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</si>
  <si>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</si>
  <si>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</si>
  <si>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</si>
  <si>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</si>
  <si>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</si>
  <si>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</si>
  <si>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</si>
  <si>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</si>
  <si>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</si>
  <si>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</si>
  <si>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</si>
  <si>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</si>
  <si>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</si>
  <si>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</si>
  <si>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</si>
  <si>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</si>
  <si>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</si>
  <si>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</si>
  <si>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</si>
  <si>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</si>
  <si>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</si>
  <si>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</si>
  <si>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</si>
  <si>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</si>
  <si>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</si>
  <si>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</si>
  <si>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</si>
  <si>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</si>
  <si>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</si>
  <si>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</si>
  <si>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</si>
  <si>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</si>
  <si>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</si>
  <si>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</si>
  <si>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</si>
  <si>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</si>
  <si>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</si>
  <si>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</si>
  <si>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</si>
  <si>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</si>
  <si>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</si>
  <si>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</si>
  <si>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</si>
  <si>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</si>
  <si>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</si>
  <si>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</si>
  <si>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</si>
  <si>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</si>
  <si>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</si>
  <si>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</si>
  <si>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</si>
  <si>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</si>
  <si>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</si>
  <si>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</si>
  <si>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</si>
  <si>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</si>
  <si>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</si>
  <si>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</si>
  <si>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</si>
  <si>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</si>
  <si>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</si>
  <si>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</si>
  <si>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</si>
  <si>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</si>
  <si>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</si>
  <si>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</si>
  <si>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</si>
  <si>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</si>
  <si>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</si>
  <si>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</si>
  <si>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</si>
  <si>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</si>
  <si>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</si>
  <si>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</si>
  <si>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</si>
  <si>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</si>
  <si>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</si>
  <si>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</si>
  <si>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</si>
  <si>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</si>
  <si>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</si>
  <si>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</si>
  <si>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</si>
  <si>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</si>
  <si>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</si>
  <si>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</si>
  <si>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</si>
  <si>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</si>
  <si>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</si>
  <si>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</si>
  <si>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</si>
  <si>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</si>
  <si>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</si>
  <si>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</si>
  <si>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</si>
  <si>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</si>
  <si>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</si>
  <si>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</si>
  <si>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</si>
  <si>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</si>
  <si>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</si>
  <si>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</si>
  <si>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</si>
  <si>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</si>
  <si>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</si>
  <si>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</si>
  <si>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</si>
  <si>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</si>
  <si>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</si>
  <si>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</si>
  <si>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</si>
  <si>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</si>
  <si>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</si>
  <si>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</si>
  <si>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</si>
  <si>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</si>
  <si>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</si>
  <si>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</si>
  <si>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</si>
  <si>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</si>
  <si>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</si>
  <si>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</si>
  <si>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</si>
  <si>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</si>
  <si>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</si>
  <si>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</si>
  <si>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</si>
  <si>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</si>
  <si>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</si>
  <si>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</si>
  <si>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</si>
  <si>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</si>
  <si>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</si>
  <si>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</si>
  <si>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</si>
  <si>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</si>
  <si>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</si>
  <si>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</si>
  <si>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</si>
  <si>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</si>
  <si>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</si>
  <si>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</si>
  <si>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</si>
  <si>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</si>
  <si>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</si>
  <si>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</si>
  <si>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</si>
  <si>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</si>
  <si>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</si>
  <si>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</si>
  <si>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</si>
  <si>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</si>
  <si>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</si>
  <si>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</si>
  <si>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</si>
  <si>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</si>
  <si>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</si>
  <si>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</si>
  <si>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</si>
  <si>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</si>
  <si>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</si>
  <si>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</si>
  <si>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</si>
  <si>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</si>
  <si>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</si>
  <si>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</si>
  <si>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</si>
  <si>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</si>
  <si>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</si>
  <si>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</si>
  <si>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</si>
  <si>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</si>
  <si>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</si>
  <si>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</si>
  <si>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</si>
  <si>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</si>
  <si>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</si>
  <si>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</si>
  <si>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</si>
  <si>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</si>
  <si>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</si>
  <si>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</si>
  <si>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</si>
  <si>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</si>
  <si>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</si>
  <si>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</si>
  <si>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</si>
  <si>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</si>
  <si>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</si>
  <si>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</si>
  <si>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</si>
  <si>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</si>
  <si>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</si>
  <si>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</si>
  <si>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</si>
  <si>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</si>
  <si>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</si>
  <si>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</si>
  <si>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</si>
  <si>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</si>
  <si>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</si>
  <si>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</si>
  <si>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</si>
  <si>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</si>
  <si>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</si>
  <si>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</si>
  <si>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</si>
  <si>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</si>
  <si>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</si>
  <si>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</si>
  <si>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</si>
  <si>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</si>
  <si>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</si>
  <si>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</si>
  <si>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</si>
  <si>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</si>
  <si>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</si>
  <si>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</si>
  <si>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</si>
  <si>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</si>
  <si>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</si>
  <si>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</si>
  <si>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</si>
  <si>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</si>
  <si>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</si>
  <si>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</si>
  <si>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</si>
  <si>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</si>
  <si>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</si>
  <si>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</si>
  <si>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</si>
  <si>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</si>
  <si>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</si>
  <si>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</si>
  <si>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</si>
  <si>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</si>
  <si>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</si>
  <si>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</si>
  <si>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</si>
  <si>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</si>
  <si>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</si>
  <si>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</si>
  <si>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</si>
  <si>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</si>
  <si>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</si>
  <si>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</si>
  <si>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</si>
  <si>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</si>
  <si>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</si>
  <si>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</si>
  <si>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</si>
  <si>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</si>
  <si>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</si>
  <si>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</si>
  <si>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</si>
  <si>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</si>
  <si>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</si>
  <si>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</si>
  <si>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</si>
  <si>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</si>
  <si>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</si>
  <si>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</si>
  <si>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</si>
  <si>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</si>
  <si>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</si>
  <si>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</si>
  <si>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</si>
  <si>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</si>
  <si>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</si>
  <si>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</si>
  <si>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</si>
  <si>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</si>
  <si>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</si>
  <si>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</si>
  <si>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</si>
  <si>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</si>
  <si>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</si>
  <si>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</si>
  <si>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</si>
  <si>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</si>
  <si>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</si>
  <si>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</si>
  <si>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</si>
  <si>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</si>
  <si>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</si>
  <si>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</si>
  <si>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</si>
  <si>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</si>
  <si>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</si>
  <si>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</si>
  <si>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</si>
  <si>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</si>
  <si>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</si>
  <si>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</si>
  <si>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</si>
  <si>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</si>
  <si>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</si>
  <si>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</si>
  <si>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</si>
  <si>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</si>
  <si>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</si>
  <si>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</si>
  <si>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</si>
  <si>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</si>
  <si>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</si>
  <si>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</si>
  <si>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</si>
  <si>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</si>
  <si>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</si>
  <si>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</si>
  <si>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</si>
  <si>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</si>
  <si>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</si>
  <si>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</si>
  <si>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</si>
  <si>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</si>
  <si>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</si>
  <si>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</si>
  <si>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</si>
  <si>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</si>
  <si>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</si>
  <si>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</si>
  <si>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</si>
  <si>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</si>
  <si>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</si>
  <si>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</si>
  <si>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</si>
  <si>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</si>
  <si>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</si>
  <si>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</si>
  <si>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</si>
  <si>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</si>
  <si>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</si>
  <si>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</si>
  <si>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</si>
  <si>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</si>
  <si>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</si>
  <si>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</si>
  <si>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</si>
  <si>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</si>
  <si>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</si>
  <si>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</si>
  <si>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</si>
  <si>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</si>
  <si>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</si>
  <si>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</si>
  <si>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</si>
  <si>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</si>
  <si>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</si>
  <si>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</si>
  <si>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</si>
  <si>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</si>
  <si>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</si>
  <si>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</si>
  <si>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</si>
  <si>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</si>
  <si>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</si>
  <si>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</si>
  <si>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</si>
  <si>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</si>
  <si>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</si>
  <si>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</si>
  <si>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</si>
  <si>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</si>
  <si>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</si>
  <si>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</si>
  <si>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</si>
  <si>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</si>
  <si>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</si>
  <si>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</si>
  <si>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</si>
  <si>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</si>
  <si>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</si>
  <si>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</si>
  <si>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</si>
  <si>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</si>
  <si>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</si>
  <si>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</si>
  <si>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</si>
  <si>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</si>
  <si>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</si>
  <si>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</si>
  <si>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</si>
  <si>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</si>
  <si>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</si>
  <si>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</si>
  <si>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</si>
  <si>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</si>
  <si>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</si>
  <si>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</si>
  <si>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</si>
  <si>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</si>
  <si>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</si>
  <si>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</si>
  <si>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</si>
  <si>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</si>
  <si>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</si>
  <si>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</si>
  <si>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</si>
  <si>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</si>
  <si>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</si>
  <si>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</si>
  <si>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</si>
  <si>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</si>
  <si>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</si>
  <si>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</si>
  <si>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</si>
  <si>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</si>
  <si>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</si>
  <si>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</si>
  <si>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</si>
  <si>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</si>
  <si>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</si>
  <si>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</si>
  <si>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</si>
  <si>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</si>
  <si>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</si>
  <si>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</si>
  <si>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</si>
  <si>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</si>
  <si>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</si>
  <si>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</si>
  <si>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</si>
  <si>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</si>
  <si>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</si>
  <si>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</si>
  <si>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</si>
  <si>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</si>
  <si>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</si>
  <si>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</si>
  <si>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</si>
  <si>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</si>
  <si>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</si>
  <si>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</si>
  <si>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</si>
  <si>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</si>
  <si>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</si>
  <si>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</si>
  <si>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</si>
  <si>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</si>
  <si>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</si>
  <si>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</si>
  <si>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</si>
  <si>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</si>
  <si>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</si>
  <si>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</si>
  <si>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</si>
  <si>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</si>
  <si>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</si>
  <si>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</si>
  <si>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</si>
  <si>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</si>
  <si>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</si>
  <si>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</si>
  <si>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</si>
  <si>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</si>
  <si>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</si>
  <si>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</si>
  <si>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</si>
  <si>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</si>
  <si>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</si>
  <si>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</si>
  <si>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</si>
  <si>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</si>
  <si>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</si>
  <si>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</si>
  <si>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</si>
  <si>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</si>
  <si>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</si>
  <si>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</si>
  <si>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</si>
  <si>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</si>
  <si>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</si>
  <si>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</si>
  <si>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</si>
  <si>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</si>
  <si>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</si>
  <si>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</si>
  <si>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</si>
  <si>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</si>
  <si>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</si>
  <si>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</si>
  <si>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</si>
  <si>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</si>
  <si>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</si>
  <si>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</si>
  <si>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</si>
  <si>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</si>
  <si>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</si>
  <si>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</si>
  <si>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</si>
  <si>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</si>
  <si>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</si>
  <si>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</si>
  <si>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</si>
  <si>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</si>
  <si>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</si>
  <si>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</si>
  <si>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</si>
  <si>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</si>
  <si>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</si>
  <si>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</si>
  <si>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</si>
  <si>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</si>
  <si>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</si>
  <si>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</si>
  <si>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</si>
  <si>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</si>
  <si>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</si>
  <si>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</si>
  <si>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</si>
  <si>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</si>
  <si>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</si>
  <si>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</si>
  <si>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</si>
  <si>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</si>
  <si>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</si>
  <si>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</si>
  <si>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</si>
  <si>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</si>
  <si>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</si>
  <si>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</si>
  <si>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</si>
  <si>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</si>
  <si>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</si>
  <si>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</si>
  <si>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</si>
  <si>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</si>
  <si>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</si>
  <si>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</si>
  <si>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</si>
  <si>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</si>
  <si>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</si>
  <si>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</si>
  <si>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</si>
  <si>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</si>
  <si>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</si>
  <si>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</si>
  <si>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</si>
  <si>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</si>
  <si>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</si>
  <si>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</si>
  <si>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</si>
  <si>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</si>
  <si>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</si>
  <si>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</si>
  <si>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</si>
  <si>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</si>
  <si>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</si>
  <si>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</si>
  <si>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</si>
  <si>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</si>
  <si>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</si>
  <si>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</si>
  <si>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</si>
  <si>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</si>
  <si>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</si>
  <si>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</si>
  <si>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</si>
  <si>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</si>
  <si>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</si>
  <si>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</si>
  <si>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</si>
  <si>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</si>
  <si>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</si>
  <si>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</si>
  <si>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</si>
  <si>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</si>
  <si>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</si>
  <si>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</si>
  <si>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</si>
  <si>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</si>
  <si>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</si>
  <si>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</si>
  <si>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</si>
  <si>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</si>
  <si>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</si>
  <si>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</si>
  <si>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</si>
  <si>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</si>
  <si>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</si>
  <si>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</si>
  <si>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</si>
  <si>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</si>
  <si>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</si>
  <si>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</si>
  <si>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</si>
  <si>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</si>
  <si>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</si>
  <si>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</si>
  <si>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</si>
  <si>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</si>
  <si>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</si>
  <si>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</si>
  <si>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</si>
  <si>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</si>
  <si>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</si>
  <si>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</si>
  <si>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</si>
  <si>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</si>
  <si>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</si>
  <si>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</si>
  <si>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</si>
  <si>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</si>
  <si>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</si>
  <si>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</si>
  <si>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</si>
  <si>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</si>
  <si>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</si>
  <si>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</si>
  <si>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</si>
  <si>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</si>
  <si>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</si>
  <si>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</si>
  <si>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</si>
  <si>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</si>
  <si>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</si>
  <si>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</si>
  <si>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</si>
  <si>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</si>
  <si>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</si>
  <si>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</si>
  <si>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</si>
  <si>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</si>
  <si>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</si>
  <si>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</si>
  <si>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</si>
  <si>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</si>
  <si>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</si>
  <si>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</si>
  <si>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</si>
  <si>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</si>
  <si>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</si>
  <si>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</si>
  <si>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</si>
  <si>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</si>
  <si>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</si>
  <si>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</si>
  <si>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</si>
  <si>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</si>
  <si>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</si>
  <si>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</si>
  <si>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</si>
  <si>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</si>
  <si>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</si>
  <si>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</si>
  <si>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</si>
  <si>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</si>
  <si>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</si>
  <si>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</si>
  <si>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</si>
  <si>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</si>
  <si>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</si>
  <si>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</si>
  <si>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</si>
  <si>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</si>
  <si>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</si>
  <si>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</si>
  <si>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</si>
  <si>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</si>
  <si>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</si>
  <si>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</si>
  <si>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</si>
  <si>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</si>
  <si>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</si>
  <si>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</si>
  <si>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</si>
  <si>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</si>
  <si>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</si>
  <si>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</si>
  <si>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</si>
  <si>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</si>
  <si>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</si>
  <si>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</si>
  <si>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</si>
  <si>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</si>
  <si>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</si>
  <si>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</si>
  <si>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</si>
  <si>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</si>
  <si>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</si>
  <si>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</si>
  <si>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</si>
  <si>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</si>
  <si>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</si>
  <si>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</si>
  <si>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</si>
  <si>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</si>
  <si>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</si>
  <si>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</si>
  <si>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</si>
  <si>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</si>
  <si>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</si>
  <si>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</si>
  <si>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</si>
  <si>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</si>
  <si>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</si>
  <si>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</si>
  <si>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</si>
  <si>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</si>
  <si>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</si>
  <si>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</si>
  <si>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</si>
  <si>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</si>
  <si>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</si>
  <si>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</si>
  <si>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</si>
  <si>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</si>
  <si>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</si>
  <si>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</si>
  <si>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</si>
  <si>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</si>
  <si>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</si>
  <si>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</si>
  <si>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</si>
  <si>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</si>
  <si>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</si>
  <si>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</si>
  <si>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</si>
  <si>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</si>
  <si>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</si>
  <si>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</si>
  <si>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</si>
  <si>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</si>
  <si>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</si>
  <si>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</si>
  <si>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</si>
  <si>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</si>
  <si>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</si>
  <si>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</si>
  <si>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</si>
  <si>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</si>
  <si>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</si>
  <si>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</si>
  <si>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</si>
  <si>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</si>
  <si>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</si>
  <si>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</si>
  <si>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</si>
  <si>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</si>
  <si>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</si>
  <si>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</si>
  <si>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</si>
  <si>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</si>
  <si>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</si>
  <si>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</si>
  <si>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</si>
  <si>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</si>
  <si>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</si>
  <si>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</si>
  <si>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</si>
  <si>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</si>
  <si>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</si>
  <si>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</si>
  <si>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</si>
  <si>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</si>
  <si>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</si>
  <si>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</si>
  <si>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</si>
  <si>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</si>
  <si>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</si>
  <si>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</si>
  <si>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</si>
  <si>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</si>
  <si>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</si>
  <si>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</si>
  <si>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</si>
  <si>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</si>
  <si>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</si>
  <si>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</si>
  <si>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</si>
  <si>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</si>
  <si>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</si>
  <si>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</si>
  <si>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</si>
  <si>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</si>
  <si>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</si>
  <si>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</si>
  <si>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</si>
  <si>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</si>
  <si>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</si>
  <si>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</si>
  <si>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</si>
  <si>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</si>
  <si>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</si>
  <si>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</si>
  <si>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</si>
  <si>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</si>
  <si>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</si>
  <si>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</si>
  <si>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</si>
  <si>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</si>
  <si>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</si>
  <si>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</si>
  <si>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</si>
  <si>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</si>
  <si>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</si>
  <si>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</si>
  <si>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</si>
  <si>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</si>
  <si>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</si>
  <si>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</si>
  <si>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</si>
  <si>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</si>
  <si>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</si>
  <si>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</si>
  <si>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</si>
  <si>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</si>
  <si>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</si>
  <si>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</si>
  <si>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</si>
  <si>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</si>
  <si>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</si>
  <si>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</si>
  <si>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</si>
  <si>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</si>
  <si>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</si>
  <si>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</si>
  <si>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</si>
  <si>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</si>
  <si>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</si>
  <si>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</si>
  <si>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</si>
  <si>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</si>
  <si>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</si>
  <si>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</si>
  <si>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</si>
  <si>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</si>
  <si>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</si>
  <si>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</si>
  <si>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</si>
  <si>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</si>
  <si>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</si>
  <si>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</si>
  <si>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</si>
  <si>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</si>
  <si>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</si>
  <si>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</si>
  <si>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</si>
  <si>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</si>
  <si>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</si>
  <si>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</si>
  <si>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</si>
  <si>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</si>
  <si>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</si>
  <si>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</si>
  <si>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</si>
  <si>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</si>
  <si>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</si>
  <si>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</si>
  <si>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</si>
  <si>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</si>
  <si>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</si>
  <si>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</si>
  <si>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</si>
  <si>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</si>
  <si>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</si>
  <si>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</si>
  <si>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</si>
  <si>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</si>
  <si>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</si>
  <si>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</si>
  <si>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</si>
  <si>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</si>
  <si>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</si>
  <si>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</si>
  <si>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</si>
  <si>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</si>
  <si>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</si>
  <si>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</si>
  <si>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</si>
  <si>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</si>
  <si>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</si>
  <si>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</si>
  <si>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</si>
  <si>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</si>
  <si>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</si>
  <si>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</si>
  <si>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</si>
  <si>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</si>
  <si>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</si>
  <si>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</si>
  <si>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</si>
  <si>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</si>
  <si>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</si>
  <si>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</si>
  <si>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</si>
  <si>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</si>
  <si>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</si>
  <si>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</si>
  <si>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</si>
  <si>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</si>
  <si>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</si>
  <si>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</si>
  <si>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</si>
  <si>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</si>
  <si>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</si>
  <si>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</si>
  <si>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</si>
  <si>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</si>
  <si>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</si>
  <si>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</si>
  <si>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</si>
  <si>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</si>
  <si>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</si>
  <si>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</si>
  <si>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</si>
  <si>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</si>
  <si>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</si>
  <si>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</si>
  <si>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</si>
  <si>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</si>
  <si>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</si>
  <si>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</si>
  <si>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</si>
  <si>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</si>
  <si>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</si>
  <si>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</si>
  <si>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</si>
  <si>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</si>
  <si>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</si>
  <si>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</si>
  <si>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</si>
  <si>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</si>
  <si>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</si>
  <si>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</si>
  <si>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</si>
  <si>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</si>
  <si>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</si>
  <si>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</si>
  <si>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</si>
  <si>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</si>
  <si>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</si>
  <si>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</si>
  <si>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</si>
  <si>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</si>
  <si>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</si>
  <si>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</si>
  <si>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</si>
  <si>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</si>
  <si>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</si>
  <si>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</si>
  <si>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</si>
  <si>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</si>
  <si>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</si>
  <si>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</si>
  <si>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</si>
  <si>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</si>
  <si>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</si>
  <si>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</si>
  <si>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</si>
  <si>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</si>
  <si>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</si>
  <si>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</si>
  <si>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</si>
  <si>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</si>
  <si>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</si>
  <si>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</si>
  <si>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</si>
  <si>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</si>
  <si>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</si>
  <si>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</si>
  <si>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</si>
  <si>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</si>
  <si>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</si>
  <si>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</si>
  <si>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</si>
  <si>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</si>
  <si>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</si>
  <si>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</si>
  <si>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</si>
  <si>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</si>
  <si>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</si>
  <si>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</si>
  <si>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</si>
  <si>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</si>
  <si>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</si>
  <si>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</si>
  <si>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</si>
  <si>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</si>
  <si>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</si>
  <si>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</si>
  <si>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</si>
  <si>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</si>
  <si>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</si>
  <si>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</si>
  <si>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</si>
  <si>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</si>
  <si>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</si>
  <si>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</si>
  <si>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</si>
  <si>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</si>
  <si>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</si>
  <si>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</si>
  <si>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</si>
  <si>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</si>
  <si>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</si>
  <si>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</si>
  <si>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</si>
  <si>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</si>
  <si>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</si>
  <si>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</si>
  <si>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</si>
  <si>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</si>
  <si>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</si>
  <si>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</si>
  <si>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</si>
  <si>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</si>
  <si>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</si>
  <si>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</si>
  <si>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</si>
  <si>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</si>
  <si>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</si>
  <si>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</si>
  <si>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</si>
  <si>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</si>
  <si>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</si>
  <si>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</si>
  <si>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</si>
  <si>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</si>
  <si>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</si>
  <si>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</si>
  <si>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</si>
  <si>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</si>
  <si>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</si>
  <si>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</si>
  <si>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</si>
  <si>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</si>
  <si>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</si>
  <si>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</si>
  <si>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</si>
  <si>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</si>
  <si>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</si>
  <si>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</si>
  <si>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</si>
  <si>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</si>
  <si>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</si>
  <si>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</si>
  <si>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</si>
  <si>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</si>
  <si>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</si>
  <si>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</si>
  <si>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</si>
  <si>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</si>
  <si>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</si>
  <si>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</si>
  <si>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</si>
  <si>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</si>
  <si>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</si>
  <si>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</si>
  <si>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</si>
  <si>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</si>
  <si>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</si>
  <si>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</si>
  <si>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</si>
  <si>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</si>
  <si>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</si>
  <si>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</si>
  <si>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</si>
  <si>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</si>
  <si>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</si>
  <si>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</si>
  <si>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</si>
  <si>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</si>
  <si>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</si>
  <si>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</si>
  <si>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</si>
  <si>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</si>
  <si>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</si>
  <si>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</si>
  <si>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</si>
  <si>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</si>
  <si>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</si>
  <si>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</si>
  <si>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</si>
  <si>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</si>
  <si>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</si>
  <si>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</si>
  <si>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</si>
  <si>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</si>
  <si>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</si>
  <si>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</si>
  <si>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</si>
  <si>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</si>
  <si>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</si>
  <si>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</si>
  <si>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</si>
  <si>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</si>
  <si>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</si>
  <si>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</si>
  <si>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</si>
  <si>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</si>
  <si>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</si>
  <si>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</si>
  <si>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</si>
  <si>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</si>
  <si>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</si>
  <si>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</si>
  <si>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</si>
  <si>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</si>
  <si>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</si>
  <si>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</si>
  <si>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</si>
  <si>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</si>
  <si>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</si>
  <si>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</si>
  <si>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</si>
  <si>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</si>
  <si>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</si>
  <si>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</si>
  <si>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</si>
  <si>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</si>
  <si>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</si>
  <si>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</si>
  <si>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</si>
  <si>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</si>
  <si>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</si>
  <si>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</si>
  <si>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</si>
  <si>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</si>
  <si>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</si>
  <si>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</si>
  <si>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</si>
  <si>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</si>
  <si>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</si>
  <si>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</si>
  <si>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</si>
  <si>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</si>
  <si>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</si>
  <si>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</si>
  <si>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</si>
  <si>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</si>
  <si>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</si>
  <si>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</si>
  <si>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</si>
  <si>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</si>
  <si>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</si>
  <si>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</si>
  <si>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</si>
  <si>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</si>
  <si>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</si>
  <si>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</si>
  <si>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</si>
  <si>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</si>
  <si>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</si>
  <si>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</si>
  <si>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</si>
  <si>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</si>
  <si>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</si>
  <si>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</si>
  <si>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</si>
  <si>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</si>
  <si>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</si>
  <si>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</si>
  <si>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</si>
  <si>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</si>
  <si>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</si>
  <si>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</si>
  <si>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</si>
  <si>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</si>
  <si>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</si>
  <si>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</si>
  <si>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</si>
  <si>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</si>
  <si>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</si>
  <si>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</si>
  <si>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</si>
  <si>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</si>
  <si>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</si>
  <si>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</si>
  <si>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</si>
  <si>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</si>
  <si>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</si>
  <si>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</si>
  <si>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</si>
  <si>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</si>
  <si>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</si>
  <si>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</si>
  <si>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</si>
  <si>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</si>
  <si>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</si>
  <si>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</si>
  <si>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</si>
  <si>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</si>
  <si>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</si>
  <si>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</si>
  <si>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</si>
  <si>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</si>
  <si>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</si>
  <si>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</si>
  <si>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</si>
  <si>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</si>
  <si>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</si>
  <si>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</si>
  <si>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</si>
  <si>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</si>
  <si>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</si>
  <si>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</si>
  <si>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</si>
  <si>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</si>
  <si>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</si>
  <si>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</si>
  <si>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</si>
  <si>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</si>
  <si>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</si>
  <si>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</si>
  <si>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</si>
  <si>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</si>
  <si>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</si>
  <si>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</si>
  <si>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</si>
  <si>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</si>
  <si>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</si>
  <si>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</si>
  <si>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</si>
  <si>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</si>
  <si>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</si>
  <si>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</si>
  <si>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</si>
  <si>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</si>
  <si>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</si>
  <si>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</si>
  <si>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</si>
  <si>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</si>
  <si>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</si>
  <si>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</si>
  <si>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</si>
  <si>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</si>
  <si>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</si>
  <si>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</si>
  <si>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</si>
  <si>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</si>
  <si>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</si>
  <si>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</si>
  <si>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</si>
  <si>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</si>
  <si>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</si>
  <si>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</si>
  <si>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</si>
  <si>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</si>
  <si>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</si>
  <si>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</si>
  <si>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</si>
  <si>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</si>
  <si>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</si>
  <si>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</si>
  <si>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</si>
  <si>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</si>
  <si>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</si>
  <si>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</si>
  <si>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</si>
  <si>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</si>
  <si>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</si>
  <si>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</si>
  <si>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</si>
  <si>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</si>
  <si>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</si>
  <si>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</si>
  <si>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</si>
  <si>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</si>
  <si>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</si>
  <si>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</si>
  <si>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</si>
  <si>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</si>
  <si>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</si>
  <si>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</si>
  <si>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</si>
  <si>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</si>
  <si>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</si>
  <si>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</si>
  <si>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</si>
  <si>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</si>
  <si>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</si>
  <si>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</si>
  <si>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</si>
  <si>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</si>
  <si>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</si>
  <si>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</si>
  <si>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</si>
  <si>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</si>
  <si>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</si>
  <si>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</si>
  <si>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</si>
  <si>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</si>
  <si>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</si>
  <si>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</si>
  <si>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</si>
  <si>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</si>
  <si>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</si>
  <si>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</si>
  <si>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</si>
  <si>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</si>
  <si>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</si>
  <si>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</si>
  <si>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</si>
  <si>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</si>
  <si>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</si>
  <si>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</si>
  <si>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</si>
  <si>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</si>
  <si>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</si>
  <si>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</si>
  <si>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</si>
  <si>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</si>
  <si>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</si>
  <si>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</si>
  <si>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</si>
  <si>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</si>
  <si>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</si>
  <si>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</si>
  <si>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</si>
  <si>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</si>
  <si>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</si>
  <si>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</si>
  <si>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</si>
  <si>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</si>
  <si>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</si>
  <si>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</si>
  <si>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</si>
  <si>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</si>
  <si>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</si>
  <si>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</si>
  <si>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</si>
  <si>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</si>
  <si>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</si>
  <si>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</si>
  <si>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</si>
  <si>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</si>
  <si>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</si>
  <si>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</si>
  <si>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</si>
  <si>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</si>
  <si>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</si>
  <si>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</si>
  <si>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</si>
  <si>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</si>
  <si>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</si>
  <si>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</si>
  <si>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</si>
  <si>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</si>
  <si>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</si>
  <si>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</si>
  <si>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</si>
  <si>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</si>
  <si>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</si>
  <si>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</si>
  <si>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</si>
  <si>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</si>
  <si>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</si>
  <si>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</si>
  <si>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</si>
  <si>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</si>
  <si>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</si>
  <si>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</si>
  <si>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</si>
  <si>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</si>
  <si>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</si>
  <si>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</si>
  <si>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</si>
  <si>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</si>
  <si>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</si>
  <si>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</si>
  <si>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</si>
  <si>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</si>
  <si>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</si>
  <si>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</si>
  <si>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</si>
  <si>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</si>
  <si>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</si>
  <si>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</si>
  <si>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</si>
  <si>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</si>
  <si>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</si>
  <si>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</si>
  <si>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</si>
  <si>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</si>
  <si>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</si>
  <si>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</si>
  <si>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</si>
  <si>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</si>
  <si>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</si>
  <si>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</si>
  <si>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</si>
  <si>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</si>
  <si>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</si>
  <si>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</si>
  <si>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</si>
  <si>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</si>
  <si>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</si>
  <si>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</si>
  <si>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</si>
  <si>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</si>
  <si>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</si>
  <si>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</si>
  <si>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</si>
  <si>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</si>
  <si>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</si>
  <si>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</si>
  <si>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</si>
  <si>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</si>
  <si>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</si>
  <si>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</si>
  <si>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</si>
  <si>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</si>
  <si>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</si>
  <si>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</si>
  <si>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</si>
  <si>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</si>
  <si>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</si>
  <si>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</si>
  <si>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</si>
  <si>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</si>
  <si>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</si>
  <si>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</si>
  <si>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</si>
  <si>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</si>
  <si>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</si>
  <si>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</si>
  <si>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</si>
  <si>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</si>
  <si>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</si>
  <si>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</si>
  <si>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</si>
  <si>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</si>
  <si>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</si>
  <si>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</si>
  <si>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</si>
  <si>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</si>
  <si>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</si>
  <si>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</si>
  <si>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</si>
  <si>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</si>
  <si>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</si>
  <si>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</si>
  <si>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</si>
  <si>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</si>
  <si>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</si>
  <si>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</si>
  <si>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</si>
  <si>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</si>
  <si>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</si>
  <si>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</si>
  <si>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</si>
  <si>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</si>
  <si>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</si>
  <si>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</si>
  <si>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</si>
  <si>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</si>
  <si>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</si>
  <si>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</si>
  <si>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</si>
  <si>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</si>
  <si>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</si>
  <si>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</si>
  <si>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</si>
  <si>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</si>
  <si>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</si>
  <si>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</si>
  <si>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</si>
  <si>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</si>
  <si>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</si>
  <si>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</si>
  <si>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</si>
  <si>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</si>
  <si>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</si>
  <si>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</si>
  <si>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</si>
  <si>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</si>
  <si>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</si>
  <si>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</si>
  <si>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</si>
  <si>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</si>
  <si>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</si>
  <si>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</si>
  <si>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</si>
  <si>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</si>
  <si>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</si>
  <si>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</si>
  <si>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</si>
  <si>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</si>
  <si>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</si>
  <si>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</si>
  <si>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</si>
  <si>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</si>
  <si>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</si>
  <si>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</si>
  <si>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</si>
  <si>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</si>
  <si>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</si>
  <si>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</si>
  <si>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</si>
  <si>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</si>
  <si>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</si>
  <si>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</si>
  <si>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</si>
  <si>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</si>
  <si>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</si>
  <si>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</si>
  <si>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</si>
  <si>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</si>
  <si>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</si>
  <si>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</si>
  <si>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</si>
  <si>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</si>
  <si>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</si>
  <si>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</si>
  <si>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</si>
  <si>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</si>
  <si>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</si>
  <si>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</si>
  <si>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</si>
  <si>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</si>
  <si>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</si>
  <si>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</si>
  <si>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</si>
  <si>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</si>
  <si>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</si>
  <si>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</si>
  <si>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</si>
  <si>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</si>
  <si>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</si>
  <si>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</si>
  <si>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</si>
  <si>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</si>
  <si>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</si>
  <si>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</si>
  <si>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</si>
  <si>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</si>
  <si>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</si>
  <si>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</si>
  <si>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</si>
  <si>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</si>
  <si>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</si>
  <si>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</si>
  <si>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</si>
  <si>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</si>
  <si>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</si>
  <si>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</si>
  <si>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</si>
  <si>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</si>
  <si>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</si>
  <si>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</si>
  <si>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</si>
  <si>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</si>
  <si>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</si>
  <si>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</si>
  <si>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</si>
  <si>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</si>
  <si>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</si>
  <si>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</si>
  <si>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</si>
  <si>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</si>
  <si>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</si>
  <si>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</si>
  <si>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</si>
  <si>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</si>
  <si>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</si>
  <si>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</si>
  <si>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</si>
  <si>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</si>
  <si>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</si>
  <si>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</si>
  <si>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</si>
  <si>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</si>
  <si>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</si>
  <si>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</si>
  <si>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</si>
  <si>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</si>
  <si>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</si>
  <si>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</si>
  <si>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</si>
  <si>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</si>
  <si>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</si>
  <si>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</si>
  <si>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</si>
  <si>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</si>
  <si>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</si>
  <si>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</si>
  <si>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</si>
  <si>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</si>
  <si>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</si>
  <si>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</si>
  <si>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</si>
  <si>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</si>
  <si>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</si>
  <si>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</si>
  <si>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</si>
  <si>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</si>
  <si>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</si>
  <si>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</si>
  <si>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</si>
  <si>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</si>
  <si>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</si>
  <si>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</si>
  <si>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</si>
  <si>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</si>
  <si>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</si>
  <si>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</si>
  <si>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</si>
  <si>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</si>
  <si>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</si>
  <si>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</si>
  <si>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</si>
  <si>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</si>
  <si>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</si>
  <si>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</si>
  <si>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</si>
  <si>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</si>
  <si>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</si>
  <si>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</si>
  <si>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</si>
  <si>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</si>
  <si>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</si>
  <si>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</si>
  <si>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</si>
  <si>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</si>
  <si>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</si>
  <si>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</si>
  <si>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</si>
  <si>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</si>
  <si>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</si>
  <si>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</si>
  <si>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</si>
  <si>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</si>
  <si>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</si>
  <si>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</si>
  <si>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</si>
  <si>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</si>
  <si>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</si>
  <si>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</si>
  <si>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</si>
  <si>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</si>
  <si>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</si>
  <si>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</si>
  <si>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</si>
  <si>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</si>
  <si>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</si>
  <si>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</si>
  <si>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</si>
  <si>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</si>
  <si>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</si>
  <si>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</si>
  <si>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</si>
  <si>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</si>
  <si>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</si>
  <si>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</si>
  <si>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</si>
  <si>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</si>
  <si>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</si>
  <si>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</si>
  <si>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</si>
  <si>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</si>
  <si>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</si>
  <si>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</si>
  <si>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</si>
  <si>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</si>
  <si>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</si>
  <si>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</si>
  <si>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</si>
  <si>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</si>
  <si>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</si>
  <si>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</si>
  <si>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</si>
  <si>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</si>
  <si>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</si>
  <si>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</si>
  <si>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</si>
  <si>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</si>
  <si>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</si>
  <si>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</si>
  <si>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</si>
  <si>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</si>
  <si>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</si>
  <si>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</si>
  <si>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</si>
  <si>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</si>
  <si>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</si>
  <si>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</si>
  <si>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</si>
  <si>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</si>
  <si>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</si>
  <si>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</si>
  <si>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</si>
  <si>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</si>
  <si>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</si>
  <si>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</si>
  <si>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</si>
  <si>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</si>
  <si>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</si>
  <si>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</si>
  <si>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</si>
  <si>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</si>
  <si>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</si>
  <si>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</si>
  <si>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</si>
  <si>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</si>
  <si>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</si>
  <si>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</si>
  <si>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</si>
  <si>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</si>
  <si>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</si>
  <si>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</si>
  <si>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</si>
  <si>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</si>
  <si>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</si>
  <si>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</si>
  <si>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</si>
  <si>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</si>
  <si>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</si>
  <si>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</si>
  <si>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</si>
  <si>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</si>
  <si>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</si>
  <si>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</si>
  <si>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</si>
  <si>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</si>
  <si>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</si>
  <si>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</si>
  <si>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</si>
  <si>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</si>
  <si>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</si>
  <si>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</si>
  <si>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</si>
  <si>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</si>
  <si>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</si>
  <si>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</si>
  <si>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</si>
  <si>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</si>
  <si>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</si>
  <si>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</si>
  <si>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</si>
  <si>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</si>
  <si>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</si>
  <si>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</si>
  <si>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</si>
  <si>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</si>
  <si>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</si>
  <si>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</si>
  <si>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</si>
  <si>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</si>
  <si>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</si>
  <si>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</si>
  <si>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</si>
  <si>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</si>
  <si>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</si>
  <si>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</si>
  <si>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</si>
  <si>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</si>
  <si>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</si>
  <si>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</si>
  <si>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</si>
  <si>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</si>
  <si>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</si>
  <si>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</si>
  <si>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</si>
  <si>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</si>
  <si>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</si>
  <si>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</si>
  <si>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</si>
  <si>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</si>
  <si>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</si>
  <si>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</si>
  <si>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</si>
  <si>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</si>
  <si>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</si>
  <si>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</si>
  <si>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</si>
  <si>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</si>
  <si>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</si>
  <si>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</si>
  <si>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</si>
  <si>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</si>
  <si>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</si>
  <si>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</si>
  <si>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</si>
  <si>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</si>
  <si>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</si>
  <si>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</si>
  <si>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</si>
  <si>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</si>
  <si>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</si>
  <si>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</si>
  <si>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</si>
  <si>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</si>
  <si>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</si>
  <si>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</si>
  <si>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</si>
  <si>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</si>
  <si>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</si>
  <si>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</si>
  <si>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</si>
  <si>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</si>
  <si>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</si>
  <si>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</si>
  <si>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</si>
  <si>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</si>
  <si>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</si>
  <si>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</si>
  <si>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</si>
  <si>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</si>
  <si>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</si>
  <si>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</si>
  <si>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</si>
  <si>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</si>
  <si>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</si>
  <si>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</si>
  <si>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</si>
  <si>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</si>
  <si>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</si>
  <si>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</si>
  <si>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</si>
  <si>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</si>
  <si>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</si>
  <si>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</si>
  <si>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</si>
  <si>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</si>
  <si>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</si>
  <si>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</si>
  <si>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</si>
  <si>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</si>
  <si>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</si>
  <si>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</si>
  <si>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</si>
  <si>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</si>
  <si>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</si>
  <si>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</si>
  <si>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</si>
  <si>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</si>
  <si>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</si>
  <si>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</si>
  <si>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</si>
  <si>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</si>
  <si>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</si>
  <si>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</si>
  <si>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</si>
  <si>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</si>
  <si>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</si>
  <si>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</si>
  <si>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</si>
  <si>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</si>
  <si>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</si>
  <si>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</si>
  <si>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</si>
  <si>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</si>
  <si>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</si>
  <si>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</si>
  <si>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</si>
  <si>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</si>
  <si>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</si>
  <si>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</si>
  <si>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</si>
  <si>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</si>
  <si>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</si>
  <si>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</si>
  <si>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</si>
  <si>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</si>
  <si>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</si>
  <si>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</si>
  <si>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</si>
  <si>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</si>
  <si>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</si>
  <si>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</si>
  <si>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</si>
  <si>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</si>
  <si>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</si>
  <si>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</si>
  <si>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</si>
  <si>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</si>
  <si>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</si>
  <si>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</si>
  <si>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</si>
  <si>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</si>
  <si>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</si>
  <si>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</si>
  <si>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</si>
  <si>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</si>
  <si>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</si>
  <si>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</si>
  <si>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</si>
  <si>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</si>
  <si>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</si>
  <si>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</si>
  <si>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</si>
  <si>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</si>
  <si>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</si>
  <si>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</si>
  <si>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</si>
  <si>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</si>
  <si>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</si>
  <si>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</si>
  <si>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</si>
  <si>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</si>
  <si>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</si>
  <si>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</si>
  <si>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</si>
  <si>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</si>
  <si>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</si>
  <si>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</si>
  <si>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</si>
  <si>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</si>
  <si>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</si>
  <si>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</si>
  <si>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</si>
  <si>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</si>
  <si>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</si>
  <si>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</si>
  <si>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</si>
  <si>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</si>
  <si>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</si>
  <si>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</si>
  <si>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</si>
  <si>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</si>
  <si>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</si>
  <si>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</si>
  <si>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</si>
  <si>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</si>
  <si>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</si>
  <si>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</si>
  <si>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</si>
  <si>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</si>
  <si>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</si>
  <si>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</si>
  <si>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</si>
  <si>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</si>
  <si>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</si>
  <si>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</si>
  <si>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</si>
  <si>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</si>
  <si>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</si>
  <si>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</si>
  <si>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</si>
  <si>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</si>
  <si>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</si>
  <si>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</si>
  <si>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</si>
  <si>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</si>
  <si>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</si>
  <si>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</si>
  <si>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</si>
  <si>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</si>
  <si>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</si>
  <si>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</si>
  <si>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</si>
  <si>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</si>
  <si>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</si>
  <si>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</si>
  <si>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</si>
  <si>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</si>
  <si>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</si>
  <si>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</si>
  <si>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</si>
  <si>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</si>
  <si>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</si>
  <si>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</si>
  <si>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</si>
  <si>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</si>
  <si>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</si>
  <si>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</si>
  <si>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</si>
  <si>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</si>
  <si>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</si>
  <si>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</si>
  <si>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</si>
  <si>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</si>
  <si>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</si>
  <si>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</si>
  <si>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</si>
  <si>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</si>
  <si>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</si>
  <si>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</si>
  <si>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</si>
  <si>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</si>
  <si>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</si>
  <si>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</si>
  <si>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</si>
  <si>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</si>
  <si>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</si>
  <si>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</si>
  <si>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</si>
  <si>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</si>
  <si>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</si>
  <si>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</si>
  <si>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</si>
  <si>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</si>
  <si>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</si>
  <si>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</si>
  <si>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</si>
  <si>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</si>
  <si>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</si>
  <si>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</si>
  <si>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</si>
  <si>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</si>
  <si>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</si>
  <si>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</si>
  <si>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</si>
  <si>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</si>
  <si>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</si>
  <si>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</si>
  <si>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</si>
  <si>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</si>
  <si>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</si>
  <si>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</si>
  <si>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</si>
  <si>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</si>
  <si>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</si>
  <si>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</si>
  <si>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</si>
  <si>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</si>
  <si>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</si>
  <si>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</si>
  <si>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</si>
  <si>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</si>
  <si>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</si>
  <si>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</si>
  <si>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</si>
  <si>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</si>
  <si>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</si>
  <si>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</si>
  <si>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</si>
  <si>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</si>
  <si>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</si>
  <si>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</si>
  <si>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</si>
  <si>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</si>
  <si>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</si>
  <si>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</si>
  <si>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</si>
  <si>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</si>
  <si>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</si>
  <si>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</si>
  <si>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</si>
  <si>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</si>
  <si>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</si>
  <si>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</si>
  <si>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</si>
  <si>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</si>
  <si>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</si>
  <si>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</si>
  <si>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</si>
  <si>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</si>
  <si>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</si>
  <si>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</si>
  <si>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</si>
  <si>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</si>
  <si>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</si>
  <si>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</si>
  <si>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</si>
  <si>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</si>
  <si>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</si>
  <si>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</si>
  <si>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</si>
  <si>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</si>
  <si>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</si>
  <si>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</si>
  <si>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</si>
  <si>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</si>
  <si>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</si>
  <si>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</si>
  <si>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</si>
  <si>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</si>
  <si>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</si>
  <si>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</si>
  <si>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</si>
  <si>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</si>
  <si>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</si>
  <si>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</si>
  <si>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</si>
  <si>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</si>
  <si>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</si>
  <si>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</si>
  <si>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</si>
  <si>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</si>
  <si>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</si>
  <si>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</si>
  <si>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</si>
  <si>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</si>
  <si>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</si>
  <si>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</si>
  <si>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</si>
  <si>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</si>
  <si>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</si>
  <si>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</si>
  <si>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</si>
  <si>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</si>
  <si>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</si>
  <si>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</si>
  <si>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</si>
  <si>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</si>
  <si>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</si>
  <si>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</si>
  <si>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</si>
  <si>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</si>
  <si>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</si>
  <si>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</si>
  <si>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</si>
  <si>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</si>
  <si>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</si>
  <si>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</si>
  <si>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</si>
  <si>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</si>
  <si>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</si>
  <si>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</si>
  <si>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</si>
  <si>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</si>
  <si>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</si>
  <si>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</si>
  <si>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</si>
  <si>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</si>
  <si>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</si>
  <si>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</si>
  <si>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</si>
  <si>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</si>
  <si>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</si>
  <si>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</si>
  <si>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</si>
  <si>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</si>
  <si>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</si>
  <si>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</si>
  <si>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</si>
  <si>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</si>
  <si>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</si>
  <si>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</si>
  <si>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</si>
  <si>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</si>
  <si>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</si>
  <si>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</si>
  <si>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</si>
  <si>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</si>
  <si>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</si>
  <si>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</si>
  <si>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</si>
  <si>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</si>
  <si>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</si>
  <si>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</si>
  <si>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</si>
  <si>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</si>
  <si>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</si>
  <si>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</si>
  <si>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</si>
  <si>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</si>
  <si>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</si>
  <si>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</si>
  <si>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</si>
  <si>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</si>
  <si>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</si>
  <si>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</si>
  <si>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</si>
  <si>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</si>
  <si>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</si>
  <si>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</si>
  <si>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</si>
  <si>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</si>
  <si>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</si>
  <si>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</si>
  <si>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</si>
  <si>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</si>
  <si>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</si>
  <si>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</si>
  <si>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</si>
  <si>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</si>
  <si>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</si>
  <si>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</si>
  <si>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</si>
  <si>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</si>
  <si>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</si>
  <si>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</si>
  <si>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</si>
  <si>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</si>
  <si>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</si>
  <si>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</si>
  <si>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</si>
  <si>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</si>
  <si>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</si>
  <si>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</si>
  <si>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</si>
  <si>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</si>
  <si>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</si>
  <si>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</si>
  <si>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</si>
  <si>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</si>
  <si>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</si>
  <si>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</si>
  <si>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</si>
  <si>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</si>
  <si>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</si>
  <si>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</si>
  <si>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</si>
  <si>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</si>
  <si>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</si>
  <si>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</si>
  <si>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</si>
  <si>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</si>
  <si>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</si>
  <si>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</si>
  <si>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</si>
  <si>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</si>
  <si>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</si>
  <si>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</si>
  <si>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</si>
  <si>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</si>
  <si>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</si>
  <si>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</si>
  <si>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</si>
  <si>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</si>
  <si>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</si>
  <si>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</si>
  <si>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</si>
  <si>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</si>
  <si>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</si>
  <si>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</si>
  <si>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</si>
  <si>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</si>
  <si>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</si>
  <si>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</si>
  <si>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</si>
  <si>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</si>
  <si>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</si>
  <si>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</si>
  <si>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</si>
  <si>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</si>
  <si>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</si>
  <si>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</si>
  <si>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</si>
  <si>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</si>
  <si>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</si>
  <si>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</si>
  <si>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</si>
  <si>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</si>
  <si>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</si>
  <si>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</si>
  <si>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</si>
  <si>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</si>
  <si>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</si>
  <si>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</si>
  <si>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</si>
  <si>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</si>
  <si>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</si>
  <si>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</si>
  <si>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</si>
  <si>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</si>
  <si>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</si>
  <si>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</si>
  <si>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</si>
  <si>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</si>
  <si>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</si>
  <si>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</si>
  <si>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</si>
  <si>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</si>
  <si>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</si>
  <si>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</si>
  <si>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</si>
  <si>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</si>
  <si>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</si>
  <si>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</si>
  <si>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</si>
  <si>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</si>
  <si>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</si>
  <si>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</si>
  <si>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</si>
  <si>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</si>
  <si>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</si>
  <si>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</si>
  <si>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</si>
  <si>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</si>
  <si>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</si>
  <si>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</si>
  <si>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</si>
  <si>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</si>
  <si>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</si>
  <si>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</si>
  <si>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</si>
  <si>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</si>
  <si>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</si>
  <si>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</si>
  <si>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</si>
  <si>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</si>
  <si>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</si>
  <si>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</si>
  <si>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</si>
  <si>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</si>
  <si>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</si>
  <si>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</si>
  <si>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</si>
  <si>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</si>
  <si>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</si>
  <si>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</si>
  <si>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</si>
  <si>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</si>
  <si>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</si>
  <si>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</si>
  <si>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</si>
  <si>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</si>
  <si>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</si>
  <si>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</si>
  <si>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</si>
  <si>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</si>
  <si>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</si>
  <si>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</si>
  <si>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</si>
  <si>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</si>
  <si>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</si>
  <si>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</si>
  <si>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</si>
  <si>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</si>
  <si>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</si>
  <si>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</si>
  <si>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</si>
  <si>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</si>
  <si>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</si>
  <si>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</si>
  <si>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</si>
  <si>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</si>
  <si>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</si>
  <si>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</si>
  <si>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</si>
  <si>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</si>
  <si>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</si>
  <si>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</si>
  <si>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</si>
  <si>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</si>
  <si>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</si>
  <si>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</si>
  <si>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</si>
  <si>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</si>
  <si>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</si>
  <si>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</si>
  <si>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</si>
  <si>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</si>
  <si>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</si>
  <si>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</si>
  <si>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</si>
  <si>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</si>
  <si>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</si>
  <si>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</si>
  <si>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</si>
  <si>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</si>
  <si>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</si>
  <si>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</si>
  <si>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</si>
  <si>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</si>
  <si>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</si>
  <si>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</si>
  <si>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</si>
  <si>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</si>
  <si>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</si>
  <si>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</si>
  <si>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</si>
  <si>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</si>
  <si>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</si>
  <si>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</si>
  <si>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</si>
  <si>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</si>
  <si>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</si>
  <si>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</si>
  <si>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</si>
  <si>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</si>
  <si>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</si>
  <si>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</si>
  <si>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</si>
  <si>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</si>
  <si>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</si>
  <si>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</si>
  <si>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</si>
  <si>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</si>
  <si>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</si>
  <si>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</si>
  <si>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</si>
  <si>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</si>
  <si>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</si>
  <si>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</si>
  <si>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</si>
  <si>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</si>
  <si>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</si>
  <si>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</si>
  <si>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</si>
  <si>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</si>
  <si>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</si>
  <si>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</si>
  <si>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</si>
  <si>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</si>
  <si>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</si>
  <si>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</si>
  <si>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</si>
  <si>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</si>
  <si>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</si>
  <si>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</si>
  <si>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</si>
  <si>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</si>
  <si>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</si>
  <si>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</si>
  <si>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</si>
  <si>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</si>
  <si>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</si>
  <si>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</si>
  <si>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</si>
  <si>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</si>
  <si>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</si>
  <si>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</si>
  <si>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</si>
  <si>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</si>
  <si>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</si>
  <si>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</si>
  <si>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</si>
  <si>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</si>
  <si>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</si>
  <si>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</si>
  <si>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</si>
  <si>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</si>
  <si>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</si>
  <si>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</si>
  <si>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</si>
  <si>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</si>
  <si>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</si>
  <si>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</si>
  <si>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</si>
  <si>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</si>
  <si>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</si>
  <si>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</si>
  <si>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</si>
  <si>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</si>
  <si>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</si>
  <si>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</si>
  <si>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</si>
  <si>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</si>
  <si>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</si>
  <si>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</si>
  <si>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</si>
  <si>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</si>
  <si>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</si>
  <si>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</si>
  <si>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</si>
  <si>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</si>
  <si>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</si>
  <si>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</si>
  <si>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</si>
  <si>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</si>
  <si>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</si>
  <si>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</si>
  <si>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</si>
  <si>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</si>
  <si>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</si>
  <si>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</si>
  <si>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</si>
  <si>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</si>
  <si>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</si>
  <si>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</si>
  <si>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</si>
  <si>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</si>
  <si>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</si>
  <si>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</si>
  <si>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</si>
  <si>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</si>
  <si>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</si>
  <si>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</si>
  <si>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</si>
  <si>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</si>
  <si>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</si>
  <si>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</si>
  <si>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</si>
  <si>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</si>
  <si>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</si>
  <si>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</si>
  <si>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</si>
  <si>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</si>
  <si>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</si>
  <si>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</si>
  <si>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</si>
  <si>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</si>
  <si>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</si>
  <si>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</si>
  <si>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</si>
  <si>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</si>
  <si>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</si>
  <si>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</si>
  <si>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</si>
  <si>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</si>
  <si>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</si>
  <si>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</si>
  <si>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</si>
  <si>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</si>
  <si>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</si>
  <si>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</si>
  <si>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</si>
  <si>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</si>
  <si>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</si>
  <si>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</si>
  <si>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</si>
  <si>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</si>
  <si>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</si>
  <si>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</si>
  <si>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</si>
  <si>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</si>
  <si>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</si>
  <si>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</si>
  <si>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</si>
  <si>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</si>
  <si>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</si>
  <si>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</si>
  <si>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</si>
  <si>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</si>
  <si>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</si>
  <si>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</si>
  <si>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</si>
  <si>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</si>
  <si>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</si>
  <si>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</si>
  <si>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</si>
  <si>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</si>
  <si>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</si>
  <si>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</si>
  <si>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</si>
  <si>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</si>
  <si>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</si>
  <si>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</si>
  <si>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</si>
  <si>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</si>
  <si>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</si>
  <si>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</si>
  <si>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</si>
  <si>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</si>
  <si>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</si>
  <si>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</si>
  <si>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</si>
  <si>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</si>
  <si>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</si>
  <si>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</si>
  <si>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</si>
  <si>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</si>
  <si>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</si>
  <si>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</si>
  <si>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</si>
  <si>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</si>
  <si>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</si>
  <si>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</si>
  <si>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</si>
  <si>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</si>
  <si>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</si>
  <si>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</si>
  <si>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</si>
  <si>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</si>
  <si>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</si>
  <si>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</si>
  <si>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</si>
  <si>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</si>
  <si>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</si>
  <si>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</si>
  <si>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</si>
  <si>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</si>
  <si>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</si>
  <si>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</si>
  <si>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</si>
  <si>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</si>
  <si>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</si>
  <si>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</si>
  <si>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</si>
  <si>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</si>
  <si>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</si>
  <si>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</si>
  <si>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</si>
  <si>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</si>
  <si>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</si>
  <si>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</si>
  <si>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</si>
  <si>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</si>
  <si>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</si>
  <si>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</si>
  <si>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</si>
  <si>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</si>
  <si>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</si>
  <si>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</si>
  <si>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</si>
  <si>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</si>
  <si>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</si>
  <si>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</si>
  <si>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</si>
  <si>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</si>
  <si>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</si>
  <si>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</si>
  <si>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</si>
  <si>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</si>
  <si>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</si>
  <si>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</si>
  <si>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</si>
  <si>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</si>
  <si>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</si>
  <si>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</si>
  <si>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</si>
  <si>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</si>
  <si>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</si>
  <si>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</si>
  <si>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</si>
  <si>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</si>
  <si>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</si>
  <si>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</si>
  <si>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</si>
  <si>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</si>
  <si>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</si>
  <si>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</si>
  <si>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</si>
  <si>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</si>
  <si>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</si>
  <si>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</si>
  <si>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</si>
  <si>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</si>
  <si>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</si>
  <si>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</si>
  <si>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</si>
  <si>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</si>
  <si>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</si>
  <si>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</si>
  <si>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</si>
  <si>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</si>
  <si>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</si>
  <si>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</si>
  <si>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</si>
  <si>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</si>
  <si>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</si>
  <si>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</si>
  <si>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</si>
  <si>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</si>
  <si>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</si>
  <si>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</si>
  <si>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</si>
  <si>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</si>
  <si>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</si>
  <si>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</si>
  <si>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</si>
  <si>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</si>
  <si>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</si>
  <si>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</si>
  <si>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</si>
  <si>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</si>
  <si>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</si>
  <si>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</si>
  <si>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</si>
  <si>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</si>
  <si>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</si>
  <si>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</si>
  <si>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</si>
  <si>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</si>
  <si>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</si>
  <si>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</si>
  <si>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</si>
  <si>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</si>
  <si>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</si>
  <si>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</si>
  <si>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</si>
  <si>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</si>
  <si>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</si>
  <si>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</si>
  <si>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</si>
  <si>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</si>
  <si>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</si>
  <si>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</si>
  <si>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</si>
  <si>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</si>
  <si>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</si>
  <si>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</si>
  <si>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</si>
  <si>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</si>
  <si>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</si>
  <si>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</si>
  <si>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</si>
  <si>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</si>
  <si>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</si>
  <si>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</si>
  <si>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</si>
  <si>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</si>
  <si>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</si>
  <si>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</si>
  <si>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</si>
  <si>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</si>
  <si>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</si>
  <si>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</si>
  <si>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</si>
  <si>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</si>
  <si>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</si>
  <si>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</si>
  <si>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</si>
  <si>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</si>
  <si>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</si>
  <si>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</si>
  <si>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</si>
  <si>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</si>
  <si>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</si>
  <si>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</si>
  <si>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</si>
  <si>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</si>
  <si>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</si>
  <si>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</si>
  <si>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</si>
  <si>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</si>
  <si>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</si>
  <si>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</si>
  <si>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</si>
  <si>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</si>
  <si>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</si>
  <si>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</si>
  <si>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</si>
  <si>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</si>
  <si>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</si>
  <si>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</si>
  <si>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</si>
  <si>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</si>
  <si>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</si>
  <si>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</si>
  <si>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</si>
  <si>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</si>
  <si>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</si>
  <si>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</si>
  <si>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</si>
  <si>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</si>
  <si>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</si>
  <si>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</si>
  <si>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</si>
  <si>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</si>
  <si>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</si>
  <si>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</si>
  <si>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</si>
  <si>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</si>
  <si>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</si>
  <si>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</si>
  <si>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</si>
  <si>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</si>
  <si>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</si>
  <si>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</si>
  <si>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</si>
  <si>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</si>
  <si>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</si>
  <si>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</si>
  <si>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</si>
  <si>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</si>
  <si>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</si>
  <si>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</si>
  <si>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</si>
  <si>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</si>
  <si>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</si>
  <si>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</si>
  <si>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</si>
  <si>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</si>
  <si>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</si>
  <si>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</si>
  <si>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</si>
  <si>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</si>
  <si>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</si>
  <si>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</si>
  <si>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</si>
  <si>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</si>
  <si>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</si>
  <si>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</si>
  <si>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</si>
  <si>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</si>
  <si>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</si>
  <si>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</si>
  <si>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</si>
  <si>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</si>
  <si>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</si>
  <si>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</si>
  <si>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</si>
  <si>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</si>
  <si>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</si>
  <si>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</si>
  <si>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</si>
  <si>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</si>
  <si>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</si>
  <si>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</si>
  <si>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</si>
  <si>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</si>
  <si>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</si>
  <si>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</si>
  <si>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</si>
  <si>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</si>
  <si>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</si>
  <si>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</si>
  <si>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</si>
  <si>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</si>
  <si>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</si>
  <si>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</si>
  <si>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</si>
  <si>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</si>
  <si>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</si>
  <si>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</si>
  <si>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</si>
  <si>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</si>
  <si>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</si>
  <si>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</si>
  <si>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</si>
  <si>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</si>
  <si>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</si>
  <si>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</si>
  <si>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</si>
  <si>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</si>
  <si>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</si>
  <si>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</si>
  <si>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</si>
  <si>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</si>
  <si>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</si>
  <si>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</si>
  <si>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</si>
  <si>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</si>
  <si>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</si>
  <si>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</si>
  <si>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</si>
  <si>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</si>
  <si>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</si>
  <si>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</si>
  <si>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</si>
  <si>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</si>
  <si>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</si>
  <si>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</si>
  <si>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</si>
  <si>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</si>
  <si>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</si>
  <si>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</si>
  <si>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</si>
  <si>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</si>
  <si>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</si>
  <si>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</si>
  <si>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</si>
  <si>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</si>
  <si>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</si>
  <si>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</si>
  <si>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</si>
  <si>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</si>
  <si>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</si>
  <si>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</si>
  <si>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</si>
  <si>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</si>
  <si>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</si>
  <si>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</si>
  <si>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</si>
  <si>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</si>
  <si>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</si>
  <si>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</si>
  <si>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</si>
  <si>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</si>
  <si>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</si>
  <si>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</si>
  <si>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</si>
  <si>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</si>
  <si>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</si>
  <si>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</si>
  <si>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</si>
  <si>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</si>
  <si>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</si>
  <si>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</si>
  <si>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</si>
  <si>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</si>
  <si>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</si>
  <si>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</si>
  <si>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</si>
  <si>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</si>
  <si>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</si>
  <si>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</si>
  <si>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</si>
  <si>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</si>
  <si>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</si>
  <si>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</si>
  <si>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</si>
  <si>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</si>
  <si>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</si>
  <si>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</si>
  <si>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</si>
  <si>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</si>
  <si>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</si>
  <si>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</si>
  <si>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</si>
  <si>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</si>
  <si>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</si>
  <si>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</si>
  <si>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</si>
  <si>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</si>
  <si>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</si>
  <si>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</si>
  <si>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</si>
  <si>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</si>
  <si>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</si>
  <si>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</si>
  <si>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</si>
  <si>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</si>
  <si>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</si>
  <si>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</si>
  <si>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</si>
  <si>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</si>
  <si>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</si>
  <si>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</si>
  <si>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</si>
  <si>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</si>
  <si>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</si>
  <si>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</si>
  <si>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</si>
  <si>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</si>
  <si>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</si>
  <si>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</si>
  <si>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</si>
  <si>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</si>
  <si>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</si>
  <si>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</si>
  <si>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</si>
  <si>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</si>
  <si>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</si>
  <si>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</si>
  <si>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</si>
  <si>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</si>
  <si>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</si>
  <si>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</si>
  <si>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</si>
  <si>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</si>
  <si>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</si>
  <si>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</si>
  <si>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</si>
  <si>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</si>
  <si>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</si>
  <si>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</si>
  <si>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</si>
  <si>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</si>
  <si>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</si>
  <si>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</si>
  <si>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</si>
  <si>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</si>
  <si>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</si>
  <si>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</si>
  <si>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</si>
  <si>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</si>
  <si>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</si>
  <si>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</si>
  <si>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</si>
  <si>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</si>
  <si>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</si>
  <si>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</si>
  <si>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</si>
  <si>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</si>
  <si>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</si>
  <si>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</si>
  <si>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</si>
  <si>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</si>
  <si>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</si>
  <si>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</si>
  <si>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</si>
  <si>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</si>
  <si>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</si>
  <si>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</si>
  <si>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</si>
  <si>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</si>
  <si>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</si>
  <si>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</si>
  <si>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</si>
  <si>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</si>
  <si>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</si>
  <si>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</si>
  <si>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</si>
  <si>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</si>
  <si>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</si>
  <si>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</si>
  <si>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</si>
  <si>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</si>
  <si>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</si>
  <si>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</si>
  <si>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</si>
  <si>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</si>
  <si>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</si>
  <si>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</si>
  <si>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</si>
  <si>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</si>
  <si>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</si>
  <si>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</si>
  <si>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</si>
  <si>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</si>
  <si>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</si>
  <si>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</si>
  <si>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</si>
  <si>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</si>
  <si>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</si>
  <si>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</si>
  <si>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</si>
  <si>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</si>
  <si>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</si>
  <si>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</si>
  <si>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</si>
  <si>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</si>
  <si>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</si>
  <si>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</si>
  <si>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</si>
  <si>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</si>
  <si>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</si>
  <si>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</si>
  <si>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</si>
  <si>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</si>
  <si>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</si>
  <si>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</si>
  <si>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</si>
  <si>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</si>
  <si>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</si>
  <si>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</si>
  <si>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</si>
  <si>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</si>
  <si>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</si>
  <si>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</si>
  <si>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</si>
  <si>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</si>
  <si>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</si>
  <si>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</si>
  <si>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</si>
  <si>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</si>
  <si>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</si>
  <si>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</si>
  <si>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</si>
  <si>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</si>
  <si>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</si>
  <si>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</si>
  <si>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</si>
  <si>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</si>
  <si>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</si>
  <si>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</si>
  <si>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</si>
  <si>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</si>
  <si>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</si>
  <si>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</si>
  <si>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</si>
  <si>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</si>
  <si>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</si>
  <si>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</si>
  <si>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</si>
  <si>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</si>
  <si>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</si>
  <si>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</si>
  <si>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</si>
  <si>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</si>
  <si>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</si>
  <si>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</si>
  <si>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</si>
  <si>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</si>
  <si>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</si>
  <si>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</si>
  <si>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</si>
  <si>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</si>
  <si>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</si>
  <si>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</si>
  <si>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</si>
  <si>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</si>
  <si>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</si>
  <si>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</si>
  <si>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</si>
  <si>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</si>
  <si>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</si>
  <si>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</si>
  <si>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</si>
  <si>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</si>
  <si>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</si>
  <si>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</si>
  <si>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</si>
  <si>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</si>
  <si>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</si>
  <si>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</si>
  <si>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</si>
  <si>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</si>
  <si>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</si>
  <si>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</si>
  <si>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</si>
  <si>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</si>
  <si>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</si>
  <si>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</si>
  <si>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</si>
  <si>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</si>
  <si>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</si>
  <si>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</si>
  <si>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</si>
  <si>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</si>
  <si>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</si>
  <si>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</si>
  <si>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</si>
  <si>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</si>
  <si>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</si>
  <si>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</si>
  <si>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</si>
  <si>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</si>
  <si>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</si>
  <si>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</si>
  <si>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</si>
  <si>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</si>
  <si>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</si>
  <si>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</si>
  <si>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</si>
  <si>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</si>
  <si>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</si>
  <si>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</si>
  <si>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</si>
  <si>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</si>
  <si>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</si>
  <si>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</si>
  <si>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</si>
  <si>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</si>
  <si>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</si>
  <si>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</si>
  <si>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</si>
  <si>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</si>
  <si>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</si>
  <si>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</si>
  <si>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</si>
  <si>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</si>
  <si>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</si>
  <si>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</si>
  <si>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</si>
  <si>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</si>
  <si>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</si>
  <si>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</si>
  <si>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</si>
  <si>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</si>
  <si>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</si>
  <si>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</si>
  <si>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</si>
  <si>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</si>
  <si>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</si>
  <si>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</si>
  <si>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</si>
  <si>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</si>
  <si>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</si>
  <si>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</si>
  <si>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</si>
  <si>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</si>
  <si>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</si>
  <si>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</si>
  <si>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</si>
  <si>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</si>
  <si>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</si>
  <si>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</si>
  <si>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</si>
  <si>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</si>
  <si>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</si>
  <si>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</si>
  <si>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</si>
  <si>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</si>
  <si>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</si>
  <si>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</si>
  <si>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</si>
  <si>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</si>
  <si>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</si>
  <si>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</si>
  <si>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</si>
  <si>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</si>
  <si>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</si>
  <si>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</si>
  <si>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</si>
  <si>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</si>
  <si>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</si>
  <si>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</si>
  <si>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</si>
  <si>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</si>
  <si>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</si>
  <si>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</si>
  <si>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</si>
  <si>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</si>
  <si>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</si>
  <si>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</si>
  <si>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</si>
  <si>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</si>
  <si>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</si>
  <si>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</si>
  <si>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</si>
  <si>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</si>
  <si>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</si>
  <si>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</si>
  <si>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</si>
  <si>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</si>
  <si>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</si>
  <si>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</si>
  <si>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</si>
  <si>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</si>
  <si>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</si>
  <si>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</si>
  <si>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</si>
  <si>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</si>
  <si>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</si>
  <si>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</si>
  <si>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</si>
  <si>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</si>
  <si>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</si>
  <si>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</si>
  <si>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</si>
  <si>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</si>
  <si>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</si>
  <si>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</si>
  <si>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</si>
  <si>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</si>
  <si>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</si>
  <si>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</si>
  <si>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</si>
  <si>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</si>
  <si>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</si>
  <si>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</si>
  <si>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</si>
  <si>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</si>
  <si>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</si>
  <si>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</si>
  <si>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</si>
  <si>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</si>
  <si>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</si>
  <si>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</si>
  <si>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</si>
  <si>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</si>
  <si>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</si>
  <si>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</si>
  <si>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</si>
  <si>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</si>
  <si>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</si>
  <si>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</si>
  <si>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</si>
  <si>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</si>
  <si>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</si>
  <si>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</si>
  <si>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</si>
  <si>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</si>
  <si>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</si>
  <si>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</si>
  <si>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</si>
  <si>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</si>
  <si>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</si>
  <si>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</si>
  <si>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</si>
  <si>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</si>
  <si>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</si>
  <si>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</si>
  <si>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</si>
  <si>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</si>
  <si>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</si>
  <si>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</si>
  <si>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</si>
  <si>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</si>
  <si>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</si>
  <si>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</si>
  <si>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</si>
  <si>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</si>
  <si>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</si>
  <si>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</si>
  <si>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</si>
  <si>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</si>
  <si>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</si>
  <si>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</si>
  <si>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</si>
  <si>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</si>
  <si>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</si>
  <si>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</si>
  <si>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</si>
  <si>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</si>
  <si>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</si>
  <si>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</si>
  <si>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</si>
  <si>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</si>
  <si>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</si>
  <si>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</si>
  <si>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</si>
  <si>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</si>
  <si>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</si>
  <si>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</si>
  <si>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</si>
  <si>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</si>
  <si>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</si>
  <si>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</si>
  <si>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</si>
  <si>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</si>
  <si>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</si>
  <si>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</si>
  <si>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</si>
  <si>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</si>
  <si>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</si>
  <si>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</si>
  <si>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</si>
  <si>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</si>
  <si>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</si>
  <si>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</si>
  <si>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</si>
  <si>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</si>
  <si>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</si>
  <si>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</si>
  <si>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</si>
  <si>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</si>
  <si>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</si>
  <si>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</si>
  <si>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</si>
  <si>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</si>
  <si>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</si>
  <si>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</si>
  <si>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</si>
  <si>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</si>
  <si>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</si>
  <si>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</si>
  <si>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</si>
  <si>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</si>
  <si>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</si>
  <si>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</si>
  <si>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</si>
  <si>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</si>
  <si>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</si>
  <si>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</si>
  <si>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</si>
  <si>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</si>
  <si>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</si>
  <si>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</si>
  <si>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</si>
  <si>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</si>
  <si>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</si>
  <si>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</si>
  <si>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</si>
  <si>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</si>
  <si>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</si>
  <si>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</si>
  <si>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</si>
  <si>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</si>
  <si>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</si>
  <si>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</si>
  <si>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</si>
  <si>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</si>
  <si>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</si>
  <si>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</si>
  <si>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</si>
  <si>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</si>
  <si>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</si>
  <si>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</si>
  <si>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</si>
  <si>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</si>
  <si>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</si>
  <si>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</si>
  <si>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</si>
  <si>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</si>
  <si>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</si>
  <si>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</si>
  <si>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</si>
  <si>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</si>
  <si>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</si>
  <si>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</si>
  <si>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</si>
  <si>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</si>
  <si>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</si>
  <si>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</si>
  <si>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</si>
  <si>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</si>
  <si>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</si>
  <si>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</si>
  <si>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</si>
  <si>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</si>
  <si>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</si>
  <si>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</si>
  <si>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</si>
  <si>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</si>
  <si>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</si>
  <si>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</si>
  <si>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</si>
  <si>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</si>
  <si>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</si>
  <si>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</si>
  <si>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</si>
  <si>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</si>
  <si>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</si>
  <si>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</si>
  <si>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</si>
  <si>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</si>
  <si>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</si>
  <si>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</si>
  <si>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</si>
  <si>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</si>
  <si>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</si>
  <si>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</si>
  <si>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</si>
  <si>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</si>
  <si>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</si>
  <si>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</si>
  <si>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</si>
  <si>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</si>
  <si>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</si>
  <si>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</si>
  <si>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</si>
  <si>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</si>
  <si>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</si>
  <si>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</si>
  <si>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</si>
  <si>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</si>
  <si>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</si>
  <si>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</si>
  <si>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</si>
  <si>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</si>
  <si>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</si>
  <si>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</si>
  <si>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</si>
  <si>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</si>
  <si>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</si>
  <si>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</si>
  <si>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</si>
  <si>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</si>
  <si>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</si>
  <si>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</si>
  <si>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</si>
  <si>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</si>
  <si>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</si>
  <si>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</si>
  <si>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</si>
  <si>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</si>
  <si>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</si>
  <si>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</si>
  <si>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</si>
  <si>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</si>
  <si>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</si>
  <si>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</si>
  <si>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</si>
  <si>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</si>
  <si>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</si>
  <si>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</si>
  <si>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</si>
  <si>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</si>
  <si>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</si>
  <si>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</si>
  <si>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</si>
  <si>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</si>
  <si>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</si>
  <si>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</si>
  <si>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</si>
  <si>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</si>
  <si>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</si>
  <si>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</si>
  <si>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</si>
  <si>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</si>
  <si>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</si>
  <si>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</si>
  <si>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</si>
  <si>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</si>
  <si>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</si>
  <si>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</si>
  <si>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</si>
  <si>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</si>
  <si>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</si>
  <si>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</si>
  <si>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</si>
  <si>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</si>
  <si>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</si>
  <si>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</si>
  <si>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</si>
  <si>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</si>
  <si>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</si>
  <si>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</si>
  <si>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</si>
  <si>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</si>
  <si>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</si>
  <si>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</si>
  <si>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</si>
  <si>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</si>
  <si>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</si>
  <si>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</si>
  <si>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</si>
  <si>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</si>
  <si>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</si>
  <si>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</si>
  <si>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</si>
  <si>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</si>
  <si>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</si>
  <si>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</si>
  <si>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</si>
  <si>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</si>
  <si>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</si>
  <si>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</si>
  <si>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</si>
  <si>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</si>
  <si>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</si>
  <si>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</si>
  <si>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</si>
  <si>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</si>
  <si>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</si>
  <si>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</si>
  <si>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</si>
  <si>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</si>
  <si>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</si>
  <si>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</si>
  <si>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</si>
  <si>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</si>
  <si>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</si>
  <si>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</si>
  <si>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</si>
  <si>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</si>
  <si>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</si>
  <si>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</si>
  <si>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</si>
  <si>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</si>
  <si>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</si>
  <si>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</si>
  <si>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</si>
  <si>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</si>
  <si>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</si>
  <si>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</si>
  <si>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</si>
  <si>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</si>
  <si>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</si>
  <si>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</si>
  <si>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</si>
  <si>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</si>
  <si>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</si>
  <si>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</si>
  <si>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</si>
  <si>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</si>
  <si>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</si>
  <si>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</si>
  <si>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</si>
  <si>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</si>
  <si>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</si>
  <si>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</si>
  <si>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</si>
  <si>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</si>
  <si>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</si>
  <si>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</si>
  <si>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</si>
  <si>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</si>
  <si>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</si>
  <si>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</si>
  <si>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</si>
  <si>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</si>
  <si>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</si>
  <si>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</si>
  <si>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</si>
  <si>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</si>
  <si>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</si>
  <si>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</si>
  <si>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</si>
  <si>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</si>
  <si>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</si>
  <si>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</si>
  <si>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</si>
  <si>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</si>
  <si>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</si>
  <si>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</si>
  <si>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</si>
  <si>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</si>
  <si>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</si>
  <si>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</si>
  <si>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</si>
  <si>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</si>
  <si>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</si>
  <si>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</si>
  <si>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</si>
  <si>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</si>
  <si>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</si>
  <si>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</si>
  <si>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</si>
  <si>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</si>
  <si>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</si>
  <si>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</si>
  <si>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</si>
  <si>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</si>
  <si>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</si>
  <si>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</si>
  <si>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</si>
  <si>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</si>
  <si>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</si>
  <si>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</si>
  <si>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</si>
  <si>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</si>
  <si>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</si>
  <si>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</si>
  <si>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</si>
  <si>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</si>
  <si>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</si>
  <si>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</si>
  <si>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</si>
  <si>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</si>
  <si>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</si>
  <si>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</si>
  <si>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</si>
  <si>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</si>
  <si>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</si>
  <si>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</si>
  <si>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</si>
  <si>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</si>
  <si>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</si>
  <si>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</si>
  <si>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</si>
  <si>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</si>
  <si>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</si>
  <si>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</si>
  <si>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</si>
  <si>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</si>
  <si>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</si>
  <si>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</si>
  <si>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</si>
  <si>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</si>
  <si>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</si>
  <si>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</si>
  <si>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</si>
  <si>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</si>
  <si>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</si>
  <si>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</si>
  <si>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</si>
  <si>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</si>
  <si>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</si>
  <si>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</si>
  <si>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</si>
  <si>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</si>
  <si>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</si>
  <si>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</si>
  <si>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</si>
  <si>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</si>
  <si>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</si>
  <si>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</si>
  <si>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</si>
  <si>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</si>
  <si>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</si>
  <si>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</si>
  <si>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</si>
  <si>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</si>
  <si>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</si>
  <si>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</si>
  <si>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</si>
  <si>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</si>
  <si>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</si>
  <si>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</si>
  <si>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</si>
  <si>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</si>
  <si>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</si>
  <si>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</si>
  <si>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</si>
  <si>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</si>
  <si>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</si>
  <si>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</si>
  <si>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</si>
  <si>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</si>
  <si>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</si>
  <si>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</si>
  <si>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</si>
  <si>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</si>
  <si>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</si>
  <si>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</si>
  <si>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</si>
  <si>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</si>
  <si>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</si>
  <si>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</si>
  <si>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</si>
  <si>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</si>
  <si>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</si>
  <si>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</si>
  <si>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</si>
  <si>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</si>
  <si>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</si>
  <si>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</si>
  <si>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</si>
  <si>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</si>
  <si>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</si>
  <si>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</si>
  <si>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</si>
  <si>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</si>
  <si>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</si>
  <si>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</si>
  <si>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</si>
  <si>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</si>
  <si>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</si>
  <si>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</si>
  <si>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</si>
  <si>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</si>
  <si>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</si>
  <si>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</si>
  <si>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</si>
  <si>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</si>
  <si>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</si>
  <si>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</si>
  <si>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</si>
  <si>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</si>
  <si>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</si>
  <si>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</si>
  <si>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</si>
  <si>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</si>
  <si>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</si>
  <si>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</si>
  <si>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</si>
  <si>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</si>
  <si>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</si>
  <si>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</si>
  <si>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</si>
  <si>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</si>
  <si>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</si>
  <si>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</si>
  <si>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</si>
  <si>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</si>
  <si>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</si>
  <si>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</si>
  <si>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</si>
  <si>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</si>
  <si>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</si>
  <si>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</si>
  <si>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</si>
  <si>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</si>
  <si>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</si>
  <si>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</si>
  <si>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</si>
  <si>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</si>
  <si>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</si>
  <si>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</si>
  <si>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</si>
  <si>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</si>
  <si>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</si>
  <si>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</si>
  <si>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</si>
  <si>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</si>
  <si>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</si>
  <si>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</si>
  <si>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</si>
  <si>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</si>
  <si>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</si>
  <si>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</si>
  <si>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</si>
  <si>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</si>
  <si>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</si>
  <si>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</si>
  <si>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</si>
  <si>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</si>
  <si>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</si>
  <si>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</si>
  <si>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</si>
  <si>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</si>
  <si>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</si>
  <si>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</si>
  <si>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</si>
  <si>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</si>
  <si>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</si>
  <si>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</si>
  <si>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</si>
  <si>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</si>
  <si>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</si>
  <si>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</si>
  <si>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</si>
  <si>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</si>
  <si>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</si>
  <si>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</si>
  <si>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</si>
  <si>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</si>
  <si>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</si>
  <si>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</si>
  <si>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</si>
  <si>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</si>
  <si>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</si>
  <si>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</si>
  <si>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</si>
  <si>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</si>
  <si>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</si>
  <si>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</si>
  <si>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</si>
  <si>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</si>
  <si>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</si>
  <si>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</si>
  <si>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</si>
  <si>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</si>
  <si>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</si>
  <si>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</si>
  <si>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</si>
  <si>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</si>
  <si>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</si>
  <si>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</si>
  <si>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</si>
  <si>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</si>
  <si>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</si>
  <si>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</si>
  <si>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</si>
  <si>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</si>
  <si>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</si>
  <si>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</si>
  <si>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</si>
  <si>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</si>
  <si>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</si>
  <si>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</si>
  <si>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</si>
  <si>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</si>
  <si>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</si>
  <si>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</si>
  <si>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</si>
  <si>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</si>
  <si>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</si>
  <si>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</si>
  <si>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</si>
  <si>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</si>
  <si>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</si>
  <si>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</si>
  <si>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</si>
  <si>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</si>
  <si>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</si>
  <si>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</si>
  <si>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</si>
  <si>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</si>
  <si>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</si>
  <si>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</si>
  <si>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</si>
  <si>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</si>
  <si>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</si>
  <si>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</si>
  <si>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</si>
  <si>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</si>
  <si>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</si>
  <si>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</si>
  <si>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</si>
  <si>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</si>
  <si>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</si>
  <si>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</si>
  <si>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</si>
  <si>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</si>
  <si>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</si>
  <si>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</si>
  <si>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</si>
  <si>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</si>
  <si>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</si>
  <si>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</si>
  <si>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</si>
  <si>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</si>
  <si>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</si>
  <si>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</si>
  <si>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</si>
  <si>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</si>
  <si>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</si>
  <si>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</si>
  <si>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</si>
  <si>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</si>
  <si>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</si>
  <si>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</si>
  <si>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</si>
  <si>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</si>
  <si>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</si>
  <si>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</si>
  <si>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</si>
  <si>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</si>
  <si>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</si>
  <si>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</si>
  <si>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</si>
  <si>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</si>
  <si>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</si>
  <si>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</si>
  <si>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</si>
  <si>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</si>
  <si>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</si>
  <si>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</si>
  <si>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</si>
  <si>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</si>
  <si>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</si>
  <si>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</si>
  <si>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</si>
  <si>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</si>
  <si>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</si>
  <si>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</si>
  <si>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</si>
  <si>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</si>
  <si>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</si>
  <si>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</si>
  <si>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</si>
  <si>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</si>
  <si>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</si>
  <si>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</si>
  <si>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</si>
  <si>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</si>
  <si>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</si>
  <si>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</si>
  <si>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</si>
  <si>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</si>
  <si>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</si>
  <si>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</si>
  <si>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</si>
  <si>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</si>
  <si>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</si>
  <si>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</si>
  <si>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</si>
  <si>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</si>
  <si>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</si>
  <si>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</si>
  <si>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</si>
  <si>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</si>
  <si>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</si>
  <si>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</si>
  <si>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</si>
  <si>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</si>
  <si>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</si>
  <si>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</si>
  <si>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</si>
  <si>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</si>
  <si>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</si>
  <si>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</si>
  <si>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</si>
  <si>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</si>
  <si>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</si>
  <si>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</si>
  <si>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</si>
  <si>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</si>
  <si>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</si>
  <si>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</si>
  <si>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</si>
  <si>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</si>
  <si>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</si>
  <si>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</si>
  <si>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</si>
  <si>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</si>
  <si>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</si>
  <si>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</si>
  <si>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</si>
  <si>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</si>
  <si>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</si>
  <si>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</si>
  <si>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</si>
  <si>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</si>
  <si>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</si>
  <si>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</si>
  <si>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</si>
  <si>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</si>
  <si>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</si>
  <si>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</si>
  <si>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</si>
  <si>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</si>
  <si>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</si>
  <si>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</si>
  <si>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</si>
  <si>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</si>
  <si>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</si>
  <si>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</si>
  <si>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</si>
  <si>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</si>
  <si>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</si>
  <si>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</si>
  <si>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</si>
  <si>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</si>
  <si>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</si>
  <si>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</si>
  <si>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</si>
  <si>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</si>
  <si>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</si>
  <si>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</si>
  <si>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</si>
  <si>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</si>
  <si>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</si>
  <si>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</si>
  <si>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</si>
  <si>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</si>
  <si>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</si>
  <si>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</si>
  <si>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</si>
  <si>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</si>
  <si>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</si>
  <si>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</si>
  <si>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</si>
  <si>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</si>
  <si>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</si>
  <si>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</si>
  <si>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</si>
  <si>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</si>
  <si>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</si>
  <si>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</si>
  <si>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</si>
  <si>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</si>
  <si>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</si>
  <si>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</si>
  <si>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</si>
  <si>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</si>
  <si>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</si>
  <si>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</si>
  <si>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</si>
  <si>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</si>
  <si>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</si>
  <si>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</si>
  <si>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</si>
  <si>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</si>
  <si>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</si>
  <si>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</si>
  <si>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</si>
  <si>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</si>
  <si>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</si>
  <si>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</si>
  <si>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</si>
  <si>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</si>
  <si>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</si>
  <si>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</si>
  <si>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</si>
  <si>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</si>
  <si>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</si>
  <si>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</si>
  <si>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</si>
  <si>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</si>
  <si>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</si>
  <si>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</si>
  <si>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</si>
  <si>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</si>
  <si>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</si>
  <si>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</si>
  <si>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</si>
  <si>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</si>
  <si>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</si>
  <si>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</si>
  <si>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</si>
  <si>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</si>
  <si>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</si>
  <si>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</si>
  <si>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</si>
  <si>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</si>
  <si>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</si>
  <si>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</si>
  <si>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</si>
  <si>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</si>
  <si>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</si>
  <si>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</si>
  <si>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</si>
  <si>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</si>
  <si>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</si>
  <si>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</si>
  <si>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</si>
  <si>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</si>
  <si>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</si>
  <si>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</si>
  <si>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</si>
  <si>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</si>
  <si>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</si>
  <si>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</si>
  <si>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</si>
  <si>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</si>
  <si>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</si>
  <si>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</si>
  <si>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</si>
  <si>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</si>
  <si>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</si>
  <si>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</si>
  <si>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</si>
  <si>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</si>
  <si>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</si>
  <si>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</si>
  <si>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</si>
  <si>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</si>
  <si>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</si>
  <si>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</si>
  <si>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</si>
  <si>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</si>
  <si>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</si>
  <si>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</si>
  <si>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</si>
  <si>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</si>
  <si>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</si>
  <si>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</si>
  <si>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</si>
  <si>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</si>
  <si>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</si>
  <si>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</si>
  <si>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</si>
  <si>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</si>
  <si>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</si>
  <si>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</si>
  <si>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</si>
  <si>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</si>
  <si>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</si>
  <si>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</si>
  <si>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</si>
  <si>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</si>
  <si>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</si>
  <si>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</si>
  <si>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</si>
  <si>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</si>
  <si>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</si>
  <si>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</si>
  <si>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</si>
  <si>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</si>
  <si>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</si>
  <si>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</si>
  <si>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</si>
  <si>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</si>
  <si>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</si>
  <si>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</si>
  <si>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</si>
  <si>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</si>
  <si>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</si>
  <si>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</si>
  <si>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</si>
  <si>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</si>
  <si>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</si>
  <si>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</si>
  <si>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</si>
  <si>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</si>
  <si>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</si>
  <si>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</si>
  <si>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</si>
  <si>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</si>
  <si>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</si>
  <si>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</si>
  <si>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</si>
  <si>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</si>
  <si>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</si>
  <si>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</si>
  <si>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</si>
  <si>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</si>
  <si>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</si>
  <si>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</si>
  <si>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</si>
  <si>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</si>
  <si>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</si>
  <si>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</si>
  <si>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</si>
  <si>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</si>
  <si>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</si>
  <si>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</si>
  <si>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</si>
  <si>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</si>
  <si>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</si>
  <si>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</si>
  <si>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</si>
  <si>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</si>
  <si>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</si>
  <si>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</si>
  <si>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</si>
  <si>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</si>
  <si>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</si>
  <si>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</si>
  <si>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</si>
  <si>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</si>
  <si>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</si>
  <si>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</si>
  <si>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</si>
  <si>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</si>
  <si>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</si>
  <si>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</si>
  <si>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</si>
  <si>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</si>
  <si>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</si>
  <si>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</si>
  <si>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</si>
  <si>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</si>
  <si>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</si>
  <si>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</si>
  <si>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</si>
  <si>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</si>
  <si>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</si>
  <si>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</si>
  <si>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</si>
  <si>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</si>
  <si>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</si>
  <si>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</si>
  <si>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</si>
  <si>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</si>
  <si>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</si>
  <si>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</si>
  <si>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</si>
  <si>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</si>
  <si>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</si>
  <si>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</si>
  <si>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</si>
  <si>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</si>
  <si>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</si>
  <si>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</si>
  <si>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</si>
  <si>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</si>
  <si>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</si>
  <si>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</si>
  <si>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</si>
  <si>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</si>
  <si>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</si>
  <si>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</si>
  <si>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</si>
  <si>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</si>
  <si>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</si>
  <si>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</si>
  <si>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</si>
  <si>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</si>
  <si>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</si>
  <si>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</si>
  <si>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</si>
  <si>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</si>
  <si>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</si>
  <si>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</si>
  <si>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</si>
  <si>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</si>
  <si>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</si>
  <si>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</si>
  <si>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</si>
  <si>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</si>
  <si>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</si>
  <si>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</si>
  <si>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</si>
  <si>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</si>
  <si>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</si>
  <si>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</si>
  <si>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</si>
  <si>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</si>
  <si>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</si>
  <si>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</si>
  <si>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</si>
  <si>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</si>
  <si>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</si>
  <si>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</si>
  <si>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</si>
  <si>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</si>
  <si>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</si>
  <si>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</si>
  <si>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</si>
  <si>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</si>
  <si>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</si>
  <si>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</si>
  <si>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</si>
  <si>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</si>
  <si>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</si>
  <si>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</si>
  <si>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</si>
  <si>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</si>
  <si>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</si>
  <si>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</si>
  <si>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</si>
  <si>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</si>
  <si>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</si>
  <si>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</si>
  <si>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</si>
  <si>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</si>
  <si>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</si>
  <si>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</si>
  <si>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</si>
  <si>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</si>
  <si>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</si>
  <si>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</si>
  <si>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</si>
  <si>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</si>
  <si>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</si>
  <si>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</si>
  <si>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</si>
  <si>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</si>
  <si>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</si>
  <si>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</si>
  <si>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</si>
  <si>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</si>
  <si>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</si>
  <si>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</si>
  <si>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</si>
  <si>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</si>
  <si>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</si>
  <si>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</si>
  <si>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</si>
  <si>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</si>
  <si>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</si>
  <si>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</si>
  <si>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</si>
  <si>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</si>
  <si>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</si>
  <si>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</si>
  <si>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</si>
  <si>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</si>
  <si>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</si>
  <si>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</si>
  <si>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</si>
  <si>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</si>
  <si>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</si>
  <si>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</si>
  <si>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</si>
  <si>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</si>
  <si>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</si>
  <si>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</si>
  <si>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</si>
  <si>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</si>
  <si>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</si>
  <si>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</si>
  <si>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</si>
  <si>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</si>
  <si>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</si>
  <si>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</si>
  <si>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</si>
  <si>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</si>
  <si>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</si>
  <si>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</si>
  <si>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</si>
  <si>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</si>
  <si>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</si>
  <si>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</si>
  <si>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</si>
  <si>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</si>
  <si>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</si>
  <si>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</si>
  <si>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</si>
  <si>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</si>
  <si>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</si>
  <si>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</si>
  <si>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</si>
  <si>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</si>
  <si>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</si>
  <si>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</si>
  <si>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</si>
  <si>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</si>
  <si>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</si>
  <si>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</si>
  <si>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</si>
  <si>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</si>
  <si>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</si>
  <si>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</si>
  <si>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</si>
  <si>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</si>
  <si>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</si>
  <si>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</si>
  <si>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</si>
  <si>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</si>
  <si>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</si>
  <si>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</si>
  <si>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</si>
  <si>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</si>
  <si>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</si>
  <si>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</si>
  <si>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</si>
  <si>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</si>
  <si>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</si>
  <si>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</si>
  <si>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</si>
  <si>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</si>
  <si>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</si>
  <si>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</si>
  <si>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</si>
  <si>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</si>
  <si>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</si>
  <si>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</si>
  <si>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</si>
  <si>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</si>
  <si>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</si>
  <si>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</si>
  <si>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</si>
  <si>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</si>
  <si>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</si>
  <si>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</si>
  <si>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</si>
  <si>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</si>
  <si>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</si>
  <si>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</si>
  <si>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</si>
  <si>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</si>
  <si>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</si>
  <si>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</si>
  <si>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</si>
  <si>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</si>
  <si>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</si>
  <si>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</si>
  <si>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</si>
  <si>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</si>
  <si>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</si>
  <si>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</si>
  <si>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</si>
  <si>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</si>
  <si>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</si>
  <si>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</si>
  <si>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</si>
  <si>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</si>
  <si>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</si>
  <si>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</si>
  <si>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</si>
  <si>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</si>
  <si>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</si>
  <si>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</si>
  <si>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</si>
  <si>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</si>
  <si>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</si>
  <si>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</si>
  <si>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</si>
  <si>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</si>
  <si>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</si>
  <si>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</si>
  <si>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</si>
  <si>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</si>
  <si>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</si>
  <si>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</si>
  <si>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</si>
  <si>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</si>
  <si>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</si>
  <si>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</si>
  <si>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</si>
  <si>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</si>
  <si>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</si>
  <si>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</si>
  <si>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</si>
  <si>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</si>
  <si>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</si>
  <si>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</si>
  <si>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</si>
  <si>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</si>
  <si>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</si>
  <si>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</si>
  <si>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</si>
  <si>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</si>
  <si>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</si>
  <si>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</si>
  <si>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</si>
  <si>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</si>
  <si>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</si>
  <si>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</si>
  <si>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</si>
  <si>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</si>
  <si>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</si>
  <si>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</si>
  <si>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</si>
  <si>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</si>
  <si>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</si>
  <si>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</si>
  <si>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</si>
  <si>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</si>
  <si>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</si>
  <si>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</si>
  <si>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</si>
  <si>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</si>
  <si>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</si>
  <si>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</si>
  <si>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</si>
  <si>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</si>
  <si>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</si>
  <si>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</si>
  <si>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</si>
  <si>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</si>
  <si>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</si>
  <si>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</si>
  <si>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</si>
  <si>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</si>
  <si>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</si>
  <si>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</si>
  <si>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</si>
  <si>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</si>
  <si>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</si>
  <si>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</si>
  <si>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</si>
  <si>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</si>
  <si>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</si>
  <si>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</si>
  <si>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</si>
  <si>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</si>
  <si>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</si>
  <si>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</si>
  <si>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</si>
  <si>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</si>
  <si>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</si>
  <si>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</si>
  <si>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</si>
  <si>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</si>
  <si>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</si>
  <si>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</si>
  <si>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</si>
  <si>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</si>
  <si>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</si>
  <si>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</si>
  <si>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</si>
  <si>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</si>
  <si>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</si>
  <si>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</si>
  <si>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</si>
  <si>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</si>
  <si>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</si>
  <si>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</si>
  <si>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</si>
  <si>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</si>
  <si>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</si>
  <si>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</si>
  <si>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</si>
  <si>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</si>
  <si>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</si>
  <si>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</si>
  <si>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</si>
  <si>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</si>
  <si>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</si>
  <si>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</si>
  <si>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</si>
  <si>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</si>
  <si>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</si>
  <si>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</si>
  <si>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</si>
  <si>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</si>
  <si>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</si>
  <si>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</si>
  <si>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</si>
  <si>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</si>
  <si>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</si>
  <si>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</si>
  <si>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</si>
  <si>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</si>
  <si>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</si>
  <si>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</si>
  <si>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</si>
  <si>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</si>
  <si>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</si>
  <si>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</si>
  <si>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</si>
  <si>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</si>
  <si>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</si>
  <si>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</si>
  <si>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</si>
  <si>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</si>
  <si>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</si>
  <si>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</si>
  <si>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</si>
  <si>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</si>
  <si>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</si>
  <si>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</si>
  <si>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</si>
  <si>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</si>
  <si>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</si>
  <si>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</si>
  <si>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</si>
  <si>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</si>
  <si>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</si>
  <si>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</si>
  <si>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</si>
  <si>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</si>
  <si>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</si>
  <si>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</si>
  <si>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</si>
  <si>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</si>
  <si>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</si>
  <si>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</si>
  <si>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</si>
  <si>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</si>
  <si>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</si>
  <si>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</si>
  <si>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</si>
  <si>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</si>
  <si>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</si>
  <si>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</si>
  <si>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</si>
  <si>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</si>
  <si>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</si>
  <si>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</si>
  <si>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</si>
  <si>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</si>
  <si>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</si>
  <si>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</si>
  <si>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</si>
  <si>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</si>
  <si>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</si>
  <si>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</si>
  <si>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</si>
  <si>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</si>
  <si>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</si>
  <si>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</si>
  <si>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</si>
  <si>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</si>
  <si>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</si>
  <si>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</si>
  <si>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</si>
  <si>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</si>
  <si>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</si>
  <si>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</si>
  <si>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</si>
  <si>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</si>
  <si>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</si>
  <si>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</si>
  <si>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</si>
  <si>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</si>
  <si>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</si>
  <si>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</si>
  <si>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</si>
  <si>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</si>
  <si>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</si>
  <si>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</si>
  <si>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</si>
  <si>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</si>
  <si>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</si>
  <si>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</si>
  <si>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</si>
  <si>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</si>
  <si>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</si>
  <si>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</si>
  <si>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</si>
  <si>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</si>
  <si>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</si>
  <si>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</si>
  <si>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</si>
  <si>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</si>
  <si>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</si>
  <si>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</si>
  <si>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</si>
  <si>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</si>
  <si>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</si>
  <si>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</si>
  <si>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</si>
  <si>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</si>
  <si>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</si>
  <si>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</si>
  <si>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</si>
  <si>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</si>
  <si>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</si>
  <si>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</si>
  <si>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</si>
  <si>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</si>
  <si>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</si>
  <si>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</si>
  <si>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</si>
  <si>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</si>
  <si>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</si>
  <si>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</si>
  <si>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</si>
  <si>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</si>
  <si>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</si>
  <si>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</si>
  <si>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</si>
  <si>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</si>
  <si>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</si>
  <si>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</si>
  <si>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</si>
  <si>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</si>
  <si>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</si>
  <si>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</si>
  <si>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</si>
  <si>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</si>
  <si>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</si>
  <si>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</si>
  <si>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</si>
  <si>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</si>
  <si>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</si>
  <si>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</si>
  <si>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</si>
  <si>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</si>
  <si>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</si>
  <si>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</si>
  <si>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</si>
  <si>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</si>
  <si>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</si>
  <si>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</si>
  <si>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</si>
  <si>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</si>
  <si>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</si>
  <si>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</si>
  <si>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</si>
  <si>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</si>
  <si>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</si>
  <si>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</si>
  <si>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</si>
  <si>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</si>
  <si>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</si>
  <si>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</si>
  <si>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</si>
  <si>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</si>
  <si>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</si>
  <si>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</si>
  <si>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</si>
  <si>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</si>
  <si>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</si>
  <si>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</si>
  <si>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</si>
  <si>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</si>
  <si>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</si>
  <si>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</si>
  <si>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</si>
  <si>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</si>
  <si>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</si>
  <si>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</si>
  <si>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</si>
  <si>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</si>
  <si>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</si>
  <si>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</si>
  <si>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</si>
  <si>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</si>
  <si>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</si>
  <si>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</si>
  <si>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</si>
  <si>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</si>
  <si>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</si>
  <si>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</si>
  <si>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</si>
  <si>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</si>
  <si>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</si>
  <si>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</si>
  <si>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</si>
  <si>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</si>
  <si>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</si>
  <si>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</si>
  <si>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</si>
  <si>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</si>
  <si>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</si>
  <si>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</si>
  <si>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</si>
  <si>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</si>
  <si>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</si>
  <si>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</si>
  <si>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</si>
  <si>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</si>
  <si>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</si>
  <si>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</si>
  <si>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</si>
  <si>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</si>
  <si>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</si>
  <si>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</si>
  <si>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</si>
  <si>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</si>
  <si>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</si>
  <si>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</si>
  <si>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</si>
  <si>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</si>
  <si>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</si>
  <si>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</si>
  <si>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</si>
  <si>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</si>
  <si>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</si>
  <si>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</si>
  <si>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</si>
  <si>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</si>
  <si>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</si>
  <si>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</si>
  <si>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</si>
  <si>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</si>
  <si>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</si>
  <si>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</si>
  <si>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</si>
  <si>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</si>
  <si>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</si>
  <si>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</si>
  <si>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</si>
  <si>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</si>
  <si>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</si>
  <si>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</si>
  <si>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</si>
  <si>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</si>
  <si>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</si>
  <si>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</si>
  <si>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</si>
  <si>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</si>
  <si>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</si>
  <si>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</si>
  <si>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</si>
  <si>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</si>
  <si>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</si>
  <si>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</si>
  <si>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</si>
  <si>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</si>
  <si>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</si>
  <si>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</si>
  <si>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</si>
  <si>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</si>
  <si>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</si>
  <si>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</si>
  <si>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</si>
  <si>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</si>
  <si>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</si>
  <si>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</si>
  <si>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</si>
  <si>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</si>
  <si>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</si>
  <si>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</si>
  <si>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</si>
  <si>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</si>
  <si>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</si>
  <si>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</si>
  <si>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</si>
  <si>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</si>
  <si>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</si>
  <si>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</si>
  <si>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</si>
  <si>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</si>
  <si>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</si>
  <si>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</si>
  <si>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</si>
  <si>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</si>
  <si>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</si>
  <si>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</si>
  <si>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</si>
  <si>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</si>
  <si>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</si>
  <si>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</si>
  <si>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</si>
  <si>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</si>
  <si>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</si>
  <si>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</si>
  <si>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</si>
  <si>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</si>
  <si>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</si>
  <si>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</si>
  <si>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</si>
  <si>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</si>
  <si>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</si>
  <si>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</si>
  <si>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</si>
  <si>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</si>
  <si>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</si>
  <si>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</si>
  <si>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</si>
  <si>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</si>
  <si>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</si>
  <si>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</si>
  <si>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</si>
  <si>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</si>
  <si>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</si>
  <si>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</si>
  <si>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</si>
  <si>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</si>
  <si>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</si>
  <si>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</si>
  <si>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</si>
  <si>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</si>
  <si>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</si>
  <si>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</si>
  <si>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</si>
  <si>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</si>
  <si>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</si>
  <si>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</si>
  <si>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</si>
  <si>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</si>
  <si>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</si>
  <si>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</si>
  <si>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</si>
  <si>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</si>
  <si>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</si>
  <si>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</si>
  <si>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</si>
  <si>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</si>
  <si>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</si>
  <si>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</si>
  <si>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</si>
  <si>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</si>
  <si>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</si>
  <si>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</si>
  <si>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</si>
  <si>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</si>
  <si>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</si>
  <si>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</si>
  <si>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</si>
  <si>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</si>
  <si>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</si>
  <si>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</si>
  <si>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</si>
  <si>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</si>
  <si>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</si>
  <si>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</si>
  <si>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</si>
  <si>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</si>
  <si>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</si>
  <si>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</si>
  <si>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</si>
  <si>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</si>
  <si>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</si>
  <si>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</si>
  <si>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</si>
  <si>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</si>
  <si>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</si>
  <si>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</si>
  <si>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</si>
  <si>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</si>
  <si>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</si>
  <si>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</si>
  <si>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</si>
  <si>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</si>
  <si>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</si>
  <si>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</si>
  <si>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</si>
  <si>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</si>
  <si>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</si>
  <si>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</si>
  <si>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</si>
  <si>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</si>
  <si>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</si>
  <si>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</si>
  <si>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</si>
  <si>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</si>
  <si>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</si>
  <si>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</si>
  <si>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</si>
  <si>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</si>
  <si>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</si>
  <si>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</si>
  <si>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</si>
  <si>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</si>
  <si>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</si>
  <si>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</si>
  <si>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</si>
  <si>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</si>
  <si>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</si>
  <si>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</si>
  <si>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</si>
  <si>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</si>
  <si>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</si>
  <si>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</si>
  <si>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</si>
  <si>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</si>
  <si>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</si>
  <si>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</si>
  <si>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</si>
  <si>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</si>
  <si>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</si>
  <si>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</si>
  <si>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</si>
  <si>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</si>
  <si>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</si>
  <si>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</si>
  <si>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</si>
  <si>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</si>
  <si>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</si>
  <si>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</si>
  <si>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</si>
  <si>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</si>
  <si>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</si>
  <si>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</si>
  <si>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</si>
  <si>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</si>
  <si>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</si>
  <si>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</si>
  <si>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</si>
  <si>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</si>
  <si>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</si>
  <si>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</si>
  <si>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</si>
  <si>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</si>
  <si>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</si>
  <si>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</si>
  <si>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</si>
  <si>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</si>
  <si>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</si>
  <si>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</si>
  <si>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</si>
  <si>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</si>
  <si>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</si>
  <si>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</si>
  <si>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</si>
  <si>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</si>
  <si>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</si>
  <si>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</si>
  <si>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</si>
  <si>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</si>
  <si>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</si>
  <si>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</si>
  <si>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</si>
  <si>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</si>
  <si>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</si>
  <si>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</si>
  <si>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</si>
  <si>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</si>
  <si>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</si>
  <si>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</si>
  <si>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</si>
  <si>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</si>
  <si>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</si>
  <si>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</si>
  <si>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</si>
  <si>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</si>
  <si>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</si>
  <si>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</si>
  <si>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</si>
  <si>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</si>
  <si>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</si>
  <si>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</si>
  <si>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</si>
  <si>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</si>
  <si>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</si>
  <si>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</si>
  <si>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</si>
  <si>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</si>
  <si>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</si>
  <si>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</si>
  <si>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</si>
  <si>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</si>
  <si>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</si>
  <si>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</si>
  <si>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</si>
  <si>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</si>
  <si>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</si>
  <si>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</si>
  <si>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</si>
  <si>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</si>
  <si>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</si>
  <si>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</si>
  <si>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</si>
  <si>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</si>
  <si>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</si>
  <si>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</si>
  <si>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</si>
  <si>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</si>
  <si>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</si>
  <si>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</si>
  <si>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</si>
  <si>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</si>
  <si>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</si>
  <si>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</si>
  <si>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</si>
  <si>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</si>
  <si>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</si>
  <si>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</si>
  <si>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</si>
  <si>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</si>
  <si>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</si>
  <si>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</si>
  <si>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</si>
  <si>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</si>
  <si>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</si>
  <si>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</si>
  <si>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</si>
  <si>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</si>
  <si>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</si>
  <si>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</si>
  <si>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</si>
  <si>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</si>
  <si>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</si>
  <si>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</si>
  <si>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</si>
  <si>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</si>
  <si>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</si>
  <si>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</si>
  <si>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</si>
  <si>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</si>
  <si>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</si>
  <si>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</si>
  <si>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</si>
  <si>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</si>
  <si>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</si>
  <si>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</si>
  <si>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</si>
  <si>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</si>
  <si>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</si>
  <si>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</si>
  <si>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</si>
  <si>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</si>
  <si>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</si>
  <si>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</si>
  <si>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</si>
  <si>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</si>
  <si>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</si>
  <si>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</si>
  <si>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</si>
  <si>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</si>
  <si>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</si>
  <si>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</si>
  <si>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</si>
  <si>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</si>
  <si>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</si>
  <si>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</si>
  <si>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</si>
  <si>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</si>
  <si>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</si>
  <si>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</si>
  <si>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</si>
  <si>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</si>
  <si>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</si>
  <si>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</si>
  <si>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</si>
  <si>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</si>
  <si>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</si>
  <si>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</si>
  <si>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</si>
  <si>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</si>
  <si>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</si>
  <si>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</si>
  <si>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</si>
  <si>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</si>
  <si>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</si>
  <si>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</si>
  <si>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</si>
  <si>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</si>
  <si>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</si>
  <si>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</si>
  <si>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</si>
  <si>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</si>
  <si>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</si>
  <si>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</si>
  <si>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</si>
  <si>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</si>
  <si>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</si>
  <si>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</si>
  <si>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</si>
  <si>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</si>
  <si>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</si>
  <si>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</si>
  <si>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</si>
  <si>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</si>
  <si>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</si>
  <si>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</si>
  <si>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</si>
  <si>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</si>
  <si>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</si>
  <si>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</si>
  <si>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</si>
  <si>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</si>
  <si>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</si>
  <si>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</si>
  <si>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</si>
  <si>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</si>
  <si>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</si>
  <si>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</si>
  <si>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</si>
  <si>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</si>
  <si>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</si>
  <si>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</si>
  <si>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</si>
  <si>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</si>
  <si>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</si>
  <si>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</si>
  <si>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</si>
  <si>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</si>
  <si>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</si>
  <si>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</si>
  <si>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</si>
  <si>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</si>
  <si>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</si>
  <si>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</si>
  <si>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</si>
  <si>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</si>
  <si>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</si>
  <si>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</si>
  <si>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</si>
  <si>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</si>
  <si>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</si>
  <si>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</si>
  <si>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</si>
  <si>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</si>
  <si>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</si>
  <si>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</si>
  <si>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</si>
  <si>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</si>
  <si>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</si>
  <si>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</si>
  <si>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</si>
  <si>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</si>
  <si>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</si>
  <si>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</si>
  <si>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</si>
  <si>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</si>
  <si>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</si>
  <si>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</si>
  <si>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</si>
  <si>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</si>
  <si>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</si>
  <si>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</si>
  <si>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</si>
  <si>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</si>
  <si>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</si>
  <si>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</si>
  <si>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</si>
  <si>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</si>
  <si>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</si>
  <si>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</si>
  <si>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</si>
  <si>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</si>
  <si>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</si>
  <si>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</si>
  <si>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</si>
  <si>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</si>
  <si>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</si>
  <si>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</si>
  <si>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</si>
  <si>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</si>
  <si>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</si>
  <si>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</si>
  <si>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</si>
  <si>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</si>
  <si>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</si>
  <si>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</si>
  <si>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</si>
  <si>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</si>
  <si>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</si>
  <si>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</si>
  <si>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</si>
  <si>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</si>
  <si>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</si>
  <si>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</si>
  <si>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</si>
  <si>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</si>
  <si>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</si>
  <si>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</si>
  <si>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</si>
  <si>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</si>
  <si>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</si>
  <si>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</si>
  <si>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</si>
  <si>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</si>
  <si>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</si>
  <si>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</si>
  <si>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</si>
  <si>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</si>
  <si>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</si>
  <si>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</si>
  <si>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</si>
  <si>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</si>
  <si>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</si>
  <si>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</si>
  <si>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</si>
  <si>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</si>
  <si>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</si>
  <si>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</si>
  <si>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</si>
  <si>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</si>
  <si>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</si>
  <si>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</si>
  <si>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</si>
  <si>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</si>
  <si>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</si>
  <si>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</si>
  <si>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</si>
  <si>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</si>
  <si>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</si>
  <si>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</si>
  <si>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</si>
  <si>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</si>
  <si>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</si>
  <si>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</si>
  <si>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</si>
  <si>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</si>
  <si>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</si>
  <si>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</si>
  <si>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</si>
  <si>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</si>
  <si>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</si>
  <si>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</si>
  <si>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</si>
  <si>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</si>
  <si>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</si>
  <si>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</si>
  <si>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</si>
  <si>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</si>
  <si>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</si>
  <si>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</si>
  <si>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</si>
  <si>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</si>
  <si>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</si>
  <si>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</si>
  <si>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</si>
  <si>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</si>
  <si>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</si>
  <si>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</si>
  <si>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</si>
  <si>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</si>
  <si>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</si>
  <si>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</si>
  <si>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</si>
  <si>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</si>
  <si>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</si>
  <si>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</si>
  <si>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</si>
  <si>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</si>
  <si>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</si>
  <si>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</si>
  <si>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</si>
  <si>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</si>
  <si>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</si>
  <si>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</si>
  <si>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</si>
  <si>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</si>
  <si>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</si>
  <si>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</si>
  <si>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</si>
  <si>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</si>
  <si>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</si>
  <si>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</si>
  <si>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</si>
  <si>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</si>
  <si>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</si>
  <si>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</si>
  <si>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</si>
  <si>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</si>
  <si>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</si>
  <si>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</si>
  <si>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</si>
  <si>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</si>
  <si>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</si>
  <si>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</si>
  <si>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</si>
  <si>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</si>
  <si>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</si>
  <si>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</si>
  <si>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</si>
  <si>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</si>
  <si>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</si>
  <si>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</si>
  <si>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</si>
  <si>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</si>
  <si>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</si>
  <si>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</si>
  <si>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</si>
  <si>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</si>
  <si>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</si>
  <si>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</si>
  <si>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</si>
  <si>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</si>
  <si>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</si>
  <si>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</si>
  <si>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</si>
  <si>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</si>
  <si>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</si>
  <si>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</si>
  <si>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</si>
  <si>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</si>
  <si>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</si>
  <si>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</si>
  <si>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</si>
  <si>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</si>
  <si>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</si>
  <si>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</si>
  <si>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</si>
  <si>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</si>
  <si>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</si>
  <si>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</si>
  <si>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</si>
  <si>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</si>
  <si>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</si>
  <si>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</si>
  <si>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</si>
  <si>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</si>
  <si>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</si>
  <si>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</si>
  <si>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</si>
  <si>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</si>
  <si>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</si>
  <si>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</si>
  <si>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</si>
  <si>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</si>
  <si>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</si>
  <si>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</si>
  <si>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</si>
  <si>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</si>
  <si>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</si>
  <si>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</si>
  <si>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</si>
  <si>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</si>
  <si>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</si>
  <si>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</si>
  <si>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</si>
  <si>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</si>
  <si>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</si>
  <si>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</si>
  <si>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</si>
  <si>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</si>
  <si>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</si>
  <si>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</si>
  <si>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</si>
  <si>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</si>
  <si>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</si>
  <si>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</si>
  <si>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</si>
  <si>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</si>
  <si>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</si>
  <si>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</si>
  <si>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</si>
  <si>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</si>
  <si>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</si>
  <si>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</si>
  <si>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</si>
  <si>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</si>
  <si>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</si>
  <si>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</si>
  <si>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</si>
  <si>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</si>
  <si>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</si>
  <si>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</si>
  <si>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</si>
  <si>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</si>
  <si>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</si>
  <si>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</si>
  <si>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</si>
  <si>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</si>
  <si>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</si>
  <si>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</si>
  <si>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</si>
  <si>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</si>
  <si>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</si>
  <si>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</si>
  <si>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</si>
  <si>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</si>
  <si>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</si>
  <si>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</si>
  <si>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</si>
  <si>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</si>
  <si>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</si>
  <si>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</si>
  <si>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</si>
  <si>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</si>
  <si>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</si>
  <si>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</si>
  <si>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</si>
  <si>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</si>
  <si>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</si>
  <si>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</si>
  <si>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</si>
  <si>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</si>
  <si>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</si>
  <si>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</si>
  <si>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</si>
  <si>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</si>
  <si>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</si>
  <si>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</si>
  <si>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</si>
  <si>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</si>
  <si>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</si>
  <si>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</si>
  <si>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</si>
  <si>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</si>
  <si>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</si>
  <si>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</si>
  <si>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</si>
  <si>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</si>
  <si>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</si>
  <si>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</si>
  <si>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</si>
  <si>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</si>
  <si>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</si>
  <si>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</si>
  <si>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</si>
  <si>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</si>
  <si>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</si>
  <si>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</si>
  <si>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</si>
  <si>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</si>
  <si>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</si>
  <si>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</si>
  <si>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</si>
  <si>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</si>
  <si>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</si>
  <si>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</si>
  <si>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</si>
  <si>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</si>
  <si>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</si>
  <si>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</si>
  <si>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</si>
  <si>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</si>
  <si>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</si>
  <si>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</si>
  <si>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</si>
  <si>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</si>
  <si>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</si>
  <si>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</si>
  <si>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</si>
  <si>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</si>
  <si>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</si>
  <si>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</si>
  <si>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</si>
  <si>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</si>
  <si>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</si>
  <si>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</si>
  <si>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</si>
  <si>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</si>
  <si>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</si>
  <si>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</si>
  <si>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</si>
  <si>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</si>
  <si>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</si>
  <si>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</si>
  <si>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</si>
  <si>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</si>
  <si>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</si>
  <si>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</si>
  <si>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</si>
  <si>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</si>
  <si>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</si>
  <si>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</si>
  <si>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</si>
  <si>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</si>
  <si>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</si>
  <si>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</si>
  <si>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</si>
  <si>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</si>
  <si>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</si>
  <si>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</si>
  <si>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</si>
  <si>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</si>
  <si>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</si>
  <si>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</si>
  <si>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</si>
  <si>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</si>
  <si>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</si>
  <si>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</si>
  <si>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</si>
  <si>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</si>
  <si>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</si>
  <si>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</si>
  <si>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</si>
  <si>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</si>
  <si>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</si>
  <si>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</si>
  <si>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</si>
  <si>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</si>
  <si>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</si>
  <si>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</si>
  <si>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</si>
  <si>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</si>
  <si>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</si>
  <si>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</si>
  <si>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</si>
  <si>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</si>
  <si>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</si>
  <si>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</si>
  <si>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</si>
  <si>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</si>
  <si>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</si>
  <si>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</si>
  <si>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</si>
  <si>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</si>
  <si>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</si>
  <si>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</si>
  <si>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</si>
  <si>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</si>
  <si>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</si>
  <si>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</si>
  <si>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</si>
  <si>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</si>
  <si>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</si>
  <si>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</si>
  <si>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</si>
  <si>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</si>
  <si>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</si>
  <si>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</si>
  <si>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</si>
  <si>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</si>
  <si>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</si>
  <si>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</si>
  <si>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</si>
  <si>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</si>
  <si>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</si>
  <si>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</si>
  <si>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</si>
  <si>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</si>
  <si>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</si>
  <si>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</si>
  <si>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</si>
  <si>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</si>
  <si>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</si>
  <si>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</si>
  <si>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</si>
  <si>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</si>
  <si>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</si>
  <si>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</si>
  <si>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</si>
  <si>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</si>
  <si>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</si>
  <si>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</si>
  <si>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</si>
  <si>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</si>
  <si>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</si>
  <si>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</si>
  <si>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</si>
  <si>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</si>
  <si>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</si>
  <si>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</si>
  <si>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</si>
  <si>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</si>
  <si>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</si>
  <si>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</si>
  <si>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</si>
  <si>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</si>
  <si>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</si>
  <si>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</si>
  <si>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</si>
  <si>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</si>
  <si>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</si>
  <si>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</si>
  <si>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</si>
  <si>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</si>
  <si>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</si>
  <si>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</si>
  <si>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</si>
  <si>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</si>
  <si>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</si>
  <si>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</si>
  <si>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</si>
  <si>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</si>
  <si>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</si>
  <si>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</si>
  <si>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</si>
  <si>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</si>
  <si>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</si>
  <si>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</si>
  <si>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</si>
  <si>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</si>
  <si>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</si>
  <si>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</si>
  <si>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</si>
  <si>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</si>
  <si>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</si>
  <si>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</si>
  <si>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</si>
  <si>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</si>
  <si>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</si>
  <si>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</si>
  <si>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</si>
  <si>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</si>
  <si>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</si>
  <si>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</si>
  <si>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</si>
  <si>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</si>
  <si>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</si>
  <si>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</si>
  <si>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</si>
  <si>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</si>
  <si>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</si>
  <si>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</si>
  <si>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</si>
  <si>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</si>
  <si>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</si>
  <si>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</si>
  <si>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</si>
  <si>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</si>
  <si>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</si>
  <si>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</si>
  <si>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</si>
  <si>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</si>
  <si>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</si>
  <si>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</si>
  <si>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</si>
  <si>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</si>
  <si>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</si>
  <si>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</si>
  <si>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</si>
  <si>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</si>
  <si>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</si>
  <si>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</si>
  <si>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</si>
  <si>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</si>
  <si>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</si>
  <si>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</si>
  <si>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</si>
  <si>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</si>
  <si>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</si>
  <si>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</si>
  <si>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</si>
  <si>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</si>
  <si>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</si>
  <si>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</si>
  <si>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</si>
  <si>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</si>
  <si>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</si>
  <si>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</si>
  <si>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</si>
  <si>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</si>
  <si>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</si>
  <si>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</si>
  <si>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</si>
  <si>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</si>
  <si>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</si>
  <si>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</si>
  <si>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</si>
  <si>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</si>
  <si>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</si>
  <si>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</si>
  <si>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</si>
  <si>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</si>
  <si>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</si>
  <si>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</si>
  <si>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</si>
  <si>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</si>
  <si>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</si>
  <si>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</si>
  <si>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</si>
  <si>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</si>
  <si>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</si>
  <si>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</si>
  <si>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</si>
  <si>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</si>
  <si>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</si>
  <si>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</si>
  <si>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</si>
  <si>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</si>
  <si>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</si>
  <si>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</si>
  <si>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</si>
  <si>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</si>
  <si>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</si>
  <si>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</si>
  <si>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</si>
  <si>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</si>
  <si>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</si>
  <si>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</si>
  <si>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</si>
  <si>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</si>
  <si>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</si>
  <si>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</si>
  <si>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</si>
  <si>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</si>
  <si>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</si>
  <si>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</si>
  <si>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</si>
  <si>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</si>
  <si>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</si>
  <si>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</si>
  <si>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</si>
  <si>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</si>
  <si>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</si>
  <si>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</si>
  <si>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</si>
  <si>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</si>
  <si>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</si>
  <si>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</si>
  <si>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</si>
  <si>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</si>
  <si>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</si>
  <si>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</si>
  <si>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</si>
  <si>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</si>
  <si>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</si>
  <si>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</si>
  <si>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</si>
  <si>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</si>
  <si>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</si>
  <si>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</si>
  <si>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</si>
  <si>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</si>
  <si>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</si>
  <si>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</si>
  <si>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</si>
  <si>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</si>
  <si>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</si>
  <si>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</si>
  <si>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</si>
  <si>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</si>
  <si>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</si>
  <si>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</si>
  <si>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</si>
  <si>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</si>
  <si>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</si>
  <si>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</si>
  <si>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</si>
  <si>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</si>
  <si>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</si>
  <si>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</si>
  <si>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</si>
  <si>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</si>
  <si>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</si>
  <si>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</si>
  <si>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</si>
  <si>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</si>
  <si>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</si>
  <si>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</si>
  <si>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</si>
  <si>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</si>
  <si>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</si>
  <si>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</si>
  <si>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</si>
  <si>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</si>
  <si>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</si>
  <si>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</si>
  <si>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</si>
  <si>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</si>
  <si>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</si>
  <si>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</si>
  <si>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</si>
  <si>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</si>
  <si>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</si>
  <si>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</si>
  <si>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</si>
  <si>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</si>
  <si>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</si>
  <si>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</si>
  <si>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</si>
  <si>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</si>
  <si>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</si>
  <si>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</si>
  <si>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</si>
  <si>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</si>
  <si>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</si>
  <si>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</si>
  <si>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</si>
  <si>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</si>
  <si>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</si>
  <si>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</si>
  <si>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</si>
  <si>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</si>
  <si>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</si>
  <si>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</si>
  <si>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</si>
  <si>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</si>
  <si>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</si>
  <si>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</si>
  <si>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</si>
  <si>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</si>
  <si>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</si>
  <si>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</si>
  <si>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</si>
  <si>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</si>
  <si>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</si>
  <si>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</si>
  <si>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</si>
  <si>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</si>
  <si>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</si>
  <si>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</si>
  <si>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</si>
  <si>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</si>
  <si>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</si>
  <si>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</si>
  <si>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</si>
  <si>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</si>
  <si>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</si>
  <si>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</si>
  <si>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</si>
  <si>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</si>
  <si>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</si>
  <si>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</si>
  <si>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</si>
  <si>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</si>
  <si>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</si>
  <si>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</si>
  <si>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</si>
  <si>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</si>
  <si>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</si>
  <si>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</si>
  <si>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</si>
  <si>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</si>
  <si>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</si>
  <si>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</si>
  <si>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</si>
  <si>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</si>
  <si>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</si>
  <si>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</si>
  <si>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</si>
  <si>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</si>
  <si>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</si>
  <si>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</si>
  <si>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</si>
  <si>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</si>
  <si>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</si>
  <si>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</si>
  <si>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</si>
  <si>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</si>
  <si>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</si>
  <si>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</si>
  <si>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</si>
  <si>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</si>
  <si>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</si>
  <si>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</si>
  <si>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</si>
  <si>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</si>
  <si>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</si>
  <si>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</si>
  <si>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</si>
  <si>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</si>
  <si>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</si>
  <si>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</si>
  <si>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</si>
  <si>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</si>
  <si>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</si>
  <si>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</si>
  <si>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</si>
  <si>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</si>
  <si>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</si>
  <si>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</si>
  <si>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</si>
  <si>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</si>
  <si>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</si>
  <si>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</si>
  <si>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</si>
  <si>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</si>
  <si>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</si>
  <si>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</si>
  <si>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</si>
  <si>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</si>
  <si>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</si>
  <si>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</si>
  <si>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</si>
  <si>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</si>
  <si>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</si>
  <si>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</si>
  <si>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</si>
  <si>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</si>
  <si>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</si>
  <si>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</si>
  <si>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</si>
  <si>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</si>
  <si>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</si>
  <si>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</si>
  <si>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</si>
  <si>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</si>
  <si>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</si>
  <si>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</si>
  <si>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</si>
  <si>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</si>
  <si>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</si>
  <si>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</si>
  <si>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</si>
  <si>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</si>
  <si>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</si>
  <si>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</si>
  <si>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</si>
  <si>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</si>
  <si>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</si>
  <si>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</si>
  <si>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</si>
  <si>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</si>
  <si>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</si>
  <si>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</si>
  <si>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</si>
  <si>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</si>
  <si>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</si>
  <si>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</si>
  <si>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</si>
  <si>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</si>
  <si>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</si>
  <si>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</si>
  <si>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</si>
  <si>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</si>
  <si>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</si>
  <si>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</si>
  <si>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</si>
  <si>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</si>
  <si>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</si>
  <si>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</si>
  <si>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</si>
  <si>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</si>
  <si>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</si>
  <si>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</si>
  <si>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</si>
  <si>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</si>
  <si>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</si>
  <si>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</si>
  <si>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</si>
  <si>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</si>
  <si>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</si>
  <si>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</si>
  <si>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</si>
  <si>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</si>
  <si>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</si>
  <si>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</si>
  <si>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</si>
  <si>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</si>
  <si>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</si>
  <si>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</si>
  <si>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</si>
  <si>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</si>
  <si>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</si>
  <si>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</si>
  <si>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</si>
  <si>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</si>
  <si>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</si>
  <si>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</si>
  <si>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</si>
  <si>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</si>
  <si>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</si>
  <si>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</si>
  <si>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</si>
  <si>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</si>
  <si>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</si>
  <si>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</si>
  <si>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</si>
  <si>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</si>
  <si>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</si>
  <si>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</si>
  <si>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</si>
  <si>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</si>
  <si>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</si>
  <si>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</si>
  <si>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</si>
  <si>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</si>
  <si>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</si>
  <si>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</si>
  <si>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</si>
  <si>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</si>
  <si>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</si>
  <si>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</si>
  <si>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</si>
  <si>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</si>
  <si>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</si>
  <si>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</si>
  <si>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</si>
  <si>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</si>
  <si>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</si>
  <si>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</si>
  <si>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</si>
  <si>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</si>
  <si>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</si>
  <si>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</si>
  <si>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</si>
  <si>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</si>
  <si>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</si>
  <si>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</si>
  <si>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</si>
  <si>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</si>
  <si>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</si>
  <si>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</si>
  <si>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</si>
  <si>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</si>
  <si>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</si>
  <si>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</si>
  <si>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</si>
  <si>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</si>
  <si>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</si>
  <si>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</si>
  <si>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</si>
  <si>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</si>
  <si>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</si>
  <si>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</si>
  <si>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</si>
  <si>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</si>
  <si>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</si>
  <si>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</si>
  <si>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</si>
  <si>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</si>
  <si>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</si>
  <si>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</si>
  <si>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</si>
  <si>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</si>
  <si>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</si>
  <si>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</si>
  <si>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</si>
  <si>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</si>
  <si>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</si>
  <si>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</si>
  <si>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</si>
  <si>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</si>
  <si>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</si>
  <si>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</si>
  <si>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</si>
  <si>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</si>
  <si>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</si>
  <si>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</si>
  <si>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</si>
  <si>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</si>
  <si>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</si>
  <si>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</si>
  <si>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</si>
  <si>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</si>
  <si>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</si>
  <si>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</si>
  <si>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</si>
  <si>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</si>
  <si>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</si>
  <si>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</si>
  <si>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</si>
  <si>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</si>
  <si>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</si>
  <si>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</si>
  <si>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</si>
  <si>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</si>
  <si>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</si>
  <si>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</si>
  <si>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</si>
  <si>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</si>
  <si>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</si>
  <si>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</si>
  <si>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</si>
  <si>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</si>
  <si>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</si>
  <si>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</si>
  <si>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</si>
  <si>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</si>
  <si>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</si>
  <si>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</si>
  <si>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</si>
  <si>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</si>
  <si>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</si>
  <si>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</si>
  <si>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</si>
  <si>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</si>
  <si>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</si>
  <si>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</si>
  <si>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</si>
  <si>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</si>
  <si>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</si>
  <si>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</si>
  <si>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</si>
  <si>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</si>
  <si>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</si>
  <si>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</si>
  <si>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</si>
  <si>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</si>
  <si>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</si>
  <si>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</si>
  <si>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</si>
  <si>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</si>
  <si>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</si>
  <si>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</si>
  <si>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</si>
  <si>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</si>
  <si>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</si>
  <si>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</si>
  <si>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</si>
  <si>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</si>
  <si>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</si>
  <si>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</si>
  <si>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</si>
  <si>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</si>
  <si>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</si>
  <si>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</si>
  <si>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</si>
  <si>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</si>
  <si>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</si>
  <si>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</si>
  <si>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</si>
  <si>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</si>
  <si>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</si>
  <si>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</si>
  <si>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</si>
  <si>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</si>
  <si>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</si>
  <si>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</si>
  <si>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</si>
  <si>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</si>
  <si>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</si>
  <si>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</si>
  <si>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</si>
  <si>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</si>
  <si>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</si>
  <si>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</si>
  <si>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</si>
  <si>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</si>
  <si>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</si>
  <si>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</si>
  <si>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</si>
  <si>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</si>
  <si>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</si>
  <si>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</si>
  <si>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</si>
  <si>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</si>
  <si>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</si>
  <si>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</si>
  <si>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</si>
  <si>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</si>
  <si>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</si>
  <si>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</si>
  <si>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</si>
  <si>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</si>
  <si>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</si>
  <si>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</si>
  <si>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</si>
  <si>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</si>
  <si>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</si>
  <si>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</si>
  <si>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</si>
  <si>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</si>
  <si>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</si>
  <si>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</si>
  <si>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</si>
  <si>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</si>
  <si>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</si>
  <si>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</si>
  <si>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</si>
  <si>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</si>
  <si>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</si>
  <si>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</si>
  <si>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</si>
  <si>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</si>
  <si>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</si>
  <si>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</si>
  <si>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</si>
  <si>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</si>
  <si>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</si>
  <si>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</si>
  <si>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</si>
  <si>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</si>
  <si>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</si>
  <si>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</si>
  <si>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</si>
  <si>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</si>
  <si>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</si>
  <si>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</si>
  <si>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</si>
  <si>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</si>
  <si>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</si>
  <si>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</si>
  <si>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</si>
  <si>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</si>
  <si>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</si>
  <si>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</si>
  <si>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</si>
  <si>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</si>
  <si>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</si>
  <si>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</si>
  <si>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</si>
  <si>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</si>
  <si>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</si>
  <si>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</si>
  <si>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</si>
  <si>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</si>
  <si>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</si>
  <si>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</si>
  <si>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</si>
  <si>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</si>
  <si>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</si>
  <si>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</si>
  <si>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</si>
  <si>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</si>
  <si>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</si>
  <si>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</si>
  <si>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</si>
  <si>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</si>
  <si>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</si>
  <si>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</si>
  <si>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</si>
  <si>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</si>
  <si>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</si>
  <si>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</si>
  <si>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</si>
  <si>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</si>
  <si>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</si>
  <si>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</si>
  <si>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</si>
  <si>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</si>
  <si>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</si>
  <si>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</si>
  <si>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</si>
  <si>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</si>
  <si>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</si>
  <si>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</si>
  <si>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</si>
  <si>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</si>
  <si>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</si>
  <si>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</si>
  <si>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</si>
  <si>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</si>
  <si>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</si>
  <si>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</si>
  <si>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</si>
  <si>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</si>
  <si>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</si>
  <si>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</si>
  <si>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</si>
  <si>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</si>
  <si>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</si>
  <si>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</si>
  <si>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</si>
  <si>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</si>
  <si>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</si>
  <si>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</si>
  <si>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</si>
  <si>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</si>
  <si>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</si>
  <si>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</si>
  <si>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</si>
  <si>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</si>
  <si>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</si>
  <si>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</si>
  <si>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</si>
  <si>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</si>
  <si>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</si>
  <si>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</si>
  <si>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</si>
  <si>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</si>
  <si>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</si>
  <si>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</si>
  <si>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</si>
  <si>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</si>
  <si>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</si>
  <si>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</si>
  <si>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</si>
  <si>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</si>
  <si>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</si>
  <si>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</si>
  <si>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</si>
  <si>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</si>
  <si>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</si>
  <si>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</si>
  <si>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</si>
  <si>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</si>
  <si>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</si>
  <si>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</si>
  <si>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</si>
  <si>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</si>
  <si>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</si>
  <si>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</si>
  <si>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</si>
  <si>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</si>
  <si>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</si>
  <si>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</si>
  <si>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</si>
  <si>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</si>
  <si>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</si>
  <si>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</si>
  <si>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</si>
  <si>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</si>
  <si>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</si>
  <si>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</si>
  <si>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</si>
  <si>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</si>
  <si>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</si>
  <si>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</si>
  <si>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</si>
  <si>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</si>
  <si>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</si>
  <si>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</si>
  <si>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</si>
  <si>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</si>
  <si>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</si>
  <si>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</si>
  <si>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</si>
  <si>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</si>
  <si>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</si>
  <si>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</si>
  <si>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</si>
  <si>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</si>
  <si>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</si>
  <si>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</si>
  <si>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</si>
  <si>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</si>
  <si>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</si>
  <si>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</si>
  <si>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</si>
  <si>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</si>
  <si>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</si>
  <si>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</si>
  <si>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</si>
  <si>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</si>
  <si>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</si>
  <si>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</si>
  <si>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</si>
  <si>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</si>
  <si>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</si>
  <si>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</si>
  <si>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</si>
  <si>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</si>
  <si>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</si>
  <si>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</si>
  <si>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</si>
  <si>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</si>
  <si>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</si>
  <si>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</si>
  <si>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</si>
  <si>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</si>
  <si>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</si>
  <si>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</si>
  <si>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</si>
  <si>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</si>
  <si>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</si>
  <si>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</si>
  <si>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</si>
  <si>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</si>
  <si>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</si>
  <si>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</si>
  <si>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</si>
  <si>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</si>
  <si>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</si>
  <si>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</si>
  <si>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</si>
  <si>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</si>
  <si>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</si>
  <si>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</si>
  <si>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</si>
  <si>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</si>
  <si>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</si>
  <si>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</si>
  <si>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</si>
  <si>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</si>
  <si>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</si>
  <si>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</si>
  <si>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</si>
  <si>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</si>
  <si>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</si>
  <si>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</si>
  <si>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</si>
  <si>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</si>
  <si>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</si>
  <si>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</si>
  <si>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</si>
  <si>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</si>
  <si>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</si>
  <si>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</si>
  <si>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</si>
  <si>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</si>
  <si>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</si>
  <si>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</si>
  <si>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</si>
  <si>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</si>
  <si>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</si>
  <si>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</si>
  <si>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</si>
  <si>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</si>
  <si>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</si>
  <si>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</si>
  <si>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</si>
  <si>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</si>
  <si>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</si>
  <si>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</si>
  <si>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</si>
  <si>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</si>
  <si>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</si>
  <si>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</si>
  <si>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</si>
  <si>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</si>
  <si>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</si>
  <si>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</si>
  <si>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</si>
  <si>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</si>
  <si>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</si>
  <si>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</si>
  <si>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</si>
  <si>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</si>
  <si>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</si>
  <si>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</si>
  <si>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</si>
  <si>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</si>
  <si>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</si>
  <si>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</si>
  <si>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</si>
  <si>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</si>
  <si>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</si>
  <si>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</si>
  <si>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</si>
  <si>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</si>
  <si>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</si>
  <si>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</si>
  <si>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</si>
  <si>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</si>
  <si>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</si>
  <si>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</si>
  <si>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</si>
  <si>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</si>
  <si>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</si>
  <si>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</si>
  <si>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</si>
  <si>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</si>
  <si>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</si>
  <si>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</si>
  <si>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</si>
  <si>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</si>
  <si>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</si>
  <si>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</si>
  <si>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</si>
  <si>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</si>
  <si>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</si>
  <si>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</si>
  <si>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</si>
  <si>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</si>
  <si>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</si>
  <si>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</si>
  <si>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</si>
  <si>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</si>
  <si>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</si>
  <si>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</si>
  <si>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</si>
  <si>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</si>
  <si>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</si>
  <si>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</si>
  <si>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</si>
  <si>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</si>
  <si>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</si>
  <si>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</si>
  <si>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</si>
  <si>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</si>
  <si>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</si>
  <si>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</si>
  <si>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</si>
  <si>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</si>
  <si>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</si>
  <si>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</si>
  <si>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</si>
  <si>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</si>
  <si>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</si>
  <si>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</si>
  <si>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</si>
  <si>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</si>
  <si>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</si>
  <si>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</si>
  <si>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</si>
  <si>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</si>
  <si>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</si>
  <si>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</si>
  <si>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</si>
  <si>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</si>
  <si>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</si>
  <si>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</si>
  <si>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</si>
  <si>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</si>
  <si>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</si>
  <si>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</si>
  <si>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</si>
  <si>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</si>
  <si>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</si>
  <si>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</si>
  <si>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</si>
  <si>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</si>
  <si>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</si>
  <si>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</si>
  <si>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</si>
  <si>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</si>
  <si>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</si>
  <si>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</si>
  <si>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</si>
  <si>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</si>
  <si>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</si>
  <si>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</si>
  <si>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</si>
  <si>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</si>
  <si>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</si>
  <si>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</si>
  <si>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</si>
  <si>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</si>
  <si>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</si>
  <si>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</si>
  <si>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</si>
  <si>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</si>
  <si>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</si>
  <si>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</si>
  <si>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</si>
  <si>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</si>
  <si>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</si>
  <si>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</si>
  <si>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</si>
  <si>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</si>
  <si>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</si>
  <si>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</si>
  <si>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</si>
  <si>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</si>
  <si>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</si>
  <si>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</si>
  <si>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</si>
  <si>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</si>
  <si>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</si>
  <si>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</si>
  <si>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</si>
  <si>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</si>
  <si>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</si>
  <si>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</si>
  <si>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</si>
  <si>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</si>
  <si>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</si>
  <si>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</si>
  <si>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</si>
  <si>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</si>
  <si>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</si>
  <si>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</si>
  <si>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</si>
  <si>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</si>
  <si>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</si>
  <si>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</si>
  <si>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</si>
  <si>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</si>
  <si>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</si>
  <si>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</si>
  <si>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</si>
  <si>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</si>
  <si>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</si>
  <si>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</si>
  <si>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</si>
  <si>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</si>
  <si>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</si>
  <si>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</si>
  <si>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</si>
  <si>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</si>
  <si>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</si>
  <si>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</si>
  <si>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</si>
  <si>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</si>
  <si>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</si>
  <si>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</si>
  <si>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</si>
  <si>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</si>
  <si>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</si>
  <si>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</si>
  <si>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</si>
  <si>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</si>
  <si>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</si>
  <si>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</si>
  <si>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</si>
  <si>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</si>
  <si>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</si>
  <si>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</si>
  <si>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</si>
  <si>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</si>
  <si>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</si>
  <si>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</si>
  <si>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</si>
  <si>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</si>
  <si>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</si>
  <si>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</si>
  <si>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</si>
  <si>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</si>
  <si>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</si>
  <si>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</si>
  <si>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</si>
  <si>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</si>
  <si>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</si>
  <si>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</si>
  <si>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</si>
  <si>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</si>
  <si>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</si>
  <si>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</si>
  <si>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</si>
  <si>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</si>
  <si>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</si>
  <si>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</si>
  <si>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</si>
  <si>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</si>
  <si>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</si>
  <si>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</si>
  <si>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</si>
  <si>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</si>
  <si>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</si>
  <si>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</si>
  <si>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</si>
  <si>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</si>
  <si>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</si>
  <si>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</si>
  <si>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</si>
  <si>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</si>
  <si>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</si>
  <si>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</si>
  <si>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</si>
  <si>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</si>
  <si>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</si>
  <si>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</si>
  <si>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</si>
  <si>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</si>
  <si>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</si>
  <si>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</si>
  <si>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</si>
  <si>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</si>
  <si>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</si>
  <si>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</si>
  <si>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</si>
  <si>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</si>
  <si>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</si>
  <si>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</si>
  <si>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</si>
  <si>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</si>
  <si>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</si>
  <si>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</si>
  <si>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</si>
  <si>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</si>
  <si>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</si>
  <si>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</si>
  <si>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</si>
  <si>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</si>
  <si>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</si>
  <si>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</si>
  <si>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</si>
  <si>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</si>
  <si>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</si>
  <si>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</si>
  <si>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</si>
  <si>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</si>
  <si>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</si>
  <si>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</si>
  <si>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</si>
  <si>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</si>
  <si>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</si>
  <si>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</si>
  <si>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</si>
  <si>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</si>
  <si>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</si>
  <si>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</si>
  <si>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</si>
  <si>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</si>
  <si>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</si>
  <si>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</si>
  <si>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</si>
  <si>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</si>
  <si>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</si>
  <si>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</si>
  <si>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</si>
  <si>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</si>
  <si>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</si>
  <si>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</si>
  <si>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</si>
  <si>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</si>
  <si>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</si>
  <si>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</si>
  <si>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</si>
  <si>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</si>
  <si>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</si>
  <si>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</si>
  <si>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</si>
  <si>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</si>
  <si>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</si>
  <si>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</si>
  <si>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</si>
  <si>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</si>
  <si>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</si>
  <si>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</si>
  <si>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</si>
  <si>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</si>
  <si>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</si>
  <si>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</si>
  <si>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</si>
  <si>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</si>
  <si>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</si>
  <si>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</si>
  <si>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</si>
  <si>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</si>
  <si>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</si>
  <si>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</si>
  <si>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</si>
  <si>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</si>
  <si>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</si>
  <si>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</si>
  <si>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</si>
  <si>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</si>
  <si>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</si>
  <si>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</si>
  <si>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</si>
  <si>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</si>
  <si>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</si>
  <si>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</si>
  <si>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</si>
  <si>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</si>
  <si>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</si>
  <si>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</si>
  <si>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</si>
  <si>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</si>
  <si>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</si>
  <si>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</si>
  <si>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</si>
  <si>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</si>
  <si>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</si>
  <si>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</si>
  <si>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</si>
  <si>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</si>
  <si>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</si>
  <si>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</si>
  <si>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</si>
  <si>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</si>
  <si>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</si>
  <si>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</si>
  <si>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</si>
  <si>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</si>
  <si>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</si>
  <si>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</si>
  <si>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</si>
  <si>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</si>
  <si>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</si>
  <si>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</si>
  <si>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</si>
  <si>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</si>
  <si>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</si>
  <si>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</si>
  <si>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</si>
  <si>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</si>
  <si>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</si>
  <si>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</si>
  <si>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</si>
  <si>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</si>
  <si>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</si>
  <si>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</si>
  <si>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</si>
  <si>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</si>
  <si>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</si>
  <si>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</si>
  <si>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</si>
  <si>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</si>
  <si>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</si>
  <si>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</si>
  <si>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</si>
  <si>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</si>
  <si>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</si>
  <si>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</si>
  <si>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</si>
  <si>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</si>
  <si>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</si>
  <si>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</si>
  <si>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</si>
  <si>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</si>
  <si>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</si>
  <si>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</si>
  <si>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</si>
  <si>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</si>
  <si>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</si>
  <si>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</si>
  <si>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</si>
  <si>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</si>
  <si>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</si>
  <si>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</si>
  <si>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</si>
  <si>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</si>
  <si>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</si>
  <si>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</si>
  <si>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</si>
  <si>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</si>
  <si>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</si>
  <si>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</si>
  <si>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</si>
  <si>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</si>
  <si>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</si>
  <si>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</si>
  <si>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</si>
  <si>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</si>
  <si>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</si>
  <si>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</si>
  <si>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</si>
  <si>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</si>
  <si>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</si>
  <si>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</si>
  <si>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</si>
  <si>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</si>
  <si>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</si>
  <si>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</si>
  <si>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</si>
  <si>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</si>
  <si>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</si>
  <si>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</si>
  <si>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</si>
  <si>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</si>
  <si>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</si>
  <si>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</si>
  <si>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</si>
  <si>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</si>
  <si>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</si>
  <si>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</si>
  <si>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</si>
  <si>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</si>
  <si>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</si>
  <si>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</si>
  <si>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</si>
  <si>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</si>
  <si>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</si>
  <si>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</si>
  <si>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</si>
  <si>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</si>
  <si>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</si>
  <si>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</si>
  <si>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</si>
  <si>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</si>
  <si>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</si>
  <si>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</si>
  <si>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</si>
  <si>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</si>
  <si>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</si>
  <si>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</si>
  <si>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</si>
  <si>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</si>
  <si>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</si>
  <si>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</si>
  <si>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</si>
  <si>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</si>
  <si>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</si>
  <si>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</si>
  <si>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</si>
  <si>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</si>
  <si>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</si>
  <si>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</si>
  <si>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</si>
  <si>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</si>
  <si>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</si>
  <si>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</si>
  <si>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</si>
  <si>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</si>
  <si>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</si>
  <si>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</si>
  <si>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</si>
  <si>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</si>
  <si>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</si>
  <si>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</si>
  <si>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</si>
  <si>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</si>
  <si>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</si>
  <si>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</si>
  <si>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</si>
  <si>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</si>
  <si>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</si>
  <si>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</si>
  <si>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</si>
  <si>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</si>
  <si>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</si>
  <si>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</si>
  <si>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</si>
  <si>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</si>
  <si>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</si>
  <si>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</si>
  <si>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</si>
  <si>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</si>
  <si>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</si>
  <si>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</si>
  <si>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</si>
  <si>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</si>
  <si>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</si>
  <si>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</si>
  <si>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</si>
  <si>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</si>
  <si>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</si>
  <si>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</si>
  <si>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</si>
  <si>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</si>
  <si>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</si>
  <si>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</si>
  <si>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</si>
  <si>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</si>
  <si>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</si>
  <si>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</si>
  <si>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</si>
  <si>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</si>
  <si>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</si>
  <si>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</si>
  <si>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</si>
  <si>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</si>
  <si>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</si>
  <si>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</si>
  <si>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</si>
  <si>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</si>
  <si>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</si>
  <si>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</si>
  <si>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</si>
  <si>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</si>
  <si>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</si>
  <si>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</si>
  <si>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</si>
  <si>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</si>
  <si>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</si>
  <si>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</si>
  <si>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</si>
  <si>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</si>
  <si>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</si>
  <si>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</si>
  <si>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</si>
  <si>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</si>
  <si>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</si>
  <si>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</si>
  <si>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</si>
  <si>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</si>
  <si>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</si>
  <si>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</si>
  <si>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</si>
  <si>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</si>
  <si>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</si>
  <si>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</si>
  <si>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</si>
  <si>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</si>
  <si>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</si>
  <si>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</si>
  <si>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</si>
  <si>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</si>
  <si>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</si>
  <si>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</si>
  <si>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</si>
  <si>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</si>
  <si>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</si>
  <si>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</si>
  <si>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</si>
  <si>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</si>
  <si>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</si>
  <si>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</si>
  <si>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</si>
  <si>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</si>
  <si>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</si>
  <si>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</si>
  <si>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</si>
  <si>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</si>
  <si>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</si>
  <si>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</si>
  <si>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</si>
  <si>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</si>
  <si>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</si>
  <si>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</si>
  <si>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</si>
  <si>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</si>
  <si>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</si>
  <si>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</si>
  <si>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</si>
  <si>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</si>
  <si>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</si>
  <si>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</si>
  <si>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</si>
  <si>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</si>
  <si>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</si>
  <si>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</si>
  <si>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</si>
  <si>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</si>
  <si>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</si>
  <si>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</si>
  <si>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</si>
  <si>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</si>
  <si>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</si>
  <si>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</si>
  <si>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</si>
  <si>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</si>
  <si>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</si>
  <si>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</si>
  <si>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</si>
  <si>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</si>
  <si>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</si>
  <si>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</si>
  <si>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</si>
  <si>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</si>
  <si>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</si>
  <si>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</si>
  <si>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</si>
  <si>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</si>
  <si>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</si>
  <si>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</si>
  <si>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</si>
  <si>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</si>
  <si>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</si>
  <si>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</si>
  <si>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</si>
  <si>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</si>
  <si>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</si>
  <si>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</si>
  <si>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</si>
  <si>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</si>
  <si>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</si>
  <si>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</si>
  <si>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</si>
  <si>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</si>
  <si>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</si>
  <si>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</si>
  <si>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</si>
  <si>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</si>
  <si>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</si>
  <si>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</si>
  <si>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</si>
  <si>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</si>
  <si>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</si>
  <si>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</si>
  <si>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</si>
  <si>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</si>
  <si>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</si>
  <si>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</si>
  <si>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</si>
  <si>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</si>
  <si>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</si>
  <si>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</si>
  <si>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</si>
  <si>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</si>
  <si>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</si>
  <si>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</si>
  <si>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</si>
  <si>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</si>
  <si>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</si>
  <si>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</si>
  <si>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</si>
  <si>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</si>
  <si>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</si>
  <si>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</si>
  <si>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</si>
  <si>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</si>
  <si>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</si>
  <si>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</si>
  <si>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</si>
  <si>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</si>
  <si>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</si>
  <si>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</si>
  <si>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</si>
  <si>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</si>
  <si>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</si>
  <si>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</si>
  <si>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</si>
  <si>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</si>
  <si>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</si>
  <si>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</si>
  <si>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</si>
  <si>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</si>
  <si>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</si>
  <si>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</si>
  <si>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</si>
  <si>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</si>
  <si>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</si>
  <si>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</si>
  <si>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</si>
  <si>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</si>
  <si>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</si>
  <si>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</si>
  <si>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</si>
  <si>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</si>
  <si>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</si>
  <si>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</si>
  <si>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</si>
  <si>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</si>
  <si>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</si>
  <si>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</si>
  <si>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</si>
  <si>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</si>
  <si>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</si>
  <si>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</si>
  <si>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</si>
  <si>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</si>
  <si>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</si>
  <si>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</si>
  <si>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</si>
  <si>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</si>
  <si>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</si>
  <si>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</si>
  <si>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</si>
  <si>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</si>
  <si>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</si>
  <si>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</si>
  <si>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</si>
  <si>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</si>
  <si>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</si>
  <si>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</si>
  <si>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</si>
  <si>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</si>
  <si>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</si>
  <si>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</si>
  <si>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</si>
  <si>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</si>
  <si>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</si>
  <si>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</si>
  <si>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</si>
  <si>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</si>
  <si>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</si>
  <si>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</si>
  <si>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</si>
  <si>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</si>
  <si>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</si>
  <si>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</si>
  <si>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</si>
  <si>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</si>
  <si>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</si>
  <si>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</si>
  <si>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</si>
  <si>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</si>
  <si>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</si>
  <si>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</si>
  <si>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</si>
  <si>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</si>
  <si>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</si>
  <si>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</si>
  <si>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</si>
  <si>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</si>
  <si>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</si>
  <si>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</si>
  <si>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</si>
  <si>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</si>
  <si>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</si>
  <si>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</si>
  <si>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</si>
  <si>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</si>
  <si>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</si>
  <si>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</si>
  <si>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</si>
  <si>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</si>
  <si>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</si>
  <si>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</si>
  <si>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</si>
  <si>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</si>
  <si>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</si>
  <si>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</si>
  <si>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</si>
  <si>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</si>
  <si>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</si>
  <si>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</si>
  <si>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</si>
  <si>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</si>
  <si>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</si>
  <si>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</si>
  <si>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</si>
  <si>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</si>
  <si>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</si>
  <si>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</si>
  <si>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</si>
  <si>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</si>
  <si>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</si>
  <si>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</si>
  <si>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</si>
  <si>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</si>
  <si>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</si>
  <si>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</si>
  <si>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</si>
  <si>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</si>
  <si>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</si>
  <si>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</si>
  <si>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</si>
  <si>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</si>
  <si>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</si>
  <si>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</si>
  <si>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</si>
  <si>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</si>
  <si>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</si>
  <si>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</si>
  <si>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</si>
  <si>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</si>
  <si>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</si>
  <si>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</si>
  <si>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</si>
  <si>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</si>
  <si>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</si>
  <si>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</si>
  <si>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</si>
  <si>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</si>
  <si>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</si>
  <si>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</si>
  <si>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</si>
  <si>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</si>
  <si>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</si>
  <si>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</si>
  <si>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</si>
  <si>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</si>
  <si>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</si>
  <si>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</si>
  <si>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</si>
  <si>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</si>
  <si>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</si>
  <si>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</si>
  <si>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</si>
  <si>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</si>
  <si>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</si>
  <si>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</si>
  <si>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</si>
  <si>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</si>
  <si>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</si>
  <si>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</si>
  <si>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</si>
  <si>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</si>
  <si>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</si>
  <si>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</si>
  <si>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</si>
  <si>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</si>
  <si>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</si>
  <si>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</si>
  <si>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</si>
  <si>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</si>
  <si>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</si>
  <si>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</si>
  <si>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</si>
  <si>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</si>
  <si>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</si>
  <si>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</si>
  <si>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</si>
  <si>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</si>
  <si>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</si>
  <si>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</si>
  <si>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</si>
  <si>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</si>
  <si>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</si>
  <si>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</si>
  <si>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</si>
  <si>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</si>
  <si>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</si>
  <si>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</si>
  <si>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</si>
  <si>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</si>
  <si>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</si>
  <si>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</si>
  <si>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</si>
  <si>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</si>
  <si>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</si>
  <si>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</si>
  <si>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</si>
  <si>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</si>
  <si>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</si>
  <si>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</si>
  <si>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</si>
  <si>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</si>
  <si>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</si>
  <si>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</si>
  <si>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</si>
  <si>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</si>
  <si>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</si>
  <si>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</si>
  <si>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</si>
  <si>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</si>
  <si>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</si>
  <si>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</si>
  <si>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</si>
  <si>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</si>
  <si>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</si>
  <si>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</si>
  <si>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</si>
  <si>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</si>
  <si>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</si>
  <si>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</si>
  <si>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</si>
  <si>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</si>
  <si>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</si>
  <si>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</si>
  <si>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</si>
  <si>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</si>
  <si>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</si>
  <si>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</si>
  <si>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</si>
  <si>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</si>
  <si>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</si>
  <si>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</si>
  <si>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</si>
  <si>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</si>
  <si>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</si>
  <si>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</si>
  <si>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</si>
  <si>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</si>
  <si>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</si>
  <si>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</si>
  <si>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</si>
  <si>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</si>
  <si>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</si>
  <si>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</si>
  <si>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</si>
  <si>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</si>
  <si>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</si>
  <si>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</si>
  <si>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</si>
  <si>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</si>
  <si>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</si>
  <si>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</si>
  <si>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</si>
  <si>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</si>
  <si>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</si>
  <si>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</si>
  <si>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</si>
  <si>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</si>
  <si>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</si>
  <si>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</si>
  <si>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</si>
  <si>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</si>
  <si>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</si>
  <si>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</si>
  <si>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</si>
  <si>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</si>
  <si>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</si>
  <si>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</si>
  <si>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</si>
  <si>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</si>
  <si>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</si>
  <si>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</si>
  <si>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</si>
  <si>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</si>
  <si>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</si>
  <si>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</si>
  <si>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</si>
  <si>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</si>
  <si>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</si>
  <si>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</si>
  <si>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</si>
  <si>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</si>
  <si>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</si>
  <si>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</si>
  <si>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</si>
  <si>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</si>
  <si>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</si>
  <si>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</si>
  <si>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</si>
  <si>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</si>
  <si>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</si>
  <si>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</si>
  <si>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</si>
  <si>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</si>
  <si>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</si>
  <si>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</si>
  <si>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</si>
  <si>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</si>
  <si>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</si>
  <si>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</si>
  <si>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</si>
  <si>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</si>
  <si>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</si>
  <si>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</si>
  <si>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</si>
  <si>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</si>
  <si>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</si>
  <si>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</si>
  <si>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</si>
  <si>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</si>
  <si>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</si>
  <si>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</si>
  <si>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</si>
  <si>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</si>
  <si>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</si>
  <si>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</si>
  <si>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</si>
  <si>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</si>
  <si>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</si>
  <si>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</si>
  <si>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</si>
  <si>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</si>
  <si>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</si>
  <si>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</si>
  <si>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</si>
  <si>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</si>
  <si>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</si>
  <si>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</si>
  <si>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</si>
  <si>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</si>
  <si>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</si>
  <si>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</si>
  <si>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</si>
  <si>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</si>
  <si>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</si>
  <si>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</si>
  <si>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</si>
  <si>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</si>
  <si>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</si>
  <si>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</si>
  <si>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</si>
  <si>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</si>
  <si>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</si>
  <si>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</si>
  <si>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</si>
  <si>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</si>
  <si>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</si>
  <si>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</si>
  <si>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</si>
  <si>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</si>
  <si>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</si>
  <si>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</si>
  <si>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</si>
  <si>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</si>
  <si>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</si>
  <si>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</si>
  <si>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</si>
  <si>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</si>
  <si>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</si>
  <si>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</si>
  <si>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</si>
  <si>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</si>
  <si>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</si>
  <si>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</si>
  <si>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</si>
  <si>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</si>
  <si>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</si>
  <si>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</si>
  <si>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</si>
  <si>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</si>
  <si>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</si>
  <si>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</si>
  <si>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</si>
  <si>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</si>
  <si>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</si>
  <si>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</si>
  <si>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</si>
  <si>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</si>
  <si>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</si>
  <si>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</si>
  <si>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</si>
  <si>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</si>
  <si>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</si>
  <si>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</si>
  <si>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</si>
  <si>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</si>
  <si>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</si>
  <si>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</si>
  <si>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</si>
  <si>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</si>
  <si>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</si>
  <si>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</si>
  <si>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</si>
  <si>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</si>
  <si>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</si>
  <si>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</si>
  <si>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</si>
  <si>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</si>
  <si>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</si>
  <si>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</si>
  <si>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</si>
  <si>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</si>
  <si>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</si>
  <si>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</si>
  <si>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</si>
  <si>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</si>
  <si>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</si>
  <si>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</si>
  <si>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</si>
  <si>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</si>
  <si>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</si>
  <si>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</si>
  <si>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</si>
  <si>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</si>
  <si>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</si>
  <si>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</si>
  <si>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</si>
  <si>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</si>
  <si>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</si>
  <si>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</si>
  <si>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</si>
  <si>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</si>
  <si>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</si>
  <si>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</si>
  <si>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</si>
  <si>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</si>
  <si>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</si>
  <si>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</si>
  <si>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</si>
  <si>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</si>
  <si>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</si>
  <si>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</si>
  <si>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</si>
  <si>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</si>
  <si>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</si>
  <si>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</si>
  <si>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</si>
  <si>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</si>
  <si>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</si>
  <si>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</si>
  <si>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</si>
  <si>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</si>
  <si>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</si>
  <si>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</si>
  <si>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</si>
  <si>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</si>
  <si>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</si>
  <si>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</si>
  <si>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</si>
  <si>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</si>
  <si>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</si>
  <si>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</si>
  <si>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</si>
  <si>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</si>
  <si>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</si>
  <si>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</si>
  <si>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</si>
  <si>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</si>
  <si>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</si>
  <si>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</si>
  <si>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</si>
  <si>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</si>
  <si>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</si>
  <si>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</si>
  <si>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</si>
  <si>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</si>
  <si>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</si>
  <si>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</si>
  <si>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</si>
  <si>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</si>
  <si>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</si>
  <si>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</si>
  <si>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</si>
  <si>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</si>
  <si>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</si>
  <si>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</si>
  <si>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</si>
  <si>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</si>
  <si>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</si>
  <si>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</si>
  <si>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</si>
  <si>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</si>
  <si>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</si>
  <si>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</si>
  <si>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</si>
  <si>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</si>
  <si>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</si>
  <si>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</si>
  <si>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</si>
  <si>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</si>
  <si>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</si>
  <si>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</si>
  <si>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</si>
  <si>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</si>
  <si>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</si>
  <si>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</si>
  <si>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</si>
  <si>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</si>
  <si>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</si>
  <si>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</si>
  <si>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</si>
  <si>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</si>
  <si>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</si>
  <si>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</si>
  <si>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</si>
  <si>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</si>
  <si>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</si>
  <si>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</si>
  <si>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</si>
  <si>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</si>
  <si>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</si>
  <si>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</si>
  <si>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</si>
  <si>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</si>
  <si>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</si>
  <si>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</si>
  <si>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</si>
  <si>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</si>
  <si>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</si>
  <si>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</si>
  <si>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</si>
  <si>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</si>
  <si>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</si>
  <si>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</si>
  <si>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</si>
  <si>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</si>
  <si>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</si>
  <si>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</si>
  <si>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</si>
  <si>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</si>
  <si>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</si>
  <si>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</si>
  <si>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</si>
  <si>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</si>
  <si>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</si>
  <si>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</si>
  <si>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</si>
  <si>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</si>
  <si>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</si>
  <si>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</si>
  <si>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</si>
  <si>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</si>
  <si>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</si>
  <si>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</si>
  <si>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</si>
  <si>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</si>
  <si>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</si>
  <si>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</si>
  <si>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</si>
  <si>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</si>
  <si>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</si>
  <si>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</si>
  <si>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</si>
  <si>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</si>
  <si>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</si>
  <si>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</si>
  <si>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</si>
  <si>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</si>
  <si>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</si>
  <si>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</si>
  <si>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</si>
  <si>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</si>
  <si>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</si>
  <si>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</si>
  <si>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</si>
  <si>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</si>
  <si>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</si>
  <si>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</si>
  <si>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</si>
  <si>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</si>
  <si>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</si>
  <si>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</si>
  <si>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</si>
  <si>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</si>
  <si>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</si>
  <si>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</si>
  <si>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</si>
  <si>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</si>
  <si>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</si>
  <si>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</si>
  <si>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</si>
  <si>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</si>
  <si>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</si>
  <si>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</si>
  <si>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</si>
  <si>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</si>
  <si>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</si>
  <si>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</si>
  <si>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</si>
  <si>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</si>
  <si>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</si>
  <si>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</si>
  <si>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</si>
  <si>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</si>
  <si>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</si>
  <si>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</si>
  <si>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</si>
  <si>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</si>
  <si>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</si>
  <si>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</si>
  <si>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</si>
  <si>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</si>
  <si>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</si>
  <si>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</si>
  <si>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</si>
  <si>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</si>
  <si>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</si>
  <si>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</si>
  <si>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</si>
  <si>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</si>
  <si>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</si>
  <si>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</si>
  <si>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</si>
  <si>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</si>
  <si>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</si>
  <si>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</si>
  <si>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</si>
  <si>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</si>
  <si>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</si>
  <si>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</si>
  <si>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</si>
  <si>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</si>
  <si>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</si>
  <si>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</si>
  <si>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</si>
  <si>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</si>
  <si>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</si>
  <si>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</si>
  <si>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</si>
  <si>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</si>
  <si>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</si>
  <si>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</si>
  <si>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</si>
  <si>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</si>
  <si>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</si>
  <si>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</si>
  <si>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</si>
  <si>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</si>
  <si>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</si>
  <si>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</si>
  <si>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</si>
  <si>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</si>
  <si>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</si>
  <si>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</si>
  <si>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</si>
  <si>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</si>
  <si>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</si>
  <si>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</si>
  <si>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</si>
  <si>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</si>
  <si>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</si>
  <si>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</si>
  <si>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</si>
  <si>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</si>
  <si>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</si>
  <si>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</si>
  <si>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</si>
  <si>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</si>
  <si>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</si>
  <si>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</si>
  <si>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</si>
  <si>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</si>
  <si>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</si>
  <si>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</si>
  <si>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</si>
  <si>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</si>
  <si>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</si>
  <si>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</si>
  <si>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</si>
  <si>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</si>
  <si>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</si>
  <si>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</si>
  <si>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</si>
  <si>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</si>
  <si>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</si>
  <si>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</si>
  <si>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</si>
  <si>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</si>
  <si>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</si>
  <si>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</si>
  <si>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</si>
  <si>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</si>
  <si>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</si>
  <si>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</si>
  <si>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</si>
  <si>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</si>
  <si>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</si>
  <si>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</si>
  <si>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</si>
  <si>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</si>
  <si>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</si>
  <si>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</si>
  <si>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</si>
  <si>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</si>
  <si>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</si>
  <si>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</si>
  <si>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</si>
  <si>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</si>
  <si>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</si>
  <si>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</si>
  <si>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</si>
  <si>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</si>
  <si>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</si>
  <si>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</si>
  <si>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</si>
  <si>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</si>
  <si>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</si>
  <si>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</si>
  <si>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</si>
  <si>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</si>
  <si>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</si>
  <si>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</si>
  <si>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</si>
  <si>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</si>
  <si>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</si>
  <si>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</si>
  <si>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</si>
  <si>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</si>
  <si>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</si>
  <si>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</si>
  <si>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</si>
  <si>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</si>
  <si>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</si>
  <si>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</si>
  <si>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</si>
  <si>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</si>
  <si>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</si>
  <si>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</si>
  <si>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</si>
  <si>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</si>
  <si>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</si>
  <si>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</si>
  <si>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</si>
  <si>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</si>
  <si>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</si>
  <si>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</si>
  <si>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</si>
  <si>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</si>
  <si>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</si>
  <si>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</si>
  <si>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</si>
  <si>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</si>
  <si>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</si>
  <si>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</si>
  <si>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</si>
  <si>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</si>
  <si>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</si>
  <si>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</si>
  <si>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</si>
  <si>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</si>
  <si>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</si>
  <si>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</si>
  <si>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</si>
  <si>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</si>
  <si>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</si>
  <si>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</si>
  <si>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</si>
  <si>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</si>
  <si>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</si>
  <si>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</si>
  <si>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</si>
  <si>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</si>
  <si>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</si>
  <si>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</si>
  <si>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</si>
  <si>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</si>
  <si>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</si>
  <si>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</si>
  <si>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</si>
  <si>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</si>
  <si>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</si>
  <si>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</si>
  <si>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</si>
  <si>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</si>
  <si>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</si>
  <si>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</si>
  <si>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</si>
  <si>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</si>
  <si>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</si>
  <si>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</si>
  <si>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</si>
  <si>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</si>
  <si>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</si>
  <si>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</si>
  <si>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</si>
  <si>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</si>
  <si>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</si>
  <si>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</si>
  <si>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</si>
  <si>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</si>
  <si>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</si>
  <si>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</si>
  <si>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</si>
  <si>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</si>
  <si>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</si>
  <si>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</si>
  <si>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</si>
  <si>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</si>
  <si>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</si>
  <si>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</si>
  <si>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</si>
  <si>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</si>
  <si>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</si>
  <si>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</si>
  <si>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</si>
  <si>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</si>
  <si>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</si>
  <si>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</si>
  <si>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</si>
  <si>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</si>
  <si>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</si>
  <si>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</si>
  <si>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</si>
  <si>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</si>
  <si>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</si>
  <si>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</si>
  <si>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</si>
  <si>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</si>
  <si>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</si>
  <si>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</si>
  <si>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</si>
  <si>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</si>
  <si>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</si>
  <si>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</si>
  <si>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</si>
  <si>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</si>
  <si>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</si>
  <si>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</si>
  <si>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</si>
  <si>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</si>
  <si>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</si>
  <si>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</si>
  <si>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</si>
  <si>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</si>
  <si>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</si>
  <si>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</si>
  <si>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</si>
  <si>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</si>
  <si>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</si>
  <si>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</si>
  <si>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</si>
  <si>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</si>
  <si>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</si>
  <si>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</si>
  <si>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</si>
  <si>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</si>
  <si>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</si>
  <si>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</si>
  <si>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</si>
  <si>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</si>
  <si>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</si>
  <si>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</si>
  <si>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</si>
  <si>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</si>
  <si>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</si>
  <si>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</si>
  <si>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</si>
  <si>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</si>
  <si>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</si>
  <si>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</si>
  <si>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</si>
  <si>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</si>
  <si>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</si>
  <si>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</si>
  <si>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</si>
  <si>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</si>
  <si>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</si>
  <si>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</si>
  <si>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</si>
  <si>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</si>
  <si>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</si>
  <si>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</si>
  <si>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</si>
  <si>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</si>
  <si>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</si>
  <si>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</si>
  <si>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</si>
  <si>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</si>
  <si>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</si>
  <si>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</si>
  <si>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</si>
  <si>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</si>
  <si>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</si>
  <si>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</si>
  <si>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</si>
  <si>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</si>
  <si>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</si>
  <si>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</si>
  <si>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</si>
  <si>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</si>
  <si>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</si>
  <si>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</si>
  <si>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</si>
  <si>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</si>
  <si>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</si>
  <si>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</si>
  <si>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</si>
  <si>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</si>
  <si>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</si>
  <si>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</si>
  <si>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</si>
  <si>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</si>
  <si>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</si>
  <si>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</si>
  <si>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</si>
  <si>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</si>
  <si>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</si>
  <si>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</si>
  <si>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</si>
  <si>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</si>
  <si>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</si>
  <si>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</si>
  <si>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</si>
  <si>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</si>
  <si>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</si>
  <si>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</si>
  <si>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</si>
  <si>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</si>
  <si>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</si>
  <si>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</si>
  <si>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</si>
  <si>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</si>
  <si>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</si>
  <si>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</si>
  <si>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</si>
  <si>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</si>
  <si>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</si>
  <si>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</si>
  <si>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</si>
  <si>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</si>
  <si>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</si>
  <si>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</si>
  <si>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</si>
  <si>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</si>
  <si>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</si>
  <si>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</si>
  <si>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</si>
  <si>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</si>
  <si>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</si>
  <si>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</si>
  <si>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</si>
  <si>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</si>
  <si>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</si>
  <si>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</si>
  <si>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</si>
  <si>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</si>
  <si>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</si>
  <si>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</si>
  <si>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</si>
  <si>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</si>
  <si>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</si>
  <si>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</si>
  <si>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</si>
  <si>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</si>
  <si>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</si>
  <si>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</si>
  <si>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</si>
  <si>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</si>
  <si>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</si>
  <si>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</si>
  <si>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</si>
  <si>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</si>
  <si>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</si>
  <si>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</si>
  <si>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</si>
  <si>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</si>
  <si>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</si>
  <si>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</si>
  <si>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</si>
  <si>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</si>
  <si>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</si>
  <si>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</si>
  <si>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</si>
  <si>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</si>
  <si>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</si>
  <si>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</si>
  <si>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</si>
  <si>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</si>
  <si>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</si>
  <si>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</si>
  <si>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</si>
  <si>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</si>
  <si>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</si>
  <si>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</si>
  <si>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</si>
  <si>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</si>
  <si>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</si>
  <si>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</si>
  <si>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</si>
  <si>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</si>
  <si>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</si>
  <si>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</si>
  <si>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</si>
  <si>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</si>
  <si>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</si>
  <si>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</si>
  <si>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</si>
  <si>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</si>
  <si>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</si>
  <si>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</si>
  <si>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</si>
  <si>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</si>
  <si>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</si>
  <si>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</si>
  <si>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</si>
  <si>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</si>
  <si>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</si>
  <si>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</si>
  <si>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</si>
  <si>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</si>
  <si>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</si>
  <si>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</si>
  <si>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</si>
  <si>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</si>
  <si>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</si>
  <si>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</si>
  <si>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</si>
  <si>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</si>
  <si>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</si>
  <si>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</si>
  <si>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</si>
  <si>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</si>
  <si>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</si>
  <si>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</si>
  <si>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</si>
  <si>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</si>
  <si>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</si>
  <si>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</si>
  <si>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</si>
  <si>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</si>
  <si>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</si>
  <si>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</si>
  <si>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</si>
  <si>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</si>
  <si>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</si>
  <si>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</si>
  <si>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</si>
  <si>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</si>
  <si>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</si>
  <si>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</si>
  <si>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</si>
  <si>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</si>
  <si>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</si>
  <si>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</si>
  <si>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</si>
  <si>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</si>
  <si>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</si>
  <si>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</si>
  <si>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</si>
  <si>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</si>
  <si>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</si>
  <si>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</si>
  <si>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</si>
  <si>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</si>
  <si>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</si>
  <si>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</si>
  <si>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</si>
  <si>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</si>
  <si>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</si>
  <si>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</si>
  <si>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</si>
  <si>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</si>
  <si>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</si>
  <si>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</si>
  <si>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</si>
  <si>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</si>
  <si>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</si>
  <si>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</si>
  <si>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</si>
  <si>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</si>
  <si>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</si>
  <si>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</si>
  <si>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</si>
  <si>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</si>
  <si>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</si>
  <si>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</si>
  <si>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</si>
  <si>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</si>
  <si>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</si>
  <si>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</si>
  <si>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</si>
  <si>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</si>
  <si>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</si>
  <si>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</si>
  <si>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</si>
  <si>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</si>
  <si>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</si>
  <si>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</si>
  <si>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</si>
  <si>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</si>
  <si>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</si>
  <si>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</si>
  <si>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</si>
  <si>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</si>
  <si>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</si>
  <si>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</si>
  <si>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</si>
  <si>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</si>
  <si>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</si>
  <si>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</si>
  <si>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</si>
  <si>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</si>
  <si>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</si>
  <si>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</si>
  <si>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</si>
  <si>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</si>
  <si>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</si>
  <si>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</si>
  <si>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</si>
  <si>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</si>
  <si>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</si>
  <si>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</si>
  <si>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</si>
  <si>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</si>
  <si>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</si>
  <si>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</si>
  <si>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</si>
  <si>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</si>
  <si>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</si>
  <si>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</si>
  <si>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</si>
  <si>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</si>
  <si>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</si>
  <si>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</si>
  <si>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</si>
  <si>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</si>
  <si>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</si>
  <si>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</si>
  <si>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</si>
  <si>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</si>
  <si>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</si>
  <si>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</si>
  <si>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</si>
  <si>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</si>
  <si>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</si>
  <si>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</si>
  <si>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</si>
  <si>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</si>
  <si>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</si>
  <si>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</si>
  <si>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</si>
  <si>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</si>
  <si>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</si>
  <si>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</si>
  <si>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</si>
  <si>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</si>
  <si>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</si>
  <si>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</si>
  <si>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</si>
  <si>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</si>
  <si>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</si>
  <si>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</si>
  <si>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</si>
  <si>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</si>
  <si>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</si>
  <si>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</si>
  <si>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</si>
  <si>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</si>
  <si>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</si>
  <si>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</si>
  <si>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</si>
  <si>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</si>
  <si>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</si>
  <si>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</si>
  <si>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</si>
  <si>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</si>
  <si>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</si>
  <si>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</si>
  <si>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</si>
  <si>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</si>
  <si>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</si>
  <si>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</si>
  <si>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</si>
  <si>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</si>
  <si>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</si>
  <si>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</si>
  <si>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</si>
  <si>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</si>
  <si>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</si>
  <si>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</si>
  <si>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</si>
  <si>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</si>
  <si>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</si>
  <si>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</si>
  <si>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</si>
  <si>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</si>
  <si>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</si>
  <si>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</si>
  <si>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</si>
  <si>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</si>
  <si>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</si>
  <si>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</si>
  <si>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</si>
  <si>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</si>
  <si>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</si>
  <si>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</si>
  <si>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</si>
  <si>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</si>
  <si>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</si>
  <si>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</si>
  <si>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</si>
  <si>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</si>
  <si>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</si>
  <si>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</si>
  <si>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</si>
  <si>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</si>
  <si>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</si>
  <si>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</si>
  <si>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</si>
  <si>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</si>
  <si>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</si>
  <si>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</si>
  <si>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</si>
  <si>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</si>
  <si>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</si>
  <si>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</si>
  <si>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</si>
  <si>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</si>
  <si>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</si>
  <si>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</si>
  <si>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</si>
  <si>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</si>
  <si>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</si>
  <si>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</si>
  <si>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</si>
  <si>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</si>
  <si>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</si>
  <si>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</si>
  <si>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</si>
  <si>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</si>
  <si>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</si>
  <si>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</si>
  <si>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</si>
  <si>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</si>
  <si>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</si>
  <si>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</si>
  <si>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</si>
  <si>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</si>
  <si>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</si>
  <si>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</si>
  <si>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</si>
  <si>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</si>
  <si>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</si>
  <si>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</si>
  <si>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</si>
  <si>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</si>
  <si>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</si>
  <si>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</si>
  <si>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checkpoint 22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</si>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</sst>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3-4B2F-9BD4-5020E2F483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3-4B2F-9BD4-5020E2F483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03-4B2F-9BD4-5020E2F48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645296"/>
        <c:axId val="444643328"/>
      </c:lineChart>
      <c:catAx>
        <c:axId val="4446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43328"/>
        <c:crosses val="autoZero"/>
        <c:auto val="1"/>
        <c:lblAlgn val="ctr"/>
        <c:lblOffset val="100"/>
        <c:noMultiLvlLbl val="0"/>
      </c:catAx>
      <c:valAx>
        <c:axId val="4446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C-4716-A43C-601AB87B9BB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C-4716-A43C-601AB87B9BB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C-4716-A43C-601AB87B9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129320"/>
        <c:axId val="527131616"/>
      </c:lineChart>
      <c:catAx>
        <c:axId val="52712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31616"/>
        <c:crosses val="autoZero"/>
        <c:auto val="1"/>
        <c:lblAlgn val="ctr"/>
        <c:lblOffset val="100"/>
        <c:noMultiLvlLbl val="0"/>
      </c:catAx>
      <c:valAx>
        <c:axId val="5271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2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227077865266848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1-4B07-8F13-6E70F608FD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51-4B07-8F13-6E70F608FD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51-4B07-8F13-6E70F608FD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51-4B07-8F13-6E70F608F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543456"/>
        <c:axId val="385544440"/>
      </c:barChart>
      <c:catAx>
        <c:axId val="3855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44440"/>
        <c:crosses val="autoZero"/>
        <c:auto val="1"/>
        <c:lblAlgn val="ctr"/>
        <c:lblOffset val="100"/>
        <c:noMultiLvlLbl val="0"/>
      </c:catAx>
      <c:valAx>
        <c:axId val="38554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4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F-44F8-9912-3364DFDE9F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0F-44F8-9912-3364DFDE9F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0F-44F8-9912-3364DFDE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028600"/>
        <c:axId val="532026304"/>
      </c:barChart>
      <c:catAx>
        <c:axId val="53202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26304"/>
        <c:crosses val="autoZero"/>
        <c:auto val="1"/>
        <c:lblAlgn val="ctr"/>
        <c:lblOffset val="100"/>
        <c:noMultiLvlLbl val="0"/>
      </c:catAx>
      <c:valAx>
        <c:axId val="53202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2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18</xdr:row>
      <xdr:rowOff>100012</xdr:rowOff>
    </xdr:from>
    <xdr:to>
      <xdr:col>7</xdr:col>
      <xdr:colOff>80962</xdr:colOff>
      <xdr:row>32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570A2-D327-16B2-A4EE-7EDC1B837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193728</xdr:rowOff>
    </xdr:from>
    <xdr:to>
      <xdr:col>6</xdr:col>
      <xdr:colOff>0</xdr:colOff>
      <xdr:row>33</xdr:row>
      <xdr:rowOff>193728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EE3AD-432A-A0E0-102A-B13EC72BA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642937</xdr:colOff>
      <xdr:row>15</xdr:row>
      <xdr:rowOff>128587</xdr:rowOff>
    </xdr:from>
    <xdr:to>
      <xdr:col>6</xdr:col>
      <xdr:colOff>814387</xdr:colOff>
      <xdr:row>30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0C5A5-62AB-2AEF-D5F3-52B5C1781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11</xdr:row>
      <xdr:rowOff>4762</xdr:rowOff>
    </xdr:from>
    <xdr:to>
      <xdr:col>8</xdr:col>
      <xdr:colOff>19050</xdr:colOff>
      <xdr:row>25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6CB53-FAEC-9665-C5B6-24569D065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38.875498842594" createdVersion="8" refreshedVersion="8" minRefreshableVersion="3" recordCount="4114" xr:uid="{49540671-EC48-4484-867A-06A9B16F3F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38.897172106481" createdVersion="8" refreshedVersion="8" minRefreshableVersion="3" recordCount="4114" xr:uid="{FAC19CCA-38A0-496D-9CF5-0272D67B456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581D9-2D7A-414E-B85A-3F9CDCAA201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583AC-DD0B-476A-9A60-20A9B27FF58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A71B-68DF-4080-8847-639001448C8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topLeftCell="R1" activePane="topRight" state="frozen"/>
      <selection pane="topRight" activeCell="S2" sqref="S2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style="10" bestFit="1" customWidth="1"/>
    <col min="17" max="17" width="15.42578125" bestFit="1" customWidth="1"/>
    <col min="18" max="18" width="16.85546875" bestFit="1" customWidth="1"/>
    <col min="19" max="19" width="23.42578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 s="10">
        <f t="shared" ref="P3011:P3074" si="235">IFERROR(ROUND(E3011/L3011,2),0)</f>
        <v>233.9</v>
      </c>
      <c r="Q3011" s="12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 s="10">
        <f t="shared" si="235"/>
        <v>158</v>
      </c>
      <c r="Q3012" s="12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 s="10">
        <f t="shared" si="235"/>
        <v>14.84</v>
      </c>
      <c r="Q3013" s="12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 s="10">
        <f t="shared" si="235"/>
        <v>85.18</v>
      </c>
      <c r="Q3014" s="12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 s="10">
        <f t="shared" si="235"/>
        <v>146.69</v>
      </c>
      <c r="Q3015" s="12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 s="10">
        <f t="shared" si="235"/>
        <v>50.76</v>
      </c>
      <c r="Q3016" s="12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 s="10">
        <f t="shared" si="235"/>
        <v>87.7</v>
      </c>
      <c r="Q3017" s="12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 s="10">
        <f t="shared" si="235"/>
        <v>242.28</v>
      </c>
      <c r="Q3018" s="12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 s="10">
        <f t="shared" si="235"/>
        <v>146.44999999999999</v>
      </c>
      <c r="Q3019" s="12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 s="10">
        <f t="shared" si="235"/>
        <v>103.17</v>
      </c>
      <c r="Q3020" s="12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 s="10">
        <f t="shared" si="235"/>
        <v>80.459999999999994</v>
      </c>
      <c r="Q3021" s="12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 s="10">
        <f t="shared" si="235"/>
        <v>234.67</v>
      </c>
      <c r="Q3022" s="12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 s="10">
        <f t="shared" si="235"/>
        <v>50.69</v>
      </c>
      <c r="Q3023" s="12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 s="10">
        <f t="shared" si="235"/>
        <v>162.71</v>
      </c>
      <c r="Q3024" s="12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 s="10">
        <f t="shared" si="235"/>
        <v>120.17</v>
      </c>
      <c r="Q3025" s="12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 s="10">
        <f t="shared" si="235"/>
        <v>67.7</v>
      </c>
      <c r="Q3026" s="12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 s="10">
        <f t="shared" si="235"/>
        <v>52.1</v>
      </c>
      <c r="Q3027" s="12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 s="10">
        <f t="shared" si="235"/>
        <v>51.6</v>
      </c>
      <c r="Q3028" s="12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 s="10">
        <f t="shared" si="235"/>
        <v>164.3</v>
      </c>
      <c r="Q3029" s="12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 s="10">
        <f t="shared" si="235"/>
        <v>84.86</v>
      </c>
      <c r="Q3030" s="12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 s="10">
        <f t="shared" si="235"/>
        <v>94.55</v>
      </c>
      <c r="Q3031" s="12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 s="10">
        <f t="shared" si="235"/>
        <v>45.54</v>
      </c>
      <c r="Q3032" s="12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 s="10">
        <f t="shared" si="235"/>
        <v>51.72</v>
      </c>
      <c r="Q3033" s="12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 s="10">
        <f t="shared" si="235"/>
        <v>50.88</v>
      </c>
      <c r="Q3034" s="12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 s="10">
        <f t="shared" si="235"/>
        <v>191.13</v>
      </c>
      <c r="Q3035" s="12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 s="10">
        <f t="shared" si="235"/>
        <v>89.31</v>
      </c>
      <c r="Q3036" s="12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 s="10">
        <f t="shared" si="235"/>
        <v>88.59</v>
      </c>
      <c r="Q3037" s="12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 s="10">
        <f t="shared" si="235"/>
        <v>96.3</v>
      </c>
      <c r="Q3038" s="12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 s="10">
        <f t="shared" si="235"/>
        <v>33.31</v>
      </c>
      <c r="Q3039" s="12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 s="10">
        <f t="shared" si="235"/>
        <v>37.22</v>
      </c>
      <c r="Q3040" s="12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 s="10">
        <f t="shared" si="235"/>
        <v>92.13</v>
      </c>
      <c r="Q3041" s="12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 s="10">
        <f t="shared" si="235"/>
        <v>76.790000000000006</v>
      </c>
      <c r="Q3042" s="12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 s="10">
        <f t="shared" si="235"/>
        <v>96.53</v>
      </c>
      <c r="Q3043" s="12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 s="10">
        <f t="shared" si="235"/>
        <v>51.89</v>
      </c>
      <c r="Q3044" s="12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 s="10">
        <f t="shared" si="235"/>
        <v>128.91</v>
      </c>
      <c r="Q3045" s="12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 s="10">
        <f t="shared" si="235"/>
        <v>84.11</v>
      </c>
      <c r="Q3046" s="12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 s="10">
        <f t="shared" si="235"/>
        <v>82.94</v>
      </c>
      <c r="Q3047" s="12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 s="10">
        <f t="shared" si="235"/>
        <v>259.95</v>
      </c>
      <c r="Q3048" s="12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 s="10">
        <f t="shared" si="235"/>
        <v>37.25</v>
      </c>
      <c r="Q3049" s="12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 s="10">
        <f t="shared" si="235"/>
        <v>177.02</v>
      </c>
      <c r="Q3050" s="12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 s="10">
        <f t="shared" si="235"/>
        <v>74.069999999999993</v>
      </c>
      <c r="Q3051" s="12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 s="10">
        <f t="shared" si="235"/>
        <v>70.67</v>
      </c>
      <c r="Q3052" s="12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 s="10">
        <f t="shared" si="235"/>
        <v>23.63</v>
      </c>
      <c r="Q3053" s="12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 s="10">
        <f t="shared" si="235"/>
        <v>37.5</v>
      </c>
      <c r="Q3054" s="12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 s="10">
        <f t="shared" si="235"/>
        <v>13.33</v>
      </c>
      <c r="Q3055" s="12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 s="10">
        <f t="shared" si="235"/>
        <v>0</v>
      </c>
      <c r="Q3056" s="12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 s="10">
        <f t="shared" si="235"/>
        <v>1</v>
      </c>
      <c r="Q3057" s="12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 s="10">
        <f t="shared" si="235"/>
        <v>0</v>
      </c>
      <c r="Q3058" s="12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 s="10">
        <f t="shared" si="235"/>
        <v>0</v>
      </c>
      <c r="Q3059" s="12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 s="10">
        <f t="shared" si="235"/>
        <v>1</v>
      </c>
      <c r="Q3060" s="12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 s="10">
        <f t="shared" si="235"/>
        <v>41</v>
      </c>
      <c r="Q3061" s="12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 s="10">
        <f t="shared" si="235"/>
        <v>55.83</v>
      </c>
      <c r="Q3062" s="12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 s="10">
        <f t="shared" si="235"/>
        <v>0</v>
      </c>
      <c r="Q3063" s="12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 s="10">
        <f t="shared" si="235"/>
        <v>99.76</v>
      </c>
      <c r="Q3064" s="12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 s="10">
        <f t="shared" si="235"/>
        <v>25.52</v>
      </c>
      <c r="Q3065" s="12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 s="10">
        <f t="shared" si="235"/>
        <v>117.65</v>
      </c>
      <c r="Q3066" s="12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 s="10">
        <f t="shared" si="235"/>
        <v>5</v>
      </c>
      <c r="Q3067" s="12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 s="10">
        <f t="shared" si="235"/>
        <v>2796.67</v>
      </c>
      <c r="Q3068" s="12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 s="10">
        <f t="shared" si="235"/>
        <v>200</v>
      </c>
      <c r="Q3069" s="12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 s="10">
        <f t="shared" si="235"/>
        <v>87.5</v>
      </c>
      <c r="Q3070" s="12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 s="10">
        <f t="shared" si="235"/>
        <v>20.14</v>
      </c>
      <c r="Q3071" s="12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 s="10">
        <f t="shared" si="235"/>
        <v>20.88</v>
      </c>
      <c r="Q3072" s="12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 s="10">
        <f t="shared" si="235"/>
        <v>61.31</v>
      </c>
      <c r="Q3073" s="12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 s="10">
        <f t="shared" si="235"/>
        <v>1</v>
      </c>
      <c r="Q3074" s="12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 s="10">
        <f t="shared" ref="P3075:P3138" si="239">IFERROR(ROUND(E3075/L3075,2),0)</f>
        <v>92.14</v>
      </c>
      <c r="Q3075" s="12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 s="10">
        <f t="shared" si="239"/>
        <v>7.33</v>
      </c>
      <c r="Q3076" s="12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 s="10">
        <f t="shared" si="239"/>
        <v>64.8</v>
      </c>
      <c r="Q3077" s="12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 s="10">
        <f t="shared" si="239"/>
        <v>30.12</v>
      </c>
      <c r="Q3078" s="12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 s="10">
        <f t="shared" si="239"/>
        <v>52.5</v>
      </c>
      <c r="Q3079" s="12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 s="10">
        <f t="shared" si="239"/>
        <v>23.67</v>
      </c>
      <c r="Q3080" s="12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 s="10">
        <f t="shared" si="239"/>
        <v>415.78</v>
      </c>
      <c r="Q3081" s="12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 s="10">
        <f t="shared" si="239"/>
        <v>53.71</v>
      </c>
      <c r="Q3082" s="12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 s="10">
        <f t="shared" si="239"/>
        <v>420.6</v>
      </c>
      <c r="Q3083" s="12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 s="10">
        <f t="shared" si="239"/>
        <v>0</v>
      </c>
      <c r="Q3084" s="12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 s="10">
        <f t="shared" si="239"/>
        <v>18.670000000000002</v>
      </c>
      <c r="Q3085" s="12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 s="10">
        <f t="shared" si="239"/>
        <v>78.33</v>
      </c>
      <c r="Q3086" s="12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 s="10">
        <f t="shared" si="239"/>
        <v>67.78</v>
      </c>
      <c r="Q3087" s="12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 s="10">
        <f t="shared" si="239"/>
        <v>16.670000000000002</v>
      </c>
      <c r="Q3088" s="12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 s="10">
        <f t="shared" si="239"/>
        <v>62.5</v>
      </c>
      <c r="Q3089" s="12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 s="10">
        <f t="shared" si="239"/>
        <v>42</v>
      </c>
      <c r="Q3090" s="12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 s="10">
        <f t="shared" si="239"/>
        <v>130.09</v>
      </c>
      <c r="Q3091" s="12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 s="10">
        <f t="shared" si="239"/>
        <v>1270.22</v>
      </c>
      <c r="Q3092" s="12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 s="10">
        <f t="shared" si="239"/>
        <v>88.44</v>
      </c>
      <c r="Q3093" s="12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 s="10">
        <f t="shared" si="239"/>
        <v>56.34</v>
      </c>
      <c r="Q3094" s="12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 s="10">
        <f t="shared" si="239"/>
        <v>53.53</v>
      </c>
      <c r="Q3095" s="12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 s="10">
        <f t="shared" si="239"/>
        <v>25</v>
      </c>
      <c r="Q3096" s="12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 s="10">
        <f t="shared" si="239"/>
        <v>50</v>
      </c>
      <c r="Q3097" s="12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 s="10">
        <f t="shared" si="239"/>
        <v>56.79</v>
      </c>
      <c r="Q3098" s="12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 s="10">
        <f t="shared" si="239"/>
        <v>40.83</v>
      </c>
      <c r="Q3099" s="12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 s="10">
        <f t="shared" si="239"/>
        <v>65.11</v>
      </c>
      <c r="Q3100" s="12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 s="10">
        <f t="shared" si="239"/>
        <v>55.6</v>
      </c>
      <c r="Q3101" s="12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 s="10">
        <f t="shared" si="239"/>
        <v>140.54</v>
      </c>
      <c r="Q3102" s="12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 s="10">
        <f t="shared" si="239"/>
        <v>25</v>
      </c>
      <c r="Q3103" s="12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 s="10">
        <f t="shared" si="239"/>
        <v>69.53</v>
      </c>
      <c r="Q3104" s="12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 s="10">
        <f t="shared" si="239"/>
        <v>5.5</v>
      </c>
      <c r="Q3105" s="12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 s="10">
        <f t="shared" si="239"/>
        <v>237</v>
      </c>
      <c r="Q3106" s="12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 s="10">
        <f t="shared" si="239"/>
        <v>79.87</v>
      </c>
      <c r="Q3107" s="12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 s="10">
        <f t="shared" si="239"/>
        <v>10.25</v>
      </c>
      <c r="Q3108" s="12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 s="10">
        <f t="shared" si="239"/>
        <v>272.58999999999997</v>
      </c>
      <c r="Q3109" s="12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 s="10">
        <f t="shared" si="239"/>
        <v>13</v>
      </c>
      <c r="Q3110" s="12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 s="10">
        <f t="shared" si="239"/>
        <v>58.18</v>
      </c>
      <c r="Q3111" s="12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 s="10">
        <f t="shared" si="239"/>
        <v>10</v>
      </c>
      <c r="Q3112" s="12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 s="10">
        <f t="shared" si="239"/>
        <v>70.11</v>
      </c>
      <c r="Q3113" s="12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 s="10">
        <f t="shared" si="239"/>
        <v>57.89</v>
      </c>
      <c r="Q3114" s="12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 s="10">
        <f t="shared" si="239"/>
        <v>125.27</v>
      </c>
      <c r="Q3115" s="12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 s="10">
        <f t="shared" si="239"/>
        <v>0</v>
      </c>
      <c r="Q3116" s="12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 s="10">
        <f t="shared" si="239"/>
        <v>300</v>
      </c>
      <c r="Q3117" s="12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 s="10">
        <f t="shared" si="239"/>
        <v>43</v>
      </c>
      <c r="Q3118" s="12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 s="10">
        <f t="shared" si="239"/>
        <v>1</v>
      </c>
      <c r="Q3119" s="12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 s="10">
        <f t="shared" si="239"/>
        <v>775</v>
      </c>
      <c r="Q3120" s="12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 s="10">
        <f t="shared" si="239"/>
        <v>5</v>
      </c>
      <c r="Q3121" s="12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 s="10">
        <f t="shared" si="239"/>
        <v>12.8</v>
      </c>
      <c r="Q3122" s="12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 s="10">
        <f t="shared" si="239"/>
        <v>10</v>
      </c>
      <c r="Q3123" s="12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 s="10">
        <f t="shared" si="239"/>
        <v>58</v>
      </c>
      <c r="Q3124" s="12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 s="10">
        <f t="shared" si="239"/>
        <v>244.8</v>
      </c>
      <c r="Q3125" s="12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 s="10">
        <f t="shared" si="239"/>
        <v>6.5</v>
      </c>
      <c r="Q3126" s="12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 s="10">
        <f t="shared" si="239"/>
        <v>0</v>
      </c>
      <c r="Q3127" s="12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 s="10">
        <f t="shared" si="239"/>
        <v>61.18</v>
      </c>
      <c r="Q3128" s="12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 s="10">
        <f t="shared" si="239"/>
        <v>0</v>
      </c>
      <c r="Q3129" s="12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 s="10">
        <f t="shared" si="239"/>
        <v>139.24</v>
      </c>
      <c r="Q3130" s="12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 s="10">
        <f t="shared" si="239"/>
        <v>10</v>
      </c>
      <c r="Q3131" s="12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 s="10">
        <f t="shared" si="239"/>
        <v>93.75</v>
      </c>
      <c r="Q3132" s="12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 s="10">
        <f t="shared" si="239"/>
        <v>53.75</v>
      </c>
      <c r="Q3133" s="12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 s="10">
        <f t="shared" si="239"/>
        <v>10</v>
      </c>
      <c r="Q3134" s="12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 s="10">
        <f t="shared" si="239"/>
        <v>33.75</v>
      </c>
      <c r="Q3135" s="12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 s="10">
        <f t="shared" si="239"/>
        <v>18.75</v>
      </c>
      <c r="Q3136" s="12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 s="10">
        <f t="shared" si="239"/>
        <v>23.14</v>
      </c>
      <c r="Q3137" s="12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 s="10">
        <f t="shared" si="239"/>
        <v>29.05</v>
      </c>
      <c r="Q3138" s="12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 s="10">
        <f t="shared" ref="P3139:P3202" si="243">IFERROR(ROUND(E3139/L3139,2),0)</f>
        <v>50</v>
      </c>
      <c r="Q3139" s="12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s="10">
        <f t="shared" si="243"/>
        <v>0</v>
      </c>
      <c r="Q3140" s="12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 s="10">
        <f t="shared" si="243"/>
        <v>450</v>
      </c>
      <c r="Q3141" s="12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 s="10">
        <f t="shared" si="243"/>
        <v>24</v>
      </c>
      <c r="Q3142" s="12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 s="10">
        <f t="shared" si="243"/>
        <v>32.25</v>
      </c>
      <c r="Q3143" s="12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 s="10">
        <f t="shared" si="243"/>
        <v>15</v>
      </c>
      <c r="Q3144" s="12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 s="10">
        <f t="shared" si="243"/>
        <v>0</v>
      </c>
      <c r="Q3145" s="12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 s="10">
        <f t="shared" si="243"/>
        <v>251.33</v>
      </c>
      <c r="Q3146" s="12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s="10">
        <f t="shared" si="243"/>
        <v>0</v>
      </c>
      <c r="Q3147" s="12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 s="10">
        <f t="shared" si="243"/>
        <v>437.5</v>
      </c>
      <c r="Q3148" s="12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 s="10">
        <f t="shared" si="243"/>
        <v>110.35</v>
      </c>
      <c r="Q3149" s="12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 s="10">
        <f t="shared" si="243"/>
        <v>41.42</v>
      </c>
      <c r="Q3150" s="12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 s="10">
        <f t="shared" si="243"/>
        <v>52</v>
      </c>
      <c r="Q3151" s="12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 s="10">
        <f t="shared" si="243"/>
        <v>33.99</v>
      </c>
      <c r="Q3152" s="12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 s="10">
        <f t="shared" si="243"/>
        <v>103.35</v>
      </c>
      <c r="Q3153" s="12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 s="10">
        <f t="shared" si="243"/>
        <v>34.79</v>
      </c>
      <c r="Q3154" s="12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 s="10">
        <f t="shared" si="243"/>
        <v>41.77</v>
      </c>
      <c r="Q3155" s="12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 s="10">
        <f t="shared" si="243"/>
        <v>64.27</v>
      </c>
      <c r="Q3156" s="12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 s="10">
        <f t="shared" si="243"/>
        <v>31.21</v>
      </c>
      <c r="Q3157" s="12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 s="10">
        <f t="shared" si="243"/>
        <v>62.92</v>
      </c>
      <c r="Q3158" s="12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 s="10">
        <f t="shared" si="243"/>
        <v>98.54</v>
      </c>
      <c r="Q3159" s="12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 s="10">
        <f t="shared" si="243"/>
        <v>82.61</v>
      </c>
      <c r="Q3160" s="12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 s="10">
        <f t="shared" si="243"/>
        <v>38.5</v>
      </c>
      <c r="Q3161" s="12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 s="10">
        <f t="shared" si="243"/>
        <v>80.16</v>
      </c>
      <c r="Q3162" s="12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 s="10">
        <f t="shared" si="243"/>
        <v>28.41</v>
      </c>
      <c r="Q3163" s="12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 s="10">
        <f t="shared" si="243"/>
        <v>80.73</v>
      </c>
      <c r="Q3164" s="12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 s="10">
        <f t="shared" si="243"/>
        <v>200.69</v>
      </c>
      <c r="Q3165" s="12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 s="10">
        <f t="shared" si="243"/>
        <v>37.590000000000003</v>
      </c>
      <c r="Q3166" s="12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 s="10">
        <f t="shared" si="243"/>
        <v>58.1</v>
      </c>
      <c r="Q3167" s="12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 s="10">
        <f t="shared" si="243"/>
        <v>60.3</v>
      </c>
      <c r="Q3168" s="12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 s="10">
        <f t="shared" si="243"/>
        <v>63.36</v>
      </c>
      <c r="Q3169" s="12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 s="10">
        <f t="shared" si="243"/>
        <v>50.9</v>
      </c>
      <c r="Q3170" s="12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 s="10">
        <f t="shared" si="243"/>
        <v>100.5</v>
      </c>
      <c r="Q3171" s="12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 s="10">
        <f t="shared" si="243"/>
        <v>31.62</v>
      </c>
      <c r="Q3172" s="12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 s="10">
        <f t="shared" si="243"/>
        <v>65.099999999999994</v>
      </c>
      <c r="Q3173" s="12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 s="10">
        <f t="shared" si="243"/>
        <v>79.31</v>
      </c>
      <c r="Q3174" s="12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 s="10">
        <f t="shared" si="243"/>
        <v>139.19</v>
      </c>
      <c r="Q3175" s="12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 s="10">
        <f t="shared" si="243"/>
        <v>131.91</v>
      </c>
      <c r="Q3176" s="12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 s="10">
        <f t="shared" si="243"/>
        <v>91.3</v>
      </c>
      <c r="Q3177" s="12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 s="10">
        <f t="shared" si="243"/>
        <v>39.67</v>
      </c>
      <c r="Q3178" s="12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 s="10">
        <f t="shared" si="243"/>
        <v>57.55</v>
      </c>
      <c r="Q3179" s="12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 s="10">
        <f t="shared" si="243"/>
        <v>33.03</v>
      </c>
      <c r="Q3180" s="12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 s="10">
        <f t="shared" si="243"/>
        <v>77.34</v>
      </c>
      <c r="Q3181" s="12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 s="10">
        <f t="shared" si="243"/>
        <v>31.93</v>
      </c>
      <c r="Q3182" s="12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 s="10">
        <f t="shared" si="243"/>
        <v>36.33</v>
      </c>
      <c r="Q3183" s="12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 s="10">
        <f t="shared" si="243"/>
        <v>46.77</v>
      </c>
      <c r="Q3184" s="12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 s="10">
        <f t="shared" si="243"/>
        <v>40.07</v>
      </c>
      <c r="Q3185" s="12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 s="10">
        <f t="shared" si="243"/>
        <v>100.22</v>
      </c>
      <c r="Q3186" s="12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 s="10">
        <f t="shared" si="243"/>
        <v>41.67</v>
      </c>
      <c r="Q3187" s="12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 s="10">
        <f t="shared" si="243"/>
        <v>46.71</v>
      </c>
      <c r="Q3188" s="12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 s="10">
        <f t="shared" si="243"/>
        <v>71.489999999999995</v>
      </c>
      <c r="Q3189" s="12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 s="10">
        <f t="shared" si="243"/>
        <v>14.44</v>
      </c>
      <c r="Q3190" s="12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 s="10">
        <f t="shared" si="243"/>
        <v>356.84</v>
      </c>
      <c r="Q3191" s="12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 s="10">
        <f t="shared" si="243"/>
        <v>0</v>
      </c>
      <c r="Q3192" s="12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 s="10">
        <f t="shared" si="243"/>
        <v>37.75</v>
      </c>
      <c r="Q3193" s="12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 s="10">
        <f t="shared" si="243"/>
        <v>12.75</v>
      </c>
      <c r="Q3194" s="12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 s="10">
        <f t="shared" si="243"/>
        <v>24.46</v>
      </c>
      <c r="Q3195" s="12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 s="10">
        <f t="shared" si="243"/>
        <v>0</v>
      </c>
      <c r="Q3196" s="12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 s="10">
        <f t="shared" si="243"/>
        <v>53.08</v>
      </c>
      <c r="Q3197" s="12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 s="10">
        <f t="shared" si="243"/>
        <v>300</v>
      </c>
      <c r="Q3198" s="12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 s="10">
        <f t="shared" si="243"/>
        <v>286.25</v>
      </c>
      <c r="Q3199" s="12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 s="10">
        <f t="shared" si="243"/>
        <v>36.67</v>
      </c>
      <c r="Q3200" s="12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 s="10">
        <f t="shared" si="243"/>
        <v>49.21</v>
      </c>
      <c r="Q3201" s="12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 s="10">
        <f t="shared" si="243"/>
        <v>1</v>
      </c>
      <c r="Q3202" s="12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 s="10">
        <f t="shared" ref="P3203:P3266" si="248">IFERROR(ROUND(E3203/L3203,2),0)</f>
        <v>12.5</v>
      </c>
      <c r="Q3203" s="12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6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 s="10">
        <f t="shared" si="248"/>
        <v>109.04</v>
      </c>
      <c r="Q3204" s="12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 s="10">
        <f t="shared" si="248"/>
        <v>41.67</v>
      </c>
      <c r="Q3205" s="12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 s="10">
        <f t="shared" si="248"/>
        <v>0</v>
      </c>
      <c r="Q3206" s="12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 s="10">
        <f t="shared" si="248"/>
        <v>22.75</v>
      </c>
      <c r="Q3207" s="12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 s="10">
        <f t="shared" si="248"/>
        <v>0</v>
      </c>
      <c r="Q3208" s="12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 s="10">
        <f t="shared" si="248"/>
        <v>70.83</v>
      </c>
      <c r="Q3209" s="12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 s="10">
        <f t="shared" si="248"/>
        <v>63.11</v>
      </c>
      <c r="Q3210" s="12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 s="10">
        <f t="shared" si="248"/>
        <v>50.16</v>
      </c>
      <c r="Q3211" s="12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 s="10">
        <f t="shared" si="248"/>
        <v>62.88</v>
      </c>
      <c r="Q3212" s="12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 s="10">
        <f t="shared" si="248"/>
        <v>85.53</v>
      </c>
      <c r="Q3213" s="12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 s="10">
        <f t="shared" si="248"/>
        <v>53.72</v>
      </c>
      <c r="Q3214" s="12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 s="10">
        <f t="shared" si="248"/>
        <v>127.81</v>
      </c>
      <c r="Q3215" s="12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 s="10">
        <f t="shared" si="248"/>
        <v>106.57</v>
      </c>
      <c r="Q3216" s="12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 s="10">
        <f t="shared" si="248"/>
        <v>262.11</v>
      </c>
      <c r="Q3217" s="12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 s="10">
        <f t="shared" si="248"/>
        <v>57.17</v>
      </c>
      <c r="Q3218" s="12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 s="10">
        <f t="shared" si="248"/>
        <v>50.2</v>
      </c>
      <c r="Q3219" s="12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 s="10">
        <f t="shared" si="248"/>
        <v>66.59</v>
      </c>
      <c r="Q3220" s="12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 s="10">
        <f t="shared" si="248"/>
        <v>168.25</v>
      </c>
      <c r="Q3221" s="12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 s="10">
        <f t="shared" si="248"/>
        <v>256.37</v>
      </c>
      <c r="Q3222" s="12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 s="10">
        <f t="shared" si="248"/>
        <v>36.61</v>
      </c>
      <c r="Q3223" s="12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 s="10">
        <f t="shared" si="248"/>
        <v>37.14</v>
      </c>
      <c r="Q3224" s="12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 s="10">
        <f t="shared" si="248"/>
        <v>45.88</v>
      </c>
      <c r="Q3225" s="12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 s="10">
        <f t="shared" si="248"/>
        <v>141.71</v>
      </c>
      <c r="Q3226" s="12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 s="10">
        <f t="shared" si="248"/>
        <v>52.49</v>
      </c>
      <c r="Q3227" s="12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 s="10">
        <f t="shared" si="248"/>
        <v>59.52</v>
      </c>
      <c r="Q3228" s="12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 s="10">
        <f t="shared" si="248"/>
        <v>50</v>
      </c>
      <c r="Q3229" s="12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 s="10">
        <f t="shared" si="248"/>
        <v>193.62</v>
      </c>
      <c r="Q3230" s="12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 s="10">
        <f t="shared" si="248"/>
        <v>106.8</v>
      </c>
      <c r="Q3231" s="12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 s="10">
        <f t="shared" si="248"/>
        <v>77.22</v>
      </c>
      <c r="Q3232" s="12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 s="10">
        <f t="shared" si="248"/>
        <v>57.5</v>
      </c>
      <c r="Q3233" s="12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 s="10">
        <f t="shared" si="248"/>
        <v>50.46</v>
      </c>
      <c r="Q3234" s="12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 s="10">
        <f t="shared" si="248"/>
        <v>97.38</v>
      </c>
      <c r="Q3235" s="12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 s="10">
        <f t="shared" si="248"/>
        <v>34.92</v>
      </c>
      <c r="Q3236" s="12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 s="10">
        <f t="shared" si="248"/>
        <v>85.53</v>
      </c>
      <c r="Q3237" s="12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 s="10">
        <f t="shared" si="248"/>
        <v>182.91</v>
      </c>
      <c r="Q3238" s="12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 s="10">
        <f t="shared" si="248"/>
        <v>131.13999999999999</v>
      </c>
      <c r="Q3239" s="12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 s="10">
        <f t="shared" si="248"/>
        <v>39.81</v>
      </c>
      <c r="Q3240" s="12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 s="10">
        <f t="shared" si="248"/>
        <v>59.7</v>
      </c>
      <c r="Q3241" s="12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 s="10">
        <f t="shared" si="248"/>
        <v>88.74</v>
      </c>
      <c r="Q3242" s="12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 s="10">
        <f t="shared" si="248"/>
        <v>58.69</v>
      </c>
      <c r="Q3243" s="12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 s="10">
        <f t="shared" si="248"/>
        <v>69.569999999999993</v>
      </c>
      <c r="Q3244" s="12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 s="10">
        <f t="shared" si="248"/>
        <v>115.87</v>
      </c>
      <c r="Q3245" s="12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 s="10">
        <f t="shared" si="248"/>
        <v>23.87</v>
      </c>
      <c r="Q3246" s="12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 s="10">
        <f t="shared" si="248"/>
        <v>81.13</v>
      </c>
      <c r="Q3247" s="12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 s="10">
        <f t="shared" si="248"/>
        <v>57.63</v>
      </c>
      <c r="Q3248" s="12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 s="10">
        <f t="shared" si="248"/>
        <v>46.43</v>
      </c>
      <c r="Q3249" s="12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 s="10">
        <f t="shared" si="248"/>
        <v>60.48</v>
      </c>
      <c r="Q3250" s="12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 s="10">
        <f t="shared" si="248"/>
        <v>65.58</v>
      </c>
      <c r="Q3251" s="12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 s="10">
        <f t="shared" si="248"/>
        <v>119.19</v>
      </c>
      <c r="Q3252" s="12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 s="10">
        <f t="shared" si="248"/>
        <v>83.05</v>
      </c>
      <c r="Q3253" s="12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 s="10">
        <f t="shared" si="248"/>
        <v>57.52</v>
      </c>
      <c r="Q3254" s="12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 s="10">
        <f t="shared" si="248"/>
        <v>177.09</v>
      </c>
      <c r="Q3255" s="12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 s="10">
        <f t="shared" si="248"/>
        <v>70.77</v>
      </c>
      <c r="Q3256" s="12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 s="10">
        <f t="shared" si="248"/>
        <v>29.17</v>
      </c>
      <c r="Q3257" s="12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 s="10">
        <f t="shared" si="248"/>
        <v>72.760000000000005</v>
      </c>
      <c r="Q3258" s="12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 s="10">
        <f t="shared" si="248"/>
        <v>51.85</v>
      </c>
      <c r="Q3259" s="12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 s="10">
        <f t="shared" si="248"/>
        <v>98.2</v>
      </c>
      <c r="Q3260" s="12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 s="10">
        <f t="shared" si="248"/>
        <v>251.74</v>
      </c>
      <c r="Q3261" s="12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 s="10">
        <f t="shared" si="248"/>
        <v>74.819999999999993</v>
      </c>
      <c r="Q3262" s="12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 s="10">
        <f t="shared" si="248"/>
        <v>67.650000000000006</v>
      </c>
      <c r="Q3263" s="12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 s="10">
        <f t="shared" si="248"/>
        <v>93.81</v>
      </c>
      <c r="Q3264" s="12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 s="10">
        <f t="shared" si="248"/>
        <v>41.24</v>
      </c>
      <c r="Q3265" s="12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 s="10">
        <f t="shared" si="248"/>
        <v>52.55</v>
      </c>
      <c r="Q3266" s="12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 s="10">
        <f t="shared" ref="P3267:P3330" si="252">IFERROR(ROUND(E3267/L3267,2),0)</f>
        <v>70.290000000000006</v>
      </c>
      <c r="Q3267" s="12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 s="10">
        <f t="shared" si="252"/>
        <v>48.33</v>
      </c>
      <c r="Q3268" s="12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 s="10">
        <f t="shared" si="252"/>
        <v>53.18</v>
      </c>
      <c r="Q3269" s="12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 s="10">
        <f t="shared" si="252"/>
        <v>60.95</v>
      </c>
      <c r="Q3270" s="12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 s="10">
        <f t="shared" si="252"/>
        <v>116</v>
      </c>
      <c r="Q3271" s="12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 s="10">
        <f t="shared" si="252"/>
        <v>61</v>
      </c>
      <c r="Q3272" s="12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 s="10">
        <f t="shared" si="252"/>
        <v>38.24</v>
      </c>
      <c r="Q3273" s="12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 s="10">
        <f t="shared" si="252"/>
        <v>106.5</v>
      </c>
      <c r="Q3274" s="12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 s="10">
        <f t="shared" si="252"/>
        <v>204.57</v>
      </c>
      <c r="Q3275" s="12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 s="10">
        <f t="shared" si="252"/>
        <v>54.91</v>
      </c>
      <c r="Q3276" s="12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 s="10">
        <f t="shared" si="252"/>
        <v>150.41999999999999</v>
      </c>
      <c r="Q3277" s="12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 s="10">
        <f t="shared" si="252"/>
        <v>52.58</v>
      </c>
      <c r="Q3278" s="12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 s="10">
        <f t="shared" si="252"/>
        <v>54.3</v>
      </c>
      <c r="Q3279" s="12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 s="10">
        <f t="shared" si="252"/>
        <v>76.03</v>
      </c>
      <c r="Q3280" s="12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 s="10">
        <f t="shared" si="252"/>
        <v>105.21</v>
      </c>
      <c r="Q3281" s="12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 s="10">
        <f t="shared" si="252"/>
        <v>68.67</v>
      </c>
      <c r="Q3282" s="12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 s="10">
        <f t="shared" si="252"/>
        <v>129.36000000000001</v>
      </c>
      <c r="Q3283" s="12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 s="10">
        <f t="shared" si="252"/>
        <v>134.26</v>
      </c>
      <c r="Q3284" s="12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 s="10">
        <f t="shared" si="252"/>
        <v>17.829999999999998</v>
      </c>
      <c r="Q3285" s="12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 s="10">
        <f t="shared" si="252"/>
        <v>203.2</v>
      </c>
      <c r="Q3286" s="12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 s="10">
        <f t="shared" si="252"/>
        <v>69.19</v>
      </c>
      <c r="Q3287" s="12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 s="10">
        <f t="shared" si="252"/>
        <v>125.12</v>
      </c>
      <c r="Q3288" s="12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 s="10">
        <f t="shared" si="252"/>
        <v>73.53</v>
      </c>
      <c r="Q3289" s="12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 s="10">
        <f t="shared" si="252"/>
        <v>48.44</v>
      </c>
      <c r="Q3290" s="12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 s="10">
        <f t="shared" si="252"/>
        <v>26.61</v>
      </c>
      <c r="Q3291" s="12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 s="10">
        <f t="shared" si="252"/>
        <v>33.67</v>
      </c>
      <c r="Q3292" s="12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 s="10">
        <f t="shared" si="252"/>
        <v>40.71</v>
      </c>
      <c r="Q3293" s="12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 s="10">
        <f t="shared" si="252"/>
        <v>19.27</v>
      </c>
      <c r="Q3294" s="12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 s="10">
        <f t="shared" si="252"/>
        <v>84.29</v>
      </c>
      <c r="Q3295" s="12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 s="10">
        <f t="shared" si="252"/>
        <v>29.58</v>
      </c>
      <c r="Q3296" s="12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 s="10">
        <f t="shared" si="252"/>
        <v>26.67</v>
      </c>
      <c r="Q3297" s="12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 s="10">
        <f t="shared" si="252"/>
        <v>45.98</v>
      </c>
      <c r="Q3298" s="12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 s="10">
        <f t="shared" si="252"/>
        <v>125.09</v>
      </c>
      <c r="Q3299" s="12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 s="10">
        <f t="shared" si="252"/>
        <v>141.29</v>
      </c>
      <c r="Q3300" s="12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 s="10">
        <f t="shared" si="252"/>
        <v>55.33</v>
      </c>
      <c r="Q3301" s="12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 s="10">
        <f t="shared" si="252"/>
        <v>46.42</v>
      </c>
      <c r="Q3302" s="12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 s="10">
        <f t="shared" si="252"/>
        <v>57.2</v>
      </c>
      <c r="Q3303" s="12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 s="10">
        <f t="shared" si="252"/>
        <v>173.7</v>
      </c>
      <c r="Q3304" s="12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 s="10">
        <f t="shared" si="252"/>
        <v>59.6</v>
      </c>
      <c r="Q3305" s="12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 s="10">
        <f t="shared" si="252"/>
        <v>89.59</v>
      </c>
      <c r="Q3306" s="12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 s="10">
        <f t="shared" si="252"/>
        <v>204.05</v>
      </c>
      <c r="Q3307" s="12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 s="10">
        <f t="shared" si="252"/>
        <v>48.7</v>
      </c>
      <c r="Q3308" s="12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 s="10">
        <f t="shared" si="252"/>
        <v>53.34</v>
      </c>
      <c r="Q3309" s="12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 s="10">
        <f t="shared" si="252"/>
        <v>75.09</v>
      </c>
      <c r="Q3310" s="12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 s="10">
        <f t="shared" si="252"/>
        <v>18</v>
      </c>
      <c r="Q3311" s="12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 s="10">
        <f t="shared" si="252"/>
        <v>209.84</v>
      </c>
      <c r="Q3312" s="12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 s="10">
        <f t="shared" si="252"/>
        <v>61.02</v>
      </c>
      <c r="Q3313" s="12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 s="10">
        <f t="shared" si="252"/>
        <v>61</v>
      </c>
      <c r="Q3314" s="12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 s="10">
        <f t="shared" si="252"/>
        <v>80.03</v>
      </c>
      <c r="Q3315" s="12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 s="10">
        <f t="shared" si="252"/>
        <v>29.07</v>
      </c>
      <c r="Q3316" s="12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 s="10">
        <f t="shared" si="252"/>
        <v>49.44</v>
      </c>
      <c r="Q3317" s="12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 s="10">
        <f t="shared" si="252"/>
        <v>93.98</v>
      </c>
      <c r="Q3318" s="12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 s="10">
        <f t="shared" si="252"/>
        <v>61.94</v>
      </c>
      <c r="Q3319" s="12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 s="10">
        <f t="shared" si="252"/>
        <v>78.5</v>
      </c>
      <c r="Q3320" s="12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 s="10">
        <f t="shared" si="252"/>
        <v>33.75</v>
      </c>
      <c r="Q3321" s="12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 s="10">
        <f t="shared" si="252"/>
        <v>66.45</v>
      </c>
      <c r="Q3322" s="12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 s="10">
        <f t="shared" si="252"/>
        <v>35.799999999999997</v>
      </c>
      <c r="Q3323" s="12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 s="10">
        <f t="shared" si="252"/>
        <v>145.65</v>
      </c>
      <c r="Q3324" s="12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 s="10">
        <f t="shared" si="252"/>
        <v>25.69</v>
      </c>
      <c r="Q3325" s="12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 s="10">
        <f t="shared" si="252"/>
        <v>152.5</v>
      </c>
      <c r="Q3326" s="12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 s="10">
        <f t="shared" si="252"/>
        <v>30</v>
      </c>
      <c r="Q3327" s="12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 s="10">
        <f t="shared" si="252"/>
        <v>142.28</v>
      </c>
      <c r="Q3328" s="12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 s="10">
        <f t="shared" si="252"/>
        <v>24.55</v>
      </c>
      <c r="Q3329" s="12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 s="10">
        <f t="shared" si="252"/>
        <v>292.77999999999997</v>
      </c>
      <c r="Q3330" s="12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 s="10">
        <f t="shared" ref="P3331:P3394" si="256">IFERROR(ROUND(E3331/L3331,2),0)</f>
        <v>44.92</v>
      </c>
      <c r="Q3331" s="12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6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 s="10">
        <f t="shared" si="256"/>
        <v>23.1</v>
      </c>
      <c r="Q3332" s="12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 s="10">
        <f t="shared" si="256"/>
        <v>80.400000000000006</v>
      </c>
      <c r="Q3333" s="12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 s="10">
        <f t="shared" si="256"/>
        <v>72.290000000000006</v>
      </c>
      <c r="Q3334" s="12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 s="10">
        <f t="shared" si="256"/>
        <v>32.97</v>
      </c>
      <c r="Q3335" s="12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 s="10">
        <f t="shared" si="256"/>
        <v>116.65</v>
      </c>
      <c r="Q3336" s="12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 s="10">
        <f t="shared" si="256"/>
        <v>79.62</v>
      </c>
      <c r="Q3337" s="12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 s="10">
        <f t="shared" si="256"/>
        <v>27.78</v>
      </c>
      <c r="Q3338" s="12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 s="10">
        <f t="shared" si="256"/>
        <v>81.03</v>
      </c>
      <c r="Q3339" s="12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 s="10">
        <f t="shared" si="256"/>
        <v>136.85</v>
      </c>
      <c r="Q3340" s="12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 s="10">
        <f t="shared" si="256"/>
        <v>177.62</v>
      </c>
      <c r="Q3341" s="12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 s="10">
        <f t="shared" si="256"/>
        <v>109.08</v>
      </c>
      <c r="Q3342" s="12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 s="10">
        <f t="shared" si="256"/>
        <v>119.64</v>
      </c>
      <c r="Q3343" s="12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 s="10">
        <f t="shared" si="256"/>
        <v>78.209999999999994</v>
      </c>
      <c r="Q3344" s="12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 s="10">
        <f t="shared" si="256"/>
        <v>52.17</v>
      </c>
      <c r="Q3345" s="12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 s="10">
        <f t="shared" si="256"/>
        <v>114.13</v>
      </c>
      <c r="Q3346" s="12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 s="10">
        <f t="shared" si="256"/>
        <v>50</v>
      </c>
      <c r="Q3347" s="12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 s="10">
        <f t="shared" si="256"/>
        <v>91.67</v>
      </c>
      <c r="Q3348" s="12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 s="10">
        <f t="shared" si="256"/>
        <v>108.59</v>
      </c>
      <c r="Q3349" s="12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 s="10">
        <f t="shared" si="256"/>
        <v>69.819999999999993</v>
      </c>
      <c r="Q3350" s="12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 s="10">
        <f t="shared" si="256"/>
        <v>109.57</v>
      </c>
      <c r="Q3351" s="12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 s="10">
        <f t="shared" si="256"/>
        <v>71.67</v>
      </c>
      <c r="Q3352" s="12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 s="10">
        <f t="shared" si="256"/>
        <v>93.61</v>
      </c>
      <c r="Q3353" s="12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 s="10">
        <f t="shared" si="256"/>
        <v>76.8</v>
      </c>
      <c r="Q3354" s="12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 s="10">
        <f t="shared" si="256"/>
        <v>35.799999999999997</v>
      </c>
      <c r="Q3355" s="12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 s="10">
        <f t="shared" si="256"/>
        <v>55.6</v>
      </c>
      <c r="Q3356" s="12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 s="10">
        <f t="shared" si="256"/>
        <v>147.33000000000001</v>
      </c>
      <c r="Q3357" s="12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 s="10">
        <f t="shared" si="256"/>
        <v>56.33</v>
      </c>
      <c r="Q3358" s="12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 s="10">
        <f t="shared" si="256"/>
        <v>96.19</v>
      </c>
      <c r="Q3359" s="12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 s="10">
        <f t="shared" si="256"/>
        <v>63.57</v>
      </c>
      <c r="Q3360" s="12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 s="10">
        <f t="shared" si="256"/>
        <v>184.78</v>
      </c>
      <c r="Q3361" s="12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 s="10">
        <f t="shared" si="256"/>
        <v>126.72</v>
      </c>
      <c r="Q3362" s="12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 s="10">
        <f t="shared" si="256"/>
        <v>83.43</v>
      </c>
      <c r="Q3363" s="12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 s="10">
        <f t="shared" si="256"/>
        <v>54.5</v>
      </c>
      <c r="Q3364" s="12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 s="10">
        <f t="shared" si="256"/>
        <v>302.31</v>
      </c>
      <c r="Q3365" s="12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 s="10">
        <f t="shared" si="256"/>
        <v>44.14</v>
      </c>
      <c r="Q3366" s="12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 s="10">
        <f t="shared" si="256"/>
        <v>866.67</v>
      </c>
      <c r="Q3367" s="12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 s="10">
        <f t="shared" si="256"/>
        <v>61.39</v>
      </c>
      <c r="Q3368" s="12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 s="10">
        <f t="shared" si="256"/>
        <v>29.67</v>
      </c>
      <c r="Q3369" s="12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 s="10">
        <f t="shared" si="256"/>
        <v>45.48</v>
      </c>
      <c r="Q3370" s="12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 s="10">
        <f t="shared" si="256"/>
        <v>96.2</v>
      </c>
      <c r="Q3371" s="12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 s="10">
        <f t="shared" si="256"/>
        <v>67.92</v>
      </c>
      <c r="Q3372" s="12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 s="10">
        <f t="shared" si="256"/>
        <v>30.78</v>
      </c>
      <c r="Q3373" s="12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 s="10">
        <f t="shared" si="256"/>
        <v>38.33</v>
      </c>
      <c r="Q3374" s="12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 s="10">
        <f t="shared" si="256"/>
        <v>66.83</v>
      </c>
      <c r="Q3375" s="12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 s="10">
        <f t="shared" si="256"/>
        <v>71.73</v>
      </c>
      <c r="Q3376" s="12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 s="10">
        <f t="shared" si="256"/>
        <v>176.47</v>
      </c>
      <c r="Q3377" s="12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 s="10">
        <f t="shared" si="256"/>
        <v>421.11</v>
      </c>
      <c r="Q3378" s="12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 s="10">
        <f t="shared" si="256"/>
        <v>104.99</v>
      </c>
      <c r="Q3379" s="12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 s="10">
        <f t="shared" si="256"/>
        <v>28.19</v>
      </c>
      <c r="Q3380" s="12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 s="10">
        <f t="shared" si="256"/>
        <v>54.55</v>
      </c>
      <c r="Q3381" s="12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 s="10">
        <f t="shared" si="256"/>
        <v>111.89</v>
      </c>
      <c r="Q3382" s="12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 s="10">
        <f t="shared" si="256"/>
        <v>85.21</v>
      </c>
      <c r="Q3383" s="12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 s="10">
        <f t="shared" si="256"/>
        <v>76.650000000000006</v>
      </c>
      <c r="Q3384" s="12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 s="10">
        <f t="shared" si="256"/>
        <v>65.17</v>
      </c>
      <c r="Q3385" s="12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 s="10">
        <f t="shared" si="256"/>
        <v>93.76</v>
      </c>
      <c r="Q3386" s="12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 s="10">
        <f t="shared" si="256"/>
        <v>133.33000000000001</v>
      </c>
      <c r="Q3387" s="12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 s="10">
        <f t="shared" si="256"/>
        <v>51.22</v>
      </c>
      <c r="Q3388" s="12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 s="10">
        <f t="shared" si="256"/>
        <v>100.17</v>
      </c>
      <c r="Q3389" s="12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 s="10">
        <f t="shared" si="256"/>
        <v>34.6</v>
      </c>
      <c r="Q3390" s="12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 s="10">
        <f t="shared" si="256"/>
        <v>184.68</v>
      </c>
      <c r="Q3391" s="12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 s="10">
        <f t="shared" si="256"/>
        <v>69.819999999999993</v>
      </c>
      <c r="Q3392" s="12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 s="10">
        <f t="shared" si="256"/>
        <v>61.94</v>
      </c>
      <c r="Q3393" s="12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 s="10">
        <f t="shared" si="256"/>
        <v>41.67</v>
      </c>
      <c r="Q3394" s="12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 s="10">
        <f t="shared" ref="P3395:P3458" si="260">IFERROR(ROUND(E3395/L3395,2),0)</f>
        <v>36.07</v>
      </c>
      <c r="Q3395" s="12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6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 s="10">
        <f t="shared" si="260"/>
        <v>29</v>
      </c>
      <c r="Q3396" s="12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 s="10">
        <f t="shared" si="260"/>
        <v>24.21</v>
      </c>
      <c r="Q3397" s="12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 s="10">
        <f t="shared" si="260"/>
        <v>55.89</v>
      </c>
      <c r="Q3398" s="12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 s="10">
        <f t="shared" si="260"/>
        <v>11.67</v>
      </c>
      <c r="Q3399" s="12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 s="10">
        <f t="shared" si="260"/>
        <v>68.349999999999994</v>
      </c>
      <c r="Q3400" s="12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 s="10">
        <f t="shared" si="260"/>
        <v>27.07</v>
      </c>
      <c r="Q3401" s="12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 s="10">
        <f t="shared" si="260"/>
        <v>118.13</v>
      </c>
      <c r="Q3402" s="12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 s="10">
        <f t="shared" si="260"/>
        <v>44.76</v>
      </c>
      <c r="Q3403" s="12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 s="10">
        <f t="shared" si="260"/>
        <v>99.79</v>
      </c>
      <c r="Q3404" s="12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 s="10">
        <f t="shared" si="260"/>
        <v>117.65</v>
      </c>
      <c r="Q3405" s="12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 s="10">
        <f t="shared" si="260"/>
        <v>203.33</v>
      </c>
      <c r="Q3406" s="12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 s="10">
        <f t="shared" si="260"/>
        <v>28.32</v>
      </c>
      <c r="Q3407" s="12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 s="10">
        <f t="shared" si="260"/>
        <v>110.23</v>
      </c>
      <c r="Q3408" s="12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 s="10">
        <f t="shared" si="260"/>
        <v>31.97</v>
      </c>
      <c r="Q3409" s="12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 s="10">
        <f t="shared" si="260"/>
        <v>58.61</v>
      </c>
      <c r="Q3410" s="12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 s="10">
        <f t="shared" si="260"/>
        <v>29.43</v>
      </c>
      <c r="Q3411" s="12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 s="10">
        <f t="shared" si="260"/>
        <v>81.38</v>
      </c>
      <c r="Q3412" s="12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 s="10">
        <f t="shared" si="260"/>
        <v>199.17</v>
      </c>
      <c r="Q3413" s="12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 s="10">
        <f t="shared" si="260"/>
        <v>115.38</v>
      </c>
      <c r="Q3414" s="12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 s="10">
        <f t="shared" si="260"/>
        <v>46.43</v>
      </c>
      <c r="Q3415" s="12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 s="10">
        <f t="shared" si="260"/>
        <v>70.569999999999993</v>
      </c>
      <c r="Q3416" s="12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 s="10">
        <f t="shared" si="260"/>
        <v>22.22</v>
      </c>
      <c r="Q3417" s="12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 s="10">
        <f t="shared" si="260"/>
        <v>159.47</v>
      </c>
      <c r="Q3418" s="12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 s="10">
        <f t="shared" si="260"/>
        <v>37.78</v>
      </c>
      <c r="Q3419" s="12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 s="10">
        <f t="shared" si="260"/>
        <v>72.05</v>
      </c>
      <c r="Q3420" s="12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 s="10">
        <f t="shared" si="260"/>
        <v>63.7</v>
      </c>
      <c r="Q3421" s="12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 s="10">
        <f t="shared" si="260"/>
        <v>28.41</v>
      </c>
      <c r="Q3422" s="12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 s="10">
        <f t="shared" si="260"/>
        <v>103.21</v>
      </c>
      <c r="Q3423" s="12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 s="10">
        <f t="shared" si="260"/>
        <v>71.150000000000006</v>
      </c>
      <c r="Q3424" s="12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 s="10">
        <f t="shared" si="260"/>
        <v>35</v>
      </c>
      <c r="Q3425" s="12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 s="10">
        <f t="shared" si="260"/>
        <v>81.78</v>
      </c>
      <c r="Q3426" s="12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 s="10">
        <f t="shared" si="260"/>
        <v>297.02999999999997</v>
      </c>
      <c r="Q3427" s="12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 s="10">
        <f t="shared" si="260"/>
        <v>46.61</v>
      </c>
      <c r="Q3428" s="12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 s="10">
        <f t="shared" si="260"/>
        <v>51.72</v>
      </c>
      <c r="Q3429" s="12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 s="10">
        <f t="shared" si="260"/>
        <v>40.29</v>
      </c>
      <c r="Q3430" s="12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 s="10">
        <f t="shared" si="260"/>
        <v>16.25</v>
      </c>
      <c r="Q3431" s="12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 s="10">
        <f t="shared" si="260"/>
        <v>30.15</v>
      </c>
      <c r="Q3432" s="12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 s="10">
        <f t="shared" si="260"/>
        <v>95.24</v>
      </c>
      <c r="Q3433" s="12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 s="10">
        <f t="shared" si="260"/>
        <v>52.21</v>
      </c>
      <c r="Q3434" s="12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 s="10">
        <f t="shared" si="260"/>
        <v>134.15</v>
      </c>
      <c r="Q3435" s="12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 s="10">
        <f t="shared" si="260"/>
        <v>62.83</v>
      </c>
      <c r="Q3436" s="12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 s="10">
        <f t="shared" si="260"/>
        <v>58.95</v>
      </c>
      <c r="Q3437" s="12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 s="10">
        <f t="shared" si="260"/>
        <v>143.11000000000001</v>
      </c>
      <c r="Q3438" s="12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 s="10">
        <f t="shared" si="260"/>
        <v>84.17</v>
      </c>
      <c r="Q3439" s="12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 s="10">
        <f t="shared" si="260"/>
        <v>186.07</v>
      </c>
      <c r="Q3440" s="12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 s="10">
        <f t="shared" si="260"/>
        <v>89.79</v>
      </c>
      <c r="Q3441" s="12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 s="10">
        <f t="shared" si="260"/>
        <v>64.16</v>
      </c>
      <c r="Q3442" s="12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 s="10">
        <f t="shared" si="260"/>
        <v>59.65</v>
      </c>
      <c r="Q3443" s="12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 s="10">
        <f t="shared" si="260"/>
        <v>31.25</v>
      </c>
      <c r="Q3444" s="12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 s="10">
        <f t="shared" si="260"/>
        <v>41.22</v>
      </c>
      <c r="Q3445" s="12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 s="10">
        <f t="shared" si="260"/>
        <v>43.35</v>
      </c>
      <c r="Q3446" s="12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 s="10">
        <f t="shared" si="260"/>
        <v>64.52</v>
      </c>
      <c r="Q3447" s="12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 s="10">
        <f t="shared" si="260"/>
        <v>43.28</v>
      </c>
      <c r="Q3448" s="12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 s="10">
        <f t="shared" si="260"/>
        <v>77</v>
      </c>
      <c r="Q3449" s="12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 s="10">
        <f t="shared" si="260"/>
        <v>51.22</v>
      </c>
      <c r="Q3450" s="12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 s="10">
        <f t="shared" si="260"/>
        <v>68.25</v>
      </c>
      <c r="Q3451" s="12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 s="10">
        <f t="shared" si="260"/>
        <v>19.489999999999998</v>
      </c>
      <c r="Q3452" s="12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 s="10">
        <f t="shared" si="260"/>
        <v>41.13</v>
      </c>
      <c r="Q3453" s="12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 s="10">
        <f t="shared" si="260"/>
        <v>41.41</v>
      </c>
      <c r="Q3454" s="12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 s="10">
        <f t="shared" si="260"/>
        <v>27.5</v>
      </c>
      <c r="Q3455" s="12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 s="10">
        <f t="shared" si="260"/>
        <v>33.57</v>
      </c>
      <c r="Q3456" s="12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 s="10">
        <f t="shared" si="260"/>
        <v>145.87</v>
      </c>
      <c r="Q3457" s="12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 s="10">
        <f t="shared" si="260"/>
        <v>358.69</v>
      </c>
      <c r="Q3458" s="12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 s="10">
        <f t="shared" ref="P3459:P3522" si="264">IFERROR(ROUND(E3459/L3459,2),0)</f>
        <v>50.98</v>
      </c>
      <c r="Q3459" s="12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6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 s="10">
        <f t="shared" si="264"/>
        <v>45.04</v>
      </c>
      <c r="Q3460" s="12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 s="10">
        <f t="shared" si="264"/>
        <v>17.53</v>
      </c>
      <c r="Q3461" s="12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 s="10">
        <f t="shared" si="264"/>
        <v>50</v>
      </c>
      <c r="Q3462" s="12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 s="10">
        <f t="shared" si="264"/>
        <v>57.92</v>
      </c>
      <c r="Q3463" s="12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 s="10">
        <f t="shared" si="264"/>
        <v>29.71</v>
      </c>
      <c r="Q3464" s="12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 s="10">
        <f t="shared" si="264"/>
        <v>90.68</v>
      </c>
      <c r="Q3465" s="12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 s="10">
        <f t="shared" si="264"/>
        <v>55.01</v>
      </c>
      <c r="Q3466" s="12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 s="10">
        <f t="shared" si="264"/>
        <v>57.22</v>
      </c>
      <c r="Q3467" s="12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 s="10">
        <f t="shared" si="264"/>
        <v>72.95</v>
      </c>
      <c r="Q3468" s="12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 s="10">
        <f t="shared" si="264"/>
        <v>64.47</v>
      </c>
      <c r="Q3469" s="12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 s="10">
        <f t="shared" si="264"/>
        <v>716.35</v>
      </c>
      <c r="Q3470" s="12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 s="10">
        <f t="shared" si="264"/>
        <v>50.4</v>
      </c>
      <c r="Q3471" s="12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 s="10">
        <f t="shared" si="264"/>
        <v>41.67</v>
      </c>
      <c r="Q3472" s="12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 s="10">
        <f t="shared" si="264"/>
        <v>35.770000000000003</v>
      </c>
      <c r="Q3473" s="12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 s="10">
        <f t="shared" si="264"/>
        <v>88.74</v>
      </c>
      <c r="Q3474" s="12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 s="10">
        <f t="shared" si="264"/>
        <v>148.47999999999999</v>
      </c>
      <c r="Q3475" s="12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 s="10">
        <f t="shared" si="264"/>
        <v>51.79</v>
      </c>
      <c r="Q3476" s="12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 s="10">
        <f t="shared" si="264"/>
        <v>20</v>
      </c>
      <c r="Q3477" s="12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 s="10">
        <f t="shared" si="264"/>
        <v>52</v>
      </c>
      <c r="Q3478" s="12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 s="10">
        <f t="shared" si="264"/>
        <v>53.23</v>
      </c>
      <c r="Q3479" s="12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 s="10">
        <f t="shared" si="264"/>
        <v>39.6</v>
      </c>
      <c r="Q3480" s="12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 s="10">
        <f t="shared" si="264"/>
        <v>34.25</v>
      </c>
      <c r="Q3481" s="12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 s="10">
        <f t="shared" si="264"/>
        <v>164.62</v>
      </c>
      <c r="Q3482" s="12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 s="10">
        <f t="shared" si="264"/>
        <v>125.05</v>
      </c>
      <c r="Q3483" s="12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 s="10">
        <f t="shared" si="264"/>
        <v>51.88</v>
      </c>
      <c r="Q3484" s="12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 s="10">
        <f t="shared" si="264"/>
        <v>40.29</v>
      </c>
      <c r="Q3485" s="12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 s="10">
        <f t="shared" si="264"/>
        <v>64.91</v>
      </c>
      <c r="Q3486" s="12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 s="10">
        <f t="shared" si="264"/>
        <v>55.33</v>
      </c>
      <c r="Q3487" s="12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 s="10">
        <f t="shared" si="264"/>
        <v>83.14</v>
      </c>
      <c r="Q3488" s="12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 s="10">
        <f t="shared" si="264"/>
        <v>38.71</v>
      </c>
      <c r="Q3489" s="12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 s="10">
        <f t="shared" si="264"/>
        <v>125.38</v>
      </c>
      <c r="Q3490" s="12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 s="10">
        <f t="shared" si="264"/>
        <v>78.260000000000005</v>
      </c>
      <c r="Q3491" s="12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 s="10">
        <f t="shared" si="264"/>
        <v>47.22</v>
      </c>
      <c r="Q3492" s="12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 s="10">
        <f t="shared" si="264"/>
        <v>79.099999999999994</v>
      </c>
      <c r="Q3493" s="12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 s="10">
        <f t="shared" si="264"/>
        <v>114.29</v>
      </c>
      <c r="Q3494" s="12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 s="10">
        <f t="shared" si="264"/>
        <v>51.72</v>
      </c>
      <c r="Q3495" s="12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 s="10">
        <f t="shared" si="264"/>
        <v>30.77</v>
      </c>
      <c r="Q3496" s="12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 s="10">
        <f t="shared" si="264"/>
        <v>74.209999999999994</v>
      </c>
      <c r="Q3497" s="12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 s="10">
        <f t="shared" si="264"/>
        <v>47.85</v>
      </c>
      <c r="Q3498" s="12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 s="10">
        <f t="shared" si="264"/>
        <v>34.409999999999997</v>
      </c>
      <c r="Q3499" s="12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 s="10">
        <f t="shared" si="264"/>
        <v>40.24</v>
      </c>
      <c r="Q3500" s="12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 s="10">
        <f t="shared" si="264"/>
        <v>60.29</v>
      </c>
      <c r="Q3501" s="12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 s="10">
        <f t="shared" si="264"/>
        <v>25.31</v>
      </c>
      <c r="Q3502" s="12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 s="10">
        <f t="shared" si="264"/>
        <v>35.950000000000003</v>
      </c>
      <c r="Q3503" s="12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 s="10">
        <f t="shared" si="264"/>
        <v>136</v>
      </c>
      <c r="Q3504" s="12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 s="10">
        <f t="shared" si="264"/>
        <v>70.760000000000005</v>
      </c>
      <c r="Q3505" s="12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 s="10">
        <f t="shared" si="264"/>
        <v>125</v>
      </c>
      <c r="Q3506" s="12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 s="10">
        <f t="shared" si="264"/>
        <v>66.510000000000005</v>
      </c>
      <c r="Q3507" s="12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 s="10">
        <f t="shared" si="264"/>
        <v>105</v>
      </c>
      <c r="Q3508" s="12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 s="10">
        <f t="shared" si="264"/>
        <v>145</v>
      </c>
      <c r="Q3509" s="12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 s="10">
        <f t="shared" si="264"/>
        <v>12</v>
      </c>
      <c r="Q3510" s="12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 s="10">
        <f t="shared" si="264"/>
        <v>96.67</v>
      </c>
      <c r="Q3511" s="12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 s="10">
        <f t="shared" si="264"/>
        <v>60.33</v>
      </c>
      <c r="Q3512" s="12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 s="10">
        <f t="shared" si="264"/>
        <v>79.89</v>
      </c>
      <c r="Q3513" s="12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 s="10">
        <f t="shared" si="264"/>
        <v>58.82</v>
      </c>
      <c r="Q3514" s="12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 s="10">
        <f t="shared" si="264"/>
        <v>75.34</v>
      </c>
      <c r="Q3515" s="12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 s="10">
        <f t="shared" si="264"/>
        <v>55</v>
      </c>
      <c r="Q3516" s="12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 s="10">
        <f t="shared" si="264"/>
        <v>66.959999999999994</v>
      </c>
      <c r="Q3517" s="12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 s="10">
        <f t="shared" si="264"/>
        <v>227.27</v>
      </c>
      <c r="Q3518" s="12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 s="10">
        <f t="shared" si="264"/>
        <v>307.69</v>
      </c>
      <c r="Q3519" s="12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 s="10">
        <f t="shared" si="264"/>
        <v>50.02</v>
      </c>
      <c r="Q3520" s="12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 s="10">
        <f t="shared" si="264"/>
        <v>72.39</v>
      </c>
      <c r="Q3521" s="12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 s="10">
        <f t="shared" si="264"/>
        <v>95.95</v>
      </c>
      <c r="Q3522" s="12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 s="10">
        <f t="shared" ref="P3523:P3586" si="268">IFERROR(ROUND(E3523/L3523,2),0)</f>
        <v>45.62</v>
      </c>
      <c r="Q3523" s="12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 s="10">
        <f t="shared" si="268"/>
        <v>41.03</v>
      </c>
      <c r="Q3524" s="12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 s="10">
        <f t="shared" si="268"/>
        <v>56.83</v>
      </c>
      <c r="Q3525" s="12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 s="10">
        <f t="shared" si="268"/>
        <v>137.24</v>
      </c>
      <c r="Q3526" s="12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 s="10">
        <f t="shared" si="268"/>
        <v>75.709999999999994</v>
      </c>
      <c r="Q3527" s="12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 s="10">
        <f t="shared" si="268"/>
        <v>99</v>
      </c>
      <c r="Q3528" s="12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 s="10">
        <f t="shared" si="268"/>
        <v>81.569999999999993</v>
      </c>
      <c r="Q3529" s="12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 s="10">
        <f t="shared" si="268"/>
        <v>45.11</v>
      </c>
      <c r="Q3530" s="12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 s="10">
        <f t="shared" si="268"/>
        <v>36.67</v>
      </c>
      <c r="Q3531" s="12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 s="10">
        <f t="shared" si="268"/>
        <v>125</v>
      </c>
      <c r="Q3532" s="12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 s="10">
        <f t="shared" si="268"/>
        <v>49.23</v>
      </c>
      <c r="Q3533" s="12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 s="10">
        <f t="shared" si="268"/>
        <v>42.3</v>
      </c>
      <c r="Q3534" s="12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 s="10">
        <f t="shared" si="268"/>
        <v>78.88</v>
      </c>
      <c r="Q3535" s="12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 s="10">
        <f t="shared" si="268"/>
        <v>38.28</v>
      </c>
      <c r="Q3536" s="12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 s="10">
        <f t="shared" si="268"/>
        <v>44.85</v>
      </c>
      <c r="Q3537" s="12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 s="10">
        <f t="shared" si="268"/>
        <v>13.53</v>
      </c>
      <c r="Q3538" s="12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 s="10">
        <f t="shared" si="268"/>
        <v>43.5</v>
      </c>
      <c r="Q3539" s="12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 s="10">
        <f t="shared" si="268"/>
        <v>30.95</v>
      </c>
      <c r="Q3540" s="12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 s="10">
        <f t="shared" si="268"/>
        <v>55.23</v>
      </c>
      <c r="Q3541" s="12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 s="10">
        <f t="shared" si="268"/>
        <v>46.13</v>
      </c>
      <c r="Q3542" s="12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 s="10">
        <f t="shared" si="268"/>
        <v>39.380000000000003</v>
      </c>
      <c r="Q3543" s="12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 s="10">
        <f t="shared" si="268"/>
        <v>66.150000000000006</v>
      </c>
      <c r="Q3544" s="12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 s="10">
        <f t="shared" si="268"/>
        <v>54.14</v>
      </c>
      <c r="Q3545" s="12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 s="10">
        <f t="shared" si="268"/>
        <v>104.17</v>
      </c>
      <c r="Q3546" s="12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 s="10">
        <f t="shared" si="268"/>
        <v>31.38</v>
      </c>
      <c r="Q3547" s="12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 s="10">
        <f t="shared" si="268"/>
        <v>59.21</v>
      </c>
      <c r="Q3548" s="12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 s="10">
        <f t="shared" si="268"/>
        <v>119.18</v>
      </c>
      <c r="Q3549" s="12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 s="10">
        <f t="shared" si="268"/>
        <v>164.62</v>
      </c>
      <c r="Q3550" s="12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 s="10">
        <f t="shared" si="268"/>
        <v>24.29</v>
      </c>
      <c r="Q3551" s="12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 s="10">
        <f t="shared" si="268"/>
        <v>40.94</v>
      </c>
      <c r="Q3552" s="12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 s="10">
        <f t="shared" si="268"/>
        <v>61.1</v>
      </c>
      <c r="Q3553" s="12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 s="10">
        <f t="shared" si="268"/>
        <v>38.65</v>
      </c>
      <c r="Q3554" s="12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 s="10">
        <f t="shared" si="268"/>
        <v>56.2</v>
      </c>
      <c r="Q3555" s="12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 s="10">
        <f t="shared" si="268"/>
        <v>107</v>
      </c>
      <c r="Q3556" s="12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 s="10">
        <f t="shared" si="268"/>
        <v>171.43</v>
      </c>
      <c r="Q3557" s="12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 s="10">
        <f t="shared" si="268"/>
        <v>110.5</v>
      </c>
      <c r="Q3558" s="12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 s="10">
        <f t="shared" si="268"/>
        <v>179.28</v>
      </c>
      <c r="Q3559" s="12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 s="10">
        <f t="shared" si="268"/>
        <v>22.91</v>
      </c>
      <c r="Q3560" s="12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 s="10">
        <f t="shared" si="268"/>
        <v>43.13</v>
      </c>
      <c r="Q3561" s="12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 s="10">
        <f t="shared" si="268"/>
        <v>46.89</v>
      </c>
      <c r="Q3562" s="12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 s="10">
        <f t="shared" si="268"/>
        <v>47.41</v>
      </c>
      <c r="Q3563" s="12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 s="10">
        <f t="shared" si="268"/>
        <v>15.13</v>
      </c>
      <c r="Q3564" s="12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 s="10">
        <f t="shared" si="268"/>
        <v>21.1</v>
      </c>
      <c r="Q3565" s="12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 s="10">
        <f t="shared" si="268"/>
        <v>59.12</v>
      </c>
      <c r="Q3566" s="12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 s="10">
        <f t="shared" si="268"/>
        <v>97.92</v>
      </c>
      <c r="Q3567" s="12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 s="10">
        <f t="shared" si="268"/>
        <v>55.13</v>
      </c>
      <c r="Q3568" s="12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 s="10">
        <f t="shared" si="268"/>
        <v>26.54</v>
      </c>
      <c r="Q3569" s="12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 s="10">
        <f t="shared" si="268"/>
        <v>58.42</v>
      </c>
      <c r="Q3570" s="12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 s="10">
        <f t="shared" si="268"/>
        <v>122.54</v>
      </c>
      <c r="Q3571" s="12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 s="10">
        <f t="shared" si="268"/>
        <v>87.96</v>
      </c>
      <c r="Q3572" s="12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 s="10">
        <f t="shared" si="268"/>
        <v>73.239999999999995</v>
      </c>
      <c r="Q3573" s="12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 s="10">
        <f t="shared" si="268"/>
        <v>55.56</v>
      </c>
      <c r="Q3574" s="12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 s="10">
        <f t="shared" si="268"/>
        <v>39.54</v>
      </c>
      <c r="Q3575" s="12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 s="10">
        <f t="shared" si="268"/>
        <v>136.78</v>
      </c>
      <c r="Q3576" s="12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 s="10">
        <f t="shared" si="268"/>
        <v>99.34</v>
      </c>
      <c r="Q3577" s="12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 s="10">
        <f t="shared" si="268"/>
        <v>20</v>
      </c>
      <c r="Q3578" s="12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 s="10">
        <f t="shared" si="268"/>
        <v>28.89</v>
      </c>
      <c r="Q3579" s="12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 s="10">
        <f t="shared" si="268"/>
        <v>40.549999999999997</v>
      </c>
      <c r="Q3580" s="12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 s="10">
        <f t="shared" si="268"/>
        <v>35.71</v>
      </c>
      <c r="Q3581" s="12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 s="10">
        <f t="shared" si="268"/>
        <v>37.96</v>
      </c>
      <c r="Q3582" s="12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 s="10">
        <f t="shared" si="268"/>
        <v>33.33</v>
      </c>
      <c r="Q3583" s="12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 s="10">
        <f t="shared" si="268"/>
        <v>58.57</v>
      </c>
      <c r="Q3584" s="12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 s="10">
        <f t="shared" si="268"/>
        <v>135.63</v>
      </c>
      <c r="Q3585" s="12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 s="10">
        <f t="shared" si="268"/>
        <v>30.94</v>
      </c>
      <c r="Q3586" s="12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 s="10">
        <f t="shared" ref="P3587:P3650" si="272">IFERROR(ROUND(E3587/L3587,2),0)</f>
        <v>176.09</v>
      </c>
      <c r="Q3587" s="12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6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 s="10">
        <f t="shared" si="272"/>
        <v>151.97999999999999</v>
      </c>
      <c r="Q3588" s="12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 s="10">
        <f t="shared" si="272"/>
        <v>22.61</v>
      </c>
      <c r="Q3589" s="12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 s="10">
        <f t="shared" si="272"/>
        <v>18.27</v>
      </c>
      <c r="Q3590" s="12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 s="10">
        <f t="shared" si="272"/>
        <v>82.26</v>
      </c>
      <c r="Q3591" s="12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 s="10">
        <f t="shared" si="272"/>
        <v>68.53</v>
      </c>
      <c r="Q3592" s="12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 s="10">
        <f t="shared" si="272"/>
        <v>68.06</v>
      </c>
      <c r="Q3593" s="12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 s="10">
        <f t="shared" si="272"/>
        <v>72.709999999999994</v>
      </c>
      <c r="Q3594" s="12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 s="10">
        <f t="shared" si="272"/>
        <v>77.19</v>
      </c>
      <c r="Q3595" s="12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 s="10">
        <f t="shared" si="272"/>
        <v>55.97</v>
      </c>
      <c r="Q3596" s="12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 s="10">
        <f t="shared" si="272"/>
        <v>49.69</v>
      </c>
      <c r="Q3597" s="12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 s="10">
        <f t="shared" si="272"/>
        <v>79</v>
      </c>
      <c r="Q3598" s="12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 s="10">
        <f t="shared" si="272"/>
        <v>77.73</v>
      </c>
      <c r="Q3599" s="12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 s="10">
        <f t="shared" si="272"/>
        <v>40.78</v>
      </c>
      <c r="Q3600" s="12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 s="10">
        <f t="shared" si="272"/>
        <v>59.41</v>
      </c>
      <c r="Q3601" s="12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 s="10">
        <f t="shared" si="272"/>
        <v>3.25</v>
      </c>
      <c r="Q3602" s="12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 s="10">
        <f t="shared" si="272"/>
        <v>39.380000000000003</v>
      </c>
      <c r="Q3603" s="12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 s="10">
        <f t="shared" si="272"/>
        <v>81.67</v>
      </c>
      <c r="Q3604" s="12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 s="10">
        <f t="shared" si="272"/>
        <v>44.91</v>
      </c>
      <c r="Q3605" s="12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 s="10">
        <f t="shared" si="272"/>
        <v>49.06</v>
      </c>
      <c r="Q3606" s="12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 s="10">
        <f t="shared" si="272"/>
        <v>30.67</v>
      </c>
      <c r="Q3607" s="12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 s="10">
        <f t="shared" si="272"/>
        <v>61.06</v>
      </c>
      <c r="Q3608" s="12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 s="10">
        <f t="shared" si="272"/>
        <v>29</v>
      </c>
      <c r="Q3609" s="12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 s="10">
        <f t="shared" si="272"/>
        <v>29.63</v>
      </c>
      <c r="Q3610" s="12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 s="10">
        <f t="shared" si="272"/>
        <v>143.1</v>
      </c>
      <c r="Q3611" s="12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 s="10">
        <f t="shared" si="272"/>
        <v>52.35</v>
      </c>
      <c r="Q3612" s="12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 s="10">
        <f t="shared" si="272"/>
        <v>66.67</v>
      </c>
      <c r="Q3613" s="12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 s="10">
        <f t="shared" si="272"/>
        <v>126.67</v>
      </c>
      <c r="Q3614" s="12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 s="10">
        <f t="shared" si="272"/>
        <v>62.5</v>
      </c>
      <c r="Q3615" s="12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 s="10">
        <f t="shared" si="272"/>
        <v>35.49</v>
      </c>
      <c r="Q3616" s="12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 s="10">
        <f t="shared" si="272"/>
        <v>37.08</v>
      </c>
      <c r="Q3617" s="12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 s="10">
        <f t="shared" si="272"/>
        <v>69.33</v>
      </c>
      <c r="Q3618" s="12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 s="10">
        <f t="shared" si="272"/>
        <v>17.25</v>
      </c>
      <c r="Q3619" s="12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 s="10">
        <f t="shared" si="272"/>
        <v>36.07</v>
      </c>
      <c r="Q3620" s="12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 s="10">
        <f t="shared" si="272"/>
        <v>66.47</v>
      </c>
      <c r="Q3621" s="12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 s="10">
        <f t="shared" si="272"/>
        <v>56.07</v>
      </c>
      <c r="Q3622" s="12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 s="10">
        <f t="shared" si="272"/>
        <v>47.03</v>
      </c>
      <c r="Q3623" s="12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 s="10">
        <f t="shared" si="272"/>
        <v>47.67</v>
      </c>
      <c r="Q3624" s="12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 s="10">
        <f t="shared" si="272"/>
        <v>88.24</v>
      </c>
      <c r="Q3625" s="12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 s="10">
        <f t="shared" si="272"/>
        <v>80.72</v>
      </c>
      <c r="Q3626" s="12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 s="10">
        <f t="shared" si="272"/>
        <v>39.49</v>
      </c>
      <c r="Q3627" s="12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 s="10">
        <f t="shared" si="272"/>
        <v>84.85</v>
      </c>
      <c r="Q3628" s="12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 s="10">
        <f t="shared" si="272"/>
        <v>68.97</v>
      </c>
      <c r="Q3629" s="12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 s="10">
        <f t="shared" si="272"/>
        <v>0</v>
      </c>
      <c r="Q3630" s="12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 s="10">
        <f t="shared" si="272"/>
        <v>1</v>
      </c>
      <c r="Q3631" s="12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 s="10">
        <f t="shared" si="272"/>
        <v>1</v>
      </c>
      <c r="Q3632" s="12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 s="10">
        <f t="shared" si="272"/>
        <v>147.88</v>
      </c>
      <c r="Q3633" s="12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 s="10">
        <f t="shared" si="272"/>
        <v>100</v>
      </c>
      <c r="Q3634" s="12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 s="10">
        <f t="shared" si="272"/>
        <v>56.84</v>
      </c>
      <c r="Q3635" s="12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 s="10">
        <f t="shared" si="272"/>
        <v>176.94</v>
      </c>
      <c r="Q3636" s="12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 s="10">
        <f t="shared" si="272"/>
        <v>127.6</v>
      </c>
      <c r="Q3637" s="12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 s="10">
        <f t="shared" si="272"/>
        <v>0</v>
      </c>
      <c r="Q3638" s="12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 s="10">
        <f t="shared" si="272"/>
        <v>66.14</v>
      </c>
      <c r="Q3639" s="12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 s="10">
        <f t="shared" si="272"/>
        <v>108</v>
      </c>
      <c r="Q3640" s="12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 s="10">
        <f t="shared" si="272"/>
        <v>1</v>
      </c>
      <c r="Q3641" s="12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 s="10">
        <f t="shared" si="272"/>
        <v>18.329999999999998</v>
      </c>
      <c r="Q3642" s="12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 s="10">
        <f t="shared" si="272"/>
        <v>0</v>
      </c>
      <c r="Q3643" s="12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 s="10">
        <f t="shared" si="272"/>
        <v>7.5</v>
      </c>
      <c r="Q3644" s="12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 s="10">
        <f t="shared" si="272"/>
        <v>0</v>
      </c>
      <c r="Q3645" s="12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 s="10">
        <f t="shared" si="272"/>
        <v>68.42</v>
      </c>
      <c r="Q3646" s="12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 s="10">
        <f t="shared" si="272"/>
        <v>1</v>
      </c>
      <c r="Q3647" s="12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 s="10">
        <f t="shared" si="272"/>
        <v>60.13</v>
      </c>
      <c r="Q3648" s="12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 s="10">
        <f t="shared" si="272"/>
        <v>15</v>
      </c>
      <c r="Q3649" s="12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 s="10">
        <f t="shared" si="272"/>
        <v>550.04</v>
      </c>
      <c r="Q3650" s="12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 s="10">
        <f t="shared" ref="P3651:P3714" si="276">IFERROR(ROUND(E3651/L3651,2),0)</f>
        <v>97.5</v>
      </c>
      <c r="Q3651" s="12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6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 s="10">
        <f t="shared" si="276"/>
        <v>29.41</v>
      </c>
      <c r="Q3652" s="12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 s="10">
        <f t="shared" si="276"/>
        <v>57.78</v>
      </c>
      <c r="Q3653" s="12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 s="10">
        <f t="shared" si="276"/>
        <v>44.24</v>
      </c>
      <c r="Q3654" s="12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 s="10">
        <f t="shared" si="276"/>
        <v>60.91</v>
      </c>
      <c r="Q3655" s="12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 s="10">
        <f t="shared" si="276"/>
        <v>68.84</v>
      </c>
      <c r="Q3656" s="12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 s="10">
        <f t="shared" si="276"/>
        <v>73.58</v>
      </c>
      <c r="Q3657" s="12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 s="10">
        <f t="shared" si="276"/>
        <v>115.02</v>
      </c>
      <c r="Q3658" s="12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 s="10">
        <f t="shared" si="276"/>
        <v>110.75</v>
      </c>
      <c r="Q3659" s="12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 s="10">
        <f t="shared" si="276"/>
        <v>75.5</v>
      </c>
      <c r="Q3660" s="12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 s="10">
        <f t="shared" si="276"/>
        <v>235.46</v>
      </c>
      <c r="Q3661" s="12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 s="10">
        <f t="shared" si="276"/>
        <v>11.36</v>
      </c>
      <c r="Q3662" s="12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 s="10">
        <f t="shared" si="276"/>
        <v>92.5</v>
      </c>
      <c r="Q3663" s="12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 s="10">
        <f t="shared" si="276"/>
        <v>202.85</v>
      </c>
      <c r="Q3664" s="12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 s="10">
        <f t="shared" si="276"/>
        <v>26</v>
      </c>
      <c r="Q3665" s="12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 s="10">
        <f t="shared" si="276"/>
        <v>46.05</v>
      </c>
      <c r="Q3666" s="12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 s="10">
        <f t="shared" si="276"/>
        <v>51</v>
      </c>
      <c r="Q3667" s="12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 s="10">
        <f t="shared" si="276"/>
        <v>31.58</v>
      </c>
      <c r="Q3668" s="12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 s="10">
        <f t="shared" si="276"/>
        <v>53.36</v>
      </c>
      <c r="Q3669" s="12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 s="10">
        <f t="shared" si="276"/>
        <v>36.96</v>
      </c>
      <c r="Q3670" s="12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 s="10">
        <f t="shared" si="276"/>
        <v>81.290000000000006</v>
      </c>
      <c r="Q3671" s="12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 s="10">
        <f t="shared" si="276"/>
        <v>20.079999999999998</v>
      </c>
      <c r="Q3672" s="12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 s="10">
        <f t="shared" si="276"/>
        <v>88.25</v>
      </c>
      <c r="Q3673" s="12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 s="10">
        <f t="shared" si="276"/>
        <v>53.44</v>
      </c>
      <c r="Q3674" s="12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 s="10">
        <f t="shared" si="276"/>
        <v>39.869999999999997</v>
      </c>
      <c r="Q3675" s="12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 s="10">
        <f t="shared" si="276"/>
        <v>145.16</v>
      </c>
      <c r="Q3676" s="12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 s="10">
        <f t="shared" si="276"/>
        <v>23.33</v>
      </c>
      <c r="Q3677" s="12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 s="10">
        <f t="shared" si="276"/>
        <v>64.38</v>
      </c>
      <c r="Q3678" s="12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 s="10">
        <f t="shared" si="276"/>
        <v>62.05</v>
      </c>
      <c r="Q3679" s="12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 s="10">
        <f t="shared" si="276"/>
        <v>66.13</v>
      </c>
      <c r="Q3680" s="12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 s="10">
        <f t="shared" si="276"/>
        <v>73.400000000000006</v>
      </c>
      <c r="Q3681" s="12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 s="10">
        <f t="shared" si="276"/>
        <v>99.5</v>
      </c>
      <c r="Q3682" s="12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 s="10">
        <f t="shared" si="276"/>
        <v>62.17</v>
      </c>
      <c r="Q3683" s="12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 s="10">
        <f t="shared" si="276"/>
        <v>62.33</v>
      </c>
      <c r="Q3684" s="12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 s="10">
        <f t="shared" si="276"/>
        <v>58.79</v>
      </c>
      <c r="Q3685" s="12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 s="10">
        <f t="shared" si="276"/>
        <v>45.35</v>
      </c>
      <c r="Q3686" s="12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 s="10">
        <f t="shared" si="276"/>
        <v>41.94</v>
      </c>
      <c r="Q3687" s="12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 s="10">
        <f t="shared" si="276"/>
        <v>59.17</v>
      </c>
      <c r="Q3688" s="12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 s="10">
        <f t="shared" si="276"/>
        <v>200.49</v>
      </c>
      <c r="Q3689" s="12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 s="10">
        <f t="shared" si="276"/>
        <v>83.97</v>
      </c>
      <c r="Q3690" s="12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 s="10">
        <f t="shared" si="276"/>
        <v>57.26</v>
      </c>
      <c r="Q3691" s="12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 s="10">
        <f t="shared" si="276"/>
        <v>58.06</v>
      </c>
      <c r="Q3692" s="12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 s="10">
        <f t="shared" si="276"/>
        <v>186.8</v>
      </c>
      <c r="Q3693" s="12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 s="10">
        <f t="shared" si="276"/>
        <v>74.12</v>
      </c>
      <c r="Q3694" s="12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 s="10">
        <f t="shared" si="276"/>
        <v>30.71</v>
      </c>
      <c r="Q3695" s="12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 s="10">
        <f t="shared" si="276"/>
        <v>62.67</v>
      </c>
      <c r="Q3696" s="12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 s="10">
        <f t="shared" si="276"/>
        <v>121.36</v>
      </c>
      <c r="Q3697" s="12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 s="10">
        <f t="shared" si="276"/>
        <v>39.74</v>
      </c>
      <c r="Q3698" s="12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 s="10">
        <f t="shared" si="276"/>
        <v>72</v>
      </c>
      <c r="Q3699" s="12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 s="10">
        <f t="shared" si="276"/>
        <v>40.630000000000003</v>
      </c>
      <c r="Q3700" s="12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 s="10">
        <f t="shared" si="276"/>
        <v>63</v>
      </c>
      <c r="Q3701" s="12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 s="10">
        <f t="shared" si="276"/>
        <v>33.67</v>
      </c>
      <c r="Q3702" s="12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 s="10">
        <f t="shared" si="276"/>
        <v>38.590000000000003</v>
      </c>
      <c r="Q3703" s="12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 s="10">
        <f t="shared" si="276"/>
        <v>155.94999999999999</v>
      </c>
      <c r="Q3704" s="12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 s="10">
        <f t="shared" si="276"/>
        <v>43.2</v>
      </c>
      <c r="Q3705" s="12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 s="10">
        <f t="shared" si="276"/>
        <v>15.15</v>
      </c>
      <c r="Q3706" s="12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 s="10">
        <f t="shared" si="276"/>
        <v>83.57</v>
      </c>
      <c r="Q3707" s="12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 s="10">
        <f t="shared" si="276"/>
        <v>140</v>
      </c>
      <c r="Q3708" s="12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 s="10">
        <f t="shared" si="276"/>
        <v>80.87</v>
      </c>
      <c r="Q3709" s="12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 s="10">
        <f t="shared" si="276"/>
        <v>53.85</v>
      </c>
      <c r="Q3710" s="12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 s="10">
        <f t="shared" si="276"/>
        <v>30.93</v>
      </c>
      <c r="Q3711" s="12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 s="10">
        <f t="shared" si="276"/>
        <v>67.959999999999994</v>
      </c>
      <c r="Q3712" s="12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 s="10">
        <f t="shared" si="276"/>
        <v>27.14</v>
      </c>
      <c r="Q3713" s="12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 s="10">
        <f t="shared" si="276"/>
        <v>110.87</v>
      </c>
      <c r="Q3714" s="12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 s="10">
        <f t="shared" ref="P3715:P3778" si="280">IFERROR(ROUND(E3715/L3715,2),0)</f>
        <v>106.84</v>
      </c>
      <c r="Q3715" s="12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6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 s="10">
        <f t="shared" si="280"/>
        <v>105.52</v>
      </c>
      <c r="Q3716" s="12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 s="10">
        <f t="shared" si="280"/>
        <v>132.96</v>
      </c>
      <c r="Q3717" s="12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 s="10">
        <f t="shared" si="280"/>
        <v>51.92</v>
      </c>
      <c r="Q3718" s="12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 s="10">
        <f t="shared" si="280"/>
        <v>310</v>
      </c>
      <c r="Q3719" s="12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 s="10">
        <f t="shared" si="280"/>
        <v>26.02</v>
      </c>
      <c r="Q3720" s="12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 s="10">
        <f t="shared" si="280"/>
        <v>105</v>
      </c>
      <c r="Q3721" s="12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 s="10">
        <f t="shared" si="280"/>
        <v>86.23</v>
      </c>
      <c r="Q3722" s="12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 s="10">
        <f t="shared" si="280"/>
        <v>114.55</v>
      </c>
      <c r="Q3723" s="12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 s="10">
        <f t="shared" si="280"/>
        <v>47.66</v>
      </c>
      <c r="Q3724" s="12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 s="10">
        <f t="shared" si="280"/>
        <v>72.89</v>
      </c>
      <c r="Q3725" s="12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 s="10">
        <f t="shared" si="280"/>
        <v>49.55</v>
      </c>
      <c r="Q3726" s="12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 s="10">
        <f t="shared" si="280"/>
        <v>25.4</v>
      </c>
      <c r="Q3727" s="12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 s="10">
        <f t="shared" si="280"/>
        <v>62.59</v>
      </c>
      <c r="Q3728" s="12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 s="10">
        <f t="shared" si="280"/>
        <v>61.06</v>
      </c>
      <c r="Q3729" s="12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 s="10">
        <f t="shared" si="280"/>
        <v>60.06</v>
      </c>
      <c r="Q3730" s="12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 s="10">
        <f t="shared" si="280"/>
        <v>72.400000000000006</v>
      </c>
      <c r="Q3731" s="12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 s="10">
        <f t="shared" si="280"/>
        <v>100</v>
      </c>
      <c r="Q3732" s="12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 s="10">
        <f t="shared" si="280"/>
        <v>51.67</v>
      </c>
      <c r="Q3733" s="12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 s="10">
        <f t="shared" si="280"/>
        <v>32.75</v>
      </c>
      <c r="Q3734" s="12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 s="10">
        <f t="shared" si="280"/>
        <v>0</v>
      </c>
      <c r="Q3735" s="12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 s="10">
        <f t="shared" si="280"/>
        <v>61</v>
      </c>
      <c r="Q3736" s="12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 s="10">
        <f t="shared" si="280"/>
        <v>10</v>
      </c>
      <c r="Q3737" s="12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 s="10">
        <f t="shared" si="280"/>
        <v>10</v>
      </c>
      <c r="Q3738" s="12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 s="10">
        <f t="shared" si="280"/>
        <v>37.5</v>
      </c>
      <c r="Q3739" s="12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 s="10">
        <f t="shared" si="280"/>
        <v>45</v>
      </c>
      <c r="Q3740" s="12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 s="10">
        <f t="shared" si="280"/>
        <v>100.63</v>
      </c>
      <c r="Q3741" s="12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 s="10">
        <f t="shared" si="280"/>
        <v>25.57</v>
      </c>
      <c r="Q3742" s="12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 s="10">
        <f t="shared" si="280"/>
        <v>0</v>
      </c>
      <c r="Q3743" s="12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 s="10">
        <f t="shared" si="280"/>
        <v>25</v>
      </c>
      <c r="Q3744" s="12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 s="10">
        <f t="shared" si="280"/>
        <v>0</v>
      </c>
      <c r="Q3745" s="12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 s="10">
        <f t="shared" si="280"/>
        <v>0</v>
      </c>
      <c r="Q3746" s="12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 s="10">
        <f t="shared" si="280"/>
        <v>10</v>
      </c>
      <c r="Q3747" s="12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 s="10">
        <f t="shared" si="280"/>
        <v>202</v>
      </c>
      <c r="Q3748" s="12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 s="10">
        <f t="shared" si="280"/>
        <v>25</v>
      </c>
      <c r="Q3749" s="12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 s="10">
        <f t="shared" si="280"/>
        <v>99.54</v>
      </c>
      <c r="Q3750" s="12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 s="10">
        <f t="shared" si="280"/>
        <v>75</v>
      </c>
      <c r="Q3751" s="12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 s="10">
        <f t="shared" si="280"/>
        <v>215.25</v>
      </c>
      <c r="Q3752" s="12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 s="10">
        <f t="shared" si="280"/>
        <v>120.55</v>
      </c>
      <c r="Q3753" s="12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 s="10">
        <f t="shared" si="280"/>
        <v>37.67</v>
      </c>
      <c r="Q3754" s="12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 s="10">
        <f t="shared" si="280"/>
        <v>172.23</v>
      </c>
      <c r="Q3755" s="12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 s="10">
        <f t="shared" si="280"/>
        <v>111.11</v>
      </c>
      <c r="Q3756" s="12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 s="10">
        <f t="shared" si="280"/>
        <v>25.46</v>
      </c>
      <c r="Q3757" s="12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 s="10">
        <f t="shared" si="280"/>
        <v>267.64999999999998</v>
      </c>
      <c r="Q3758" s="12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 s="10">
        <f t="shared" si="280"/>
        <v>75.959999999999994</v>
      </c>
      <c r="Q3759" s="12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 s="10">
        <f t="shared" si="280"/>
        <v>59.04</v>
      </c>
      <c r="Q3760" s="12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 s="10">
        <f t="shared" si="280"/>
        <v>50.11</v>
      </c>
      <c r="Q3761" s="12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 s="10">
        <f t="shared" si="280"/>
        <v>55.5</v>
      </c>
      <c r="Q3762" s="12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 s="10">
        <f t="shared" si="280"/>
        <v>166.67</v>
      </c>
      <c r="Q3763" s="12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 s="10">
        <f t="shared" si="280"/>
        <v>47.43</v>
      </c>
      <c r="Q3764" s="12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 s="10">
        <f t="shared" si="280"/>
        <v>64.94</v>
      </c>
      <c r="Q3765" s="12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 s="10">
        <f t="shared" si="280"/>
        <v>55.56</v>
      </c>
      <c r="Q3766" s="12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 s="10">
        <f t="shared" si="280"/>
        <v>74.22</v>
      </c>
      <c r="Q3767" s="12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 s="10">
        <f t="shared" si="280"/>
        <v>106.93</v>
      </c>
      <c r="Q3768" s="12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 s="10">
        <f t="shared" si="280"/>
        <v>41.7</v>
      </c>
      <c r="Q3769" s="12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 s="10">
        <f t="shared" si="280"/>
        <v>74.239999999999995</v>
      </c>
      <c r="Q3770" s="12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 s="10">
        <f t="shared" si="280"/>
        <v>73.33</v>
      </c>
      <c r="Q3771" s="12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 s="10">
        <f t="shared" si="280"/>
        <v>100</v>
      </c>
      <c r="Q3772" s="12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 s="10">
        <f t="shared" si="280"/>
        <v>38.42</v>
      </c>
      <c r="Q3773" s="12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 s="10">
        <f t="shared" si="280"/>
        <v>166.97</v>
      </c>
      <c r="Q3774" s="12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 s="10">
        <f t="shared" si="280"/>
        <v>94.91</v>
      </c>
      <c r="Q3775" s="12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 s="10">
        <f t="shared" si="280"/>
        <v>100</v>
      </c>
      <c r="Q3776" s="12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 s="10">
        <f t="shared" si="280"/>
        <v>143.21</v>
      </c>
      <c r="Q3777" s="12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 s="10">
        <f t="shared" si="280"/>
        <v>90.82</v>
      </c>
      <c r="Q3778" s="12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 s="10">
        <f t="shared" ref="P3779:P3842" si="285">IFERROR(ROUND(E3779/L3779,2),0)</f>
        <v>48.54</v>
      </c>
      <c r="Q3779" s="12" t="s">
        <v>8315</v>
      </c>
      <c r="R3779" t="s">
        <v>8357</v>
      </c>
      <c r="S3779" s="16">
        <f t="shared" ref="S3779:S3842" si="286">(((J3779/60)/60)/24)+DATE(1970,1,1)</f>
        <v>41887.111354166671</v>
      </c>
      <c r="T3779" s="16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 s="10">
        <f t="shared" si="285"/>
        <v>70.03</v>
      </c>
      <c r="Q3780" s="12" t="s">
        <v>8315</v>
      </c>
      <c r="R3780" t="s">
        <v>8357</v>
      </c>
      <c r="S3780" s="16">
        <f t="shared" si="286"/>
        <v>41989.819212962961</v>
      </c>
      <c r="T3780" s="16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 s="10">
        <f t="shared" si="285"/>
        <v>135.63</v>
      </c>
      <c r="Q3781" s="12" t="s">
        <v>8315</v>
      </c>
      <c r="R3781" t="s">
        <v>8357</v>
      </c>
      <c r="S3781" s="16">
        <f t="shared" si="286"/>
        <v>42425.735416666663</v>
      </c>
      <c r="T3781" s="16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 s="10">
        <f t="shared" si="285"/>
        <v>100</v>
      </c>
      <c r="Q3782" s="12" t="s">
        <v>8315</v>
      </c>
      <c r="R3782" t="s">
        <v>8357</v>
      </c>
      <c r="S3782" s="16">
        <f t="shared" si="286"/>
        <v>42166.219733796301</v>
      </c>
      <c r="T3782" s="16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 s="10">
        <f t="shared" si="285"/>
        <v>94.9</v>
      </c>
      <c r="Q3783" s="12" t="s">
        <v>8315</v>
      </c>
      <c r="R3783" t="s">
        <v>8357</v>
      </c>
      <c r="S3783" s="16">
        <f t="shared" si="286"/>
        <v>41865.882928240739</v>
      </c>
      <c r="T3783" s="16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 s="10">
        <f t="shared" si="285"/>
        <v>75.37</v>
      </c>
      <c r="Q3784" s="12" t="s">
        <v>8315</v>
      </c>
      <c r="R3784" t="s">
        <v>8357</v>
      </c>
      <c r="S3784" s="16">
        <f t="shared" si="286"/>
        <v>42546.862233796302</v>
      </c>
      <c r="T3784" s="16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 s="10">
        <f t="shared" si="285"/>
        <v>64.459999999999994</v>
      </c>
      <c r="Q3785" s="12" t="s">
        <v>8315</v>
      </c>
      <c r="R3785" t="s">
        <v>8357</v>
      </c>
      <c r="S3785" s="16">
        <f t="shared" si="286"/>
        <v>42420.140277777777</v>
      </c>
      <c r="T3785" s="16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 s="10">
        <f t="shared" si="285"/>
        <v>115</v>
      </c>
      <c r="Q3786" s="12" t="s">
        <v>8315</v>
      </c>
      <c r="R3786" t="s">
        <v>8357</v>
      </c>
      <c r="S3786" s="16">
        <f t="shared" si="286"/>
        <v>42531.980694444443</v>
      </c>
      <c r="T3786" s="16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 s="10">
        <f t="shared" si="285"/>
        <v>100.5</v>
      </c>
      <c r="Q3787" s="12" t="s">
        <v>8315</v>
      </c>
      <c r="R3787" t="s">
        <v>8357</v>
      </c>
      <c r="S3787" s="16">
        <f t="shared" si="286"/>
        <v>42548.63853009259</v>
      </c>
      <c r="T3787" s="16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 s="10">
        <f t="shared" si="285"/>
        <v>93.77</v>
      </c>
      <c r="Q3788" s="12" t="s">
        <v>8315</v>
      </c>
      <c r="R3788" t="s">
        <v>8357</v>
      </c>
      <c r="S3788" s="16">
        <f t="shared" si="286"/>
        <v>42487.037905092591</v>
      </c>
      <c r="T3788" s="16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 s="10">
        <f t="shared" si="285"/>
        <v>35.1</v>
      </c>
      <c r="Q3789" s="12" t="s">
        <v>8315</v>
      </c>
      <c r="R3789" t="s">
        <v>8357</v>
      </c>
      <c r="S3789" s="16">
        <f t="shared" si="286"/>
        <v>42167.534791666665</v>
      </c>
      <c r="T3789" s="16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 s="10">
        <f t="shared" si="285"/>
        <v>500</v>
      </c>
      <c r="Q3790" s="12" t="s">
        <v>8315</v>
      </c>
      <c r="R3790" t="s">
        <v>8357</v>
      </c>
      <c r="S3790" s="16">
        <f t="shared" si="286"/>
        <v>42333.695821759262</v>
      </c>
      <c r="T3790" s="16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 s="10">
        <f t="shared" si="285"/>
        <v>29</v>
      </c>
      <c r="Q3791" s="12" t="s">
        <v>8315</v>
      </c>
      <c r="R3791" t="s">
        <v>8357</v>
      </c>
      <c r="S3791" s="16">
        <f t="shared" si="286"/>
        <v>42138.798819444448</v>
      </c>
      <c r="T3791" s="16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 s="10">
        <f t="shared" si="285"/>
        <v>0</v>
      </c>
      <c r="Q3792" s="12" t="s">
        <v>8315</v>
      </c>
      <c r="R3792" t="s">
        <v>8357</v>
      </c>
      <c r="S3792" s="16">
        <f t="shared" si="286"/>
        <v>42666.666932870372</v>
      </c>
      <c r="T3792" s="16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 s="10">
        <f t="shared" si="285"/>
        <v>0</v>
      </c>
      <c r="Q3793" s="12" t="s">
        <v>8315</v>
      </c>
      <c r="R3793" t="s">
        <v>8357</v>
      </c>
      <c r="S3793" s="16">
        <f t="shared" si="286"/>
        <v>41766.692037037035</v>
      </c>
      <c r="T3793" s="16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 s="10">
        <f t="shared" si="285"/>
        <v>17.5</v>
      </c>
      <c r="Q3794" s="12" t="s">
        <v>8315</v>
      </c>
      <c r="R3794" t="s">
        <v>8357</v>
      </c>
      <c r="S3794" s="16">
        <f t="shared" si="286"/>
        <v>42170.447013888886</v>
      </c>
      <c r="T3794" s="16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 s="10">
        <f t="shared" si="285"/>
        <v>174</v>
      </c>
      <c r="Q3795" s="12" t="s">
        <v>8315</v>
      </c>
      <c r="R3795" t="s">
        <v>8357</v>
      </c>
      <c r="S3795" s="16">
        <f t="shared" si="286"/>
        <v>41968.938993055555</v>
      </c>
      <c r="T3795" s="16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 s="10">
        <f t="shared" si="285"/>
        <v>50</v>
      </c>
      <c r="Q3796" s="12" t="s">
        <v>8315</v>
      </c>
      <c r="R3796" t="s">
        <v>8357</v>
      </c>
      <c r="S3796" s="16">
        <f t="shared" si="286"/>
        <v>42132.58048611111</v>
      </c>
      <c r="T3796" s="16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 s="10">
        <f t="shared" si="285"/>
        <v>5</v>
      </c>
      <c r="Q3797" s="12" t="s">
        <v>8315</v>
      </c>
      <c r="R3797" t="s">
        <v>8357</v>
      </c>
      <c r="S3797" s="16">
        <f t="shared" si="286"/>
        <v>42201.436226851853</v>
      </c>
      <c r="T3797" s="16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 s="10">
        <f t="shared" si="285"/>
        <v>1</v>
      </c>
      <c r="Q3798" s="12" t="s">
        <v>8315</v>
      </c>
      <c r="R3798" t="s">
        <v>8357</v>
      </c>
      <c r="S3798" s="16">
        <f t="shared" si="286"/>
        <v>42689.029583333337</v>
      </c>
      <c r="T3798" s="16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 s="10">
        <f t="shared" si="285"/>
        <v>145.41</v>
      </c>
      <c r="Q3799" s="12" t="s">
        <v>8315</v>
      </c>
      <c r="R3799" t="s">
        <v>8357</v>
      </c>
      <c r="S3799" s="16">
        <f t="shared" si="286"/>
        <v>42084.881539351853</v>
      </c>
      <c r="T3799" s="16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 s="10">
        <f t="shared" si="285"/>
        <v>205</v>
      </c>
      <c r="Q3800" s="12" t="s">
        <v>8315</v>
      </c>
      <c r="R3800" t="s">
        <v>8357</v>
      </c>
      <c r="S3800" s="16">
        <f t="shared" si="286"/>
        <v>41831.722777777781</v>
      </c>
      <c r="T3800" s="16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 s="10">
        <f t="shared" si="285"/>
        <v>100.5</v>
      </c>
      <c r="Q3801" s="12" t="s">
        <v>8315</v>
      </c>
      <c r="R3801" t="s">
        <v>8357</v>
      </c>
      <c r="S3801" s="16">
        <f t="shared" si="286"/>
        <v>42410.93105324074</v>
      </c>
      <c r="T3801" s="16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 s="10">
        <f t="shared" si="285"/>
        <v>55.06</v>
      </c>
      <c r="Q3802" s="12" t="s">
        <v>8315</v>
      </c>
      <c r="R3802" t="s">
        <v>8357</v>
      </c>
      <c r="S3802" s="16">
        <f t="shared" si="286"/>
        <v>41982.737071759257</v>
      </c>
      <c r="T3802" s="16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 s="10">
        <f t="shared" si="285"/>
        <v>47.33</v>
      </c>
      <c r="Q3803" s="12" t="s">
        <v>8315</v>
      </c>
      <c r="R3803" t="s">
        <v>8357</v>
      </c>
      <c r="S3803" s="16">
        <f t="shared" si="286"/>
        <v>41975.676111111112</v>
      </c>
      <c r="T3803" s="16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 s="10">
        <f t="shared" si="285"/>
        <v>0</v>
      </c>
      <c r="Q3804" s="12" t="s">
        <v>8315</v>
      </c>
      <c r="R3804" t="s">
        <v>8357</v>
      </c>
      <c r="S3804" s="16">
        <f t="shared" si="286"/>
        <v>42269.126226851848</v>
      </c>
      <c r="T3804" s="16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 s="10">
        <f t="shared" si="285"/>
        <v>58.95</v>
      </c>
      <c r="Q3805" s="12" t="s">
        <v>8315</v>
      </c>
      <c r="R3805" t="s">
        <v>8357</v>
      </c>
      <c r="S3805" s="16">
        <f t="shared" si="286"/>
        <v>42403.971851851849</v>
      </c>
      <c r="T3805" s="16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 s="10">
        <f t="shared" si="285"/>
        <v>0</v>
      </c>
      <c r="Q3806" s="12" t="s">
        <v>8315</v>
      </c>
      <c r="R3806" t="s">
        <v>8357</v>
      </c>
      <c r="S3806" s="16">
        <f t="shared" si="286"/>
        <v>42527.00953703704</v>
      </c>
      <c r="T3806" s="16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 s="10">
        <f t="shared" si="285"/>
        <v>1.5</v>
      </c>
      <c r="Q3807" s="12" t="s">
        <v>8315</v>
      </c>
      <c r="R3807" t="s">
        <v>8357</v>
      </c>
      <c r="S3807" s="16">
        <f t="shared" si="286"/>
        <v>41849.887037037035</v>
      </c>
      <c r="T3807" s="16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 s="10">
        <f t="shared" si="285"/>
        <v>5</v>
      </c>
      <c r="Q3808" s="12" t="s">
        <v>8315</v>
      </c>
      <c r="R3808" t="s">
        <v>8357</v>
      </c>
      <c r="S3808" s="16">
        <f t="shared" si="286"/>
        <v>41799.259039351848</v>
      </c>
      <c r="T3808" s="16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 s="10">
        <f t="shared" si="285"/>
        <v>50.56</v>
      </c>
      <c r="Q3809" s="12" t="s">
        <v>8315</v>
      </c>
      <c r="R3809" t="s">
        <v>8357</v>
      </c>
      <c r="S3809" s="16">
        <f t="shared" si="286"/>
        <v>42090.909016203703</v>
      </c>
      <c r="T3809" s="16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 s="10">
        <f t="shared" si="285"/>
        <v>41.67</v>
      </c>
      <c r="Q3810" s="12" t="s">
        <v>8315</v>
      </c>
      <c r="R3810" t="s">
        <v>8316</v>
      </c>
      <c r="S3810" s="16">
        <f t="shared" si="286"/>
        <v>42059.453923611116</v>
      </c>
      <c r="T3810" s="16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 s="10">
        <f t="shared" si="285"/>
        <v>53.29</v>
      </c>
      <c r="Q3811" s="12" t="s">
        <v>8315</v>
      </c>
      <c r="R3811" t="s">
        <v>8316</v>
      </c>
      <c r="S3811" s="16">
        <f t="shared" si="286"/>
        <v>41800.526701388888</v>
      </c>
      <c r="T3811" s="16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 s="10">
        <f t="shared" si="285"/>
        <v>70.23</v>
      </c>
      <c r="Q3812" s="12" t="s">
        <v>8315</v>
      </c>
      <c r="R3812" t="s">
        <v>8316</v>
      </c>
      <c r="S3812" s="16">
        <f t="shared" si="286"/>
        <v>42054.849050925928</v>
      </c>
      <c r="T3812" s="16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 s="10">
        <f t="shared" si="285"/>
        <v>43.42</v>
      </c>
      <c r="Q3813" s="12" t="s">
        <v>8315</v>
      </c>
      <c r="R3813" t="s">
        <v>8316</v>
      </c>
      <c r="S3813" s="16">
        <f t="shared" si="286"/>
        <v>42487.62700231481</v>
      </c>
      <c r="T3813" s="16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 s="10">
        <f t="shared" si="285"/>
        <v>199.18</v>
      </c>
      <c r="Q3814" s="12" t="s">
        <v>8315</v>
      </c>
      <c r="R3814" t="s">
        <v>8316</v>
      </c>
      <c r="S3814" s="16">
        <f t="shared" si="286"/>
        <v>42109.751250000001</v>
      </c>
      <c r="T3814" s="16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 s="10">
        <f t="shared" si="285"/>
        <v>78.52</v>
      </c>
      <c r="Q3815" s="12" t="s">
        <v>8315</v>
      </c>
      <c r="R3815" t="s">
        <v>8316</v>
      </c>
      <c r="S3815" s="16">
        <f t="shared" si="286"/>
        <v>42497.275706018518</v>
      </c>
      <c r="T3815" s="16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 s="10">
        <f t="shared" si="285"/>
        <v>61.82</v>
      </c>
      <c r="Q3816" s="12" t="s">
        <v>8315</v>
      </c>
      <c r="R3816" t="s">
        <v>8316</v>
      </c>
      <c r="S3816" s="16">
        <f t="shared" si="286"/>
        <v>42058.904074074075</v>
      </c>
      <c r="T3816" s="16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 s="10">
        <f t="shared" si="285"/>
        <v>50</v>
      </c>
      <c r="Q3817" s="12" t="s">
        <v>8315</v>
      </c>
      <c r="R3817" t="s">
        <v>8316</v>
      </c>
      <c r="S3817" s="16">
        <f t="shared" si="286"/>
        <v>42207.259918981479</v>
      </c>
      <c r="T3817" s="16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 s="10">
        <f t="shared" si="285"/>
        <v>48.34</v>
      </c>
      <c r="Q3818" s="12" t="s">
        <v>8315</v>
      </c>
      <c r="R3818" t="s">
        <v>8316</v>
      </c>
      <c r="S3818" s="16">
        <f t="shared" si="286"/>
        <v>41807.690081018518</v>
      </c>
      <c r="T3818" s="16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 s="10">
        <f t="shared" si="285"/>
        <v>107.25</v>
      </c>
      <c r="Q3819" s="12" t="s">
        <v>8315</v>
      </c>
      <c r="R3819" t="s">
        <v>8316</v>
      </c>
      <c r="S3819" s="16">
        <f t="shared" si="286"/>
        <v>42284.69694444444</v>
      </c>
      <c r="T3819" s="16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 s="10">
        <f t="shared" si="285"/>
        <v>57</v>
      </c>
      <c r="Q3820" s="12" t="s">
        <v>8315</v>
      </c>
      <c r="R3820" t="s">
        <v>8316</v>
      </c>
      <c r="S3820" s="16">
        <f t="shared" si="286"/>
        <v>42045.84238425926</v>
      </c>
      <c r="T3820" s="16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 s="10">
        <f t="shared" si="285"/>
        <v>40.92</v>
      </c>
      <c r="Q3821" s="12" t="s">
        <v>8315</v>
      </c>
      <c r="R3821" t="s">
        <v>8316</v>
      </c>
      <c r="S3821" s="16">
        <f t="shared" si="286"/>
        <v>42184.209537037037</v>
      </c>
      <c r="T3821" s="16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 s="10">
        <f t="shared" si="285"/>
        <v>21.5</v>
      </c>
      <c r="Q3822" s="12" t="s">
        <v>8315</v>
      </c>
      <c r="R3822" t="s">
        <v>8316</v>
      </c>
      <c r="S3822" s="16">
        <f t="shared" si="286"/>
        <v>42160.651817129634</v>
      </c>
      <c r="T3822" s="16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 s="10">
        <f t="shared" si="285"/>
        <v>79.540000000000006</v>
      </c>
      <c r="Q3823" s="12" t="s">
        <v>8315</v>
      </c>
      <c r="R3823" t="s">
        <v>8316</v>
      </c>
      <c r="S3823" s="16">
        <f t="shared" si="286"/>
        <v>42341.180636574078</v>
      </c>
      <c r="T3823" s="16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 s="10">
        <f t="shared" si="285"/>
        <v>72.38</v>
      </c>
      <c r="Q3824" s="12" t="s">
        <v>8315</v>
      </c>
      <c r="R3824" t="s">
        <v>8316</v>
      </c>
      <c r="S3824" s="16">
        <f t="shared" si="286"/>
        <v>42329.838159722218</v>
      </c>
      <c r="T3824" s="16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 s="10">
        <f t="shared" si="285"/>
        <v>64.63</v>
      </c>
      <c r="Q3825" s="12" t="s">
        <v>8315</v>
      </c>
      <c r="R3825" t="s">
        <v>8316</v>
      </c>
      <c r="S3825" s="16">
        <f t="shared" si="286"/>
        <v>42170.910231481481</v>
      </c>
      <c r="T3825" s="16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 s="10">
        <f t="shared" si="285"/>
        <v>38.57</v>
      </c>
      <c r="Q3826" s="12" t="s">
        <v>8315</v>
      </c>
      <c r="R3826" t="s">
        <v>8316</v>
      </c>
      <c r="S3826" s="16">
        <f t="shared" si="286"/>
        <v>42571.626192129625</v>
      </c>
      <c r="T3826" s="16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 s="10">
        <f t="shared" si="285"/>
        <v>107.57</v>
      </c>
      <c r="Q3827" s="12" t="s">
        <v>8315</v>
      </c>
      <c r="R3827" t="s">
        <v>8316</v>
      </c>
      <c r="S3827" s="16">
        <f t="shared" si="286"/>
        <v>42151.069606481484</v>
      </c>
      <c r="T3827" s="16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 s="10">
        <f t="shared" si="285"/>
        <v>27.5</v>
      </c>
      <c r="Q3828" s="12" t="s">
        <v>8315</v>
      </c>
      <c r="R3828" t="s">
        <v>8316</v>
      </c>
      <c r="S3828" s="16">
        <f t="shared" si="286"/>
        <v>42101.423541666663</v>
      </c>
      <c r="T3828" s="16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 s="10">
        <f t="shared" si="285"/>
        <v>70.459999999999994</v>
      </c>
      <c r="Q3829" s="12" t="s">
        <v>8315</v>
      </c>
      <c r="R3829" t="s">
        <v>8316</v>
      </c>
      <c r="S3829" s="16">
        <f t="shared" si="286"/>
        <v>42034.928252314814</v>
      </c>
      <c r="T3829" s="16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 s="10">
        <f t="shared" si="285"/>
        <v>178.57</v>
      </c>
      <c r="Q3830" s="12" t="s">
        <v>8315</v>
      </c>
      <c r="R3830" t="s">
        <v>8316</v>
      </c>
      <c r="S3830" s="16">
        <f t="shared" si="286"/>
        <v>41944.527627314819</v>
      </c>
      <c r="T3830" s="16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 s="10">
        <f t="shared" si="285"/>
        <v>62.63</v>
      </c>
      <c r="Q3831" s="12" t="s">
        <v>8315</v>
      </c>
      <c r="R3831" t="s">
        <v>8316</v>
      </c>
      <c r="S3831" s="16">
        <f t="shared" si="286"/>
        <v>42593.865405092598</v>
      </c>
      <c r="T3831" s="16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 s="10">
        <f t="shared" si="285"/>
        <v>75</v>
      </c>
      <c r="Q3832" s="12" t="s">
        <v>8315</v>
      </c>
      <c r="R3832" t="s">
        <v>8316</v>
      </c>
      <c r="S3832" s="16">
        <f t="shared" si="286"/>
        <v>42503.740868055553</v>
      </c>
      <c r="T3832" s="16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 s="10">
        <f t="shared" si="285"/>
        <v>58.9</v>
      </c>
      <c r="Q3833" s="12" t="s">
        <v>8315</v>
      </c>
      <c r="R3833" t="s">
        <v>8316</v>
      </c>
      <c r="S3833" s="16">
        <f t="shared" si="286"/>
        <v>41927.848900462966</v>
      </c>
      <c r="T3833" s="16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 s="10">
        <f t="shared" si="285"/>
        <v>139.56</v>
      </c>
      <c r="Q3834" s="12" t="s">
        <v>8315</v>
      </c>
      <c r="R3834" t="s">
        <v>8316</v>
      </c>
      <c r="S3834" s="16">
        <f t="shared" si="286"/>
        <v>42375.114988425921</v>
      </c>
      <c r="T3834" s="16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 s="10">
        <f t="shared" si="285"/>
        <v>70</v>
      </c>
      <c r="Q3835" s="12" t="s">
        <v>8315</v>
      </c>
      <c r="R3835" t="s">
        <v>8316</v>
      </c>
      <c r="S3835" s="16">
        <f t="shared" si="286"/>
        <v>41963.872361111105</v>
      </c>
      <c r="T3835" s="16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 s="10">
        <f t="shared" si="285"/>
        <v>57.39</v>
      </c>
      <c r="Q3836" s="12" t="s">
        <v>8315</v>
      </c>
      <c r="R3836" t="s">
        <v>8316</v>
      </c>
      <c r="S3836" s="16">
        <f t="shared" si="286"/>
        <v>42143.445219907408</v>
      </c>
      <c r="T3836" s="16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 s="10">
        <f t="shared" si="285"/>
        <v>40</v>
      </c>
      <c r="Q3837" s="12" t="s">
        <v>8315</v>
      </c>
      <c r="R3837" t="s">
        <v>8316</v>
      </c>
      <c r="S3837" s="16">
        <f t="shared" si="286"/>
        <v>42460.94222222222</v>
      </c>
      <c r="T3837" s="16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 s="10">
        <f t="shared" si="285"/>
        <v>64.290000000000006</v>
      </c>
      <c r="Q3838" s="12" t="s">
        <v>8315</v>
      </c>
      <c r="R3838" t="s">
        <v>8316</v>
      </c>
      <c r="S3838" s="16">
        <f t="shared" si="286"/>
        <v>42553.926527777774</v>
      </c>
      <c r="T3838" s="16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 s="10">
        <f t="shared" si="285"/>
        <v>120.12</v>
      </c>
      <c r="Q3839" s="12" t="s">
        <v>8315</v>
      </c>
      <c r="R3839" t="s">
        <v>8316</v>
      </c>
      <c r="S3839" s="16">
        <f t="shared" si="286"/>
        <v>42152.765717592592</v>
      </c>
      <c r="T3839" s="16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 s="10">
        <f t="shared" si="285"/>
        <v>1008.24</v>
      </c>
      <c r="Q3840" s="12" t="s">
        <v>8315</v>
      </c>
      <c r="R3840" t="s">
        <v>8316</v>
      </c>
      <c r="S3840" s="16">
        <f t="shared" si="286"/>
        <v>42116.710752314815</v>
      </c>
      <c r="T3840" s="16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 s="10">
        <f t="shared" si="285"/>
        <v>63.28</v>
      </c>
      <c r="Q3841" s="12" t="s">
        <v>8315</v>
      </c>
      <c r="R3841" t="s">
        <v>8316</v>
      </c>
      <c r="S3841" s="16">
        <f t="shared" si="286"/>
        <v>42155.142638888887</v>
      </c>
      <c r="T3841" s="16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 s="10">
        <f t="shared" si="285"/>
        <v>21.67</v>
      </c>
      <c r="Q3842" s="12" t="s">
        <v>8315</v>
      </c>
      <c r="R3842" t="s">
        <v>8316</v>
      </c>
      <c r="S3842" s="16">
        <f t="shared" si="286"/>
        <v>42432.701724537037</v>
      </c>
      <c r="T3842" s="16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 s="10">
        <f t="shared" ref="P3843:P3906" si="290">IFERROR(ROUND(E3843/L3843,2),0)</f>
        <v>25.65</v>
      </c>
      <c r="Q3843" s="12" t="s">
        <v>8315</v>
      </c>
      <c r="R3843" t="s">
        <v>8316</v>
      </c>
      <c r="S3843" s="16">
        <f t="shared" ref="S3843:S3906" si="291">(((J3843/60)/60)/24)+DATE(1970,1,1)</f>
        <v>41780.785729166666</v>
      </c>
      <c r="T3843" s="16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 s="10">
        <f t="shared" si="290"/>
        <v>47.7</v>
      </c>
      <c r="Q3844" s="12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 s="10">
        <f t="shared" si="290"/>
        <v>56.05</v>
      </c>
      <c r="Q3845" s="12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 s="10">
        <f t="shared" si="290"/>
        <v>81.319999999999993</v>
      </c>
      <c r="Q3846" s="12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 s="10">
        <f t="shared" si="290"/>
        <v>70.17</v>
      </c>
      <c r="Q3847" s="12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 s="10">
        <f t="shared" si="290"/>
        <v>23.63</v>
      </c>
      <c r="Q3848" s="12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 s="10">
        <f t="shared" si="290"/>
        <v>188.56</v>
      </c>
      <c r="Q3849" s="12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 s="10">
        <f t="shared" si="290"/>
        <v>49.51</v>
      </c>
      <c r="Q3850" s="12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 s="10">
        <f t="shared" si="290"/>
        <v>75.459999999999994</v>
      </c>
      <c r="Q3851" s="12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 s="10">
        <f t="shared" si="290"/>
        <v>9.5</v>
      </c>
      <c r="Q3852" s="12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 s="10">
        <f t="shared" si="290"/>
        <v>35.5</v>
      </c>
      <c r="Q3853" s="12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 s="10">
        <f t="shared" si="290"/>
        <v>10</v>
      </c>
      <c r="Q3854" s="12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 s="10">
        <f t="shared" si="290"/>
        <v>13</v>
      </c>
      <c r="Q3855" s="12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 s="10">
        <f t="shared" si="290"/>
        <v>89.4</v>
      </c>
      <c r="Q3856" s="12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 s="10">
        <f t="shared" si="290"/>
        <v>25</v>
      </c>
      <c r="Q3857" s="12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 s="10">
        <f t="shared" si="290"/>
        <v>1</v>
      </c>
      <c r="Q3858" s="12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 s="10">
        <f t="shared" si="290"/>
        <v>65</v>
      </c>
      <c r="Q3859" s="12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 s="10">
        <f t="shared" si="290"/>
        <v>10</v>
      </c>
      <c r="Q3860" s="12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 s="10">
        <f t="shared" si="290"/>
        <v>1</v>
      </c>
      <c r="Q3861" s="12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 s="10">
        <f t="shared" si="290"/>
        <v>81.540000000000006</v>
      </c>
      <c r="Q3862" s="12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 s="10">
        <f t="shared" si="290"/>
        <v>100</v>
      </c>
      <c r="Q3863" s="12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 s="10">
        <f t="shared" si="290"/>
        <v>1</v>
      </c>
      <c r="Q3864" s="12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 s="10">
        <f t="shared" si="290"/>
        <v>0</v>
      </c>
      <c r="Q3865" s="12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 s="10">
        <f t="shared" si="290"/>
        <v>20</v>
      </c>
      <c r="Q3866" s="12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 s="10">
        <f t="shared" si="290"/>
        <v>46.43</v>
      </c>
      <c r="Q3867" s="12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 s="10">
        <f t="shared" si="290"/>
        <v>5.5</v>
      </c>
      <c r="Q3868" s="12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 s="10">
        <f t="shared" si="290"/>
        <v>50.2</v>
      </c>
      <c r="Q3869" s="12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 s="10">
        <f t="shared" si="290"/>
        <v>10</v>
      </c>
      <c r="Q3870" s="12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 s="10">
        <f t="shared" si="290"/>
        <v>30.13</v>
      </c>
      <c r="Q3871" s="12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 s="10">
        <f t="shared" si="290"/>
        <v>150</v>
      </c>
      <c r="Q3872" s="12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 s="10">
        <f t="shared" si="290"/>
        <v>13.33</v>
      </c>
      <c r="Q3873" s="12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 s="10">
        <f t="shared" si="290"/>
        <v>0</v>
      </c>
      <c r="Q3874" s="12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 s="10">
        <f t="shared" si="290"/>
        <v>0</v>
      </c>
      <c r="Q3875" s="12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 s="10">
        <f t="shared" si="290"/>
        <v>0</v>
      </c>
      <c r="Q3876" s="12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 s="10">
        <f t="shared" si="290"/>
        <v>0</v>
      </c>
      <c r="Q3877" s="12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 s="10">
        <f t="shared" si="290"/>
        <v>44.76</v>
      </c>
      <c r="Q3878" s="12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 s="10">
        <f t="shared" si="290"/>
        <v>88.64</v>
      </c>
      <c r="Q3879" s="12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 s="10">
        <f t="shared" si="290"/>
        <v>10</v>
      </c>
      <c r="Q3880" s="12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 s="10">
        <f t="shared" si="290"/>
        <v>0</v>
      </c>
      <c r="Q3881" s="12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 s="10">
        <f t="shared" si="290"/>
        <v>57.65</v>
      </c>
      <c r="Q3882" s="12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 s="10">
        <f t="shared" si="290"/>
        <v>25</v>
      </c>
      <c r="Q3883" s="12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 s="10">
        <f t="shared" si="290"/>
        <v>0</v>
      </c>
      <c r="Q3884" s="12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 s="10">
        <f t="shared" si="290"/>
        <v>0</v>
      </c>
      <c r="Q3885" s="12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 s="10">
        <f t="shared" si="290"/>
        <v>0</v>
      </c>
      <c r="Q3886" s="12" t="s">
        <v>8315</v>
      </c>
      <c r="R3886" t="s">
        <v>8357</v>
      </c>
      <c r="S3886" s="16">
        <f t="shared" si="291"/>
        <v>42065.791574074072</v>
      </c>
      <c r="T3886" s="16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 s="10">
        <f t="shared" si="290"/>
        <v>0</v>
      </c>
      <c r="Q3887" s="12" t="s">
        <v>8315</v>
      </c>
      <c r="R3887" t="s">
        <v>8357</v>
      </c>
      <c r="S3887" s="16">
        <f t="shared" si="291"/>
        <v>42469.951284722221</v>
      </c>
      <c r="T3887" s="16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 s="10">
        <f t="shared" si="290"/>
        <v>0</v>
      </c>
      <c r="Q3888" s="12" t="s">
        <v>8315</v>
      </c>
      <c r="R3888" t="s">
        <v>8357</v>
      </c>
      <c r="S3888" s="16">
        <f t="shared" si="291"/>
        <v>41954.228032407409</v>
      </c>
      <c r="T3888" s="16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 s="10">
        <f t="shared" si="290"/>
        <v>17.5</v>
      </c>
      <c r="Q3889" s="12" t="s">
        <v>8315</v>
      </c>
      <c r="R3889" t="s">
        <v>8357</v>
      </c>
      <c r="S3889" s="16">
        <f t="shared" si="291"/>
        <v>42079.857974537037</v>
      </c>
      <c r="T3889" s="16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 s="10">
        <f t="shared" si="290"/>
        <v>38.71</v>
      </c>
      <c r="Q3890" s="12" t="s">
        <v>8315</v>
      </c>
      <c r="R3890" t="s">
        <v>8316</v>
      </c>
      <c r="S3890" s="16">
        <f t="shared" si="291"/>
        <v>42762.545810185184</v>
      </c>
      <c r="T3890" s="16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 s="10">
        <f t="shared" si="290"/>
        <v>13.11</v>
      </c>
      <c r="Q3891" s="12" t="s">
        <v>8315</v>
      </c>
      <c r="R3891" t="s">
        <v>8316</v>
      </c>
      <c r="S3891" s="16">
        <f t="shared" si="291"/>
        <v>41977.004976851851</v>
      </c>
      <c r="T3891" s="16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 s="10">
        <f t="shared" si="290"/>
        <v>315.5</v>
      </c>
      <c r="Q3892" s="12" t="s">
        <v>8315</v>
      </c>
      <c r="R3892" t="s">
        <v>8316</v>
      </c>
      <c r="S3892" s="16">
        <f t="shared" si="291"/>
        <v>42171.758611111116</v>
      </c>
      <c r="T3892" s="16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 s="10">
        <f t="shared" si="290"/>
        <v>37.14</v>
      </c>
      <c r="Q3893" s="12" t="s">
        <v>8315</v>
      </c>
      <c r="R3893" t="s">
        <v>8316</v>
      </c>
      <c r="S3893" s="16">
        <f t="shared" si="291"/>
        <v>42056.1324537037</v>
      </c>
      <c r="T3893" s="16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 s="10">
        <f t="shared" si="290"/>
        <v>0</v>
      </c>
      <c r="Q3894" s="12" t="s">
        <v>8315</v>
      </c>
      <c r="R3894" t="s">
        <v>8316</v>
      </c>
      <c r="S3894" s="16">
        <f t="shared" si="291"/>
        <v>41867.652280092596</v>
      </c>
      <c r="T3894" s="16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 s="10">
        <f t="shared" si="290"/>
        <v>128.27000000000001</v>
      </c>
      <c r="Q3895" s="12" t="s">
        <v>8315</v>
      </c>
      <c r="R3895" t="s">
        <v>8316</v>
      </c>
      <c r="S3895" s="16">
        <f t="shared" si="291"/>
        <v>41779.657870370371</v>
      </c>
      <c r="T3895" s="16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 s="10">
        <f t="shared" si="290"/>
        <v>47.27</v>
      </c>
      <c r="Q3896" s="12" t="s">
        <v>8315</v>
      </c>
      <c r="R3896" t="s">
        <v>8316</v>
      </c>
      <c r="S3896" s="16">
        <f t="shared" si="291"/>
        <v>42679.958472222221</v>
      </c>
      <c r="T3896" s="16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 s="10">
        <f t="shared" si="290"/>
        <v>50</v>
      </c>
      <c r="Q3897" s="12" t="s">
        <v>8315</v>
      </c>
      <c r="R3897" t="s">
        <v>8316</v>
      </c>
      <c r="S3897" s="16">
        <f t="shared" si="291"/>
        <v>42032.250208333338</v>
      </c>
      <c r="T3897" s="16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 s="10">
        <f t="shared" si="290"/>
        <v>42.5</v>
      </c>
      <c r="Q3898" s="12" t="s">
        <v>8315</v>
      </c>
      <c r="R3898" t="s">
        <v>8316</v>
      </c>
      <c r="S3898" s="16">
        <f t="shared" si="291"/>
        <v>41793.191875000004</v>
      </c>
      <c r="T3898" s="16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 s="10">
        <f t="shared" si="290"/>
        <v>44</v>
      </c>
      <c r="Q3899" s="12" t="s">
        <v>8315</v>
      </c>
      <c r="R3899" t="s">
        <v>8316</v>
      </c>
      <c r="S3899" s="16">
        <f t="shared" si="291"/>
        <v>41982.87364583333</v>
      </c>
      <c r="T3899" s="16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 s="10">
        <f t="shared" si="290"/>
        <v>50.88</v>
      </c>
      <c r="Q3900" s="12" t="s">
        <v>8315</v>
      </c>
      <c r="R3900" t="s">
        <v>8316</v>
      </c>
      <c r="S3900" s="16">
        <f t="shared" si="291"/>
        <v>42193.482291666667</v>
      </c>
      <c r="T3900" s="16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 s="10">
        <f t="shared" si="290"/>
        <v>62.5</v>
      </c>
      <c r="Q3901" s="12" t="s">
        <v>8315</v>
      </c>
      <c r="R3901" t="s">
        <v>8316</v>
      </c>
      <c r="S3901" s="16">
        <f t="shared" si="291"/>
        <v>41843.775011574071</v>
      </c>
      <c r="T3901" s="16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 s="10">
        <f t="shared" si="290"/>
        <v>27</v>
      </c>
      <c r="Q3902" s="12" t="s">
        <v>8315</v>
      </c>
      <c r="R3902" t="s">
        <v>8316</v>
      </c>
      <c r="S3902" s="16">
        <f t="shared" si="291"/>
        <v>42136.092488425929</v>
      </c>
      <c r="T3902" s="16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 s="10">
        <f t="shared" si="290"/>
        <v>25</v>
      </c>
      <c r="Q3903" s="12" t="s">
        <v>8315</v>
      </c>
      <c r="R3903" t="s">
        <v>8316</v>
      </c>
      <c r="S3903" s="16">
        <f t="shared" si="291"/>
        <v>42317.826377314821</v>
      </c>
      <c r="T3903" s="16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 s="10">
        <f t="shared" si="290"/>
        <v>47.26</v>
      </c>
      <c r="Q3904" s="12" t="s">
        <v>8315</v>
      </c>
      <c r="R3904" t="s">
        <v>8316</v>
      </c>
      <c r="S3904" s="16">
        <f t="shared" si="291"/>
        <v>42663.468078703707</v>
      </c>
      <c r="T3904" s="16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 s="10">
        <f t="shared" si="290"/>
        <v>0</v>
      </c>
      <c r="Q3905" s="12" t="s">
        <v>8315</v>
      </c>
      <c r="R3905" t="s">
        <v>8316</v>
      </c>
      <c r="S3905" s="16">
        <f t="shared" si="291"/>
        <v>42186.01116898148</v>
      </c>
      <c r="T3905" s="16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 s="10">
        <f t="shared" si="290"/>
        <v>1.5</v>
      </c>
      <c r="Q3906" s="12" t="s">
        <v>8315</v>
      </c>
      <c r="R3906" t="s">
        <v>8316</v>
      </c>
      <c r="S3906" s="16">
        <f t="shared" si="291"/>
        <v>42095.229166666672</v>
      </c>
      <c r="T3906" s="16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 s="10">
        <f t="shared" ref="P3907:P3970" si="295">IFERROR(ROUND(E3907/L3907,2),0)</f>
        <v>24.71</v>
      </c>
      <c r="Q3907" s="12" t="s">
        <v>8315</v>
      </c>
      <c r="R3907" t="s">
        <v>8316</v>
      </c>
      <c r="S3907" s="16">
        <f t="shared" ref="S3907:S3970" si="296">(((J3907/60)/60)/24)+DATE(1970,1,1)</f>
        <v>42124.623877314814</v>
      </c>
      <c r="T3907" s="16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 s="10">
        <f t="shared" si="295"/>
        <v>63.13</v>
      </c>
      <c r="Q3908" s="12" t="s">
        <v>8315</v>
      </c>
      <c r="R3908" t="s">
        <v>8316</v>
      </c>
      <c r="S3908" s="16">
        <f t="shared" si="296"/>
        <v>42143.917743055557</v>
      </c>
      <c r="T3908" s="16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 s="10">
        <f t="shared" si="295"/>
        <v>38.25</v>
      </c>
      <c r="Q3909" s="12" t="s">
        <v>8315</v>
      </c>
      <c r="R3909" t="s">
        <v>8316</v>
      </c>
      <c r="S3909" s="16">
        <f t="shared" si="296"/>
        <v>41906.819513888891</v>
      </c>
      <c r="T3909" s="16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 s="10">
        <f t="shared" si="295"/>
        <v>16.25</v>
      </c>
      <c r="Q3910" s="12" t="s">
        <v>8315</v>
      </c>
      <c r="R3910" t="s">
        <v>8316</v>
      </c>
      <c r="S3910" s="16">
        <f t="shared" si="296"/>
        <v>41834.135370370372</v>
      </c>
      <c r="T3910" s="16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 s="10">
        <f t="shared" si="295"/>
        <v>33.75</v>
      </c>
      <c r="Q3911" s="12" t="s">
        <v>8315</v>
      </c>
      <c r="R3911" t="s">
        <v>8316</v>
      </c>
      <c r="S3911" s="16">
        <f t="shared" si="296"/>
        <v>41863.359282407408</v>
      </c>
      <c r="T3911" s="16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 s="10">
        <f t="shared" si="295"/>
        <v>61.67</v>
      </c>
      <c r="Q3912" s="12" t="s">
        <v>8315</v>
      </c>
      <c r="R3912" t="s">
        <v>8316</v>
      </c>
      <c r="S3912" s="16">
        <f t="shared" si="296"/>
        <v>42224.756909722222</v>
      </c>
      <c r="T3912" s="16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 s="10">
        <f t="shared" si="295"/>
        <v>83.14</v>
      </c>
      <c r="Q3913" s="12" t="s">
        <v>8315</v>
      </c>
      <c r="R3913" t="s">
        <v>8316</v>
      </c>
      <c r="S3913" s="16">
        <f t="shared" si="296"/>
        <v>41939.8122337963</v>
      </c>
      <c r="T3913" s="16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 s="10">
        <f t="shared" si="295"/>
        <v>1</v>
      </c>
      <c r="Q3914" s="12" t="s">
        <v>8315</v>
      </c>
      <c r="R3914" t="s">
        <v>8316</v>
      </c>
      <c r="S3914" s="16">
        <f t="shared" si="296"/>
        <v>42059.270023148143</v>
      </c>
      <c r="T3914" s="16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 s="10">
        <f t="shared" si="295"/>
        <v>142.86000000000001</v>
      </c>
      <c r="Q3915" s="12" t="s">
        <v>8315</v>
      </c>
      <c r="R3915" t="s">
        <v>8316</v>
      </c>
      <c r="S3915" s="16">
        <f t="shared" si="296"/>
        <v>42308.211215277777</v>
      </c>
      <c r="T3915" s="16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 s="10">
        <f t="shared" si="295"/>
        <v>33.67</v>
      </c>
      <c r="Q3916" s="12" t="s">
        <v>8315</v>
      </c>
      <c r="R3916" t="s">
        <v>8316</v>
      </c>
      <c r="S3916" s="16">
        <f t="shared" si="296"/>
        <v>42114.818935185183</v>
      </c>
      <c r="T3916" s="16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 s="10">
        <f t="shared" si="295"/>
        <v>5</v>
      </c>
      <c r="Q3917" s="12" t="s">
        <v>8315</v>
      </c>
      <c r="R3917" t="s">
        <v>8316</v>
      </c>
      <c r="S3917" s="16">
        <f t="shared" si="296"/>
        <v>42492.98505787037</v>
      </c>
      <c r="T3917" s="16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 s="10">
        <f t="shared" si="295"/>
        <v>0</v>
      </c>
      <c r="Q3918" s="12" t="s">
        <v>8315</v>
      </c>
      <c r="R3918" t="s">
        <v>8316</v>
      </c>
      <c r="S3918" s="16">
        <f t="shared" si="296"/>
        <v>42494.471666666665</v>
      </c>
      <c r="T3918" s="16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 s="10">
        <f t="shared" si="295"/>
        <v>10</v>
      </c>
      <c r="Q3919" s="12" t="s">
        <v>8315</v>
      </c>
      <c r="R3919" t="s">
        <v>8316</v>
      </c>
      <c r="S3919" s="16">
        <f t="shared" si="296"/>
        <v>41863.527326388888</v>
      </c>
      <c r="T3919" s="16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 s="10">
        <f t="shared" si="295"/>
        <v>40</v>
      </c>
      <c r="Q3920" s="12" t="s">
        <v>8315</v>
      </c>
      <c r="R3920" t="s">
        <v>8316</v>
      </c>
      <c r="S3920" s="16">
        <f t="shared" si="296"/>
        <v>41843.664618055554</v>
      </c>
      <c r="T3920" s="16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 s="10">
        <f t="shared" si="295"/>
        <v>30</v>
      </c>
      <c r="Q3921" s="12" t="s">
        <v>8315</v>
      </c>
      <c r="R3921" t="s">
        <v>8316</v>
      </c>
      <c r="S3921" s="16">
        <f t="shared" si="296"/>
        <v>42358.684872685189</v>
      </c>
      <c r="T3921" s="16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 s="10">
        <f t="shared" si="295"/>
        <v>45</v>
      </c>
      <c r="Q3922" s="12" t="s">
        <v>8315</v>
      </c>
      <c r="R3922" t="s">
        <v>8316</v>
      </c>
      <c r="S3922" s="16">
        <f t="shared" si="296"/>
        <v>42657.38726851852</v>
      </c>
      <c r="T3922" s="16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 s="10">
        <f t="shared" si="295"/>
        <v>0</v>
      </c>
      <c r="Q3923" s="12" t="s">
        <v>8315</v>
      </c>
      <c r="R3923" t="s">
        <v>8316</v>
      </c>
      <c r="S3923" s="16">
        <f t="shared" si="296"/>
        <v>41926.542303240742</v>
      </c>
      <c r="T3923" s="16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 s="10">
        <f t="shared" si="295"/>
        <v>10.17</v>
      </c>
      <c r="Q3924" s="12" t="s">
        <v>8315</v>
      </c>
      <c r="R3924" t="s">
        <v>8316</v>
      </c>
      <c r="S3924" s="16">
        <f t="shared" si="296"/>
        <v>42020.768634259264</v>
      </c>
      <c r="T3924" s="16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 s="10">
        <f t="shared" si="295"/>
        <v>81.41</v>
      </c>
      <c r="Q3925" s="12" t="s">
        <v>8315</v>
      </c>
      <c r="R3925" t="s">
        <v>8316</v>
      </c>
      <c r="S3925" s="16">
        <f t="shared" si="296"/>
        <v>42075.979988425926</v>
      </c>
      <c r="T3925" s="16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 s="10">
        <f t="shared" si="295"/>
        <v>57.25</v>
      </c>
      <c r="Q3926" s="12" t="s">
        <v>8315</v>
      </c>
      <c r="R3926" t="s">
        <v>8316</v>
      </c>
      <c r="S3926" s="16">
        <f t="shared" si="296"/>
        <v>41786.959745370368</v>
      </c>
      <c r="T3926" s="16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 s="10">
        <f t="shared" si="295"/>
        <v>5</v>
      </c>
      <c r="Q3927" s="12" t="s">
        <v>8315</v>
      </c>
      <c r="R3927" t="s">
        <v>8316</v>
      </c>
      <c r="S3927" s="16">
        <f t="shared" si="296"/>
        <v>41820.870821759258</v>
      </c>
      <c r="T3927" s="16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 s="10">
        <f t="shared" si="295"/>
        <v>15</v>
      </c>
      <c r="Q3928" s="12" t="s">
        <v>8315</v>
      </c>
      <c r="R3928" t="s">
        <v>8316</v>
      </c>
      <c r="S3928" s="16">
        <f t="shared" si="296"/>
        <v>41970.085046296299</v>
      </c>
      <c r="T3928" s="16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 s="10">
        <f t="shared" si="295"/>
        <v>12.5</v>
      </c>
      <c r="Q3929" s="12" t="s">
        <v>8315</v>
      </c>
      <c r="R3929" t="s">
        <v>8316</v>
      </c>
      <c r="S3929" s="16">
        <f t="shared" si="296"/>
        <v>41830.267407407409</v>
      </c>
      <c r="T3929" s="16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 s="10">
        <f t="shared" si="295"/>
        <v>93</v>
      </c>
      <c r="Q3930" s="12" t="s">
        <v>8315</v>
      </c>
      <c r="R3930" t="s">
        <v>8316</v>
      </c>
      <c r="S3930" s="16">
        <f t="shared" si="296"/>
        <v>42265.683182870373</v>
      </c>
      <c r="T3930" s="16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 s="10">
        <f t="shared" si="295"/>
        <v>32.36</v>
      </c>
      <c r="Q3931" s="12" t="s">
        <v>8315</v>
      </c>
      <c r="R3931" t="s">
        <v>8316</v>
      </c>
      <c r="S3931" s="16">
        <f t="shared" si="296"/>
        <v>42601.827141203699</v>
      </c>
      <c r="T3931" s="16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 s="10">
        <f t="shared" si="295"/>
        <v>0</v>
      </c>
      <c r="Q3932" s="12" t="s">
        <v>8315</v>
      </c>
      <c r="R3932" t="s">
        <v>8316</v>
      </c>
      <c r="S3932" s="16">
        <f t="shared" si="296"/>
        <v>42433.338749999995</v>
      </c>
      <c r="T3932" s="16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 s="10">
        <f t="shared" si="295"/>
        <v>0</v>
      </c>
      <c r="Q3933" s="12" t="s">
        <v>8315</v>
      </c>
      <c r="R3933" t="s">
        <v>8316</v>
      </c>
      <c r="S3933" s="16">
        <f t="shared" si="296"/>
        <v>42228.151701388888</v>
      </c>
      <c r="T3933" s="16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 s="10">
        <f t="shared" si="295"/>
        <v>1</v>
      </c>
      <c r="Q3934" s="12" t="s">
        <v>8315</v>
      </c>
      <c r="R3934" t="s">
        <v>8316</v>
      </c>
      <c r="S3934" s="16">
        <f t="shared" si="296"/>
        <v>42415.168564814812</v>
      </c>
      <c r="T3934" s="16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 s="10">
        <f t="shared" si="295"/>
        <v>91.83</v>
      </c>
      <c r="Q3935" s="12" t="s">
        <v>8315</v>
      </c>
      <c r="R3935" t="s">
        <v>8316</v>
      </c>
      <c r="S3935" s="16">
        <f t="shared" si="296"/>
        <v>42538.968310185184</v>
      </c>
      <c r="T3935" s="16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 s="10">
        <f t="shared" si="295"/>
        <v>45.83</v>
      </c>
      <c r="Q3936" s="12" t="s">
        <v>8315</v>
      </c>
      <c r="R3936" t="s">
        <v>8316</v>
      </c>
      <c r="S3936" s="16">
        <f t="shared" si="296"/>
        <v>42233.671747685185</v>
      </c>
      <c r="T3936" s="16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 s="10">
        <f t="shared" si="295"/>
        <v>57.17</v>
      </c>
      <c r="Q3937" s="12" t="s">
        <v>8315</v>
      </c>
      <c r="R3937" t="s">
        <v>8316</v>
      </c>
      <c r="S3937" s="16">
        <f t="shared" si="296"/>
        <v>42221.656782407401</v>
      </c>
      <c r="T3937" s="16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 s="10">
        <f t="shared" si="295"/>
        <v>0</v>
      </c>
      <c r="Q3938" s="12" t="s">
        <v>8315</v>
      </c>
      <c r="R3938" t="s">
        <v>8316</v>
      </c>
      <c r="S3938" s="16">
        <f t="shared" si="296"/>
        <v>42675.262962962966</v>
      </c>
      <c r="T3938" s="16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 s="10">
        <f t="shared" si="295"/>
        <v>248.5</v>
      </c>
      <c r="Q3939" s="12" t="s">
        <v>8315</v>
      </c>
      <c r="R3939" t="s">
        <v>8316</v>
      </c>
      <c r="S3939" s="16">
        <f t="shared" si="296"/>
        <v>42534.631481481483</v>
      </c>
      <c r="T3939" s="16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 s="10">
        <f t="shared" si="295"/>
        <v>79.400000000000006</v>
      </c>
      <c r="Q3940" s="12" t="s">
        <v>8315</v>
      </c>
      <c r="R3940" t="s">
        <v>8316</v>
      </c>
      <c r="S3940" s="16">
        <f t="shared" si="296"/>
        <v>42151.905717592599</v>
      </c>
      <c r="T3940" s="16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 s="10">
        <f t="shared" si="295"/>
        <v>5</v>
      </c>
      <c r="Q3941" s="12" t="s">
        <v>8315</v>
      </c>
      <c r="R3941" t="s">
        <v>8316</v>
      </c>
      <c r="S3941" s="16">
        <f t="shared" si="296"/>
        <v>41915.400219907409</v>
      </c>
      <c r="T3941" s="16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 s="10">
        <f t="shared" si="295"/>
        <v>5.5</v>
      </c>
      <c r="Q3942" s="12" t="s">
        <v>8315</v>
      </c>
      <c r="R3942" t="s">
        <v>8316</v>
      </c>
      <c r="S3942" s="16">
        <f t="shared" si="296"/>
        <v>41961.492488425924</v>
      </c>
      <c r="T3942" s="16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 s="10">
        <f t="shared" si="295"/>
        <v>25</v>
      </c>
      <c r="Q3943" s="12" t="s">
        <v>8315</v>
      </c>
      <c r="R3943" t="s">
        <v>8316</v>
      </c>
      <c r="S3943" s="16">
        <f t="shared" si="296"/>
        <v>41940.587233796294</v>
      </c>
      <c r="T3943" s="16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 s="10">
        <f t="shared" si="295"/>
        <v>0</v>
      </c>
      <c r="Q3944" s="12" t="s">
        <v>8315</v>
      </c>
      <c r="R3944" t="s">
        <v>8316</v>
      </c>
      <c r="S3944" s="16">
        <f t="shared" si="296"/>
        <v>42111.904097222221</v>
      </c>
      <c r="T3944" s="16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 s="10">
        <f t="shared" si="295"/>
        <v>137.08000000000001</v>
      </c>
      <c r="Q3945" s="12" t="s">
        <v>8315</v>
      </c>
      <c r="R3945" t="s">
        <v>8316</v>
      </c>
      <c r="S3945" s="16">
        <f t="shared" si="296"/>
        <v>42279.778564814813</v>
      </c>
      <c r="T3945" s="16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 s="10">
        <f t="shared" si="295"/>
        <v>0</v>
      </c>
      <c r="Q3946" s="12" t="s">
        <v>8315</v>
      </c>
      <c r="R3946" t="s">
        <v>8316</v>
      </c>
      <c r="S3946" s="16">
        <f t="shared" si="296"/>
        <v>42213.662905092591</v>
      </c>
      <c r="T3946" s="16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 s="10">
        <f t="shared" si="295"/>
        <v>5</v>
      </c>
      <c r="Q3947" s="12" t="s">
        <v>8315</v>
      </c>
      <c r="R3947" t="s">
        <v>8316</v>
      </c>
      <c r="S3947" s="16">
        <f t="shared" si="296"/>
        <v>42109.801712962959</v>
      </c>
      <c r="T3947" s="16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 s="10">
        <f t="shared" si="295"/>
        <v>39</v>
      </c>
      <c r="Q3948" s="12" t="s">
        <v>8315</v>
      </c>
      <c r="R3948" t="s">
        <v>8316</v>
      </c>
      <c r="S3948" s="16">
        <f t="shared" si="296"/>
        <v>42031.833587962959</v>
      </c>
      <c r="T3948" s="16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 s="10">
        <f t="shared" si="295"/>
        <v>50.5</v>
      </c>
      <c r="Q3949" s="12" t="s">
        <v>8315</v>
      </c>
      <c r="R3949" t="s">
        <v>8316</v>
      </c>
      <c r="S3949" s="16">
        <f t="shared" si="296"/>
        <v>42615.142870370371</v>
      </c>
      <c r="T3949" s="16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 s="10">
        <f t="shared" si="295"/>
        <v>0</v>
      </c>
      <c r="Q3950" s="12" t="s">
        <v>8315</v>
      </c>
      <c r="R3950" t="s">
        <v>8316</v>
      </c>
      <c r="S3950" s="16">
        <f t="shared" si="296"/>
        <v>41829.325497685182</v>
      </c>
      <c r="T3950" s="16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 s="10">
        <f t="shared" si="295"/>
        <v>49.28</v>
      </c>
      <c r="Q3951" s="12" t="s">
        <v>8315</v>
      </c>
      <c r="R3951" t="s">
        <v>8316</v>
      </c>
      <c r="S3951" s="16">
        <f t="shared" si="296"/>
        <v>42016.120613425926</v>
      </c>
      <c r="T3951" s="16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 s="10">
        <f t="shared" si="295"/>
        <v>25</v>
      </c>
      <c r="Q3952" s="12" t="s">
        <v>8315</v>
      </c>
      <c r="R3952" t="s">
        <v>8316</v>
      </c>
      <c r="S3952" s="16">
        <f t="shared" si="296"/>
        <v>42439.702314814815</v>
      </c>
      <c r="T3952" s="16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 s="10">
        <f t="shared" si="295"/>
        <v>1</v>
      </c>
      <c r="Q3953" s="12" t="s">
        <v>8315</v>
      </c>
      <c r="R3953" t="s">
        <v>8316</v>
      </c>
      <c r="S3953" s="16">
        <f t="shared" si="296"/>
        <v>42433.825717592597</v>
      </c>
      <c r="T3953" s="16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 s="10">
        <f t="shared" si="295"/>
        <v>25</v>
      </c>
      <c r="Q3954" s="12" t="s">
        <v>8315</v>
      </c>
      <c r="R3954" t="s">
        <v>8316</v>
      </c>
      <c r="S3954" s="16">
        <f t="shared" si="296"/>
        <v>42243.790393518517</v>
      </c>
      <c r="T3954" s="16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 s="10">
        <f t="shared" si="295"/>
        <v>0</v>
      </c>
      <c r="Q3955" s="12" t="s">
        <v>8315</v>
      </c>
      <c r="R3955" t="s">
        <v>8316</v>
      </c>
      <c r="S3955" s="16">
        <f t="shared" si="296"/>
        <v>42550.048449074078</v>
      </c>
      <c r="T3955" s="16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 s="10">
        <f t="shared" si="295"/>
        <v>0</v>
      </c>
      <c r="Q3956" s="12" t="s">
        <v>8315</v>
      </c>
      <c r="R3956" t="s">
        <v>8316</v>
      </c>
      <c r="S3956" s="16">
        <f t="shared" si="296"/>
        <v>41774.651203703703</v>
      </c>
      <c r="T3956" s="16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 s="10">
        <f t="shared" si="295"/>
        <v>53.13</v>
      </c>
      <c r="Q3957" s="12" t="s">
        <v>8315</v>
      </c>
      <c r="R3957" t="s">
        <v>8316</v>
      </c>
      <c r="S3957" s="16">
        <f t="shared" si="296"/>
        <v>42306.848854166667</v>
      </c>
      <c r="T3957" s="16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 s="10">
        <f t="shared" si="295"/>
        <v>0</v>
      </c>
      <c r="Q3958" s="12" t="s">
        <v>8315</v>
      </c>
      <c r="R3958" t="s">
        <v>8316</v>
      </c>
      <c r="S3958" s="16">
        <f t="shared" si="296"/>
        <v>42457.932025462964</v>
      </c>
      <c r="T3958" s="16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 s="10">
        <f t="shared" si="295"/>
        <v>7</v>
      </c>
      <c r="Q3959" s="12" t="s">
        <v>8315</v>
      </c>
      <c r="R3959" t="s">
        <v>8316</v>
      </c>
      <c r="S3959" s="16">
        <f t="shared" si="296"/>
        <v>42513.976319444439</v>
      </c>
      <c r="T3959" s="16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 s="10">
        <f t="shared" si="295"/>
        <v>40.06</v>
      </c>
      <c r="Q3960" s="12" t="s">
        <v>8315</v>
      </c>
      <c r="R3960" t="s">
        <v>8316</v>
      </c>
      <c r="S3960" s="16">
        <f t="shared" si="296"/>
        <v>41816.950370370374</v>
      </c>
      <c r="T3960" s="16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 s="10">
        <f t="shared" si="295"/>
        <v>24.33</v>
      </c>
      <c r="Q3961" s="12" t="s">
        <v>8315</v>
      </c>
      <c r="R3961" t="s">
        <v>8316</v>
      </c>
      <c r="S3961" s="16">
        <f t="shared" si="296"/>
        <v>41880.788842592592</v>
      </c>
      <c r="T3961" s="16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 s="10">
        <f t="shared" si="295"/>
        <v>11.25</v>
      </c>
      <c r="Q3962" s="12" t="s">
        <v>8315</v>
      </c>
      <c r="R3962" t="s">
        <v>8316</v>
      </c>
      <c r="S3962" s="16">
        <f t="shared" si="296"/>
        <v>42342.845555555556</v>
      </c>
      <c r="T3962" s="16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 s="10">
        <f t="shared" si="295"/>
        <v>10.5</v>
      </c>
      <c r="Q3963" s="12" t="s">
        <v>8315</v>
      </c>
      <c r="R3963" t="s">
        <v>8316</v>
      </c>
      <c r="S3963" s="16">
        <f t="shared" si="296"/>
        <v>41745.891319444447</v>
      </c>
      <c r="T3963" s="16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 s="10">
        <f t="shared" si="295"/>
        <v>15</v>
      </c>
      <c r="Q3964" s="12" t="s">
        <v>8315</v>
      </c>
      <c r="R3964" t="s">
        <v>8316</v>
      </c>
      <c r="S3964" s="16">
        <f t="shared" si="296"/>
        <v>42311.621458333335</v>
      </c>
      <c r="T3964" s="16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 s="10">
        <f t="shared" si="295"/>
        <v>0</v>
      </c>
      <c r="Q3965" s="12" t="s">
        <v>8315</v>
      </c>
      <c r="R3965" t="s">
        <v>8316</v>
      </c>
      <c r="S3965" s="16">
        <f t="shared" si="296"/>
        <v>42296.154131944444</v>
      </c>
      <c r="T3965" s="16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 s="10">
        <f t="shared" si="295"/>
        <v>42</v>
      </c>
      <c r="Q3966" s="12" t="s">
        <v>8315</v>
      </c>
      <c r="R3966" t="s">
        <v>8316</v>
      </c>
      <c r="S3966" s="16">
        <f t="shared" si="296"/>
        <v>42053.722060185188</v>
      </c>
      <c r="T3966" s="16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 s="10">
        <f t="shared" si="295"/>
        <v>71.25</v>
      </c>
      <c r="Q3967" s="12" t="s">
        <v>8315</v>
      </c>
      <c r="R3967" t="s">
        <v>8316</v>
      </c>
      <c r="S3967" s="16">
        <f t="shared" si="296"/>
        <v>42414.235879629632</v>
      </c>
      <c r="T3967" s="16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 s="10">
        <f t="shared" si="295"/>
        <v>22.5</v>
      </c>
      <c r="Q3968" s="12" t="s">
        <v>8315</v>
      </c>
      <c r="R3968" t="s">
        <v>8316</v>
      </c>
      <c r="S3968" s="16">
        <f t="shared" si="296"/>
        <v>41801.711550925924</v>
      </c>
      <c r="T3968" s="16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 s="10">
        <f t="shared" si="295"/>
        <v>41</v>
      </c>
      <c r="Q3969" s="12" t="s">
        <v>8315</v>
      </c>
      <c r="R3969" t="s">
        <v>8316</v>
      </c>
      <c r="S3969" s="16">
        <f t="shared" si="296"/>
        <v>42770.290590277778</v>
      </c>
      <c r="T3969" s="16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 s="10">
        <f t="shared" si="295"/>
        <v>47.91</v>
      </c>
      <c r="Q3970" s="12" t="s">
        <v>8315</v>
      </c>
      <c r="R3970" t="s">
        <v>8316</v>
      </c>
      <c r="S3970" s="16">
        <f t="shared" si="296"/>
        <v>42452.815659722226</v>
      </c>
      <c r="T3970" s="16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 s="10">
        <f t="shared" ref="P3971:P4034" si="299">IFERROR(ROUND(E3971/L3971,2),0)</f>
        <v>35.17</v>
      </c>
      <c r="Q3971" s="12" t="s">
        <v>8315</v>
      </c>
      <c r="R3971" t="s">
        <v>8316</v>
      </c>
      <c r="S3971" s="16">
        <f t="shared" ref="S3971:S4034" si="300">(((J3971/60)/60)/24)+DATE(1970,1,1)</f>
        <v>42601.854699074072</v>
      </c>
      <c r="T3971" s="16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 s="10">
        <f t="shared" si="299"/>
        <v>5.5</v>
      </c>
      <c r="Q3972" s="12" t="s">
        <v>8315</v>
      </c>
      <c r="R3972" t="s">
        <v>8316</v>
      </c>
      <c r="S3972" s="16">
        <f t="shared" si="300"/>
        <v>42447.863553240735</v>
      </c>
      <c r="T3972" s="16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 s="10">
        <f t="shared" si="299"/>
        <v>22.67</v>
      </c>
      <c r="Q3973" s="12" t="s">
        <v>8315</v>
      </c>
      <c r="R3973" t="s">
        <v>8316</v>
      </c>
      <c r="S3973" s="16">
        <f t="shared" si="300"/>
        <v>41811.536180555559</v>
      </c>
      <c r="T3973" s="16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 s="10">
        <f t="shared" si="299"/>
        <v>26.38</v>
      </c>
      <c r="Q3974" s="12" t="s">
        <v>8315</v>
      </c>
      <c r="R3974" t="s">
        <v>8316</v>
      </c>
      <c r="S3974" s="16">
        <f t="shared" si="300"/>
        <v>41981.067523148144</v>
      </c>
      <c r="T3974" s="16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 s="10">
        <f t="shared" si="299"/>
        <v>105.54</v>
      </c>
      <c r="Q3975" s="12" t="s">
        <v>8315</v>
      </c>
      <c r="R3975" t="s">
        <v>8316</v>
      </c>
      <c r="S3975" s="16">
        <f t="shared" si="300"/>
        <v>42469.68414351852</v>
      </c>
      <c r="T3975" s="16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 s="10">
        <f t="shared" si="299"/>
        <v>29.09</v>
      </c>
      <c r="Q3976" s="12" t="s">
        <v>8315</v>
      </c>
      <c r="R3976" t="s">
        <v>8316</v>
      </c>
      <c r="S3976" s="16">
        <f t="shared" si="300"/>
        <v>42493.546851851846</v>
      </c>
      <c r="T3976" s="16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 s="10">
        <f t="shared" si="299"/>
        <v>0</v>
      </c>
      <c r="Q3977" s="12" t="s">
        <v>8315</v>
      </c>
      <c r="R3977" t="s">
        <v>8316</v>
      </c>
      <c r="S3977" s="16">
        <f t="shared" si="300"/>
        <v>42534.866875</v>
      </c>
      <c r="T3977" s="16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 s="10">
        <f t="shared" si="299"/>
        <v>62</v>
      </c>
      <c r="Q3978" s="12" t="s">
        <v>8315</v>
      </c>
      <c r="R3978" t="s">
        <v>8316</v>
      </c>
      <c r="S3978" s="16">
        <f t="shared" si="300"/>
        <v>41830.858344907407</v>
      </c>
      <c r="T3978" s="16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 s="10">
        <f t="shared" si="299"/>
        <v>217.5</v>
      </c>
      <c r="Q3979" s="12" t="s">
        <v>8315</v>
      </c>
      <c r="R3979" t="s">
        <v>8316</v>
      </c>
      <c r="S3979" s="16">
        <f t="shared" si="300"/>
        <v>42543.788564814815</v>
      </c>
      <c r="T3979" s="16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 s="10">
        <f t="shared" si="299"/>
        <v>26.75</v>
      </c>
      <c r="Q3980" s="12" t="s">
        <v>8315</v>
      </c>
      <c r="R3980" t="s">
        <v>8316</v>
      </c>
      <c r="S3980" s="16">
        <f t="shared" si="300"/>
        <v>41975.642974537041</v>
      </c>
      <c r="T3980" s="16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 s="10">
        <f t="shared" si="299"/>
        <v>18.329999999999998</v>
      </c>
      <c r="Q3981" s="12" t="s">
        <v>8315</v>
      </c>
      <c r="R3981" t="s">
        <v>8316</v>
      </c>
      <c r="S3981" s="16">
        <f t="shared" si="300"/>
        <v>42069.903437500005</v>
      </c>
      <c r="T3981" s="16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 s="10">
        <f t="shared" si="299"/>
        <v>64.290000000000006</v>
      </c>
      <c r="Q3982" s="12" t="s">
        <v>8315</v>
      </c>
      <c r="R3982" t="s">
        <v>8316</v>
      </c>
      <c r="S3982" s="16">
        <f t="shared" si="300"/>
        <v>41795.598923611113</v>
      </c>
      <c r="T3982" s="16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 s="10">
        <f t="shared" si="299"/>
        <v>175</v>
      </c>
      <c r="Q3983" s="12" t="s">
        <v>8315</v>
      </c>
      <c r="R3983" t="s">
        <v>8316</v>
      </c>
      <c r="S3983" s="16">
        <f t="shared" si="300"/>
        <v>42508.179965277777</v>
      </c>
      <c r="T3983" s="16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 s="10">
        <f t="shared" si="299"/>
        <v>34</v>
      </c>
      <c r="Q3984" s="12" t="s">
        <v>8315</v>
      </c>
      <c r="R3984" t="s">
        <v>8316</v>
      </c>
      <c r="S3984" s="16">
        <f t="shared" si="300"/>
        <v>42132.809953703705</v>
      </c>
      <c r="T3984" s="16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 s="10">
        <f t="shared" si="299"/>
        <v>84.28</v>
      </c>
      <c r="Q3985" s="12" t="s">
        <v>8315</v>
      </c>
      <c r="R3985" t="s">
        <v>8316</v>
      </c>
      <c r="S3985" s="16">
        <f t="shared" si="300"/>
        <v>41747.86986111111</v>
      </c>
      <c r="T3985" s="16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 s="10">
        <f t="shared" si="299"/>
        <v>9.5</v>
      </c>
      <c r="Q3986" s="12" t="s">
        <v>8315</v>
      </c>
      <c r="R3986" t="s">
        <v>8316</v>
      </c>
      <c r="S3986" s="16">
        <f t="shared" si="300"/>
        <v>41920.963472222218</v>
      </c>
      <c r="T3986" s="16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 s="10">
        <f t="shared" si="299"/>
        <v>33.74</v>
      </c>
      <c r="Q3987" s="12" t="s">
        <v>8315</v>
      </c>
      <c r="R3987" t="s">
        <v>8316</v>
      </c>
      <c r="S3987" s="16">
        <f t="shared" si="300"/>
        <v>42399.707407407404</v>
      </c>
      <c r="T3987" s="16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 s="10">
        <f t="shared" si="299"/>
        <v>37.54</v>
      </c>
      <c r="Q3988" s="12" t="s">
        <v>8315</v>
      </c>
      <c r="R3988" t="s">
        <v>8316</v>
      </c>
      <c r="S3988" s="16">
        <f t="shared" si="300"/>
        <v>42467.548541666663</v>
      </c>
      <c r="T3988" s="16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 s="10">
        <f t="shared" si="299"/>
        <v>11.62</v>
      </c>
      <c r="Q3989" s="12" t="s">
        <v>8315</v>
      </c>
      <c r="R3989" t="s">
        <v>8316</v>
      </c>
      <c r="S3989" s="16">
        <f t="shared" si="300"/>
        <v>41765.92465277778</v>
      </c>
      <c r="T3989" s="16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 s="10">
        <f t="shared" si="299"/>
        <v>8</v>
      </c>
      <c r="Q3990" s="12" t="s">
        <v>8315</v>
      </c>
      <c r="R3990" t="s">
        <v>8316</v>
      </c>
      <c r="S3990" s="16">
        <f t="shared" si="300"/>
        <v>42230.08116898148</v>
      </c>
      <c r="T3990" s="16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 s="10">
        <f t="shared" si="299"/>
        <v>0</v>
      </c>
      <c r="Q3991" s="12" t="s">
        <v>8315</v>
      </c>
      <c r="R3991" t="s">
        <v>8316</v>
      </c>
      <c r="S3991" s="16">
        <f t="shared" si="300"/>
        <v>42286.749780092592</v>
      </c>
      <c r="T3991" s="16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 s="10">
        <f t="shared" si="299"/>
        <v>23</v>
      </c>
      <c r="Q3992" s="12" t="s">
        <v>8315</v>
      </c>
      <c r="R3992" t="s">
        <v>8316</v>
      </c>
      <c r="S3992" s="16">
        <f t="shared" si="300"/>
        <v>42401.672372685185</v>
      </c>
      <c r="T3992" s="16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 s="10">
        <f t="shared" si="299"/>
        <v>100</v>
      </c>
      <c r="Q3993" s="12" t="s">
        <v>8315</v>
      </c>
      <c r="R3993" t="s">
        <v>8316</v>
      </c>
      <c r="S3993" s="16">
        <f t="shared" si="300"/>
        <v>42125.644467592589</v>
      </c>
      <c r="T3993" s="16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 s="10">
        <f t="shared" si="299"/>
        <v>60.11</v>
      </c>
      <c r="Q3994" s="12" t="s">
        <v>8315</v>
      </c>
      <c r="R3994" t="s">
        <v>8316</v>
      </c>
      <c r="S3994" s="16">
        <f t="shared" si="300"/>
        <v>42289.94049768518</v>
      </c>
      <c r="T3994" s="16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 s="10">
        <f t="shared" si="299"/>
        <v>3</v>
      </c>
      <c r="Q3995" s="12" t="s">
        <v>8315</v>
      </c>
      <c r="R3995" t="s">
        <v>8316</v>
      </c>
      <c r="S3995" s="16">
        <f t="shared" si="300"/>
        <v>42107.864722222221</v>
      </c>
      <c r="T3995" s="16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 s="10">
        <f t="shared" si="299"/>
        <v>5</v>
      </c>
      <c r="Q3996" s="12" t="s">
        <v>8315</v>
      </c>
      <c r="R3996" t="s">
        <v>8316</v>
      </c>
      <c r="S3996" s="16">
        <f t="shared" si="300"/>
        <v>41809.389930555553</v>
      </c>
      <c r="T3996" s="16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 s="10">
        <f t="shared" si="299"/>
        <v>17.5</v>
      </c>
      <c r="Q3997" s="12" t="s">
        <v>8315</v>
      </c>
      <c r="R3997" t="s">
        <v>8316</v>
      </c>
      <c r="S3997" s="16">
        <f t="shared" si="300"/>
        <v>42019.683761574073</v>
      </c>
      <c r="T3997" s="16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 s="10">
        <f t="shared" si="299"/>
        <v>29.24</v>
      </c>
      <c r="Q3998" s="12" t="s">
        <v>8315</v>
      </c>
      <c r="R3998" t="s">
        <v>8316</v>
      </c>
      <c r="S3998" s="16">
        <f t="shared" si="300"/>
        <v>41950.26694444444</v>
      </c>
      <c r="T3998" s="16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 s="10">
        <f t="shared" si="299"/>
        <v>0</v>
      </c>
      <c r="Q3999" s="12" t="s">
        <v>8315</v>
      </c>
      <c r="R3999" t="s">
        <v>8316</v>
      </c>
      <c r="S3999" s="16">
        <f t="shared" si="300"/>
        <v>42069.391446759255</v>
      </c>
      <c r="T3999" s="16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 s="10">
        <f t="shared" si="299"/>
        <v>59.58</v>
      </c>
      <c r="Q4000" s="12" t="s">
        <v>8315</v>
      </c>
      <c r="R4000" t="s">
        <v>8316</v>
      </c>
      <c r="S4000" s="16">
        <f t="shared" si="300"/>
        <v>42061.963263888887</v>
      </c>
      <c r="T4000" s="16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 s="10">
        <f t="shared" si="299"/>
        <v>82.57</v>
      </c>
      <c r="Q4001" s="12" t="s">
        <v>8315</v>
      </c>
      <c r="R4001" t="s">
        <v>8316</v>
      </c>
      <c r="S4001" s="16">
        <f t="shared" si="300"/>
        <v>41842.828680555554</v>
      </c>
      <c r="T4001" s="16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 s="10">
        <f t="shared" si="299"/>
        <v>10</v>
      </c>
      <c r="Q4002" s="12" t="s">
        <v>8315</v>
      </c>
      <c r="R4002" t="s">
        <v>8316</v>
      </c>
      <c r="S4002" s="16">
        <f t="shared" si="300"/>
        <v>42437.64534722222</v>
      </c>
      <c r="T4002" s="16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 s="10">
        <f t="shared" si="299"/>
        <v>32.36</v>
      </c>
      <c r="Q4003" s="12" t="s">
        <v>8315</v>
      </c>
      <c r="R4003" t="s">
        <v>8316</v>
      </c>
      <c r="S4003" s="16">
        <f t="shared" si="300"/>
        <v>42775.964212962965</v>
      </c>
      <c r="T4003" s="16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 s="10">
        <f t="shared" si="299"/>
        <v>5.75</v>
      </c>
      <c r="Q4004" s="12" t="s">
        <v>8315</v>
      </c>
      <c r="R4004" t="s">
        <v>8316</v>
      </c>
      <c r="S4004" s="16">
        <f t="shared" si="300"/>
        <v>41879.043530092589</v>
      </c>
      <c r="T4004" s="16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 s="10">
        <f t="shared" si="299"/>
        <v>100.5</v>
      </c>
      <c r="Q4005" s="12" t="s">
        <v>8315</v>
      </c>
      <c r="R4005" t="s">
        <v>8316</v>
      </c>
      <c r="S4005" s="16">
        <f t="shared" si="300"/>
        <v>42020.587349537032</v>
      </c>
      <c r="T4005" s="16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 s="10">
        <f t="shared" si="299"/>
        <v>1</v>
      </c>
      <c r="Q4006" s="12" t="s">
        <v>8315</v>
      </c>
      <c r="R4006" t="s">
        <v>8316</v>
      </c>
      <c r="S4006" s="16">
        <f t="shared" si="300"/>
        <v>41890.16269675926</v>
      </c>
      <c r="T4006" s="16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 s="10">
        <f t="shared" si="299"/>
        <v>20</v>
      </c>
      <c r="Q4007" s="12" t="s">
        <v>8315</v>
      </c>
      <c r="R4007" t="s">
        <v>8316</v>
      </c>
      <c r="S4007" s="16">
        <f t="shared" si="300"/>
        <v>41872.807696759257</v>
      </c>
      <c r="T4007" s="16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 s="10">
        <f t="shared" si="299"/>
        <v>2</v>
      </c>
      <c r="Q4008" s="12" t="s">
        <v>8315</v>
      </c>
      <c r="R4008" t="s">
        <v>8316</v>
      </c>
      <c r="S4008" s="16">
        <f t="shared" si="300"/>
        <v>42391.772997685184</v>
      </c>
      <c r="T4008" s="16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 s="10">
        <f t="shared" si="299"/>
        <v>5</v>
      </c>
      <c r="Q4009" s="12" t="s">
        <v>8315</v>
      </c>
      <c r="R4009" t="s">
        <v>8316</v>
      </c>
      <c r="S4009" s="16">
        <f t="shared" si="300"/>
        <v>41848.772928240738</v>
      </c>
      <c r="T4009" s="16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 s="10">
        <f t="shared" si="299"/>
        <v>15</v>
      </c>
      <c r="Q4010" s="12" t="s">
        <v>8315</v>
      </c>
      <c r="R4010" t="s">
        <v>8316</v>
      </c>
      <c r="S4010" s="16">
        <f t="shared" si="300"/>
        <v>42177.964201388888</v>
      </c>
      <c r="T4010" s="16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 s="10">
        <f t="shared" si="299"/>
        <v>25</v>
      </c>
      <c r="Q4011" s="12" t="s">
        <v>8315</v>
      </c>
      <c r="R4011" t="s">
        <v>8316</v>
      </c>
      <c r="S4011" s="16">
        <f t="shared" si="300"/>
        <v>41851.700925925928</v>
      </c>
      <c r="T4011" s="16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 s="10">
        <f t="shared" si="299"/>
        <v>45.84</v>
      </c>
      <c r="Q4012" s="12" t="s">
        <v>8315</v>
      </c>
      <c r="R4012" t="s">
        <v>8316</v>
      </c>
      <c r="S4012" s="16">
        <f t="shared" si="300"/>
        <v>41921.770439814813</v>
      </c>
      <c r="T4012" s="16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 s="10">
        <f t="shared" si="299"/>
        <v>4.75</v>
      </c>
      <c r="Q4013" s="12" t="s">
        <v>8315</v>
      </c>
      <c r="R4013" t="s">
        <v>8316</v>
      </c>
      <c r="S4013" s="16">
        <f t="shared" si="300"/>
        <v>42002.54488425926</v>
      </c>
      <c r="T4013" s="16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 s="10">
        <f t="shared" si="299"/>
        <v>0</v>
      </c>
      <c r="Q4014" s="12" t="s">
        <v>8315</v>
      </c>
      <c r="R4014" t="s">
        <v>8316</v>
      </c>
      <c r="S4014" s="16">
        <f t="shared" si="300"/>
        <v>42096.544548611113</v>
      </c>
      <c r="T4014" s="16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 s="10">
        <f t="shared" si="299"/>
        <v>13</v>
      </c>
      <c r="Q4015" s="12" t="s">
        <v>8315</v>
      </c>
      <c r="R4015" t="s">
        <v>8316</v>
      </c>
      <c r="S4015" s="16">
        <f t="shared" si="300"/>
        <v>42021.301192129627</v>
      </c>
      <c r="T4015" s="16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 s="10">
        <f t="shared" si="299"/>
        <v>0</v>
      </c>
      <c r="Q4016" s="12" t="s">
        <v>8315</v>
      </c>
      <c r="R4016" t="s">
        <v>8316</v>
      </c>
      <c r="S4016" s="16">
        <f t="shared" si="300"/>
        <v>42419.246168981481</v>
      </c>
      <c r="T4016" s="16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 s="10">
        <f t="shared" si="299"/>
        <v>1</v>
      </c>
      <c r="Q4017" s="12" t="s">
        <v>8315</v>
      </c>
      <c r="R4017" t="s">
        <v>8316</v>
      </c>
      <c r="S4017" s="16">
        <f t="shared" si="300"/>
        <v>42174.780821759254</v>
      </c>
      <c r="T4017" s="16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 s="10">
        <f t="shared" si="299"/>
        <v>10</v>
      </c>
      <c r="Q4018" s="12" t="s">
        <v>8315</v>
      </c>
      <c r="R4018" t="s">
        <v>8316</v>
      </c>
      <c r="S4018" s="16">
        <f t="shared" si="300"/>
        <v>41869.872685185182</v>
      </c>
      <c r="T4018" s="16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 s="10">
        <f t="shared" si="299"/>
        <v>52.5</v>
      </c>
      <c r="Q4019" s="12" t="s">
        <v>8315</v>
      </c>
      <c r="R4019" t="s">
        <v>8316</v>
      </c>
      <c r="S4019" s="16">
        <f t="shared" si="300"/>
        <v>41856.672152777777</v>
      </c>
      <c r="T4019" s="16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 s="10">
        <f t="shared" si="299"/>
        <v>32.5</v>
      </c>
      <c r="Q4020" s="12" t="s">
        <v>8315</v>
      </c>
      <c r="R4020" t="s">
        <v>8316</v>
      </c>
      <c r="S4020" s="16">
        <f t="shared" si="300"/>
        <v>42620.91097222222</v>
      </c>
      <c r="T4020" s="16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 s="10">
        <f t="shared" si="299"/>
        <v>7.25</v>
      </c>
      <c r="Q4021" s="12" t="s">
        <v>8315</v>
      </c>
      <c r="R4021" t="s">
        <v>8316</v>
      </c>
      <c r="S4021" s="16">
        <f t="shared" si="300"/>
        <v>42417.675879629634</v>
      </c>
      <c r="T4021" s="16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 s="10">
        <f t="shared" si="299"/>
        <v>33.33</v>
      </c>
      <c r="Q4022" s="12" t="s">
        <v>8315</v>
      </c>
      <c r="R4022" t="s">
        <v>8316</v>
      </c>
      <c r="S4022" s="16">
        <f t="shared" si="300"/>
        <v>42057.190960648149</v>
      </c>
      <c r="T4022" s="16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 s="10">
        <f t="shared" si="299"/>
        <v>62.5</v>
      </c>
      <c r="Q4023" s="12" t="s">
        <v>8315</v>
      </c>
      <c r="R4023" t="s">
        <v>8316</v>
      </c>
      <c r="S4023" s="16">
        <f t="shared" si="300"/>
        <v>41878.911550925928</v>
      </c>
      <c r="T4023" s="16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 s="10">
        <f t="shared" si="299"/>
        <v>63.56</v>
      </c>
      <c r="Q4024" s="12" t="s">
        <v>8315</v>
      </c>
      <c r="R4024" t="s">
        <v>8316</v>
      </c>
      <c r="S4024" s="16">
        <f t="shared" si="300"/>
        <v>41990.584108796291</v>
      </c>
      <c r="T4024" s="16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 s="10">
        <f t="shared" si="299"/>
        <v>0</v>
      </c>
      <c r="Q4025" s="12" t="s">
        <v>8315</v>
      </c>
      <c r="R4025" t="s">
        <v>8316</v>
      </c>
      <c r="S4025" s="16">
        <f t="shared" si="300"/>
        <v>42408.999571759254</v>
      </c>
      <c r="T4025" s="16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 s="10">
        <f t="shared" si="299"/>
        <v>10</v>
      </c>
      <c r="Q4026" s="12" t="s">
        <v>8315</v>
      </c>
      <c r="R4026" t="s">
        <v>8316</v>
      </c>
      <c r="S4026" s="16">
        <f t="shared" si="300"/>
        <v>42217.670104166667</v>
      </c>
      <c r="T4026" s="16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 s="10">
        <f t="shared" si="299"/>
        <v>62.5</v>
      </c>
      <c r="Q4027" s="12" t="s">
        <v>8315</v>
      </c>
      <c r="R4027" t="s">
        <v>8316</v>
      </c>
      <c r="S4027" s="16">
        <f t="shared" si="300"/>
        <v>42151.237685185188</v>
      </c>
      <c r="T4027" s="16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 s="10">
        <f t="shared" si="299"/>
        <v>0</v>
      </c>
      <c r="Q4028" s="12" t="s">
        <v>8315</v>
      </c>
      <c r="R4028" t="s">
        <v>8316</v>
      </c>
      <c r="S4028" s="16">
        <f t="shared" si="300"/>
        <v>42282.655543981484</v>
      </c>
      <c r="T4028" s="16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 s="10">
        <f t="shared" si="299"/>
        <v>30.71</v>
      </c>
      <c r="Q4029" s="12" t="s">
        <v>8315</v>
      </c>
      <c r="R4029" t="s">
        <v>8316</v>
      </c>
      <c r="S4029" s="16">
        <f t="shared" si="300"/>
        <v>42768.97084490741</v>
      </c>
      <c r="T4029" s="16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 s="10">
        <f t="shared" si="299"/>
        <v>51</v>
      </c>
      <c r="Q4030" s="12" t="s">
        <v>8315</v>
      </c>
      <c r="R4030" t="s">
        <v>8316</v>
      </c>
      <c r="S4030" s="16">
        <f t="shared" si="300"/>
        <v>41765.938657407409</v>
      </c>
      <c r="T4030" s="16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 s="10">
        <f t="shared" si="299"/>
        <v>0</v>
      </c>
      <c r="Q4031" s="12" t="s">
        <v>8315</v>
      </c>
      <c r="R4031" t="s">
        <v>8316</v>
      </c>
      <c r="S4031" s="16">
        <f t="shared" si="300"/>
        <v>42322.025115740747</v>
      </c>
      <c r="T4031" s="16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 s="10">
        <f t="shared" si="299"/>
        <v>66.67</v>
      </c>
      <c r="Q4032" s="12" t="s">
        <v>8315</v>
      </c>
      <c r="R4032" t="s">
        <v>8316</v>
      </c>
      <c r="S4032" s="16">
        <f t="shared" si="300"/>
        <v>42374.655081018514</v>
      </c>
      <c r="T4032" s="16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 s="10">
        <f t="shared" si="299"/>
        <v>0</v>
      </c>
      <c r="Q4033" s="12" t="s">
        <v>8315</v>
      </c>
      <c r="R4033" t="s">
        <v>8316</v>
      </c>
      <c r="S4033" s="16">
        <f t="shared" si="300"/>
        <v>41941.585231481484</v>
      </c>
      <c r="T4033" s="16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 s="10">
        <f t="shared" si="299"/>
        <v>59</v>
      </c>
      <c r="Q4034" s="12" t="s">
        <v>8315</v>
      </c>
      <c r="R4034" t="s">
        <v>8316</v>
      </c>
      <c r="S4034" s="16">
        <f t="shared" si="300"/>
        <v>42293.809212962966</v>
      </c>
      <c r="T4034" s="16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 s="10">
        <f t="shared" ref="P4035:P4098" si="303">IFERROR(ROUND(E4035/L4035,2),0)</f>
        <v>65.34</v>
      </c>
      <c r="Q4035" s="12" t="s">
        <v>8315</v>
      </c>
      <c r="R4035" t="s">
        <v>8316</v>
      </c>
      <c r="S4035" s="16">
        <f t="shared" ref="S4035:S4098" si="304">(((J4035/60)/60)/24)+DATE(1970,1,1)</f>
        <v>42614.268796296295</v>
      </c>
      <c r="T4035" s="16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 s="10">
        <f t="shared" si="303"/>
        <v>100</v>
      </c>
      <c r="Q4036" s="12" t="s">
        <v>8315</v>
      </c>
      <c r="R4036" t="s">
        <v>8316</v>
      </c>
      <c r="S4036" s="16">
        <f t="shared" si="304"/>
        <v>42067.947337962964</v>
      </c>
      <c r="T4036" s="16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 s="10">
        <f t="shared" si="303"/>
        <v>147.4</v>
      </c>
      <c r="Q4037" s="12" t="s">
        <v>8315</v>
      </c>
      <c r="R4037" t="s">
        <v>8316</v>
      </c>
      <c r="S4037" s="16">
        <f t="shared" si="304"/>
        <v>41903.882951388885</v>
      </c>
      <c r="T4037" s="16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 s="10">
        <f t="shared" si="303"/>
        <v>166.06</v>
      </c>
      <c r="Q4038" s="12" t="s">
        <v>8315</v>
      </c>
      <c r="R4038" t="s">
        <v>8316</v>
      </c>
      <c r="S4038" s="16">
        <f t="shared" si="304"/>
        <v>41804.937083333331</v>
      </c>
      <c r="T4038" s="16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 s="10">
        <f t="shared" si="303"/>
        <v>40</v>
      </c>
      <c r="Q4039" s="12" t="s">
        <v>8315</v>
      </c>
      <c r="R4039" t="s">
        <v>8316</v>
      </c>
      <c r="S4039" s="16">
        <f t="shared" si="304"/>
        <v>42497.070775462969</v>
      </c>
      <c r="T4039" s="16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 s="10">
        <f t="shared" si="303"/>
        <v>75.25</v>
      </c>
      <c r="Q4040" s="12" t="s">
        <v>8315</v>
      </c>
      <c r="R4040" t="s">
        <v>8316</v>
      </c>
      <c r="S4040" s="16">
        <f t="shared" si="304"/>
        <v>41869.798726851855</v>
      </c>
      <c r="T4040" s="16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 s="10">
        <f t="shared" si="303"/>
        <v>60</v>
      </c>
      <c r="Q4041" s="12" t="s">
        <v>8315</v>
      </c>
      <c r="R4041" t="s">
        <v>8316</v>
      </c>
      <c r="S4041" s="16">
        <f t="shared" si="304"/>
        <v>42305.670914351853</v>
      </c>
      <c r="T4041" s="16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 s="10">
        <f t="shared" si="303"/>
        <v>1250</v>
      </c>
      <c r="Q4042" s="12" t="s">
        <v>8315</v>
      </c>
      <c r="R4042" t="s">
        <v>8316</v>
      </c>
      <c r="S4042" s="16">
        <f t="shared" si="304"/>
        <v>42144.231527777782</v>
      </c>
      <c r="T4042" s="16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 s="10">
        <f t="shared" si="303"/>
        <v>10.5</v>
      </c>
      <c r="Q4043" s="12" t="s">
        <v>8315</v>
      </c>
      <c r="R4043" t="s">
        <v>8316</v>
      </c>
      <c r="S4043" s="16">
        <f t="shared" si="304"/>
        <v>42559.474004629628</v>
      </c>
      <c r="T4043" s="16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 s="10">
        <f t="shared" si="303"/>
        <v>7</v>
      </c>
      <c r="Q4044" s="12" t="s">
        <v>8315</v>
      </c>
      <c r="R4044" t="s">
        <v>8316</v>
      </c>
      <c r="S4044" s="16">
        <f t="shared" si="304"/>
        <v>41995.084074074075</v>
      </c>
      <c r="T4044" s="16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 s="10">
        <f t="shared" si="303"/>
        <v>0</v>
      </c>
      <c r="Q4045" s="12" t="s">
        <v>8315</v>
      </c>
      <c r="R4045" t="s">
        <v>8316</v>
      </c>
      <c r="S4045" s="16">
        <f t="shared" si="304"/>
        <v>41948.957465277781</v>
      </c>
      <c r="T4045" s="16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 s="10">
        <f t="shared" si="303"/>
        <v>56.25</v>
      </c>
      <c r="Q4046" s="12" t="s">
        <v>8315</v>
      </c>
      <c r="R4046" t="s">
        <v>8316</v>
      </c>
      <c r="S4046" s="16">
        <f t="shared" si="304"/>
        <v>42074.219699074078</v>
      </c>
      <c r="T4046" s="16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 s="10">
        <f t="shared" si="303"/>
        <v>1</v>
      </c>
      <c r="Q4047" s="12" t="s">
        <v>8315</v>
      </c>
      <c r="R4047" t="s">
        <v>8316</v>
      </c>
      <c r="S4047" s="16">
        <f t="shared" si="304"/>
        <v>41842.201261574075</v>
      </c>
      <c r="T4047" s="16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 s="10">
        <f t="shared" si="303"/>
        <v>38.33</v>
      </c>
      <c r="Q4048" s="12" t="s">
        <v>8315</v>
      </c>
      <c r="R4048" t="s">
        <v>8316</v>
      </c>
      <c r="S4048" s="16">
        <f t="shared" si="304"/>
        <v>41904.650578703702</v>
      </c>
      <c r="T4048" s="16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 s="10">
        <f t="shared" si="303"/>
        <v>27.5</v>
      </c>
      <c r="Q4049" s="12" t="s">
        <v>8315</v>
      </c>
      <c r="R4049" t="s">
        <v>8316</v>
      </c>
      <c r="S4049" s="16">
        <f t="shared" si="304"/>
        <v>41991.022488425922</v>
      </c>
      <c r="T4049" s="16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 s="10">
        <f t="shared" si="303"/>
        <v>32.979999999999997</v>
      </c>
      <c r="Q4050" s="12" t="s">
        <v>8315</v>
      </c>
      <c r="R4050" t="s">
        <v>8316</v>
      </c>
      <c r="S4050" s="16">
        <f t="shared" si="304"/>
        <v>42436.509108796294</v>
      </c>
      <c r="T4050" s="16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 s="10">
        <f t="shared" si="303"/>
        <v>16</v>
      </c>
      <c r="Q4051" s="12" t="s">
        <v>8315</v>
      </c>
      <c r="R4051" t="s">
        <v>8316</v>
      </c>
      <c r="S4051" s="16">
        <f t="shared" si="304"/>
        <v>42169.958506944444</v>
      </c>
      <c r="T4051" s="16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 s="10">
        <f t="shared" si="303"/>
        <v>1</v>
      </c>
      <c r="Q4052" s="12" t="s">
        <v>8315</v>
      </c>
      <c r="R4052" t="s">
        <v>8316</v>
      </c>
      <c r="S4052" s="16">
        <f t="shared" si="304"/>
        <v>41905.636469907404</v>
      </c>
      <c r="T4052" s="16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 s="10">
        <f t="shared" si="303"/>
        <v>0</v>
      </c>
      <c r="Q4053" s="12" t="s">
        <v>8315</v>
      </c>
      <c r="R4053" t="s">
        <v>8316</v>
      </c>
      <c r="S4053" s="16">
        <f t="shared" si="304"/>
        <v>41761.810150462967</v>
      </c>
      <c r="T4053" s="16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 s="10">
        <f t="shared" si="303"/>
        <v>86.62</v>
      </c>
      <c r="Q4054" s="12" t="s">
        <v>8315</v>
      </c>
      <c r="R4054" t="s">
        <v>8316</v>
      </c>
      <c r="S4054" s="16">
        <f t="shared" si="304"/>
        <v>41865.878657407404</v>
      </c>
      <c r="T4054" s="16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 s="10">
        <f t="shared" si="303"/>
        <v>55</v>
      </c>
      <c r="Q4055" s="12" t="s">
        <v>8315</v>
      </c>
      <c r="R4055" t="s">
        <v>8316</v>
      </c>
      <c r="S4055" s="16">
        <f t="shared" si="304"/>
        <v>41928.690138888887</v>
      </c>
      <c r="T4055" s="16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 s="10">
        <f t="shared" si="303"/>
        <v>0</v>
      </c>
      <c r="Q4056" s="12" t="s">
        <v>8315</v>
      </c>
      <c r="R4056" t="s">
        <v>8316</v>
      </c>
      <c r="S4056" s="16">
        <f t="shared" si="304"/>
        <v>42613.841261574074</v>
      </c>
      <c r="T4056" s="16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 s="10">
        <f t="shared" si="303"/>
        <v>41.95</v>
      </c>
      <c r="Q4057" s="12" t="s">
        <v>8315</v>
      </c>
      <c r="R4057" t="s">
        <v>8316</v>
      </c>
      <c r="S4057" s="16">
        <f t="shared" si="304"/>
        <v>41779.648506944446</v>
      </c>
      <c r="T4057" s="16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 s="10">
        <f t="shared" si="303"/>
        <v>88.33</v>
      </c>
      <c r="Q4058" s="12" t="s">
        <v>8315</v>
      </c>
      <c r="R4058" t="s">
        <v>8316</v>
      </c>
      <c r="S4058" s="16">
        <f t="shared" si="304"/>
        <v>42534.933321759265</v>
      </c>
      <c r="T4058" s="16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 s="10">
        <f t="shared" si="303"/>
        <v>129.16999999999999</v>
      </c>
      <c r="Q4059" s="12" t="s">
        <v>8315</v>
      </c>
      <c r="R4059" t="s">
        <v>8316</v>
      </c>
      <c r="S4059" s="16">
        <f t="shared" si="304"/>
        <v>42310.968518518523</v>
      </c>
      <c r="T4059" s="16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 s="10">
        <f t="shared" si="303"/>
        <v>23.75</v>
      </c>
      <c r="Q4060" s="12" t="s">
        <v>8315</v>
      </c>
      <c r="R4060" t="s">
        <v>8316</v>
      </c>
      <c r="S4060" s="16">
        <f t="shared" si="304"/>
        <v>42446.060694444444</v>
      </c>
      <c r="T4060" s="16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 s="10">
        <f t="shared" si="303"/>
        <v>35.71</v>
      </c>
      <c r="Q4061" s="12" t="s">
        <v>8315</v>
      </c>
      <c r="R4061" t="s">
        <v>8316</v>
      </c>
      <c r="S4061" s="16">
        <f t="shared" si="304"/>
        <v>41866.640648148146</v>
      </c>
      <c r="T4061" s="16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 s="10">
        <f t="shared" si="303"/>
        <v>57</v>
      </c>
      <c r="Q4062" s="12" t="s">
        <v>8315</v>
      </c>
      <c r="R4062" t="s">
        <v>8316</v>
      </c>
      <c r="S4062" s="16">
        <f t="shared" si="304"/>
        <v>41779.695092592592</v>
      </c>
      <c r="T4062" s="16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 s="10">
        <f t="shared" si="303"/>
        <v>0</v>
      </c>
      <c r="Q4063" s="12" t="s">
        <v>8315</v>
      </c>
      <c r="R4063" t="s">
        <v>8316</v>
      </c>
      <c r="S4063" s="16">
        <f t="shared" si="304"/>
        <v>42421.141469907408</v>
      </c>
      <c r="T4063" s="16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 s="10">
        <f t="shared" si="303"/>
        <v>163.33000000000001</v>
      </c>
      <c r="Q4064" s="12" t="s">
        <v>8315</v>
      </c>
      <c r="R4064" t="s">
        <v>8316</v>
      </c>
      <c r="S4064" s="16">
        <f t="shared" si="304"/>
        <v>42523.739212962959</v>
      </c>
      <c r="T4064" s="16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 s="10">
        <f t="shared" si="303"/>
        <v>15</v>
      </c>
      <c r="Q4065" s="12" t="s">
        <v>8315</v>
      </c>
      <c r="R4065" t="s">
        <v>8316</v>
      </c>
      <c r="S4065" s="16">
        <f t="shared" si="304"/>
        <v>41787.681527777779</v>
      </c>
      <c r="T4065" s="16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 s="10">
        <f t="shared" si="303"/>
        <v>64.17</v>
      </c>
      <c r="Q4066" s="12" t="s">
        <v>8315</v>
      </c>
      <c r="R4066" t="s">
        <v>8316</v>
      </c>
      <c r="S4066" s="16">
        <f t="shared" si="304"/>
        <v>42093.588263888887</v>
      </c>
      <c r="T4066" s="16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 s="10">
        <f t="shared" si="303"/>
        <v>6.75</v>
      </c>
      <c r="Q4067" s="12" t="s">
        <v>8315</v>
      </c>
      <c r="R4067" t="s">
        <v>8316</v>
      </c>
      <c r="S4067" s="16">
        <f t="shared" si="304"/>
        <v>41833.951516203706</v>
      </c>
      <c r="T4067" s="16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 s="10">
        <f t="shared" si="303"/>
        <v>25</v>
      </c>
      <c r="Q4068" s="12" t="s">
        <v>8315</v>
      </c>
      <c r="R4068" t="s">
        <v>8316</v>
      </c>
      <c r="S4068" s="16">
        <f t="shared" si="304"/>
        <v>42479.039212962962</v>
      </c>
      <c r="T4068" s="16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 s="10">
        <f t="shared" si="303"/>
        <v>179.12</v>
      </c>
      <c r="Q4069" s="12" t="s">
        <v>8315</v>
      </c>
      <c r="R4069" t="s">
        <v>8316</v>
      </c>
      <c r="S4069" s="16">
        <f t="shared" si="304"/>
        <v>42235.117476851854</v>
      </c>
      <c r="T4069" s="16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 s="10">
        <f t="shared" si="303"/>
        <v>34.950000000000003</v>
      </c>
      <c r="Q4070" s="12" t="s">
        <v>8315</v>
      </c>
      <c r="R4070" t="s">
        <v>8316</v>
      </c>
      <c r="S4070" s="16">
        <f t="shared" si="304"/>
        <v>42718.963599537034</v>
      </c>
      <c r="T4070" s="16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 s="10">
        <f t="shared" si="303"/>
        <v>33.08</v>
      </c>
      <c r="Q4071" s="12" t="s">
        <v>8315</v>
      </c>
      <c r="R4071" t="s">
        <v>8316</v>
      </c>
      <c r="S4071" s="16">
        <f t="shared" si="304"/>
        <v>42022.661527777775</v>
      </c>
      <c r="T4071" s="16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 s="10">
        <f t="shared" si="303"/>
        <v>27.5</v>
      </c>
      <c r="Q4072" s="12" t="s">
        <v>8315</v>
      </c>
      <c r="R4072" t="s">
        <v>8316</v>
      </c>
      <c r="S4072" s="16">
        <f t="shared" si="304"/>
        <v>42031.666898148149</v>
      </c>
      <c r="T4072" s="16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 s="10">
        <f t="shared" si="303"/>
        <v>0</v>
      </c>
      <c r="Q4073" s="12" t="s">
        <v>8315</v>
      </c>
      <c r="R4073" t="s">
        <v>8316</v>
      </c>
      <c r="S4073" s="16">
        <f t="shared" si="304"/>
        <v>42700.804756944446</v>
      </c>
      <c r="T4073" s="16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 s="10">
        <f t="shared" si="303"/>
        <v>2</v>
      </c>
      <c r="Q4074" s="12" t="s">
        <v>8315</v>
      </c>
      <c r="R4074" t="s">
        <v>8316</v>
      </c>
      <c r="S4074" s="16">
        <f t="shared" si="304"/>
        <v>41812.77443287037</v>
      </c>
      <c r="T4074" s="16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 s="10">
        <f t="shared" si="303"/>
        <v>18.5</v>
      </c>
      <c r="Q4075" s="12" t="s">
        <v>8315</v>
      </c>
      <c r="R4075" t="s">
        <v>8316</v>
      </c>
      <c r="S4075" s="16">
        <f t="shared" si="304"/>
        <v>42078.34520833334</v>
      </c>
      <c r="T4075" s="16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 s="10">
        <f t="shared" si="303"/>
        <v>35</v>
      </c>
      <c r="Q4076" s="12" t="s">
        <v>8315</v>
      </c>
      <c r="R4076" t="s">
        <v>8316</v>
      </c>
      <c r="S4076" s="16">
        <f t="shared" si="304"/>
        <v>42283.552951388891</v>
      </c>
      <c r="T4076" s="16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 s="10">
        <f t="shared" si="303"/>
        <v>44.31</v>
      </c>
      <c r="Q4077" s="12" t="s">
        <v>8315</v>
      </c>
      <c r="R4077" t="s">
        <v>8316</v>
      </c>
      <c r="S4077" s="16">
        <f t="shared" si="304"/>
        <v>41779.045937499999</v>
      </c>
      <c r="T4077" s="16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 s="10">
        <f t="shared" si="303"/>
        <v>0</v>
      </c>
      <c r="Q4078" s="12" t="s">
        <v>8315</v>
      </c>
      <c r="R4078" t="s">
        <v>8316</v>
      </c>
      <c r="S4078" s="16">
        <f t="shared" si="304"/>
        <v>41905.795706018522</v>
      </c>
      <c r="T4078" s="16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 s="10">
        <f t="shared" si="303"/>
        <v>222.5</v>
      </c>
      <c r="Q4079" s="12" t="s">
        <v>8315</v>
      </c>
      <c r="R4079" t="s">
        <v>8316</v>
      </c>
      <c r="S4079" s="16">
        <f t="shared" si="304"/>
        <v>42695.7105787037</v>
      </c>
      <c r="T4079" s="16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 s="10">
        <f t="shared" si="303"/>
        <v>0</v>
      </c>
      <c r="Q4080" s="12" t="s">
        <v>8315</v>
      </c>
      <c r="R4080" t="s">
        <v>8316</v>
      </c>
      <c r="S4080" s="16">
        <f t="shared" si="304"/>
        <v>42732.787523148145</v>
      </c>
      <c r="T4080" s="16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 s="10">
        <f t="shared" si="303"/>
        <v>5</v>
      </c>
      <c r="Q4081" s="12" t="s">
        <v>8315</v>
      </c>
      <c r="R4081" t="s">
        <v>8316</v>
      </c>
      <c r="S4081" s="16">
        <f t="shared" si="304"/>
        <v>42510.938900462963</v>
      </c>
      <c r="T4081" s="16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 s="10">
        <f t="shared" si="303"/>
        <v>0</v>
      </c>
      <c r="Q4082" s="12" t="s">
        <v>8315</v>
      </c>
      <c r="R4082" t="s">
        <v>8316</v>
      </c>
      <c r="S4082" s="16">
        <f t="shared" si="304"/>
        <v>42511.698101851856</v>
      </c>
      <c r="T4082" s="16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 s="10">
        <f t="shared" si="303"/>
        <v>29.17</v>
      </c>
      <c r="Q4083" s="12" t="s">
        <v>8315</v>
      </c>
      <c r="R4083" t="s">
        <v>8316</v>
      </c>
      <c r="S4083" s="16">
        <f t="shared" si="304"/>
        <v>42041.581307870365</v>
      </c>
      <c r="T4083" s="16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 s="10">
        <f t="shared" si="303"/>
        <v>1.5</v>
      </c>
      <c r="Q4084" s="12" t="s">
        <v>8315</v>
      </c>
      <c r="R4084" t="s">
        <v>8316</v>
      </c>
      <c r="S4084" s="16">
        <f t="shared" si="304"/>
        <v>42307.189270833333</v>
      </c>
      <c r="T4084" s="16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 s="10">
        <f t="shared" si="303"/>
        <v>126.5</v>
      </c>
      <c r="Q4085" s="12" t="s">
        <v>8315</v>
      </c>
      <c r="R4085" t="s">
        <v>8316</v>
      </c>
      <c r="S4085" s="16">
        <f t="shared" si="304"/>
        <v>42353.761759259258</v>
      </c>
      <c r="T4085" s="16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 s="10">
        <f t="shared" si="303"/>
        <v>10</v>
      </c>
      <c r="Q4086" s="12" t="s">
        <v>8315</v>
      </c>
      <c r="R4086" t="s">
        <v>8316</v>
      </c>
      <c r="S4086" s="16">
        <f t="shared" si="304"/>
        <v>42622.436412037037</v>
      </c>
      <c r="T4086" s="16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 s="10">
        <f t="shared" si="303"/>
        <v>10</v>
      </c>
      <c r="Q4087" s="12" t="s">
        <v>8315</v>
      </c>
      <c r="R4087" t="s">
        <v>8316</v>
      </c>
      <c r="S4087" s="16">
        <f t="shared" si="304"/>
        <v>42058.603877314818</v>
      </c>
      <c r="T4087" s="16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 s="10">
        <f t="shared" si="303"/>
        <v>9.4</v>
      </c>
      <c r="Q4088" s="12" t="s">
        <v>8315</v>
      </c>
      <c r="R4088" t="s">
        <v>8316</v>
      </c>
      <c r="S4088" s="16">
        <f t="shared" si="304"/>
        <v>42304.940960648149</v>
      </c>
      <c r="T4088" s="16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 s="10">
        <f t="shared" si="303"/>
        <v>0</v>
      </c>
      <c r="Q4089" s="12" t="s">
        <v>8315</v>
      </c>
      <c r="R4089" t="s">
        <v>8316</v>
      </c>
      <c r="S4089" s="16">
        <f t="shared" si="304"/>
        <v>42538.742893518516</v>
      </c>
      <c r="T4089" s="16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 s="10">
        <f t="shared" si="303"/>
        <v>72</v>
      </c>
      <c r="Q4090" s="12" t="s">
        <v>8315</v>
      </c>
      <c r="R4090" t="s">
        <v>8316</v>
      </c>
      <c r="S4090" s="16">
        <f t="shared" si="304"/>
        <v>41990.612546296295</v>
      </c>
      <c r="T4090" s="16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 s="10">
        <f t="shared" si="303"/>
        <v>30</v>
      </c>
      <c r="Q4091" s="12" t="s">
        <v>8315</v>
      </c>
      <c r="R4091" t="s">
        <v>8316</v>
      </c>
      <c r="S4091" s="16">
        <f t="shared" si="304"/>
        <v>42122.732499999998</v>
      </c>
      <c r="T4091" s="16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 s="10">
        <f t="shared" si="303"/>
        <v>10.67</v>
      </c>
      <c r="Q4092" s="12" t="s">
        <v>8315</v>
      </c>
      <c r="R4092" t="s">
        <v>8316</v>
      </c>
      <c r="S4092" s="16">
        <f t="shared" si="304"/>
        <v>42209.67288194444</v>
      </c>
      <c r="T4092" s="16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 s="10">
        <f t="shared" si="303"/>
        <v>25.5</v>
      </c>
      <c r="Q4093" s="12" t="s">
        <v>8315</v>
      </c>
      <c r="R4093" t="s">
        <v>8316</v>
      </c>
      <c r="S4093" s="16">
        <f t="shared" si="304"/>
        <v>41990.506377314814</v>
      </c>
      <c r="T4093" s="16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 s="10">
        <f t="shared" si="303"/>
        <v>20</v>
      </c>
      <c r="Q4094" s="12" t="s">
        <v>8315</v>
      </c>
      <c r="R4094" t="s">
        <v>8316</v>
      </c>
      <c r="S4094" s="16">
        <f t="shared" si="304"/>
        <v>42039.194988425923</v>
      </c>
      <c r="T4094" s="16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 s="10">
        <f t="shared" si="303"/>
        <v>15</v>
      </c>
      <c r="Q4095" s="12" t="s">
        <v>8315</v>
      </c>
      <c r="R4095" t="s">
        <v>8316</v>
      </c>
      <c r="S4095" s="16">
        <f t="shared" si="304"/>
        <v>42178.815891203703</v>
      </c>
      <c r="T4095" s="16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 s="10">
        <f t="shared" si="303"/>
        <v>91.25</v>
      </c>
      <c r="Q4096" s="12" t="s">
        <v>8315</v>
      </c>
      <c r="R4096" t="s">
        <v>8316</v>
      </c>
      <c r="S4096" s="16">
        <f t="shared" si="304"/>
        <v>41890.086805555555</v>
      </c>
      <c r="T4096" s="16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 s="10">
        <f t="shared" si="303"/>
        <v>800</v>
      </c>
      <c r="Q4097" s="12" t="s">
        <v>8315</v>
      </c>
      <c r="R4097" t="s">
        <v>8316</v>
      </c>
      <c r="S4097" s="16">
        <f t="shared" si="304"/>
        <v>42693.031828703708</v>
      </c>
      <c r="T4097" s="16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 s="10">
        <f t="shared" si="303"/>
        <v>80</v>
      </c>
      <c r="Q4098" s="12" t="s">
        <v>8315</v>
      </c>
      <c r="R4098" t="s">
        <v>8316</v>
      </c>
      <c r="S4098" s="16">
        <f t="shared" si="304"/>
        <v>42750.530312499999</v>
      </c>
      <c r="T4098" s="16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 s="10">
        <f t="shared" ref="P4099:P4115" si="307">IFERROR(ROUND(E4099/L4099,2),0)</f>
        <v>0</v>
      </c>
      <c r="Q4099" s="12" t="s">
        <v>8315</v>
      </c>
      <c r="R4099" t="s">
        <v>8316</v>
      </c>
      <c r="S4099" s="16">
        <f t="shared" ref="S4099:S4115" si="308">(((J4099/60)/60)/24)+DATE(1970,1,1)</f>
        <v>42344.824502314819</v>
      </c>
      <c r="T4099" s="16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 s="10">
        <f t="shared" si="307"/>
        <v>0</v>
      </c>
      <c r="Q4100" s="12" t="s">
        <v>8315</v>
      </c>
      <c r="R4100" t="s">
        <v>8316</v>
      </c>
      <c r="S4100" s="16">
        <f t="shared" si="308"/>
        <v>42495.722187499996</v>
      </c>
      <c r="T4100" s="16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 s="10">
        <f t="shared" si="307"/>
        <v>50</v>
      </c>
      <c r="Q4101" s="12" t="s">
        <v>8315</v>
      </c>
      <c r="R4101" t="s">
        <v>8316</v>
      </c>
      <c r="S4101" s="16">
        <f t="shared" si="308"/>
        <v>42570.850381944445</v>
      </c>
      <c r="T4101" s="16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 s="10">
        <f t="shared" si="307"/>
        <v>0</v>
      </c>
      <c r="Q4102" s="12" t="s">
        <v>8315</v>
      </c>
      <c r="R4102" t="s">
        <v>8316</v>
      </c>
      <c r="S4102" s="16">
        <f t="shared" si="308"/>
        <v>41927.124884259261</v>
      </c>
      <c r="T4102" s="16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 s="10">
        <f t="shared" si="307"/>
        <v>0</v>
      </c>
      <c r="Q4103" s="12" t="s">
        <v>8315</v>
      </c>
      <c r="R4103" t="s">
        <v>8316</v>
      </c>
      <c r="S4103" s="16">
        <f t="shared" si="308"/>
        <v>42730.903726851851</v>
      </c>
      <c r="T4103" s="16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 s="10">
        <f t="shared" si="307"/>
        <v>22.83</v>
      </c>
      <c r="Q4104" s="12" t="s">
        <v>8315</v>
      </c>
      <c r="R4104" t="s">
        <v>8316</v>
      </c>
      <c r="S4104" s="16">
        <f t="shared" si="308"/>
        <v>42475.848067129627</v>
      </c>
      <c r="T4104" s="16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 s="10">
        <f t="shared" si="307"/>
        <v>16.670000000000002</v>
      </c>
      <c r="Q4105" s="12" t="s">
        <v>8315</v>
      </c>
      <c r="R4105" t="s">
        <v>8316</v>
      </c>
      <c r="S4105" s="16">
        <f t="shared" si="308"/>
        <v>42188.83293981482</v>
      </c>
      <c r="T4105" s="16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 s="10">
        <f t="shared" si="307"/>
        <v>45.79</v>
      </c>
      <c r="Q4106" s="12" t="s">
        <v>8315</v>
      </c>
      <c r="R4106" t="s">
        <v>8316</v>
      </c>
      <c r="S4106" s="16">
        <f t="shared" si="308"/>
        <v>42640.278171296297</v>
      </c>
      <c r="T4106" s="16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 s="10">
        <f t="shared" si="307"/>
        <v>383.33</v>
      </c>
      <c r="Q4107" s="12" t="s">
        <v>8315</v>
      </c>
      <c r="R4107" t="s">
        <v>8316</v>
      </c>
      <c r="S4107" s="16">
        <f t="shared" si="308"/>
        <v>42697.010520833333</v>
      </c>
      <c r="T4107" s="16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 s="10">
        <f t="shared" si="307"/>
        <v>106.97</v>
      </c>
      <c r="Q4108" s="12" t="s">
        <v>8315</v>
      </c>
      <c r="R4108" t="s">
        <v>8316</v>
      </c>
      <c r="S4108" s="16">
        <f t="shared" si="308"/>
        <v>42053.049375000002</v>
      </c>
      <c r="T4108" s="16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 s="10">
        <f t="shared" si="307"/>
        <v>10.25</v>
      </c>
      <c r="Q4109" s="12" t="s">
        <v>8315</v>
      </c>
      <c r="R4109" t="s">
        <v>8316</v>
      </c>
      <c r="S4109" s="16">
        <f t="shared" si="308"/>
        <v>41883.916678240741</v>
      </c>
      <c r="T4109" s="16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 s="10">
        <f t="shared" si="307"/>
        <v>59</v>
      </c>
      <c r="Q4110" s="12" t="s">
        <v>8315</v>
      </c>
      <c r="R4110" t="s">
        <v>8316</v>
      </c>
      <c r="S4110" s="16">
        <f t="shared" si="308"/>
        <v>42767.031678240746</v>
      </c>
      <c r="T4110" s="16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 s="10">
        <f t="shared" si="307"/>
        <v>0</v>
      </c>
      <c r="Q4111" s="12" t="s">
        <v>8315</v>
      </c>
      <c r="R4111" t="s">
        <v>8316</v>
      </c>
      <c r="S4111" s="16">
        <f t="shared" si="308"/>
        <v>42307.539398148147</v>
      </c>
      <c r="T4111" s="16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 s="10">
        <f t="shared" si="307"/>
        <v>14.33</v>
      </c>
      <c r="Q4112" s="12" t="s">
        <v>8315</v>
      </c>
      <c r="R4112" t="s">
        <v>8316</v>
      </c>
      <c r="S4112" s="16">
        <f t="shared" si="308"/>
        <v>42512.626747685179</v>
      </c>
      <c r="T4112" s="16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 s="10">
        <f t="shared" si="307"/>
        <v>15.67</v>
      </c>
      <c r="Q4113" s="12" t="s">
        <v>8315</v>
      </c>
      <c r="R4113" t="s">
        <v>8316</v>
      </c>
      <c r="S4113" s="16">
        <f t="shared" si="308"/>
        <v>42029.135879629626</v>
      </c>
      <c r="T4113" s="16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 s="10">
        <f t="shared" si="307"/>
        <v>1</v>
      </c>
      <c r="Q4114" s="12" t="s">
        <v>8315</v>
      </c>
      <c r="R4114" t="s">
        <v>8316</v>
      </c>
      <c r="S4114" s="16">
        <f t="shared" si="308"/>
        <v>42400.946597222224</v>
      </c>
      <c r="T4114" s="16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 s="10">
        <f t="shared" si="307"/>
        <v>1</v>
      </c>
      <c r="Q4115" s="12" t="s">
        <v>8315</v>
      </c>
      <c r="R4115" t="s">
        <v>8316</v>
      </c>
      <c r="S4115" s="16">
        <f t="shared" si="308"/>
        <v>42358.573182870372</v>
      </c>
      <c r="T4115" s="16">
        <f t="shared" si="309"/>
        <v>42377.273611111115</v>
      </c>
    </row>
  </sheetData>
  <autoFilter ref="A1:U4115" xr:uid="{00000000-0001-0000-0000-000000000000}"/>
  <conditionalFormatting sqref="F1:F1048576">
    <cfRule type="cellIs" dxfId="19" priority="2" operator="equal">
      <formula>"live"</formula>
    </cfRule>
    <cfRule type="cellIs" dxfId="18" priority="3" operator="equal">
      <formula>"successful"</formula>
    </cfRule>
    <cfRule type="cellIs" dxfId="17" priority="4" operator="equal">
      <formula>"canceled"</formula>
    </cfRule>
    <cfRule type="cellIs" dxfId="16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6E0B-4C4E-4051-A3E2-154C6A207963}">
  <dimension ref="A1:E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F0B85-27A1-4829-B6DC-C50B5D10C843}">
  <dimension ref="A1:H15"/>
  <sheetViews>
    <sheetView tabSelected="1" zoomScale="118" zoomScaleNormal="118" workbookViewId="0">
      <selection activeCell="B16" sqref="B16"/>
    </sheetView>
  </sheetViews>
  <sheetFormatPr defaultRowHeight="15" x14ac:dyDescent="0.25"/>
  <cols>
    <col min="1" max="1" width="14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8" x14ac:dyDescent="0.25">
      <c r="A1" t="s">
        <v>8384</v>
      </c>
      <c r="B1" t="s">
        <v>8402</v>
      </c>
      <c r="C1" t="s">
        <v>8403</v>
      </c>
      <c r="D1" t="s">
        <v>8404</v>
      </c>
      <c r="E1" t="s">
        <v>8405</v>
      </c>
      <c r="F1" s="20" t="s">
        <v>8406</v>
      </c>
      <c r="G1" s="20" t="s">
        <v>8407</v>
      </c>
      <c r="H1" s="20" t="s">
        <v>8408</v>
      </c>
    </row>
    <row r="2" spans="1:8" x14ac:dyDescent="0.25">
      <c r="A2" t="s">
        <v>8409</v>
      </c>
      <c r="B2">
        <f>COUNTIFS(Kickstarter!$R:$R,"Plays",Kickstarter!$D:$D,"&lt;1000",Kickstarter!$F:$F, "successful")</f>
        <v>141</v>
      </c>
      <c r="C2">
        <f>COUNTIFS(Kickstarter!$R:$R,"Plays",Kickstarter!$D:$D,"&lt;1000",Kickstarter!$F:$F, "Failed")</f>
        <v>45</v>
      </c>
      <c r="D2">
        <f>COUNTIFS(Kickstarter!$R:$R,"Plays",Kickstarter!$D:$D,"&lt;1000",Kickstarter!$F:$F, "Canceled")</f>
        <v>0</v>
      </c>
      <c r="E2">
        <f>SUM(B2:D2)</f>
        <v>186</v>
      </c>
      <c r="F2" s="21">
        <f>B2/$E$2</f>
        <v>0.75806451612903225</v>
      </c>
      <c r="G2" s="21">
        <f t="shared" ref="G2:H2" si="0">C2/$E$2</f>
        <v>0.24193548387096775</v>
      </c>
      <c r="H2" s="21">
        <f t="shared" si="0"/>
        <v>0</v>
      </c>
    </row>
    <row r="3" spans="1:8" x14ac:dyDescent="0.25">
      <c r="A3" t="s">
        <v>8410</v>
      </c>
      <c r="B3">
        <f>COUNTIFS(Kickstarter!$R:$R,"Plays",Kickstarter!$D:$D,"&gt;=1000",Kickstarter!$D:$D,"&lt;5000", Kickstarter!$F:$F, "successful")</f>
        <v>388</v>
      </c>
      <c r="C3">
        <f>COUNTIFS(Kickstarter!$R:$R,"Plays",Kickstarter!$D:$D,"&gt;=1000",Kickstarter!$D:$D,"&lt;5000", Kickstarter!$F:$F, "Failed")</f>
        <v>146</v>
      </c>
      <c r="D3">
        <f>COUNTIFS(Kickstarter!$R:$R,"Plays",Kickstarter!$D:$D,"&gt;=1000",Kickstarter!$D:$D,"&lt;5000", Kickstarter!$F:$F, "Canceled")</f>
        <v>0</v>
      </c>
      <c r="E3">
        <f t="shared" ref="E3:E15" si="1">SUM(B3:D3)</f>
        <v>534</v>
      </c>
      <c r="F3" s="21">
        <f>B3/$E$3</f>
        <v>0.72659176029962547</v>
      </c>
      <c r="G3" s="21">
        <f t="shared" ref="G3:H3" si="2">C3/$E$3</f>
        <v>0.27340823970037453</v>
      </c>
      <c r="H3" s="21">
        <f t="shared" si="2"/>
        <v>0</v>
      </c>
    </row>
    <row r="4" spans="1:8" x14ac:dyDescent="0.25">
      <c r="A4" t="s">
        <v>8411</v>
      </c>
      <c r="B4">
        <f>COUNTIFS(Kickstarter!$R:$R,"Plays",Kickstarter!$D:$D,"&gt;=5000",Kickstarter!$D:$D,"&lt;10000", Kickstarter!$F:$F, "successful")</f>
        <v>93</v>
      </c>
      <c r="C4">
        <f>COUNTIFS(Kickstarter!$R:$R,"Plays",Kickstarter!$D:$D,"&gt;=5000",Kickstarter!$D:$D,"&lt;10000", Kickstarter!$F:$F, "Failed")</f>
        <v>76</v>
      </c>
      <c r="D4">
        <f>COUNTIFS(Kickstarter!$R:$R,"Plays",Kickstarter!$D:$D,"&gt;=5000",Kickstarter!$D:$D,"&lt;10000", Kickstarter!$F:$F, "Canceled")</f>
        <v>0</v>
      </c>
      <c r="E4">
        <f t="shared" si="1"/>
        <v>169</v>
      </c>
      <c r="F4" s="21">
        <f>B4/$E$4</f>
        <v>0.55029585798816572</v>
      </c>
      <c r="G4" s="21">
        <f t="shared" ref="G4:H4" si="3">C4/$E$4</f>
        <v>0.44970414201183434</v>
      </c>
      <c r="H4" s="21">
        <f t="shared" si="3"/>
        <v>0</v>
      </c>
    </row>
    <row r="5" spans="1:8" x14ac:dyDescent="0.25">
      <c r="A5" t="s">
        <v>8412</v>
      </c>
      <c r="B5">
        <f>COUNTIFS(Kickstarter!$R:$R,"Plays",Kickstarter!$D:$D,"&gt;=10000",Kickstarter!$D:$D,"&lt;15000", Kickstarter!$F:$F, "successful")</f>
        <v>39</v>
      </c>
      <c r="C5">
        <f>COUNTIFS(Kickstarter!$R:$R,"Plays",Kickstarter!$D:$D,"&gt;=10000",Kickstarter!$D:$D,"&lt;15000", Kickstarter!$F:$F, "Failed")</f>
        <v>33</v>
      </c>
      <c r="D5">
        <f>COUNTIFS(Kickstarter!$R:$R,"Plays",Kickstarter!$D:$D,"&gt;=10000",Kickstarter!$D:$D,"&lt;15000", Kickstarter!$F:$F, "Canceled")</f>
        <v>0</v>
      </c>
      <c r="E5">
        <f t="shared" si="1"/>
        <v>72</v>
      </c>
      <c r="F5" s="21">
        <f>B5/$E$5</f>
        <v>0.54166666666666663</v>
      </c>
      <c r="G5" s="21">
        <f t="shared" ref="G5:H5" si="4">C5/$E$5</f>
        <v>0.45833333333333331</v>
      </c>
      <c r="H5" s="21">
        <f t="shared" si="4"/>
        <v>0</v>
      </c>
    </row>
    <row r="6" spans="1:8" x14ac:dyDescent="0.25">
      <c r="A6" t="s">
        <v>8413</v>
      </c>
      <c r="B6">
        <f>COUNTIFS(Kickstarter!$R:$R,"Plays",Kickstarter!$D:$D,"&gt;=15000",Kickstarter!$D:$D,"&lt;20000", Kickstarter!$F:$F, "successful")</f>
        <v>12</v>
      </c>
      <c r="C6">
        <f>COUNTIFS(Kickstarter!$R:$R,"Plays",Kickstarter!$D:$D,"&gt;=15000",Kickstarter!$D:$D,"&lt;20000", Kickstarter!$F:$F, "Failed")</f>
        <v>12</v>
      </c>
      <c r="D6">
        <f>COUNTIFS(Kickstarter!$R:$R,"Plays",Kickstarter!$D:$D,"&gt;=15000",Kickstarter!$D:$D,"&lt;20000", Kickstarter!$F:$F, "Canceled")</f>
        <v>0</v>
      </c>
      <c r="E6">
        <f t="shared" si="1"/>
        <v>24</v>
      </c>
      <c r="F6" s="21">
        <f>B6/$E$6</f>
        <v>0.5</v>
      </c>
      <c r="G6" s="21">
        <f t="shared" ref="G6:H6" si="5">C6/$E$6</f>
        <v>0.5</v>
      </c>
      <c r="H6" s="21">
        <f t="shared" si="5"/>
        <v>0</v>
      </c>
    </row>
    <row r="7" spans="1:8" x14ac:dyDescent="0.25">
      <c r="A7" t="s">
        <v>8414</v>
      </c>
      <c r="B7">
        <f>COUNTIFS(Kickstarter!$R:$R,"Plays",Kickstarter!$D:$D,"&gt;=20000",Kickstarter!$D:$D,"&lt;25000", Kickstarter!$F:$F, "successful")</f>
        <v>9</v>
      </c>
      <c r="C7">
        <f>COUNTIFS(Kickstarter!$R:$R,"Plays",Kickstarter!$D:$D,"&gt;=20000",Kickstarter!$D:$D,"&lt;25000", Kickstarter!$F:$F, "Failed")</f>
        <v>11</v>
      </c>
      <c r="D7">
        <f>COUNTIFS(Kickstarter!$R:$R,"Plays",Kickstarter!$D:$D,"&gt;=20000",Kickstarter!$D:$D,"&lt;25000", Kickstarter!$F:$F, "Canceled")</f>
        <v>0</v>
      </c>
      <c r="E7">
        <f t="shared" si="1"/>
        <v>20</v>
      </c>
      <c r="F7" s="21">
        <f>B7/$E$7</f>
        <v>0.45</v>
      </c>
      <c r="G7" s="21">
        <f t="shared" ref="G7:H7" si="6">C7/$E$7</f>
        <v>0.55000000000000004</v>
      </c>
      <c r="H7" s="21">
        <f t="shared" si="6"/>
        <v>0</v>
      </c>
    </row>
    <row r="8" spans="1:8" x14ac:dyDescent="0.25">
      <c r="A8" t="s">
        <v>8415</v>
      </c>
      <c r="B8">
        <f>COUNTIFS(Kickstarter!$R:$R,"Plays",Kickstarter!$D:$D,"&gt;=25000",Kickstarter!$D:$D,"&lt;30000", Kickstarter!$F:$F, "successful")</f>
        <v>1</v>
      </c>
      <c r="C8">
        <f>COUNTIFS(Kickstarter!$R:$R,"Plays",Kickstarter!$D:$D,"&gt;=25000",Kickstarter!$D:$D,"&lt;30000", Kickstarter!$F:$F, "Failed")</f>
        <v>4</v>
      </c>
      <c r="D8">
        <f>COUNTIFS(Kickstarter!$R:$R,"Plays",Kickstarter!$D:$D,"&gt;=25000",Kickstarter!$D:$D,"&lt;30000", Kickstarter!$F:$F, "Canceled")</f>
        <v>0</v>
      </c>
      <c r="E8">
        <f t="shared" si="1"/>
        <v>5</v>
      </c>
      <c r="F8" s="21">
        <f>B8/$E$8</f>
        <v>0.2</v>
      </c>
      <c r="G8" s="21">
        <f t="shared" ref="G8:H8" si="7">C8/$E$8</f>
        <v>0.8</v>
      </c>
      <c r="H8" s="21">
        <f t="shared" si="7"/>
        <v>0</v>
      </c>
    </row>
    <row r="9" spans="1:8" x14ac:dyDescent="0.25">
      <c r="A9" t="s">
        <v>8416</v>
      </c>
      <c r="B9">
        <f>COUNTIFS(Kickstarter!$R:$R,"Plays",Kickstarter!$D:$D,"&gt;=30000",Kickstarter!$D:$D,"&lt;35000", Kickstarter!$F:$F, "successful")</f>
        <v>3</v>
      </c>
      <c r="C9">
        <f>COUNTIFS(Kickstarter!$R:$R,"Plays",Kickstarter!$D:$D,"&gt;=30000",Kickstarter!$D:$D,"&lt;35000", Kickstarter!$F:$F, "Failed")</f>
        <v>8</v>
      </c>
      <c r="D9">
        <f>COUNTIFS(Kickstarter!$R:$R,"Plays",Kickstarter!$D:$D,"&gt;=30000",Kickstarter!$D:$D,"&lt;35000", Kickstarter!$F:$F, "Canceled")</f>
        <v>0</v>
      </c>
      <c r="E9">
        <f t="shared" si="1"/>
        <v>11</v>
      </c>
      <c r="F9" s="21">
        <f>B9/$E$9</f>
        <v>0.27272727272727271</v>
      </c>
      <c r="G9" s="21">
        <f t="shared" ref="G9:H9" si="8">C9/$E$9</f>
        <v>0.72727272727272729</v>
      </c>
      <c r="H9" s="21">
        <f t="shared" si="8"/>
        <v>0</v>
      </c>
    </row>
    <row r="10" spans="1:8" x14ac:dyDescent="0.25">
      <c r="A10" t="s">
        <v>8417</v>
      </c>
      <c r="B10">
        <f>COUNTIFS(Kickstarter!$R:$R,"Plays",Kickstarter!$D:$D,"&gt;=35000",Kickstarter!$D:$D,"&lt;40000", Kickstarter!$F:$F, "successful")</f>
        <v>4</v>
      </c>
      <c r="C10">
        <f>COUNTIFS(Kickstarter!$R:$R,"Plays",Kickstarter!$D:$D,"&gt;=35000",Kickstarter!$D:$D,"&lt;40000", Kickstarter!$F:$F, "Failed")</f>
        <v>2</v>
      </c>
      <c r="D10">
        <f>COUNTIFS(Kickstarter!$R:$R,"Plays",Kickstarter!$D:$D,"&gt;=35000",Kickstarter!$D:$D,"&lt;40000", Kickstarter!$F:$F, "Canceled")</f>
        <v>0</v>
      </c>
      <c r="E10">
        <f t="shared" si="1"/>
        <v>6</v>
      </c>
      <c r="F10" s="21">
        <f>B10/$E$10</f>
        <v>0.66666666666666663</v>
      </c>
      <c r="G10" s="21">
        <f t="shared" ref="G10:H10" si="9">C10/$E$10</f>
        <v>0.33333333333333331</v>
      </c>
      <c r="H10" s="21">
        <f t="shared" si="9"/>
        <v>0</v>
      </c>
    </row>
    <row r="11" spans="1:8" x14ac:dyDescent="0.25">
      <c r="A11" t="s">
        <v>8418</v>
      </c>
      <c r="B11">
        <f>COUNTIFS(Kickstarter!$R:$R,"Plays",Kickstarter!$D:$D,"&gt;=40000",Kickstarter!$D:$D,"&lt;45000", Kickstarter!$F:$F, "successful")</f>
        <v>2</v>
      </c>
      <c r="C11">
        <f>COUNTIFS(Kickstarter!$R:$R,"Plays",Kickstarter!$D:$D,"&gt;=40000",Kickstarter!$D:$D,"&lt;45000", Kickstarter!$F:$F, "Failed")</f>
        <v>1</v>
      </c>
      <c r="D11">
        <f>COUNTIFS(Kickstarter!$R:$R,"Plays",Kickstarter!$D:$D,"&gt;=40000",Kickstarter!$D:$D,"&lt;45000", Kickstarter!$F:$F, "Canceled")</f>
        <v>0</v>
      </c>
      <c r="E11">
        <f t="shared" si="1"/>
        <v>3</v>
      </c>
      <c r="F11" s="21">
        <f>B11/$E$11</f>
        <v>0.66666666666666663</v>
      </c>
      <c r="G11" s="21">
        <f t="shared" ref="G11:H11" si="10">C11/$E$11</f>
        <v>0.33333333333333331</v>
      </c>
      <c r="H11" s="21">
        <f t="shared" si="10"/>
        <v>0</v>
      </c>
    </row>
    <row r="12" spans="1:8" x14ac:dyDescent="0.25">
      <c r="A12" t="s">
        <v>8419</v>
      </c>
      <c r="B12">
        <f>COUNTIFS(Kickstarter!$R:$R,"Plays",Kickstarter!$D:$D,"&gt;=45000",Kickstarter!$D:$D,"&lt;50000", Kickstarter!$F:$F, "successful")</f>
        <v>0</v>
      </c>
      <c r="C12">
        <f>COUNTIFS(Kickstarter!$R:$R,"Plays",Kickstarter!$D:$D,"&gt;=45000",Kickstarter!$D:$D,"&lt;50000", Kickstarter!$F:$F, "Failed")</f>
        <v>1</v>
      </c>
      <c r="D12">
        <f>COUNTIFS(Kickstarter!$R:$R,"Plays",Kickstarter!$D:$D,"&gt;=45000",Kickstarter!$D:$D,"&lt;50000", Kickstarter!$F:$F, "Canceled")</f>
        <v>0</v>
      </c>
      <c r="E12">
        <f t="shared" si="1"/>
        <v>1</v>
      </c>
      <c r="F12" s="21">
        <f>B12/$E$12</f>
        <v>0</v>
      </c>
      <c r="G12" s="21">
        <f t="shared" ref="G12:H12" si="11">C12/$E$12</f>
        <v>1</v>
      </c>
      <c r="H12" s="21">
        <f t="shared" si="11"/>
        <v>0</v>
      </c>
    </row>
    <row r="13" spans="1:8" x14ac:dyDescent="0.25">
      <c r="A13" t="s">
        <v>8420</v>
      </c>
      <c r="B13">
        <f>COUNTIFS(Kickstarter!$R:$R,"Plays",Kickstarter!$D:$D,"&gt;=50000",Kickstarter!$F:$F, "successful")</f>
        <v>2</v>
      </c>
      <c r="C13">
        <f>COUNTIFS(Kickstarter!$R:$R,"Plays",Kickstarter!$D:$D,"&gt;=50000",Kickstarter!$F:$F, "Failed")</f>
        <v>14</v>
      </c>
      <c r="D13">
        <f>COUNTIFS(Kickstarter!$R:$R,"Plays",Kickstarter!$D:$D,"&gt;=50000",Kickstarter!$F:$F, "Canceled")</f>
        <v>0</v>
      </c>
      <c r="E13">
        <f t="shared" si="1"/>
        <v>16</v>
      </c>
      <c r="F13" s="21">
        <f>B13/$E$13</f>
        <v>0.125</v>
      </c>
      <c r="G13" s="21">
        <f t="shared" ref="G13:H13" si="12">C13/$E$13</f>
        <v>0.875</v>
      </c>
      <c r="H13" s="21">
        <f t="shared" si="12"/>
        <v>0</v>
      </c>
    </row>
    <row r="14" spans="1:8" x14ac:dyDescent="0.25">
      <c r="B14">
        <f>SUM(B2:B13)</f>
        <v>694</v>
      </c>
      <c r="C14">
        <f>SUM(C2:C13)</f>
        <v>353</v>
      </c>
      <c r="D14">
        <f>SUM(D2:D13)</f>
        <v>0</v>
      </c>
      <c r="E14">
        <f t="shared" si="1"/>
        <v>1047</v>
      </c>
    </row>
    <row r="15" spans="1:8" x14ac:dyDescent="0.25">
      <c r="B15">
        <f>COUNTIFS(Kickstarter!$R:$R,"Plays",Kickstarter!$F:$F, "successful")</f>
        <v>694</v>
      </c>
      <c r="C15">
        <f>COUNTIFS(Kickstarter!$R:$R,"Plays",Kickstarter!$F:$F, "Failed")</f>
        <v>353</v>
      </c>
      <c r="D15">
        <f>COUNTIFS(Kickstarter!$R:$R,"Plays",Kickstarter!$F:$F, "Canceled")</f>
        <v>0</v>
      </c>
      <c r="E15">
        <f t="shared" si="1"/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04317-2DCD-4BAB-A486-D7A8A02DA982}">
  <dimension ref="A1:T354"/>
  <sheetViews>
    <sheetView workbookViewId="0">
      <pane ySplit="1" topLeftCell="A2" activePane="bottomLeft" state="frozen"/>
      <selection pane="bottomLeft" sqref="A1:T251"/>
    </sheetView>
  </sheetViews>
  <sheetFormatPr defaultRowHeight="15" x14ac:dyDescent="0.25"/>
  <cols>
    <col min="1" max="1" width="5" bestFit="1" customWidth="1"/>
    <col min="2" max="2" width="26.28515625" bestFit="1" customWidth="1"/>
    <col min="3" max="3" width="74.85546875" bestFit="1" customWidth="1"/>
    <col min="4" max="4" width="12.5703125" bestFit="1" customWidth="1"/>
    <col min="6" max="6" width="9.7109375" bestFit="1" customWidth="1"/>
    <col min="10" max="10" width="11.8554687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140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50.1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50.1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50.1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50.1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50.1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50.1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50.1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50.1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50.1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0.1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50.1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50.1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0.1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50.1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0.1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0.1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0.1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0.1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50.1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50.1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50.1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50.1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50.1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0.1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50.1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50.1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50.1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50.1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0.1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0.1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50.1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50.1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50.1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50.1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50.1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50.1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50.1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50.1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50.1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50.1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50.1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50.1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50.1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50.1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50.1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50.1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0.1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50.1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50.1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50.1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50.1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0.1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50.1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0.1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0.1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0.1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50.1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50.1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50.1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50.1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50.1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50.1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0.1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50.1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50.1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50.1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50.1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50.1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50.1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50.1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50.1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50.1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0.1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50.1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50.1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50.1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50.1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50.1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0.1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50.1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50.1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50.1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50.1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50.1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50.1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50.1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50.1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0.1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50.1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50.1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50.1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0.1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50.1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50.1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50.1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50.1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50.1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50.1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50.1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50.1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0.1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0.1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50.1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0.1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0.1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50.1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50.1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0.1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0.1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50.1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50.1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0.1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50.1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50.1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50.1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50.1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50.1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50.1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50.1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50.1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50.1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50.1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50.1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50.1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0.1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50.1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0.1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50.1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50.1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50.1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50.1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50.1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50.1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0.1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50.1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50.1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50.1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0.1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50.1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50.1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0.1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50.1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50.1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50.1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50.1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50.1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50.1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0.1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0.1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50.1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50.1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0.1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0.1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50.1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50.1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50.1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50.1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50.1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50.1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50.1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0.1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50.1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50.1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0.1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50.1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0.1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50.1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50.1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50.1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50.1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50.1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50.1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50.1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50.1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0.1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50.1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50.1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50.1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50.1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50.1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50.1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0.1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50.1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50.1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50.1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50.1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50.1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50.1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50.1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50.1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50.1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50.1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0.1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50.1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50.1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0.1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0.1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0.1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50.1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50.1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50.1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50.1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50.1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50.1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50.1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50.1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50.1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0.1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50.1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50.1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0.1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50.1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0.1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50.1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50.1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50.1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50.1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0.1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50.1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0.1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50.1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50.1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50.1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50.1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50.1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50.1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0.1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50.1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50.1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50.1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50.1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50.1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50.1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0.1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0.1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50.1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50.1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50.1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50.1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50.1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0.1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50.1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50.1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50.1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50.1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50.1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50.1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50.1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50.1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50.1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50.1" customHeight="1" x14ac:dyDescent="0.25">
      <c r="B252" s="3"/>
      <c r="C252" s="3"/>
      <c r="D252" s="6"/>
      <c r="E252" s="8"/>
      <c r="P252" s="10"/>
      <c r="Q252" s="12"/>
      <c r="S252" s="16"/>
      <c r="T252" s="16"/>
    </row>
    <row r="253" spans="1:20" ht="50.1" customHeight="1" x14ac:dyDescent="0.25">
      <c r="B253" s="3"/>
      <c r="C253" s="3"/>
      <c r="D253" s="6"/>
      <c r="E253" s="8"/>
      <c r="P253" s="10"/>
      <c r="Q253" s="12"/>
      <c r="S253" s="16"/>
      <c r="T253" s="16"/>
    </row>
    <row r="254" spans="1:20" ht="50.1" customHeight="1" x14ac:dyDescent="0.25">
      <c r="B254" s="3"/>
      <c r="C254" s="3"/>
      <c r="D254" s="6"/>
      <c r="E254" s="8"/>
      <c r="P254" s="10"/>
      <c r="Q254" s="12"/>
      <c r="S254" s="16"/>
      <c r="T254" s="16"/>
    </row>
    <row r="255" spans="1:20" ht="50.1" customHeight="1" x14ac:dyDescent="0.25">
      <c r="B255" s="3"/>
      <c r="C255" s="3"/>
      <c r="D255" s="6"/>
      <c r="E255" s="8"/>
      <c r="P255" s="10"/>
      <c r="Q255" s="12"/>
      <c r="S255" s="16"/>
      <c r="T255" s="16"/>
    </row>
    <row r="256" spans="1:20" ht="50.1" customHeight="1" x14ac:dyDescent="0.25">
      <c r="B256" s="3"/>
      <c r="C256" s="3"/>
      <c r="D256" s="6"/>
      <c r="E256" s="8"/>
      <c r="P256" s="10"/>
      <c r="Q256" s="12"/>
      <c r="S256" s="16"/>
      <c r="T256" s="16"/>
    </row>
    <row r="257" spans="2:20" ht="50.1" customHeight="1" x14ac:dyDescent="0.25">
      <c r="B257" s="3"/>
      <c r="C257" s="3"/>
      <c r="D257" s="6"/>
      <c r="E257" s="8"/>
      <c r="P257" s="10"/>
      <c r="Q257" s="12"/>
      <c r="S257" s="16"/>
      <c r="T257" s="16"/>
    </row>
    <row r="258" spans="2:20" ht="50.1" customHeight="1" x14ac:dyDescent="0.25">
      <c r="B258" s="3"/>
      <c r="C258" s="3"/>
      <c r="D258" s="6"/>
      <c r="E258" s="8"/>
      <c r="P258" s="10"/>
      <c r="Q258" s="12"/>
      <c r="S258" s="16"/>
      <c r="T258" s="16"/>
    </row>
    <row r="259" spans="2:20" ht="50.1" customHeight="1" x14ac:dyDescent="0.25">
      <c r="B259" s="3"/>
      <c r="C259" s="3"/>
      <c r="D259" s="6"/>
      <c r="E259" s="8"/>
      <c r="P259" s="10"/>
      <c r="Q259" s="12"/>
      <c r="S259" s="16"/>
      <c r="T259" s="16"/>
    </row>
    <row r="260" spans="2:20" ht="50.1" customHeight="1" x14ac:dyDescent="0.25">
      <c r="B260" s="3"/>
      <c r="C260" s="3"/>
      <c r="D260" s="6"/>
      <c r="E260" s="8"/>
      <c r="P260" s="10"/>
      <c r="Q260" s="12"/>
      <c r="S260" s="16"/>
      <c r="T260" s="16"/>
    </row>
    <row r="261" spans="2:20" ht="50.1" customHeight="1" x14ac:dyDescent="0.25">
      <c r="B261" s="3"/>
      <c r="C261" s="3"/>
      <c r="D261" s="6"/>
      <c r="E261" s="8"/>
      <c r="P261" s="10"/>
      <c r="Q261" s="12"/>
      <c r="S261" s="16"/>
      <c r="T261" s="16"/>
    </row>
    <row r="262" spans="2:20" ht="50.1" customHeight="1" x14ac:dyDescent="0.25">
      <c r="B262" s="3"/>
      <c r="C262" s="3"/>
      <c r="D262" s="6"/>
      <c r="E262" s="8"/>
      <c r="P262" s="10"/>
      <c r="Q262" s="12"/>
      <c r="S262" s="16"/>
      <c r="T262" s="16"/>
    </row>
    <row r="263" spans="2:20" ht="50.1" customHeight="1" x14ac:dyDescent="0.25">
      <c r="B263" s="3"/>
      <c r="C263" s="3"/>
      <c r="D263" s="6"/>
      <c r="E263" s="8"/>
      <c r="P263" s="10"/>
      <c r="Q263" s="12"/>
      <c r="S263" s="16"/>
      <c r="T263" s="16"/>
    </row>
    <row r="264" spans="2:20" ht="50.1" customHeight="1" x14ac:dyDescent="0.25">
      <c r="B264" s="3"/>
      <c r="C264" s="3"/>
      <c r="D264" s="6"/>
      <c r="E264" s="8"/>
      <c r="P264" s="10"/>
      <c r="Q264" s="12"/>
      <c r="S264" s="16"/>
      <c r="T264" s="16"/>
    </row>
    <row r="265" spans="2:20" ht="50.1" customHeight="1" x14ac:dyDescent="0.25">
      <c r="B265" s="3"/>
      <c r="C265" s="3"/>
      <c r="D265" s="6"/>
      <c r="E265" s="8"/>
      <c r="P265" s="10"/>
      <c r="Q265" s="12"/>
      <c r="S265" s="16"/>
      <c r="T265" s="16"/>
    </row>
    <row r="266" spans="2:20" ht="50.1" customHeight="1" x14ac:dyDescent="0.25">
      <c r="B266" s="3"/>
      <c r="C266" s="3"/>
      <c r="D266" s="6"/>
      <c r="E266" s="8"/>
      <c r="P266" s="10"/>
      <c r="Q266" s="12"/>
      <c r="S266" s="16"/>
      <c r="T266" s="16"/>
    </row>
    <row r="267" spans="2:20" ht="50.1" customHeight="1" x14ac:dyDescent="0.25">
      <c r="B267" s="3"/>
      <c r="C267" s="3"/>
      <c r="D267" s="6"/>
      <c r="E267" s="8"/>
      <c r="P267" s="10"/>
      <c r="Q267" s="12"/>
      <c r="S267" s="16"/>
      <c r="T267" s="16"/>
    </row>
    <row r="268" spans="2:20" ht="50.1" customHeight="1" x14ac:dyDescent="0.25">
      <c r="B268" s="3"/>
      <c r="C268" s="3"/>
      <c r="D268" s="6"/>
      <c r="E268" s="8"/>
      <c r="P268" s="10"/>
      <c r="Q268" s="12"/>
      <c r="S268" s="16"/>
      <c r="T268" s="16"/>
    </row>
    <row r="269" spans="2:20" ht="50.1" customHeight="1" x14ac:dyDescent="0.25">
      <c r="B269" s="3"/>
      <c r="C269" s="3"/>
      <c r="D269" s="6"/>
      <c r="E269" s="8"/>
      <c r="P269" s="10"/>
      <c r="Q269" s="12"/>
      <c r="S269" s="16"/>
      <c r="T269" s="16"/>
    </row>
    <row r="270" spans="2:20" ht="50.1" customHeight="1" x14ac:dyDescent="0.25">
      <c r="B270" s="3"/>
      <c r="C270" s="3"/>
      <c r="D270" s="6"/>
      <c r="E270" s="8"/>
      <c r="P270" s="10"/>
      <c r="Q270" s="12"/>
      <c r="S270" s="16"/>
      <c r="T270" s="16"/>
    </row>
    <row r="271" spans="2:20" ht="50.1" customHeight="1" x14ac:dyDescent="0.25">
      <c r="B271" s="3"/>
      <c r="C271" s="3"/>
      <c r="D271" s="6"/>
      <c r="E271" s="8"/>
      <c r="P271" s="10"/>
      <c r="Q271" s="12"/>
      <c r="S271" s="16"/>
      <c r="T271" s="16"/>
    </row>
    <row r="272" spans="2:20" ht="50.1" customHeight="1" x14ac:dyDescent="0.25">
      <c r="B272" s="3"/>
      <c r="C272" s="3"/>
      <c r="D272" s="6"/>
      <c r="E272" s="8"/>
      <c r="P272" s="10"/>
      <c r="Q272" s="12"/>
      <c r="S272" s="16"/>
      <c r="T272" s="16"/>
    </row>
    <row r="273" spans="2:20" ht="50.1" customHeight="1" x14ac:dyDescent="0.25">
      <c r="B273" s="3"/>
      <c r="C273" s="3"/>
      <c r="D273" s="6"/>
      <c r="E273" s="8"/>
      <c r="P273" s="10"/>
      <c r="Q273" s="12"/>
      <c r="S273" s="16"/>
      <c r="T273" s="16"/>
    </row>
    <row r="274" spans="2:20" ht="50.1" customHeight="1" x14ac:dyDescent="0.25">
      <c r="B274" s="3"/>
      <c r="C274" s="3"/>
      <c r="D274" s="6"/>
      <c r="E274" s="8"/>
      <c r="P274" s="10"/>
      <c r="Q274" s="12"/>
      <c r="S274" s="16"/>
      <c r="T274" s="16"/>
    </row>
    <row r="275" spans="2:20" ht="50.1" customHeight="1" x14ac:dyDescent="0.25">
      <c r="B275" s="3"/>
      <c r="C275" s="3"/>
      <c r="D275" s="6"/>
      <c r="E275" s="8"/>
      <c r="P275" s="10"/>
      <c r="Q275" s="12"/>
      <c r="S275" s="16"/>
      <c r="T275" s="16"/>
    </row>
    <row r="276" spans="2:20" ht="50.1" customHeight="1" x14ac:dyDescent="0.25">
      <c r="B276" s="3"/>
      <c r="C276" s="3"/>
      <c r="D276" s="6"/>
      <c r="E276" s="8"/>
      <c r="P276" s="10"/>
      <c r="Q276" s="12"/>
      <c r="S276" s="16"/>
      <c r="T276" s="16"/>
    </row>
    <row r="277" spans="2:20" ht="50.1" customHeight="1" x14ac:dyDescent="0.25">
      <c r="B277" s="3"/>
      <c r="C277" s="3"/>
      <c r="D277" s="6"/>
      <c r="E277" s="8"/>
      <c r="P277" s="10"/>
      <c r="Q277" s="12"/>
      <c r="S277" s="16"/>
      <c r="T277" s="16"/>
    </row>
    <row r="278" spans="2:20" ht="50.1" customHeight="1" x14ac:dyDescent="0.25">
      <c r="B278" s="3"/>
      <c r="C278" s="3"/>
      <c r="D278" s="6"/>
      <c r="E278" s="8"/>
      <c r="P278" s="10"/>
      <c r="Q278" s="12"/>
      <c r="S278" s="16"/>
      <c r="T278" s="16"/>
    </row>
    <row r="279" spans="2:20" ht="50.1" customHeight="1" x14ac:dyDescent="0.25">
      <c r="B279" s="3"/>
      <c r="C279" s="3"/>
      <c r="D279" s="6"/>
      <c r="E279" s="8"/>
      <c r="P279" s="10"/>
      <c r="Q279" s="12"/>
      <c r="S279" s="16"/>
      <c r="T279" s="16"/>
    </row>
    <row r="280" spans="2:20" ht="50.1" customHeight="1" x14ac:dyDescent="0.25">
      <c r="B280" s="3"/>
      <c r="C280" s="3"/>
      <c r="D280" s="6"/>
      <c r="E280" s="8"/>
      <c r="P280" s="10"/>
      <c r="Q280" s="12"/>
      <c r="S280" s="16"/>
      <c r="T280" s="16"/>
    </row>
    <row r="281" spans="2:20" ht="50.1" customHeight="1" x14ac:dyDescent="0.25">
      <c r="B281" s="3"/>
      <c r="C281" s="3"/>
      <c r="D281" s="6"/>
      <c r="E281" s="8"/>
      <c r="P281" s="10"/>
      <c r="Q281" s="12"/>
      <c r="S281" s="16"/>
      <c r="T281" s="16"/>
    </row>
    <row r="282" spans="2:20" ht="50.1" customHeight="1" x14ac:dyDescent="0.25">
      <c r="B282" s="3"/>
      <c r="C282" s="3"/>
      <c r="D282" s="6"/>
      <c r="E282" s="8"/>
      <c r="P282" s="10"/>
      <c r="Q282" s="12"/>
      <c r="S282" s="16"/>
      <c r="T282" s="16"/>
    </row>
    <row r="283" spans="2:20" ht="50.1" customHeight="1" x14ac:dyDescent="0.25">
      <c r="B283" s="3"/>
      <c r="C283" s="3"/>
      <c r="D283" s="6"/>
      <c r="E283" s="8"/>
      <c r="P283" s="10"/>
      <c r="Q283" s="12"/>
      <c r="S283" s="16"/>
      <c r="T283" s="16"/>
    </row>
    <row r="284" spans="2:20" ht="50.1" customHeight="1" x14ac:dyDescent="0.25">
      <c r="B284" s="3"/>
      <c r="C284" s="3"/>
      <c r="D284" s="6"/>
      <c r="E284" s="8"/>
      <c r="P284" s="10"/>
      <c r="Q284" s="12"/>
      <c r="S284" s="16"/>
      <c r="T284" s="16"/>
    </row>
    <row r="285" spans="2:20" ht="50.1" customHeight="1" x14ac:dyDescent="0.25">
      <c r="B285" s="3"/>
      <c r="C285" s="3"/>
      <c r="D285" s="6"/>
      <c r="E285" s="8"/>
      <c r="P285" s="10"/>
      <c r="Q285" s="12"/>
      <c r="S285" s="16"/>
      <c r="T285" s="16"/>
    </row>
    <row r="286" spans="2:20" ht="50.1" customHeight="1" x14ac:dyDescent="0.25">
      <c r="B286" s="3"/>
      <c r="C286" s="3"/>
      <c r="D286" s="6"/>
      <c r="E286" s="8"/>
      <c r="P286" s="10"/>
      <c r="Q286" s="12"/>
      <c r="S286" s="16"/>
      <c r="T286" s="16"/>
    </row>
    <row r="287" spans="2:20" ht="50.1" customHeight="1" x14ac:dyDescent="0.25">
      <c r="B287" s="3"/>
      <c r="C287" s="3"/>
      <c r="D287" s="6"/>
      <c r="E287" s="8"/>
      <c r="P287" s="10"/>
      <c r="Q287" s="12"/>
      <c r="S287" s="16"/>
      <c r="T287" s="16"/>
    </row>
    <row r="288" spans="2:20" ht="50.1" customHeight="1" x14ac:dyDescent="0.25">
      <c r="B288" s="3"/>
      <c r="C288" s="3"/>
      <c r="D288" s="6"/>
      <c r="E288" s="8"/>
      <c r="P288" s="10"/>
      <c r="Q288" s="12"/>
      <c r="S288" s="16"/>
      <c r="T288" s="16"/>
    </row>
    <row r="289" spans="2:20" ht="50.1" customHeight="1" x14ac:dyDescent="0.25">
      <c r="B289" s="3"/>
      <c r="C289" s="3"/>
      <c r="D289" s="6"/>
      <c r="E289" s="8"/>
      <c r="P289" s="10"/>
      <c r="Q289" s="12"/>
      <c r="S289" s="16"/>
      <c r="T289" s="16"/>
    </row>
    <row r="290" spans="2:20" ht="50.1" customHeight="1" x14ac:dyDescent="0.25">
      <c r="B290" s="3"/>
      <c r="C290" s="3"/>
      <c r="D290" s="6"/>
      <c r="E290" s="8"/>
      <c r="P290" s="10"/>
      <c r="Q290" s="12"/>
      <c r="S290" s="16"/>
      <c r="T290" s="16"/>
    </row>
    <row r="291" spans="2:20" ht="50.1" customHeight="1" x14ac:dyDescent="0.25">
      <c r="B291" s="3"/>
      <c r="C291" s="3"/>
      <c r="D291" s="6"/>
      <c r="E291" s="8"/>
      <c r="P291" s="10"/>
      <c r="Q291" s="12"/>
      <c r="S291" s="16"/>
      <c r="T291" s="16"/>
    </row>
    <row r="292" spans="2:20" ht="50.1" customHeight="1" x14ac:dyDescent="0.25">
      <c r="B292" s="3"/>
      <c r="C292" s="3"/>
      <c r="D292" s="6"/>
      <c r="E292" s="8"/>
      <c r="P292" s="10"/>
      <c r="Q292" s="12"/>
      <c r="S292" s="16"/>
      <c r="T292" s="16"/>
    </row>
    <row r="293" spans="2:20" ht="50.1" customHeight="1" x14ac:dyDescent="0.25">
      <c r="B293" s="3"/>
      <c r="C293" s="3"/>
      <c r="D293" s="6"/>
      <c r="E293" s="8"/>
      <c r="P293" s="10"/>
      <c r="Q293" s="12"/>
      <c r="S293" s="16"/>
      <c r="T293" s="16"/>
    </row>
    <row r="294" spans="2:20" ht="50.1" customHeight="1" x14ac:dyDescent="0.25">
      <c r="B294" s="3"/>
      <c r="C294" s="3"/>
      <c r="D294" s="6"/>
      <c r="E294" s="8"/>
      <c r="P294" s="10"/>
      <c r="Q294" s="12"/>
      <c r="S294" s="16"/>
      <c r="T294" s="16"/>
    </row>
    <row r="295" spans="2:20" ht="50.1" customHeight="1" x14ac:dyDescent="0.25">
      <c r="B295" s="3"/>
      <c r="C295" s="3"/>
      <c r="D295" s="6"/>
      <c r="E295" s="8"/>
      <c r="P295" s="10"/>
      <c r="Q295" s="12"/>
      <c r="S295" s="16"/>
      <c r="T295" s="16"/>
    </row>
    <row r="296" spans="2:20" ht="50.1" customHeight="1" x14ac:dyDescent="0.25">
      <c r="B296" s="3"/>
      <c r="C296" s="3"/>
      <c r="D296" s="6"/>
      <c r="E296" s="8"/>
      <c r="P296" s="10"/>
      <c r="Q296" s="12"/>
      <c r="S296" s="16"/>
      <c r="T296" s="16"/>
    </row>
    <row r="297" spans="2:20" ht="50.1" customHeight="1" x14ac:dyDescent="0.25">
      <c r="B297" s="3"/>
      <c r="C297" s="3"/>
      <c r="D297" s="6"/>
      <c r="E297" s="8"/>
      <c r="P297" s="10"/>
      <c r="Q297" s="12"/>
      <c r="S297" s="16"/>
      <c r="T297" s="16"/>
    </row>
    <row r="298" spans="2:20" ht="50.1" customHeight="1" x14ac:dyDescent="0.25">
      <c r="B298" s="3"/>
      <c r="C298" s="3"/>
      <c r="D298" s="6"/>
      <c r="E298" s="8"/>
      <c r="P298" s="10"/>
      <c r="Q298" s="12"/>
      <c r="S298" s="16"/>
      <c r="T298" s="16"/>
    </row>
    <row r="299" spans="2:20" ht="50.1" customHeight="1" x14ac:dyDescent="0.25">
      <c r="B299" s="3"/>
      <c r="C299" s="3"/>
      <c r="D299" s="6"/>
      <c r="E299" s="8"/>
      <c r="P299" s="10"/>
      <c r="Q299" s="12"/>
      <c r="S299" s="16"/>
      <c r="T299" s="16"/>
    </row>
    <row r="300" spans="2:20" ht="50.1" customHeight="1" x14ac:dyDescent="0.25">
      <c r="B300" s="3"/>
      <c r="C300" s="3"/>
      <c r="D300" s="6"/>
      <c r="E300" s="8"/>
      <c r="P300" s="10"/>
      <c r="Q300" s="12"/>
      <c r="S300" s="16"/>
      <c r="T300" s="16"/>
    </row>
    <row r="301" spans="2:20" ht="50.1" customHeight="1" x14ac:dyDescent="0.25">
      <c r="B301" s="3"/>
      <c r="C301" s="3"/>
      <c r="D301" s="6"/>
      <c r="E301" s="8"/>
      <c r="P301" s="10"/>
      <c r="Q301" s="12"/>
      <c r="S301" s="16"/>
      <c r="T301" s="16"/>
    </row>
    <row r="302" spans="2:20" ht="50.1" customHeight="1" x14ac:dyDescent="0.25">
      <c r="B302" s="3"/>
      <c r="C302" s="3"/>
      <c r="D302" s="6"/>
      <c r="E302" s="8"/>
      <c r="P302" s="10"/>
      <c r="Q302" s="12"/>
      <c r="S302" s="16"/>
      <c r="T302" s="16"/>
    </row>
    <row r="303" spans="2:20" ht="50.1" customHeight="1" x14ac:dyDescent="0.25">
      <c r="B303" s="3"/>
      <c r="C303" s="3"/>
      <c r="D303" s="6"/>
      <c r="E303" s="8"/>
      <c r="P303" s="10"/>
      <c r="Q303" s="12"/>
      <c r="S303" s="16"/>
      <c r="T303" s="16"/>
    </row>
    <row r="304" spans="2:20" ht="50.1" customHeight="1" x14ac:dyDescent="0.25">
      <c r="B304" s="3"/>
      <c r="C304" s="3"/>
      <c r="D304" s="6"/>
      <c r="E304" s="8"/>
      <c r="P304" s="10"/>
      <c r="Q304" s="12"/>
      <c r="S304" s="16"/>
      <c r="T304" s="16"/>
    </row>
    <row r="305" spans="2:20" ht="50.1" customHeight="1" x14ac:dyDescent="0.25">
      <c r="B305" s="3"/>
      <c r="C305" s="3"/>
      <c r="D305" s="6"/>
      <c r="E305" s="8"/>
      <c r="P305" s="10"/>
      <c r="Q305" s="12"/>
      <c r="S305" s="16"/>
      <c r="T305" s="16"/>
    </row>
    <row r="306" spans="2:20" ht="50.1" customHeight="1" x14ac:dyDescent="0.25">
      <c r="B306" s="3"/>
      <c r="C306" s="3"/>
      <c r="D306" s="6"/>
      <c r="E306" s="8"/>
      <c r="P306" s="10"/>
      <c r="Q306" s="12"/>
      <c r="S306" s="16"/>
      <c r="T306" s="16"/>
    </row>
    <row r="307" spans="2:20" ht="50.1" customHeight="1" x14ac:dyDescent="0.25">
      <c r="B307" s="3"/>
      <c r="C307" s="3"/>
      <c r="D307" s="6"/>
      <c r="E307" s="8"/>
      <c r="P307" s="10"/>
      <c r="Q307" s="12"/>
      <c r="S307" s="16"/>
      <c r="T307" s="16"/>
    </row>
    <row r="308" spans="2:20" ht="50.1" customHeight="1" x14ac:dyDescent="0.25">
      <c r="B308" s="3"/>
      <c r="C308" s="3"/>
      <c r="D308" s="6"/>
      <c r="E308" s="8"/>
      <c r="P308" s="10"/>
      <c r="Q308" s="12"/>
      <c r="S308" s="16"/>
      <c r="T308" s="16"/>
    </row>
    <row r="309" spans="2:20" ht="50.1" customHeight="1" x14ac:dyDescent="0.25">
      <c r="B309" s="3"/>
      <c r="C309" s="3"/>
      <c r="D309" s="6"/>
      <c r="E309" s="8"/>
      <c r="P309" s="10"/>
      <c r="Q309" s="12"/>
      <c r="S309" s="16"/>
      <c r="T309" s="16"/>
    </row>
    <row r="310" spans="2:20" ht="50.1" customHeight="1" x14ac:dyDescent="0.25">
      <c r="B310" s="3"/>
      <c r="C310" s="3"/>
      <c r="D310" s="6"/>
      <c r="E310" s="8"/>
      <c r="P310" s="10"/>
      <c r="Q310" s="12"/>
      <c r="S310" s="16"/>
      <c r="T310" s="16"/>
    </row>
    <row r="311" spans="2:20" ht="50.1" customHeight="1" x14ac:dyDescent="0.25">
      <c r="B311" s="3"/>
      <c r="C311" s="3"/>
      <c r="D311" s="6"/>
      <c r="E311" s="8"/>
      <c r="P311" s="10"/>
      <c r="Q311" s="12"/>
      <c r="S311" s="16"/>
      <c r="T311" s="16"/>
    </row>
    <row r="312" spans="2:20" ht="50.1" customHeight="1" x14ac:dyDescent="0.25">
      <c r="B312" s="3"/>
      <c r="C312" s="3"/>
      <c r="D312" s="6"/>
      <c r="E312" s="8"/>
      <c r="P312" s="10"/>
      <c r="Q312" s="12"/>
      <c r="S312" s="16"/>
      <c r="T312" s="16"/>
    </row>
    <row r="313" spans="2:20" ht="50.1" customHeight="1" x14ac:dyDescent="0.25">
      <c r="B313" s="3"/>
      <c r="C313" s="3"/>
      <c r="D313" s="6"/>
      <c r="E313" s="8"/>
      <c r="P313" s="10"/>
      <c r="Q313" s="12"/>
      <c r="S313" s="16"/>
      <c r="T313" s="16"/>
    </row>
    <row r="314" spans="2:20" ht="50.1" customHeight="1" x14ac:dyDescent="0.25">
      <c r="B314" s="3"/>
      <c r="C314" s="3"/>
      <c r="D314" s="6"/>
      <c r="E314" s="8"/>
      <c r="P314" s="10"/>
      <c r="Q314" s="12"/>
      <c r="S314" s="16"/>
      <c r="T314" s="16"/>
    </row>
    <row r="315" spans="2:20" ht="50.1" customHeight="1" x14ac:dyDescent="0.25">
      <c r="B315" s="3"/>
      <c r="C315" s="3"/>
      <c r="D315" s="6"/>
      <c r="E315" s="8"/>
      <c r="P315" s="10"/>
      <c r="Q315" s="12"/>
      <c r="S315" s="16"/>
      <c r="T315" s="16"/>
    </row>
    <row r="316" spans="2:20" ht="50.1" customHeight="1" x14ac:dyDescent="0.25">
      <c r="B316" s="3"/>
      <c r="C316" s="3"/>
      <c r="D316" s="6"/>
      <c r="E316" s="8"/>
      <c r="P316" s="10"/>
      <c r="Q316" s="12"/>
      <c r="S316" s="16"/>
      <c r="T316" s="16"/>
    </row>
    <row r="317" spans="2:20" ht="50.1" customHeight="1" x14ac:dyDescent="0.25">
      <c r="B317" s="3"/>
      <c r="C317" s="3"/>
      <c r="D317" s="6"/>
      <c r="E317" s="8"/>
      <c r="P317" s="10"/>
      <c r="Q317" s="12"/>
      <c r="S317" s="16"/>
      <c r="T317" s="16"/>
    </row>
    <row r="318" spans="2:20" ht="50.1" customHeight="1" x14ac:dyDescent="0.25">
      <c r="B318" s="3"/>
      <c r="C318" s="3"/>
      <c r="D318" s="6"/>
      <c r="E318" s="8"/>
      <c r="P318" s="10"/>
      <c r="Q318" s="12"/>
      <c r="S318" s="16"/>
      <c r="T318" s="16"/>
    </row>
    <row r="319" spans="2:20" ht="50.1" customHeight="1" x14ac:dyDescent="0.25">
      <c r="B319" s="3"/>
      <c r="C319" s="3"/>
      <c r="D319" s="6"/>
      <c r="E319" s="8"/>
      <c r="P319" s="10"/>
      <c r="Q319" s="12"/>
      <c r="S319" s="16"/>
      <c r="T319" s="16"/>
    </row>
    <row r="320" spans="2:20" ht="50.1" customHeight="1" x14ac:dyDescent="0.25">
      <c r="B320" s="3"/>
      <c r="C320" s="3"/>
      <c r="D320" s="6"/>
      <c r="E320" s="8"/>
      <c r="P320" s="10"/>
      <c r="Q320" s="12"/>
      <c r="S320" s="16"/>
      <c r="T320" s="16"/>
    </row>
    <row r="321" spans="2:20" ht="50.1" customHeight="1" x14ac:dyDescent="0.25">
      <c r="B321" s="3"/>
      <c r="C321" s="3"/>
      <c r="D321" s="6"/>
      <c r="E321" s="8"/>
      <c r="P321" s="10"/>
      <c r="Q321" s="12"/>
      <c r="S321" s="16"/>
      <c r="T321" s="16"/>
    </row>
    <row r="322" spans="2:20" ht="50.1" customHeight="1" x14ac:dyDescent="0.25">
      <c r="B322" s="3"/>
      <c r="C322" s="3"/>
      <c r="D322" s="6"/>
      <c r="E322" s="8"/>
      <c r="P322" s="10"/>
      <c r="Q322" s="12"/>
      <c r="S322" s="16"/>
      <c r="T322" s="16"/>
    </row>
    <row r="323" spans="2:20" ht="50.1" customHeight="1" x14ac:dyDescent="0.25">
      <c r="B323" s="3"/>
      <c r="C323" s="3"/>
      <c r="D323" s="6"/>
      <c r="E323" s="8"/>
      <c r="P323" s="10"/>
      <c r="Q323" s="12"/>
      <c r="S323" s="16"/>
      <c r="T323" s="16"/>
    </row>
    <row r="324" spans="2:20" ht="50.1" customHeight="1" x14ac:dyDescent="0.25">
      <c r="B324" s="3"/>
      <c r="C324" s="3"/>
      <c r="D324" s="6"/>
      <c r="E324" s="8"/>
      <c r="P324" s="10"/>
      <c r="Q324" s="12"/>
      <c r="S324" s="16"/>
      <c r="T324" s="16"/>
    </row>
    <row r="325" spans="2:20" ht="50.1" customHeight="1" x14ac:dyDescent="0.25">
      <c r="B325" s="3"/>
      <c r="C325" s="3"/>
      <c r="D325" s="6"/>
      <c r="E325" s="8"/>
      <c r="P325" s="10"/>
      <c r="Q325" s="12"/>
      <c r="S325" s="16"/>
      <c r="T325" s="16"/>
    </row>
    <row r="326" spans="2:20" ht="50.1" customHeight="1" x14ac:dyDescent="0.25">
      <c r="B326" s="3"/>
      <c r="C326" s="3"/>
      <c r="D326" s="6"/>
      <c r="E326" s="8"/>
      <c r="P326" s="10"/>
      <c r="Q326" s="12"/>
      <c r="S326" s="16"/>
      <c r="T326" s="16"/>
    </row>
    <row r="327" spans="2:20" ht="50.1" customHeight="1" x14ac:dyDescent="0.25">
      <c r="B327" s="3"/>
      <c r="C327" s="3"/>
      <c r="D327" s="6"/>
      <c r="E327" s="8"/>
      <c r="P327" s="10"/>
      <c r="Q327" s="12"/>
      <c r="S327" s="16"/>
      <c r="T327" s="16"/>
    </row>
    <row r="328" spans="2:20" ht="50.1" customHeight="1" x14ac:dyDescent="0.25">
      <c r="B328" s="3"/>
      <c r="C328" s="3"/>
      <c r="D328" s="6"/>
      <c r="E328" s="8"/>
      <c r="P328" s="10"/>
      <c r="Q328" s="12"/>
      <c r="S328" s="16"/>
      <c r="T328" s="16"/>
    </row>
    <row r="329" spans="2:20" ht="50.1" customHeight="1" x14ac:dyDescent="0.25">
      <c r="B329" s="3"/>
      <c r="C329" s="3"/>
      <c r="D329" s="6"/>
      <c r="E329" s="8"/>
      <c r="P329" s="10"/>
      <c r="Q329" s="12"/>
      <c r="S329" s="16"/>
      <c r="T329" s="16"/>
    </row>
    <row r="330" spans="2:20" ht="50.1" customHeight="1" x14ac:dyDescent="0.25">
      <c r="B330" s="3"/>
      <c r="C330" s="3"/>
      <c r="D330" s="6"/>
      <c r="E330" s="8"/>
      <c r="P330" s="10"/>
      <c r="Q330" s="12"/>
      <c r="S330" s="16"/>
      <c r="T330" s="16"/>
    </row>
    <row r="331" spans="2:20" ht="50.1" customHeight="1" x14ac:dyDescent="0.25">
      <c r="B331" s="3"/>
      <c r="C331" s="3"/>
      <c r="D331" s="6"/>
      <c r="E331" s="8"/>
      <c r="P331" s="10"/>
      <c r="Q331" s="12"/>
      <c r="S331" s="16"/>
      <c r="T331" s="16"/>
    </row>
    <row r="332" spans="2:20" ht="50.1" customHeight="1" x14ac:dyDescent="0.25">
      <c r="B332" s="3"/>
      <c r="C332" s="3"/>
      <c r="D332" s="6"/>
      <c r="E332" s="8"/>
      <c r="P332" s="10"/>
      <c r="Q332" s="12"/>
      <c r="S332" s="16"/>
      <c r="T332" s="16"/>
    </row>
    <row r="333" spans="2:20" ht="50.1" customHeight="1" x14ac:dyDescent="0.25">
      <c r="B333" s="3"/>
      <c r="C333" s="3"/>
      <c r="D333" s="6"/>
      <c r="E333" s="8"/>
      <c r="P333" s="10"/>
      <c r="Q333" s="12"/>
      <c r="S333" s="16"/>
      <c r="T333" s="16"/>
    </row>
    <row r="334" spans="2:20" ht="50.1" customHeight="1" x14ac:dyDescent="0.25">
      <c r="B334" s="3"/>
      <c r="C334" s="3"/>
      <c r="D334" s="6"/>
      <c r="E334" s="8"/>
      <c r="P334" s="10"/>
      <c r="Q334" s="12"/>
      <c r="S334" s="16"/>
      <c r="T334" s="16"/>
    </row>
    <row r="335" spans="2:20" ht="50.1" customHeight="1" x14ac:dyDescent="0.25">
      <c r="B335" s="3"/>
      <c r="C335" s="3"/>
      <c r="D335" s="6"/>
      <c r="E335" s="8"/>
      <c r="P335" s="10"/>
      <c r="Q335" s="12"/>
      <c r="S335" s="16"/>
      <c r="T335" s="16"/>
    </row>
    <row r="336" spans="2:20" ht="50.1" customHeight="1" x14ac:dyDescent="0.25">
      <c r="B336" s="3"/>
      <c r="C336" s="3"/>
      <c r="D336" s="6"/>
      <c r="E336" s="8"/>
      <c r="P336" s="10"/>
      <c r="Q336" s="12"/>
      <c r="S336" s="16"/>
      <c r="T336" s="16"/>
    </row>
    <row r="337" spans="2:20" ht="50.1" customHeight="1" x14ac:dyDescent="0.25">
      <c r="B337" s="3"/>
      <c r="C337" s="3"/>
      <c r="D337" s="6"/>
      <c r="E337" s="8"/>
      <c r="P337" s="10"/>
      <c r="Q337" s="12"/>
      <c r="S337" s="16"/>
      <c r="T337" s="16"/>
    </row>
    <row r="338" spans="2:20" ht="50.1" customHeight="1" x14ac:dyDescent="0.25">
      <c r="B338" s="3"/>
      <c r="C338" s="3"/>
      <c r="D338" s="6"/>
      <c r="E338" s="8"/>
      <c r="P338" s="10"/>
      <c r="Q338" s="12"/>
      <c r="S338" s="16"/>
      <c r="T338" s="16"/>
    </row>
    <row r="339" spans="2:20" ht="50.1" customHeight="1" x14ac:dyDescent="0.25">
      <c r="B339" s="3"/>
      <c r="C339" s="3"/>
      <c r="D339" s="6"/>
      <c r="E339" s="8"/>
      <c r="P339" s="10"/>
      <c r="Q339" s="12"/>
      <c r="S339" s="16"/>
      <c r="T339" s="16"/>
    </row>
    <row r="340" spans="2:20" ht="50.1" customHeight="1" x14ac:dyDescent="0.25">
      <c r="B340" s="3"/>
      <c r="C340" s="3"/>
      <c r="D340" s="6"/>
      <c r="E340" s="8"/>
      <c r="P340" s="10"/>
      <c r="Q340" s="12"/>
      <c r="S340" s="16"/>
      <c r="T340" s="16"/>
    </row>
    <row r="341" spans="2:20" ht="50.1" customHeight="1" x14ac:dyDescent="0.25">
      <c r="B341" s="3"/>
      <c r="C341" s="3"/>
      <c r="D341" s="6"/>
      <c r="E341" s="8"/>
      <c r="P341" s="10"/>
      <c r="Q341" s="12"/>
      <c r="S341" s="16"/>
      <c r="T341" s="16"/>
    </row>
    <row r="342" spans="2:20" ht="50.1" customHeight="1" x14ac:dyDescent="0.25">
      <c r="B342" s="3"/>
      <c r="C342" s="3"/>
      <c r="D342" s="6"/>
      <c r="E342" s="8"/>
      <c r="P342" s="10"/>
      <c r="Q342" s="12"/>
      <c r="S342" s="16"/>
      <c r="T342" s="16"/>
    </row>
    <row r="343" spans="2:20" ht="50.1" customHeight="1" x14ac:dyDescent="0.25">
      <c r="B343" s="3"/>
      <c r="C343" s="3"/>
      <c r="D343" s="6"/>
      <c r="E343" s="8"/>
      <c r="P343" s="10"/>
      <c r="Q343" s="12"/>
      <c r="S343" s="16"/>
      <c r="T343" s="16"/>
    </row>
    <row r="344" spans="2:20" ht="50.1" customHeight="1" x14ac:dyDescent="0.25">
      <c r="B344" s="3"/>
      <c r="C344" s="3"/>
      <c r="D344" s="6"/>
      <c r="E344" s="8"/>
      <c r="P344" s="10"/>
      <c r="Q344" s="12"/>
      <c r="S344" s="16"/>
      <c r="T344" s="16"/>
    </row>
    <row r="345" spans="2:20" ht="50.1" customHeight="1" x14ac:dyDescent="0.25">
      <c r="B345" s="3"/>
      <c r="C345" s="3"/>
      <c r="D345" s="6"/>
      <c r="E345" s="8"/>
      <c r="P345" s="10"/>
      <c r="Q345" s="12"/>
      <c r="S345" s="16"/>
      <c r="T345" s="16"/>
    </row>
    <row r="346" spans="2:20" ht="50.1" customHeight="1" x14ac:dyDescent="0.25">
      <c r="B346" s="3"/>
      <c r="C346" s="3"/>
      <c r="D346" s="6"/>
      <c r="E346" s="8"/>
      <c r="P346" s="10"/>
      <c r="Q346" s="12"/>
      <c r="S346" s="16"/>
      <c r="T346" s="16"/>
    </row>
    <row r="347" spans="2:20" ht="50.1" customHeight="1" x14ac:dyDescent="0.25">
      <c r="B347" s="3"/>
      <c r="C347" s="3"/>
      <c r="D347" s="6"/>
      <c r="E347" s="8"/>
      <c r="P347" s="10"/>
      <c r="Q347" s="12"/>
      <c r="S347" s="16"/>
      <c r="T347" s="16"/>
    </row>
    <row r="348" spans="2:20" ht="50.1" customHeight="1" x14ac:dyDescent="0.25">
      <c r="B348" s="3"/>
      <c r="C348" s="3"/>
      <c r="D348" s="6"/>
      <c r="E348" s="8"/>
      <c r="P348" s="10"/>
      <c r="Q348" s="12"/>
      <c r="S348" s="16"/>
      <c r="T348" s="16"/>
    </row>
    <row r="349" spans="2:20" ht="50.1" customHeight="1" x14ac:dyDescent="0.25">
      <c r="B349" s="3"/>
      <c r="C349" s="3"/>
      <c r="D349" s="6"/>
      <c r="E349" s="8"/>
      <c r="P349" s="10"/>
      <c r="Q349" s="12"/>
      <c r="S349" s="16"/>
      <c r="T349" s="16"/>
    </row>
    <row r="350" spans="2:20" ht="50.1" customHeight="1" x14ac:dyDescent="0.25">
      <c r="B350" s="3"/>
      <c r="C350" s="3"/>
      <c r="D350" s="6"/>
      <c r="E350" s="8"/>
      <c r="P350" s="10"/>
      <c r="Q350" s="12"/>
      <c r="S350" s="16"/>
      <c r="T350" s="16"/>
    </row>
    <row r="351" spans="2:20" ht="50.1" customHeight="1" x14ac:dyDescent="0.25">
      <c r="B351" s="3"/>
      <c r="C351" s="3"/>
      <c r="D351" s="6"/>
      <c r="E351" s="8"/>
      <c r="P351" s="10"/>
      <c r="Q351" s="12"/>
      <c r="S351" s="16"/>
      <c r="T351" s="16"/>
    </row>
    <row r="352" spans="2:20" ht="50.1" customHeight="1" x14ac:dyDescent="0.25">
      <c r="B352" s="3"/>
      <c r="C352" s="3"/>
      <c r="D352" s="6"/>
      <c r="E352" s="8"/>
      <c r="P352" s="10"/>
      <c r="Q352" s="12"/>
      <c r="S352" s="16"/>
      <c r="T352" s="16"/>
    </row>
    <row r="353" spans="2:20" ht="50.1" customHeight="1" x14ac:dyDescent="0.25">
      <c r="B353" s="3"/>
      <c r="C353" s="3"/>
      <c r="D353" s="6"/>
      <c r="E353" s="8"/>
      <c r="P353" s="10"/>
      <c r="Q353" s="12"/>
      <c r="S353" s="16"/>
      <c r="T353" s="16"/>
    </row>
    <row r="354" spans="2:20" ht="50.1" customHeight="1" x14ac:dyDescent="0.25">
      <c r="B354" s="3"/>
      <c r="C354" s="3"/>
      <c r="D354" s="6"/>
      <c r="E354" s="8"/>
      <c r="P354" s="10"/>
      <c r="Q354" s="12"/>
      <c r="S354" s="16"/>
      <c r="T354" s="16"/>
    </row>
  </sheetData>
  <conditionalFormatting sqref="F252:F354">
    <cfRule type="cellIs" dxfId="15" priority="12" operator="equal">
      <formula>"live"</formula>
    </cfRule>
    <cfRule type="cellIs" dxfId="14" priority="13" operator="equal">
      <formula>"successful"</formula>
    </cfRule>
    <cfRule type="cellIs" dxfId="13" priority="14" operator="equal">
      <formula>"canceled"</formula>
    </cfRule>
    <cfRule type="cellIs" dxfId="12" priority="15" operator="equal">
      <formula>"failed"</formula>
    </cfRule>
  </conditionalFormatting>
  <conditionalFormatting sqref="O252:O354">
    <cfRule type="colorScale" priority="11">
      <colorScale>
        <cfvo type="min"/>
        <cfvo type="percentile" val="90"/>
        <color rgb="FFFF0000"/>
        <color theme="4" tint="0.39997558519241921"/>
      </colorScale>
    </cfRule>
  </conditionalFormatting>
  <conditionalFormatting sqref="F1:F251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D851-80A3-4B1C-BA6D-7320EAF1748D}">
  <dimension ref="A1:T695"/>
  <sheetViews>
    <sheetView workbookViewId="0">
      <pane ySplit="1" topLeftCell="A395" activePane="bottomLeft" state="frozen"/>
      <selection pane="bottomLeft" activeCell="F399" sqref="F399"/>
    </sheetView>
  </sheetViews>
  <sheetFormatPr defaultRowHeight="15" x14ac:dyDescent="0.25"/>
  <cols>
    <col min="1" max="1" width="5" bestFit="1" customWidth="1"/>
    <col min="2" max="2" width="27.85546875" bestFit="1" customWidth="1"/>
    <col min="3" max="3" width="44.7109375" customWidth="1"/>
    <col min="4" max="4" width="12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140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50.1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50.1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50.1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50.1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50.1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50.1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50.1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50.1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50.1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0.1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0.1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50.1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50.1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50.1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50.1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50.1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0.1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0.1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50.1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0.1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0.1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50.1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50.1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50.1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50.1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50.1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50.1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50.1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50.1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0.1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0.1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50.1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50.1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50.1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50.1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0.1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50.1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50.1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50.1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50.1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0.1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50.1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0.1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0.1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50.1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50.1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50.1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0.1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0.1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50.1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0.1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0.1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50.1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0.1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0.1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0.1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50.1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50.1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50.1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0.1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50.1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0.1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0.1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0.1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50.1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50.1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0.1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50.1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0.1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50.1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0.1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0.1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50.1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50.1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0.1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50.1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50.1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50.1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50.1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50.1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50.1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50.1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0.1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50.1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0.1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50.1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0.1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50.1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50.1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50.1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0.1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0.1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0.1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0.1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50.1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50.1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0.1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50.1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50.1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0.1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50.1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50.1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0.1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0.1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50.1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0.1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50.1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50.1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50.1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50.1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50.1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0.1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50.1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50.1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50.1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0.1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50.1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50.1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50.1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50.1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0.1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50.1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0.1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50.1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0.1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50.1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0.1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50.1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50.1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0.1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0.1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50.1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50.1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50.1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0.1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0.1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0.1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50.1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50.1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50.1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50.1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50.1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0.1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50.1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0.1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50.1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50.1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50.1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50.1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50.1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50.1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0.1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0.1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0.1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0.1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50.1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50.1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50.1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50.1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0.1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0.1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0.1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0.1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50.1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0.1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0.1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0.1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0.1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0.1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50.1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0.1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50.1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0.1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50.1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0.1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0.1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0.1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0.1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50.1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50.1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0.1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50.1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0.1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50.1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0.1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50.1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50.1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0.1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50.1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50.1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50.1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50.1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0.1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50.1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50.1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0.1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50.1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50.1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50.1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50.1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50.1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0.1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0.1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0.1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0.1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0.1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50.1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50.1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0.1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50.1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0.1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0.1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50.1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50.1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50.1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0.1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0.1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0.1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50.1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0.1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50.1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50.1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0.1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0.1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50.1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50.1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50.1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50.1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50.1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0.1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0.1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50.1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0.1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0.1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50.1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50.1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0.1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50.1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0.1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50.1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0.1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50.1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0.1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50.1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50.1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50.1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50.1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0.1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50.1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0.1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50.1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50.1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50.1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0.1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50.1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50.1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50.1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0.1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50.1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50.1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50.1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50.1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0.1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0.1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50.1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50.1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50.1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50.1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0.1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0.1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50.1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0.1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0.1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0.1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0.1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0.1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0.1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50.1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0.1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0.1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0.1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0.1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0.1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50.1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0.1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50.1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0.1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0.1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50.1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0.1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50.1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50.1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50.1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0.1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0.1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50.1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0.1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50.1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0.1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50.1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0.1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0.1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50.1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0.1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0.1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50.1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50.1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50.1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50.1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50.1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0.1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0.1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50.1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0.1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50.1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50.1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0.1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50.1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50.1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50.1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0.1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0.1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50.1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0.1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50.1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0.1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0.1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50.1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0.1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0.1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50.1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50.1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0.1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50.1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50.1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50.1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0.1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50.1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0.1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0.1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0.1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50.1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50.1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0.1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0.1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0.1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50.1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50.1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50.1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0.1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50.1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50.1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0.1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50.1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50.1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50.1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0.1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50.1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0.1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0.1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50.1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50.1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0.1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50.1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0.1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50.1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50.1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0.1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50.1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50.1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0.1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0.1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0.1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0.1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0.1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50.1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0.1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50.1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0.1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50.1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0.1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50.1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50.1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50.1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0.1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50.1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50.1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0.1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50.1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0.1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0.1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50.1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0.1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0.1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50.1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0.1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0.1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50.1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0.1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50.1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50.1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50.1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0.1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0.1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50.1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50.1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0.1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50.1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0.1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50.1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50.1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50.1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  <row r="414" spans="1:20" ht="50.1" customHeight="1" x14ac:dyDescent="0.25">
      <c r="B414" s="3"/>
      <c r="C414" s="3"/>
      <c r="D414" s="6"/>
      <c r="E414" s="8"/>
      <c r="P414" s="10"/>
      <c r="Q414" s="12"/>
      <c r="S414" s="16"/>
      <c r="T414" s="16"/>
    </row>
    <row r="415" spans="1:20" ht="50.1" customHeight="1" x14ac:dyDescent="0.25">
      <c r="B415" s="3"/>
      <c r="C415" s="3"/>
      <c r="D415" s="6"/>
      <c r="E415" s="8"/>
      <c r="P415" s="10"/>
      <c r="Q415" s="12"/>
      <c r="S415" s="16"/>
      <c r="T415" s="16"/>
    </row>
    <row r="416" spans="1:20" ht="50.1" customHeight="1" x14ac:dyDescent="0.25">
      <c r="B416" s="3"/>
      <c r="C416" s="3"/>
      <c r="D416" s="6"/>
      <c r="E416" s="8"/>
      <c r="P416" s="10"/>
      <c r="Q416" s="12"/>
      <c r="S416" s="16"/>
      <c r="T416" s="16"/>
    </row>
    <row r="417" spans="2:20" ht="50.1" customHeight="1" x14ac:dyDescent="0.25">
      <c r="B417" s="3"/>
      <c r="C417" s="3"/>
      <c r="D417" s="6"/>
      <c r="E417" s="8"/>
      <c r="P417" s="10"/>
      <c r="Q417" s="12"/>
      <c r="S417" s="16"/>
      <c r="T417" s="16"/>
    </row>
    <row r="418" spans="2:20" ht="50.1" customHeight="1" x14ac:dyDescent="0.25">
      <c r="B418" s="3"/>
      <c r="C418" s="3"/>
      <c r="D418" s="6"/>
      <c r="E418" s="8"/>
      <c r="P418" s="10"/>
      <c r="Q418" s="12"/>
      <c r="S418" s="16"/>
      <c r="T418" s="16"/>
    </row>
    <row r="419" spans="2:20" ht="50.1" customHeight="1" x14ac:dyDescent="0.25">
      <c r="B419" s="3"/>
      <c r="C419" s="3"/>
      <c r="D419" s="6"/>
      <c r="E419" s="8"/>
      <c r="P419" s="10"/>
      <c r="Q419" s="12"/>
      <c r="S419" s="16"/>
      <c r="T419" s="16"/>
    </row>
    <row r="420" spans="2:20" ht="50.1" customHeight="1" x14ac:dyDescent="0.25">
      <c r="B420" s="3"/>
      <c r="C420" s="3"/>
      <c r="D420" s="6"/>
      <c r="E420" s="8"/>
      <c r="P420" s="10"/>
      <c r="Q420" s="12"/>
      <c r="S420" s="16"/>
      <c r="T420" s="16"/>
    </row>
    <row r="421" spans="2:20" ht="50.1" customHeight="1" x14ac:dyDescent="0.25">
      <c r="B421" s="3"/>
      <c r="C421" s="3"/>
      <c r="D421" s="6"/>
      <c r="E421" s="8"/>
      <c r="P421" s="10"/>
      <c r="Q421" s="12"/>
      <c r="S421" s="16"/>
      <c r="T421" s="16"/>
    </row>
    <row r="422" spans="2:20" ht="50.1" customHeight="1" x14ac:dyDescent="0.25">
      <c r="B422" s="3"/>
      <c r="C422" s="3"/>
      <c r="D422" s="6"/>
      <c r="E422" s="8"/>
      <c r="P422" s="10"/>
      <c r="Q422" s="12"/>
      <c r="S422" s="16"/>
      <c r="T422" s="16"/>
    </row>
    <row r="423" spans="2:20" ht="50.1" customHeight="1" x14ac:dyDescent="0.25">
      <c r="B423" s="3"/>
      <c r="C423" s="3"/>
      <c r="D423" s="6"/>
      <c r="E423" s="8"/>
      <c r="P423" s="10"/>
      <c r="Q423" s="12"/>
      <c r="S423" s="16"/>
      <c r="T423" s="16"/>
    </row>
    <row r="424" spans="2:20" ht="50.1" customHeight="1" x14ac:dyDescent="0.25">
      <c r="B424" s="3"/>
      <c r="C424" s="3"/>
      <c r="D424" s="6"/>
      <c r="E424" s="8"/>
      <c r="P424" s="10"/>
      <c r="Q424" s="12"/>
      <c r="S424" s="16"/>
      <c r="T424" s="16"/>
    </row>
    <row r="425" spans="2:20" ht="50.1" customHeight="1" x14ac:dyDescent="0.25">
      <c r="B425" s="3"/>
      <c r="C425" s="3"/>
      <c r="D425" s="6"/>
      <c r="E425" s="8"/>
      <c r="P425" s="10"/>
      <c r="Q425" s="12"/>
      <c r="S425" s="16"/>
      <c r="T425" s="16"/>
    </row>
    <row r="426" spans="2:20" ht="50.1" customHeight="1" x14ac:dyDescent="0.25">
      <c r="B426" s="3"/>
      <c r="C426" s="3"/>
      <c r="D426" s="6"/>
      <c r="E426" s="8"/>
      <c r="P426" s="10"/>
      <c r="Q426" s="12"/>
      <c r="S426" s="16"/>
      <c r="T426" s="16"/>
    </row>
    <row r="427" spans="2:20" ht="50.1" customHeight="1" x14ac:dyDescent="0.25">
      <c r="B427" s="3"/>
      <c r="C427" s="3"/>
      <c r="D427" s="6"/>
      <c r="E427" s="8"/>
      <c r="P427" s="10"/>
      <c r="Q427" s="12"/>
      <c r="S427" s="16"/>
      <c r="T427" s="16"/>
    </row>
    <row r="428" spans="2:20" ht="50.1" customHeight="1" x14ac:dyDescent="0.25">
      <c r="B428" s="3"/>
      <c r="C428" s="3"/>
      <c r="D428" s="6"/>
      <c r="E428" s="8"/>
      <c r="P428" s="10"/>
      <c r="Q428" s="12"/>
      <c r="S428" s="16"/>
      <c r="T428" s="16"/>
    </row>
    <row r="429" spans="2:20" ht="50.1" customHeight="1" x14ac:dyDescent="0.25">
      <c r="B429" s="3"/>
      <c r="C429" s="3"/>
      <c r="D429" s="6"/>
      <c r="E429" s="8"/>
      <c r="P429" s="10"/>
      <c r="Q429" s="12"/>
      <c r="S429" s="16"/>
      <c r="T429" s="16"/>
    </row>
    <row r="430" spans="2:20" ht="50.1" customHeight="1" x14ac:dyDescent="0.25">
      <c r="B430" s="3"/>
      <c r="C430" s="3"/>
      <c r="D430" s="6"/>
      <c r="E430" s="8"/>
      <c r="P430" s="10"/>
      <c r="Q430" s="12"/>
      <c r="S430" s="16"/>
      <c r="T430" s="16"/>
    </row>
    <row r="431" spans="2:20" ht="50.1" customHeight="1" x14ac:dyDescent="0.25">
      <c r="B431" s="3"/>
      <c r="C431" s="3"/>
      <c r="D431" s="6"/>
      <c r="E431" s="8"/>
      <c r="P431" s="10"/>
      <c r="Q431" s="12"/>
      <c r="S431" s="16"/>
      <c r="T431" s="16"/>
    </row>
    <row r="432" spans="2:20" ht="50.1" customHeight="1" x14ac:dyDescent="0.25">
      <c r="B432" s="3"/>
      <c r="C432" s="3"/>
      <c r="D432" s="6"/>
      <c r="E432" s="8"/>
      <c r="P432" s="10"/>
      <c r="Q432" s="12"/>
      <c r="S432" s="16"/>
      <c r="T432" s="16"/>
    </row>
    <row r="433" spans="2:20" ht="50.1" customHeight="1" x14ac:dyDescent="0.25">
      <c r="B433" s="3"/>
      <c r="C433" s="3"/>
      <c r="D433" s="6"/>
      <c r="E433" s="8"/>
      <c r="P433" s="10"/>
      <c r="Q433" s="12"/>
      <c r="S433" s="16"/>
      <c r="T433" s="16"/>
    </row>
    <row r="434" spans="2:20" ht="50.1" customHeight="1" x14ac:dyDescent="0.25">
      <c r="B434" s="3"/>
      <c r="C434" s="3"/>
      <c r="D434" s="6"/>
      <c r="E434" s="8"/>
      <c r="P434" s="10"/>
      <c r="Q434" s="12"/>
      <c r="S434" s="16"/>
      <c r="T434" s="16"/>
    </row>
    <row r="435" spans="2:20" ht="50.1" customHeight="1" x14ac:dyDescent="0.25">
      <c r="B435" s="3"/>
      <c r="C435" s="3"/>
      <c r="D435" s="6"/>
      <c r="E435" s="8"/>
      <c r="P435" s="10"/>
      <c r="Q435" s="12"/>
      <c r="S435" s="16"/>
      <c r="T435" s="16"/>
    </row>
    <row r="436" spans="2:20" ht="50.1" customHeight="1" x14ac:dyDescent="0.25">
      <c r="B436" s="3"/>
      <c r="C436" s="3"/>
      <c r="D436" s="6"/>
      <c r="E436" s="8"/>
      <c r="P436" s="10"/>
      <c r="Q436" s="12"/>
      <c r="S436" s="16"/>
      <c r="T436" s="16"/>
    </row>
    <row r="437" spans="2:20" ht="50.1" customHeight="1" x14ac:dyDescent="0.25">
      <c r="B437" s="3"/>
      <c r="C437" s="3"/>
      <c r="D437" s="6"/>
      <c r="E437" s="8"/>
      <c r="P437" s="10"/>
      <c r="Q437" s="12"/>
      <c r="S437" s="16"/>
      <c r="T437" s="16"/>
    </row>
    <row r="438" spans="2:20" ht="50.1" customHeight="1" x14ac:dyDescent="0.25">
      <c r="B438" s="3"/>
      <c r="C438" s="3"/>
      <c r="D438" s="6"/>
      <c r="E438" s="8"/>
      <c r="P438" s="10"/>
      <c r="Q438" s="12"/>
      <c r="S438" s="16"/>
      <c r="T438" s="16"/>
    </row>
    <row r="439" spans="2:20" ht="50.1" customHeight="1" x14ac:dyDescent="0.25">
      <c r="B439" s="3"/>
      <c r="C439" s="3"/>
      <c r="D439" s="6"/>
      <c r="E439" s="8"/>
      <c r="P439" s="10"/>
      <c r="Q439" s="12"/>
      <c r="S439" s="16"/>
      <c r="T439" s="16"/>
    </row>
    <row r="440" spans="2:20" ht="50.1" customHeight="1" x14ac:dyDescent="0.25">
      <c r="B440" s="3"/>
      <c r="C440" s="3"/>
      <c r="D440" s="6"/>
      <c r="E440" s="8"/>
      <c r="P440" s="10"/>
      <c r="Q440" s="12"/>
      <c r="S440" s="16"/>
      <c r="T440" s="16"/>
    </row>
    <row r="441" spans="2:20" ht="50.1" customHeight="1" x14ac:dyDescent="0.25">
      <c r="B441" s="3"/>
      <c r="C441" s="3"/>
      <c r="D441" s="6"/>
      <c r="E441" s="8"/>
      <c r="P441" s="10"/>
      <c r="Q441" s="12"/>
      <c r="S441" s="16"/>
      <c r="T441" s="16"/>
    </row>
    <row r="442" spans="2:20" ht="50.1" customHeight="1" x14ac:dyDescent="0.25">
      <c r="B442" s="3"/>
      <c r="C442" s="3"/>
      <c r="D442" s="6"/>
      <c r="E442" s="8"/>
      <c r="P442" s="10"/>
      <c r="Q442" s="12"/>
      <c r="S442" s="16"/>
      <c r="T442" s="16"/>
    </row>
    <row r="443" spans="2:20" ht="50.1" customHeight="1" x14ac:dyDescent="0.25">
      <c r="B443" s="3"/>
      <c r="C443" s="3"/>
      <c r="D443" s="6"/>
      <c r="E443" s="8"/>
      <c r="P443" s="10"/>
      <c r="Q443" s="12"/>
      <c r="S443" s="16"/>
      <c r="T443" s="16"/>
    </row>
    <row r="444" spans="2:20" ht="50.1" customHeight="1" x14ac:dyDescent="0.25">
      <c r="B444" s="3"/>
      <c r="C444" s="3"/>
      <c r="D444" s="6"/>
      <c r="E444" s="8"/>
      <c r="P444" s="10"/>
      <c r="Q444" s="12"/>
      <c r="S444" s="16"/>
      <c r="T444" s="16"/>
    </row>
    <row r="445" spans="2:20" ht="50.1" customHeight="1" x14ac:dyDescent="0.25">
      <c r="B445" s="3"/>
      <c r="C445" s="3"/>
      <c r="D445" s="6"/>
      <c r="E445" s="8"/>
      <c r="P445" s="10"/>
      <c r="Q445" s="12"/>
      <c r="S445" s="16"/>
      <c r="T445" s="16"/>
    </row>
    <row r="446" spans="2:20" ht="50.1" customHeight="1" x14ac:dyDescent="0.25">
      <c r="B446" s="3"/>
      <c r="C446" s="3"/>
      <c r="D446" s="6"/>
      <c r="E446" s="8"/>
      <c r="P446" s="10"/>
      <c r="Q446" s="12"/>
      <c r="S446" s="16"/>
      <c r="T446" s="16"/>
    </row>
    <row r="447" spans="2:20" ht="50.1" customHeight="1" x14ac:dyDescent="0.25">
      <c r="B447" s="3"/>
      <c r="C447" s="3"/>
      <c r="D447" s="6"/>
      <c r="E447" s="8"/>
      <c r="P447" s="10"/>
      <c r="Q447" s="12"/>
      <c r="S447" s="16"/>
      <c r="T447" s="16"/>
    </row>
    <row r="448" spans="2:20" ht="50.1" customHeight="1" x14ac:dyDescent="0.25">
      <c r="B448" s="3"/>
      <c r="C448" s="3"/>
      <c r="D448" s="6"/>
      <c r="E448" s="8"/>
      <c r="P448" s="10"/>
      <c r="Q448" s="12"/>
      <c r="S448" s="16"/>
      <c r="T448" s="16"/>
    </row>
    <row r="449" spans="2:20" ht="50.1" customHeight="1" x14ac:dyDescent="0.25">
      <c r="B449" s="3"/>
      <c r="C449" s="3"/>
      <c r="D449" s="6"/>
      <c r="E449" s="8"/>
      <c r="P449" s="10"/>
      <c r="Q449" s="12"/>
      <c r="S449" s="16"/>
      <c r="T449" s="16"/>
    </row>
    <row r="450" spans="2:20" ht="50.1" customHeight="1" x14ac:dyDescent="0.25">
      <c r="B450" s="3"/>
      <c r="C450" s="3"/>
      <c r="D450" s="6"/>
      <c r="E450" s="8"/>
      <c r="P450" s="10"/>
      <c r="Q450" s="12"/>
      <c r="S450" s="16"/>
      <c r="T450" s="16"/>
    </row>
    <row r="451" spans="2:20" ht="50.1" customHeight="1" x14ac:dyDescent="0.25">
      <c r="B451" s="3"/>
      <c r="C451" s="3"/>
      <c r="D451" s="6"/>
      <c r="E451" s="8"/>
      <c r="P451" s="10"/>
      <c r="Q451" s="12"/>
      <c r="S451" s="16"/>
      <c r="T451" s="16"/>
    </row>
    <row r="452" spans="2:20" ht="50.1" customHeight="1" x14ac:dyDescent="0.25">
      <c r="B452" s="3"/>
      <c r="C452" s="3"/>
      <c r="D452" s="6"/>
      <c r="E452" s="8"/>
      <c r="P452" s="10"/>
      <c r="Q452" s="12"/>
      <c r="S452" s="16"/>
      <c r="T452" s="16"/>
    </row>
    <row r="453" spans="2:20" ht="50.1" customHeight="1" x14ac:dyDescent="0.25">
      <c r="B453" s="3"/>
      <c r="C453" s="3"/>
      <c r="D453" s="6"/>
      <c r="E453" s="8"/>
      <c r="P453" s="10"/>
      <c r="Q453" s="12"/>
      <c r="S453" s="16"/>
      <c r="T453" s="16"/>
    </row>
    <row r="454" spans="2:20" ht="50.1" customHeight="1" x14ac:dyDescent="0.25">
      <c r="B454" s="3"/>
      <c r="C454" s="3"/>
      <c r="D454" s="6"/>
      <c r="E454" s="8"/>
      <c r="P454" s="10"/>
      <c r="Q454" s="12"/>
      <c r="S454" s="16"/>
      <c r="T454" s="16"/>
    </row>
    <row r="455" spans="2:20" ht="50.1" customHeight="1" x14ac:dyDescent="0.25">
      <c r="B455" s="3"/>
      <c r="C455" s="3"/>
      <c r="D455" s="6"/>
      <c r="E455" s="8"/>
      <c r="P455" s="10"/>
      <c r="Q455" s="12"/>
      <c r="S455" s="16"/>
      <c r="T455" s="16"/>
    </row>
    <row r="456" spans="2:20" ht="50.1" customHeight="1" x14ac:dyDescent="0.25">
      <c r="B456" s="3"/>
      <c r="C456" s="3"/>
      <c r="D456" s="6"/>
      <c r="E456" s="8"/>
      <c r="P456" s="10"/>
      <c r="Q456" s="12"/>
      <c r="S456" s="16"/>
      <c r="T456" s="16"/>
    </row>
    <row r="457" spans="2:20" ht="50.1" customHeight="1" x14ac:dyDescent="0.25">
      <c r="B457" s="3"/>
      <c r="C457" s="3"/>
      <c r="D457" s="6"/>
      <c r="E457" s="8"/>
      <c r="P457" s="10"/>
      <c r="Q457" s="12"/>
      <c r="S457" s="16"/>
      <c r="T457" s="16"/>
    </row>
    <row r="458" spans="2:20" ht="50.1" customHeight="1" x14ac:dyDescent="0.25">
      <c r="B458" s="3"/>
      <c r="C458" s="3"/>
      <c r="D458" s="6"/>
      <c r="E458" s="8"/>
      <c r="P458" s="10"/>
      <c r="Q458" s="12"/>
      <c r="S458" s="16"/>
      <c r="T458" s="16"/>
    </row>
    <row r="459" spans="2:20" ht="50.1" customHeight="1" x14ac:dyDescent="0.25">
      <c r="B459" s="3"/>
      <c r="C459" s="3"/>
      <c r="D459" s="6"/>
      <c r="E459" s="8"/>
      <c r="P459" s="10"/>
      <c r="Q459" s="12"/>
      <c r="S459" s="16"/>
      <c r="T459" s="16"/>
    </row>
    <row r="460" spans="2:20" ht="50.1" customHeight="1" x14ac:dyDescent="0.25">
      <c r="B460" s="3"/>
      <c r="C460" s="3"/>
      <c r="D460" s="6"/>
      <c r="E460" s="8"/>
      <c r="P460" s="10"/>
      <c r="Q460" s="12"/>
      <c r="S460" s="16"/>
      <c r="T460" s="16"/>
    </row>
    <row r="461" spans="2:20" ht="50.1" customHeight="1" x14ac:dyDescent="0.25">
      <c r="B461" s="3"/>
      <c r="C461" s="3"/>
      <c r="D461" s="6"/>
      <c r="E461" s="8"/>
      <c r="P461" s="10"/>
      <c r="Q461" s="12"/>
      <c r="S461" s="16"/>
      <c r="T461" s="16"/>
    </row>
    <row r="462" spans="2:20" ht="50.1" customHeight="1" x14ac:dyDescent="0.25">
      <c r="B462" s="3"/>
      <c r="C462" s="3"/>
      <c r="D462" s="6"/>
      <c r="E462" s="8"/>
      <c r="P462" s="10"/>
      <c r="Q462" s="12"/>
      <c r="S462" s="16"/>
      <c r="T462" s="16"/>
    </row>
    <row r="463" spans="2:20" ht="50.1" customHeight="1" x14ac:dyDescent="0.25">
      <c r="B463" s="3"/>
      <c r="C463" s="3"/>
      <c r="D463" s="6"/>
      <c r="E463" s="8"/>
      <c r="P463" s="10"/>
      <c r="Q463" s="12"/>
      <c r="S463" s="16"/>
      <c r="T463" s="16"/>
    </row>
    <row r="464" spans="2:20" ht="50.1" customHeight="1" x14ac:dyDescent="0.25">
      <c r="B464" s="3"/>
      <c r="C464" s="3"/>
      <c r="D464" s="6"/>
      <c r="E464" s="8"/>
      <c r="P464" s="10"/>
      <c r="Q464" s="12"/>
      <c r="S464" s="16"/>
      <c r="T464" s="16"/>
    </row>
    <row r="465" spans="2:20" ht="50.1" customHeight="1" x14ac:dyDescent="0.25">
      <c r="B465" s="3"/>
      <c r="C465" s="3"/>
      <c r="D465" s="6"/>
      <c r="E465" s="8"/>
      <c r="P465" s="10"/>
      <c r="Q465" s="12"/>
      <c r="S465" s="16"/>
      <c r="T465" s="16"/>
    </row>
    <row r="466" spans="2:20" ht="50.1" customHeight="1" x14ac:dyDescent="0.25">
      <c r="B466" s="3"/>
      <c r="C466" s="3"/>
      <c r="D466" s="6"/>
      <c r="E466" s="8"/>
      <c r="P466" s="10"/>
      <c r="Q466" s="12"/>
      <c r="S466" s="16"/>
      <c r="T466" s="16"/>
    </row>
    <row r="467" spans="2:20" ht="50.1" customHeight="1" x14ac:dyDescent="0.25">
      <c r="B467" s="3"/>
      <c r="C467" s="3"/>
      <c r="D467" s="6"/>
      <c r="E467" s="8"/>
      <c r="P467" s="10"/>
      <c r="Q467" s="12"/>
      <c r="S467" s="16"/>
      <c r="T467" s="16"/>
    </row>
    <row r="468" spans="2:20" ht="50.1" customHeight="1" x14ac:dyDescent="0.25">
      <c r="B468" s="3"/>
      <c r="C468" s="3"/>
      <c r="D468" s="6"/>
      <c r="E468" s="8"/>
      <c r="P468" s="10"/>
      <c r="Q468" s="12"/>
      <c r="S468" s="16"/>
      <c r="T468" s="16"/>
    </row>
    <row r="469" spans="2:20" ht="50.1" customHeight="1" x14ac:dyDescent="0.25">
      <c r="B469" s="3"/>
      <c r="C469" s="3"/>
      <c r="D469" s="6"/>
      <c r="E469" s="8"/>
      <c r="P469" s="10"/>
      <c r="Q469" s="12"/>
      <c r="S469" s="16"/>
      <c r="T469" s="16"/>
    </row>
    <row r="470" spans="2:20" ht="50.1" customHeight="1" x14ac:dyDescent="0.25">
      <c r="B470" s="3"/>
      <c r="C470" s="3"/>
      <c r="D470" s="6"/>
      <c r="E470" s="8"/>
      <c r="P470" s="10"/>
      <c r="Q470" s="12"/>
      <c r="S470" s="16"/>
      <c r="T470" s="16"/>
    </row>
    <row r="471" spans="2:20" ht="50.1" customHeight="1" x14ac:dyDescent="0.25">
      <c r="B471" s="3"/>
      <c r="C471" s="3"/>
      <c r="D471" s="6"/>
      <c r="E471" s="8"/>
      <c r="P471" s="10"/>
      <c r="Q471" s="12"/>
      <c r="S471" s="16"/>
      <c r="T471" s="16"/>
    </row>
    <row r="472" spans="2:20" ht="50.1" customHeight="1" x14ac:dyDescent="0.25">
      <c r="B472" s="3"/>
      <c r="C472" s="3"/>
      <c r="D472" s="6"/>
      <c r="E472" s="8"/>
      <c r="P472" s="10"/>
      <c r="Q472" s="12"/>
      <c r="S472" s="16"/>
      <c r="T472" s="16"/>
    </row>
    <row r="473" spans="2:20" ht="50.1" customHeight="1" x14ac:dyDescent="0.25">
      <c r="B473" s="3"/>
      <c r="C473" s="3"/>
      <c r="D473" s="6"/>
      <c r="E473" s="8"/>
      <c r="P473" s="10"/>
      <c r="Q473" s="12"/>
      <c r="S473" s="16"/>
      <c r="T473" s="16"/>
    </row>
    <row r="474" spans="2:20" ht="50.1" customHeight="1" x14ac:dyDescent="0.25">
      <c r="B474" s="3"/>
      <c r="C474" s="3"/>
      <c r="D474" s="6"/>
      <c r="E474" s="8"/>
      <c r="P474" s="10"/>
      <c r="Q474" s="12"/>
      <c r="S474" s="16"/>
      <c r="T474" s="16"/>
    </row>
    <row r="475" spans="2:20" ht="50.1" customHeight="1" x14ac:dyDescent="0.25">
      <c r="B475" s="3"/>
      <c r="C475" s="3"/>
      <c r="D475" s="6"/>
      <c r="E475" s="8"/>
      <c r="P475" s="10"/>
      <c r="Q475" s="12"/>
      <c r="S475" s="16"/>
      <c r="T475" s="16"/>
    </row>
    <row r="476" spans="2:20" ht="50.1" customHeight="1" x14ac:dyDescent="0.25">
      <c r="B476" s="3"/>
      <c r="C476" s="3"/>
      <c r="D476" s="6"/>
      <c r="E476" s="8"/>
      <c r="P476" s="10"/>
      <c r="Q476" s="12"/>
      <c r="S476" s="16"/>
      <c r="T476" s="16"/>
    </row>
    <row r="477" spans="2:20" ht="50.1" customHeight="1" x14ac:dyDescent="0.25">
      <c r="B477" s="3"/>
      <c r="C477" s="3"/>
      <c r="D477" s="6"/>
      <c r="E477" s="8"/>
      <c r="P477" s="10"/>
      <c r="Q477" s="12"/>
      <c r="S477" s="16"/>
      <c r="T477" s="16"/>
    </row>
    <row r="478" spans="2:20" ht="50.1" customHeight="1" x14ac:dyDescent="0.25">
      <c r="B478" s="3"/>
      <c r="C478" s="3"/>
      <c r="D478" s="6"/>
      <c r="E478" s="8"/>
      <c r="P478" s="10"/>
      <c r="Q478" s="12"/>
      <c r="S478" s="16"/>
      <c r="T478" s="16"/>
    </row>
    <row r="479" spans="2:20" ht="50.1" customHeight="1" x14ac:dyDescent="0.25">
      <c r="B479" s="3"/>
      <c r="C479" s="3"/>
      <c r="D479" s="6"/>
      <c r="E479" s="8"/>
      <c r="P479" s="10"/>
      <c r="Q479" s="12"/>
      <c r="S479" s="16"/>
      <c r="T479" s="16"/>
    </row>
    <row r="480" spans="2:20" ht="50.1" customHeight="1" x14ac:dyDescent="0.25">
      <c r="B480" s="3"/>
      <c r="C480" s="3"/>
      <c r="D480" s="6"/>
      <c r="E480" s="8"/>
      <c r="P480" s="10"/>
      <c r="Q480" s="12"/>
      <c r="S480" s="16"/>
      <c r="T480" s="16"/>
    </row>
    <row r="481" spans="2:20" ht="50.1" customHeight="1" x14ac:dyDescent="0.25">
      <c r="B481" s="3"/>
      <c r="C481" s="3"/>
      <c r="D481" s="6"/>
      <c r="E481" s="8"/>
      <c r="P481" s="10"/>
      <c r="Q481" s="12"/>
      <c r="S481" s="16"/>
      <c r="T481" s="16"/>
    </row>
    <row r="482" spans="2:20" ht="50.1" customHeight="1" x14ac:dyDescent="0.25">
      <c r="B482" s="3"/>
      <c r="C482" s="3"/>
      <c r="D482" s="6"/>
      <c r="E482" s="8"/>
      <c r="P482" s="10"/>
      <c r="Q482" s="12"/>
      <c r="S482" s="16"/>
      <c r="T482" s="16"/>
    </row>
    <row r="483" spans="2:20" ht="50.1" customHeight="1" x14ac:dyDescent="0.25">
      <c r="B483" s="3"/>
      <c r="C483" s="3"/>
      <c r="D483" s="6"/>
      <c r="E483" s="8"/>
      <c r="P483" s="10"/>
      <c r="Q483" s="12"/>
      <c r="S483" s="16"/>
      <c r="T483" s="16"/>
    </row>
    <row r="484" spans="2:20" ht="50.1" customHeight="1" x14ac:dyDescent="0.25">
      <c r="B484" s="3"/>
      <c r="C484" s="3"/>
      <c r="D484" s="6"/>
      <c r="E484" s="8"/>
      <c r="P484" s="10"/>
      <c r="Q484" s="12"/>
      <c r="S484" s="16"/>
      <c r="T484" s="16"/>
    </row>
    <row r="485" spans="2:20" ht="50.1" customHeight="1" x14ac:dyDescent="0.25">
      <c r="B485" s="3"/>
      <c r="C485" s="3"/>
      <c r="D485" s="6"/>
      <c r="E485" s="8"/>
      <c r="P485" s="10"/>
      <c r="Q485" s="12"/>
      <c r="S485" s="16"/>
      <c r="T485" s="16"/>
    </row>
    <row r="486" spans="2:20" ht="50.1" customHeight="1" x14ac:dyDescent="0.25">
      <c r="B486" s="3"/>
      <c r="C486" s="3"/>
      <c r="D486" s="6"/>
      <c r="E486" s="8"/>
      <c r="P486" s="10"/>
      <c r="Q486" s="12"/>
      <c r="S486" s="16"/>
      <c r="T486" s="16"/>
    </row>
    <row r="487" spans="2:20" ht="50.1" customHeight="1" x14ac:dyDescent="0.25">
      <c r="B487" s="3"/>
      <c r="C487" s="3"/>
      <c r="D487" s="6"/>
      <c r="E487" s="8"/>
      <c r="P487" s="10"/>
      <c r="Q487" s="12"/>
      <c r="S487" s="16"/>
      <c r="T487" s="16"/>
    </row>
    <row r="488" spans="2:20" ht="50.1" customHeight="1" x14ac:dyDescent="0.25">
      <c r="B488" s="3"/>
      <c r="C488" s="3"/>
      <c r="D488" s="6"/>
      <c r="E488" s="8"/>
      <c r="P488" s="10"/>
      <c r="Q488" s="12"/>
      <c r="S488" s="16"/>
      <c r="T488" s="16"/>
    </row>
    <row r="489" spans="2:20" ht="50.1" customHeight="1" x14ac:dyDescent="0.25">
      <c r="B489" s="3"/>
      <c r="C489" s="3"/>
      <c r="D489" s="6"/>
      <c r="E489" s="8"/>
      <c r="P489" s="10"/>
      <c r="Q489" s="12"/>
      <c r="S489" s="16"/>
      <c r="T489" s="16"/>
    </row>
    <row r="490" spans="2:20" ht="50.1" customHeight="1" x14ac:dyDescent="0.25">
      <c r="B490" s="3"/>
      <c r="C490" s="3"/>
      <c r="D490" s="6"/>
      <c r="E490" s="8"/>
      <c r="P490" s="10"/>
      <c r="Q490" s="12"/>
      <c r="S490" s="16"/>
      <c r="T490" s="16"/>
    </row>
    <row r="491" spans="2:20" ht="50.1" customHeight="1" x14ac:dyDescent="0.25">
      <c r="B491" s="3"/>
      <c r="C491" s="3"/>
      <c r="D491" s="6"/>
      <c r="E491" s="8"/>
      <c r="P491" s="10"/>
      <c r="Q491" s="12"/>
      <c r="S491" s="16"/>
      <c r="T491" s="16"/>
    </row>
    <row r="492" spans="2:20" ht="50.1" customHeight="1" x14ac:dyDescent="0.25">
      <c r="B492" s="3"/>
      <c r="C492" s="3"/>
      <c r="D492" s="6"/>
      <c r="E492" s="8"/>
      <c r="P492" s="10"/>
      <c r="Q492" s="12"/>
      <c r="S492" s="16"/>
      <c r="T492" s="16"/>
    </row>
    <row r="493" spans="2:20" ht="50.1" customHeight="1" x14ac:dyDescent="0.25">
      <c r="B493" s="3"/>
      <c r="C493" s="3"/>
      <c r="D493" s="6"/>
      <c r="E493" s="8"/>
      <c r="P493" s="10"/>
      <c r="Q493" s="12"/>
      <c r="S493" s="16"/>
      <c r="T493" s="16"/>
    </row>
    <row r="494" spans="2:20" ht="50.1" customHeight="1" x14ac:dyDescent="0.25">
      <c r="B494" s="3"/>
      <c r="C494" s="3"/>
      <c r="D494" s="6"/>
      <c r="E494" s="8"/>
      <c r="P494" s="10"/>
      <c r="Q494" s="12"/>
      <c r="S494" s="16"/>
      <c r="T494" s="16"/>
    </row>
    <row r="495" spans="2:20" ht="50.1" customHeight="1" x14ac:dyDescent="0.25">
      <c r="B495" s="3"/>
      <c r="C495" s="3"/>
      <c r="D495" s="6"/>
      <c r="E495" s="8"/>
      <c r="P495" s="10"/>
      <c r="Q495" s="12"/>
      <c r="S495" s="16"/>
      <c r="T495" s="16"/>
    </row>
    <row r="496" spans="2:20" ht="50.1" customHeight="1" x14ac:dyDescent="0.25">
      <c r="B496" s="3"/>
      <c r="C496" s="3"/>
      <c r="D496" s="6"/>
      <c r="E496" s="8"/>
      <c r="P496" s="10"/>
      <c r="Q496" s="12"/>
      <c r="S496" s="16"/>
      <c r="T496" s="16"/>
    </row>
    <row r="497" spans="2:20" ht="50.1" customHeight="1" x14ac:dyDescent="0.25">
      <c r="B497" s="3"/>
      <c r="C497" s="3"/>
      <c r="D497" s="6"/>
      <c r="E497" s="8"/>
      <c r="P497" s="10"/>
      <c r="Q497" s="12"/>
      <c r="S497" s="16"/>
      <c r="T497" s="16"/>
    </row>
    <row r="498" spans="2:20" ht="50.1" customHeight="1" x14ac:dyDescent="0.25">
      <c r="B498" s="3"/>
      <c r="C498" s="3"/>
      <c r="D498" s="6"/>
      <c r="E498" s="8"/>
      <c r="P498" s="10"/>
      <c r="Q498" s="12"/>
      <c r="S498" s="16"/>
      <c r="T498" s="16"/>
    </row>
    <row r="499" spans="2:20" ht="50.1" customHeight="1" x14ac:dyDescent="0.25">
      <c r="B499" s="3"/>
      <c r="C499" s="3"/>
      <c r="D499" s="6"/>
      <c r="E499" s="8"/>
      <c r="P499" s="10"/>
      <c r="Q499" s="12"/>
      <c r="S499" s="16"/>
      <c r="T499" s="16"/>
    </row>
    <row r="500" spans="2:20" ht="50.1" customHeight="1" x14ac:dyDescent="0.25">
      <c r="B500" s="3"/>
      <c r="C500" s="3"/>
      <c r="D500" s="6"/>
      <c r="E500" s="8"/>
      <c r="P500" s="10"/>
      <c r="Q500" s="12"/>
      <c r="S500" s="16"/>
      <c r="T500" s="16"/>
    </row>
    <row r="501" spans="2:20" ht="50.1" customHeight="1" x14ac:dyDescent="0.25">
      <c r="B501" s="3"/>
      <c r="C501" s="3"/>
      <c r="D501" s="6"/>
      <c r="E501" s="8"/>
      <c r="P501" s="10"/>
      <c r="Q501" s="12"/>
      <c r="S501" s="16"/>
      <c r="T501" s="16"/>
    </row>
    <row r="502" spans="2:20" ht="50.1" customHeight="1" x14ac:dyDescent="0.25">
      <c r="B502" s="3"/>
      <c r="C502" s="3"/>
      <c r="D502" s="6"/>
      <c r="E502" s="8"/>
      <c r="P502" s="10"/>
      <c r="Q502" s="12"/>
      <c r="S502" s="16"/>
      <c r="T502" s="16"/>
    </row>
    <row r="503" spans="2:20" ht="50.1" customHeight="1" x14ac:dyDescent="0.25">
      <c r="B503" s="3"/>
      <c r="C503" s="3"/>
      <c r="D503" s="6"/>
      <c r="E503" s="8"/>
      <c r="P503" s="10"/>
      <c r="Q503" s="12"/>
      <c r="S503" s="16"/>
      <c r="T503" s="16"/>
    </row>
    <row r="504" spans="2:20" ht="50.1" customHeight="1" x14ac:dyDescent="0.25">
      <c r="B504" s="3"/>
      <c r="C504" s="3"/>
      <c r="D504" s="6"/>
      <c r="E504" s="8"/>
      <c r="P504" s="10"/>
      <c r="Q504" s="12"/>
      <c r="S504" s="16"/>
      <c r="T504" s="16"/>
    </row>
    <row r="505" spans="2:20" ht="50.1" customHeight="1" x14ac:dyDescent="0.25">
      <c r="B505" s="3"/>
      <c r="C505" s="3"/>
      <c r="D505" s="6"/>
      <c r="E505" s="8"/>
      <c r="P505" s="10"/>
      <c r="Q505" s="12"/>
      <c r="S505" s="16"/>
      <c r="T505" s="16"/>
    </row>
    <row r="506" spans="2:20" ht="50.1" customHeight="1" x14ac:dyDescent="0.25">
      <c r="B506" s="3"/>
      <c r="C506" s="3"/>
      <c r="D506" s="6"/>
      <c r="E506" s="8"/>
      <c r="P506" s="10"/>
      <c r="Q506" s="12"/>
      <c r="S506" s="16"/>
      <c r="T506" s="16"/>
    </row>
    <row r="507" spans="2:20" ht="50.1" customHeight="1" x14ac:dyDescent="0.25">
      <c r="B507" s="3"/>
      <c r="C507" s="3"/>
      <c r="D507" s="6"/>
      <c r="E507" s="8"/>
      <c r="P507" s="10"/>
      <c r="Q507" s="12"/>
      <c r="S507" s="16"/>
      <c r="T507" s="16"/>
    </row>
    <row r="508" spans="2:20" ht="50.1" customHeight="1" x14ac:dyDescent="0.25">
      <c r="B508" s="3"/>
      <c r="C508" s="3"/>
      <c r="D508" s="6"/>
      <c r="E508" s="8"/>
      <c r="P508" s="10"/>
      <c r="Q508" s="12"/>
      <c r="S508" s="16"/>
      <c r="T508" s="16"/>
    </row>
    <row r="509" spans="2:20" ht="50.1" customHeight="1" x14ac:dyDescent="0.25">
      <c r="B509" s="3"/>
      <c r="C509" s="3"/>
      <c r="D509" s="6"/>
      <c r="E509" s="8"/>
      <c r="P509" s="10"/>
      <c r="Q509" s="12"/>
      <c r="S509" s="16"/>
      <c r="T509" s="16"/>
    </row>
    <row r="510" spans="2:20" ht="50.1" customHeight="1" x14ac:dyDescent="0.25">
      <c r="B510" s="3"/>
      <c r="C510" s="3"/>
      <c r="D510" s="6"/>
      <c r="E510" s="8"/>
      <c r="P510" s="10"/>
      <c r="Q510" s="12"/>
      <c r="S510" s="16"/>
      <c r="T510" s="16"/>
    </row>
    <row r="511" spans="2:20" ht="50.1" customHeight="1" x14ac:dyDescent="0.25">
      <c r="B511" s="3"/>
      <c r="C511" s="3"/>
      <c r="D511" s="6"/>
      <c r="E511" s="8"/>
      <c r="P511" s="10"/>
      <c r="Q511" s="12"/>
      <c r="S511" s="16"/>
      <c r="T511" s="16"/>
    </row>
    <row r="512" spans="2:20" ht="50.1" customHeight="1" x14ac:dyDescent="0.25">
      <c r="B512" s="3"/>
      <c r="C512" s="3"/>
      <c r="D512" s="6"/>
      <c r="E512" s="8"/>
      <c r="P512" s="10"/>
      <c r="Q512" s="12"/>
      <c r="S512" s="16"/>
      <c r="T512" s="16"/>
    </row>
    <row r="513" spans="2:20" ht="50.1" customHeight="1" x14ac:dyDescent="0.25">
      <c r="B513" s="3"/>
      <c r="C513" s="3"/>
      <c r="D513" s="6"/>
      <c r="E513" s="8"/>
      <c r="P513" s="10"/>
      <c r="Q513" s="12"/>
      <c r="S513" s="16"/>
      <c r="T513" s="16"/>
    </row>
    <row r="514" spans="2:20" ht="50.1" customHeight="1" x14ac:dyDescent="0.25">
      <c r="B514" s="3"/>
      <c r="C514" s="3"/>
      <c r="D514" s="6"/>
      <c r="E514" s="8"/>
      <c r="P514" s="10"/>
      <c r="Q514" s="12"/>
      <c r="S514" s="16"/>
      <c r="T514" s="16"/>
    </row>
    <row r="515" spans="2:20" ht="50.1" customHeight="1" x14ac:dyDescent="0.25">
      <c r="B515" s="3"/>
      <c r="C515" s="3"/>
      <c r="D515" s="6"/>
      <c r="E515" s="8"/>
      <c r="P515" s="10"/>
      <c r="Q515" s="12"/>
      <c r="S515" s="16"/>
      <c r="T515" s="16"/>
    </row>
    <row r="516" spans="2:20" ht="50.1" customHeight="1" x14ac:dyDescent="0.25">
      <c r="B516" s="3"/>
      <c r="C516" s="3"/>
      <c r="D516" s="6"/>
      <c r="E516" s="8"/>
      <c r="P516" s="10"/>
      <c r="Q516" s="12"/>
      <c r="S516" s="16"/>
      <c r="T516" s="16"/>
    </row>
    <row r="517" spans="2:20" ht="50.1" customHeight="1" x14ac:dyDescent="0.25">
      <c r="B517" s="3"/>
      <c r="C517" s="3"/>
      <c r="D517" s="6"/>
      <c r="E517" s="8"/>
      <c r="P517" s="10"/>
      <c r="Q517" s="12"/>
      <c r="S517" s="16"/>
      <c r="T517" s="16"/>
    </row>
    <row r="518" spans="2:20" ht="50.1" customHeight="1" x14ac:dyDescent="0.25">
      <c r="B518" s="3"/>
      <c r="C518" s="3"/>
      <c r="D518" s="6"/>
      <c r="E518" s="8"/>
      <c r="P518" s="10"/>
      <c r="Q518" s="12"/>
      <c r="S518" s="16"/>
      <c r="T518" s="16"/>
    </row>
    <row r="519" spans="2:20" ht="50.1" customHeight="1" x14ac:dyDescent="0.25">
      <c r="B519" s="3"/>
      <c r="C519" s="3"/>
      <c r="D519" s="6"/>
      <c r="E519" s="8"/>
      <c r="P519" s="10"/>
      <c r="Q519" s="12"/>
      <c r="S519" s="16"/>
      <c r="T519" s="16"/>
    </row>
    <row r="520" spans="2:20" ht="50.1" customHeight="1" x14ac:dyDescent="0.25">
      <c r="B520" s="3"/>
      <c r="C520" s="3"/>
      <c r="D520" s="6"/>
      <c r="E520" s="8"/>
      <c r="P520" s="10"/>
      <c r="Q520" s="12"/>
      <c r="S520" s="16"/>
      <c r="T520" s="16"/>
    </row>
    <row r="521" spans="2:20" ht="50.1" customHeight="1" x14ac:dyDescent="0.25">
      <c r="B521" s="3"/>
      <c r="C521" s="3"/>
      <c r="D521" s="6"/>
      <c r="E521" s="8"/>
      <c r="P521" s="10"/>
      <c r="Q521" s="12"/>
      <c r="S521" s="16"/>
      <c r="T521" s="16"/>
    </row>
    <row r="522" spans="2:20" ht="50.1" customHeight="1" x14ac:dyDescent="0.25">
      <c r="B522" s="3"/>
      <c r="C522" s="3"/>
      <c r="D522" s="6"/>
      <c r="E522" s="8"/>
      <c r="P522" s="10"/>
      <c r="Q522" s="12"/>
      <c r="S522" s="16"/>
      <c r="T522" s="16"/>
    </row>
    <row r="523" spans="2:20" ht="50.1" customHeight="1" x14ac:dyDescent="0.25">
      <c r="B523" s="3"/>
      <c r="C523" s="3"/>
      <c r="D523" s="6"/>
      <c r="E523" s="8"/>
      <c r="P523" s="10"/>
      <c r="Q523" s="12"/>
      <c r="S523" s="16"/>
      <c r="T523" s="16"/>
    </row>
    <row r="524" spans="2:20" ht="50.1" customHeight="1" x14ac:dyDescent="0.25">
      <c r="B524" s="3"/>
      <c r="C524" s="3"/>
      <c r="D524" s="6"/>
      <c r="E524" s="8"/>
      <c r="P524" s="10"/>
      <c r="Q524" s="12"/>
      <c r="S524" s="16"/>
      <c r="T524" s="16"/>
    </row>
    <row r="525" spans="2:20" ht="50.1" customHeight="1" x14ac:dyDescent="0.25">
      <c r="B525" s="3"/>
      <c r="C525" s="3"/>
      <c r="D525" s="6"/>
      <c r="E525" s="8"/>
      <c r="P525" s="10"/>
      <c r="Q525" s="12"/>
      <c r="S525" s="16"/>
      <c r="T525" s="16"/>
    </row>
    <row r="526" spans="2:20" ht="50.1" customHeight="1" x14ac:dyDescent="0.25">
      <c r="B526" s="3"/>
      <c r="C526" s="3"/>
      <c r="D526" s="6"/>
      <c r="E526" s="8"/>
      <c r="P526" s="10"/>
      <c r="Q526" s="12"/>
      <c r="S526" s="16"/>
      <c r="T526" s="16"/>
    </row>
    <row r="527" spans="2:20" ht="50.1" customHeight="1" x14ac:dyDescent="0.25">
      <c r="B527" s="3"/>
      <c r="C527" s="3"/>
      <c r="D527" s="6"/>
      <c r="E527" s="8"/>
      <c r="P527" s="10"/>
      <c r="Q527" s="12"/>
      <c r="S527" s="16"/>
      <c r="T527" s="16"/>
    </row>
    <row r="528" spans="2:20" ht="50.1" customHeight="1" x14ac:dyDescent="0.25">
      <c r="B528" s="3"/>
      <c r="C528" s="3"/>
      <c r="D528" s="6"/>
      <c r="E528" s="8"/>
      <c r="P528" s="10"/>
      <c r="Q528" s="12"/>
      <c r="S528" s="16"/>
      <c r="T528" s="16"/>
    </row>
    <row r="529" spans="2:20" ht="50.1" customHeight="1" x14ac:dyDescent="0.25">
      <c r="B529" s="3"/>
      <c r="C529" s="3"/>
      <c r="D529" s="6"/>
      <c r="E529" s="8"/>
      <c r="P529" s="10"/>
      <c r="Q529" s="12"/>
      <c r="S529" s="16"/>
      <c r="T529" s="16"/>
    </row>
    <row r="530" spans="2:20" ht="50.1" customHeight="1" x14ac:dyDescent="0.25">
      <c r="B530" s="3"/>
      <c r="C530" s="3"/>
      <c r="D530" s="6"/>
      <c r="E530" s="8"/>
      <c r="P530" s="10"/>
      <c r="Q530" s="12"/>
      <c r="S530" s="16"/>
      <c r="T530" s="16"/>
    </row>
    <row r="531" spans="2:20" ht="50.1" customHeight="1" x14ac:dyDescent="0.25">
      <c r="B531" s="3"/>
      <c r="C531" s="3"/>
      <c r="D531" s="6"/>
      <c r="E531" s="8"/>
      <c r="P531" s="10"/>
      <c r="Q531" s="12"/>
      <c r="S531" s="16"/>
      <c r="T531" s="16"/>
    </row>
    <row r="532" spans="2:20" ht="50.1" customHeight="1" x14ac:dyDescent="0.25">
      <c r="B532" s="3"/>
      <c r="C532" s="3"/>
      <c r="D532" s="6"/>
      <c r="E532" s="8"/>
      <c r="P532" s="10"/>
      <c r="Q532" s="12"/>
      <c r="S532" s="16"/>
      <c r="T532" s="16"/>
    </row>
    <row r="533" spans="2:20" ht="50.1" customHeight="1" x14ac:dyDescent="0.25">
      <c r="B533" s="3"/>
      <c r="C533" s="3"/>
      <c r="D533" s="6"/>
      <c r="E533" s="8"/>
      <c r="P533" s="10"/>
      <c r="Q533" s="12"/>
      <c r="S533" s="16"/>
      <c r="T533" s="16"/>
    </row>
    <row r="534" spans="2:20" ht="50.1" customHeight="1" x14ac:dyDescent="0.25">
      <c r="B534" s="3"/>
      <c r="C534" s="3"/>
      <c r="D534" s="6"/>
      <c r="E534" s="8"/>
      <c r="P534" s="10"/>
      <c r="Q534" s="12"/>
      <c r="S534" s="16"/>
      <c r="T534" s="16"/>
    </row>
    <row r="535" spans="2:20" ht="50.1" customHeight="1" x14ac:dyDescent="0.25">
      <c r="B535" s="3"/>
      <c r="C535" s="3"/>
      <c r="D535" s="6"/>
      <c r="E535" s="8"/>
      <c r="P535" s="10"/>
      <c r="Q535" s="12"/>
      <c r="S535" s="16"/>
      <c r="T535" s="16"/>
    </row>
    <row r="536" spans="2:20" ht="50.1" customHeight="1" x14ac:dyDescent="0.25">
      <c r="B536" s="3"/>
      <c r="C536" s="3"/>
      <c r="D536" s="6"/>
      <c r="E536" s="8"/>
      <c r="P536" s="10"/>
      <c r="Q536" s="12"/>
      <c r="S536" s="16"/>
      <c r="T536" s="16"/>
    </row>
    <row r="537" spans="2:20" ht="50.1" customHeight="1" x14ac:dyDescent="0.25">
      <c r="B537" s="3"/>
      <c r="C537" s="3"/>
      <c r="D537" s="6"/>
      <c r="E537" s="8"/>
      <c r="P537" s="10"/>
      <c r="Q537" s="12"/>
      <c r="S537" s="16"/>
      <c r="T537" s="16"/>
    </row>
    <row r="538" spans="2:20" ht="50.1" customHeight="1" x14ac:dyDescent="0.25">
      <c r="B538" s="3"/>
      <c r="C538" s="3"/>
      <c r="D538" s="6"/>
      <c r="E538" s="8"/>
      <c r="P538" s="10"/>
      <c r="Q538" s="12"/>
      <c r="S538" s="16"/>
      <c r="T538" s="16"/>
    </row>
    <row r="539" spans="2:20" ht="50.1" customHeight="1" x14ac:dyDescent="0.25">
      <c r="B539" s="3"/>
      <c r="C539" s="3"/>
      <c r="D539" s="6"/>
      <c r="E539" s="8"/>
      <c r="P539" s="10"/>
      <c r="Q539" s="12"/>
      <c r="S539" s="16"/>
      <c r="T539" s="16"/>
    </row>
    <row r="540" spans="2:20" ht="50.1" customHeight="1" x14ac:dyDescent="0.25">
      <c r="B540" s="3"/>
      <c r="C540" s="3"/>
      <c r="D540" s="6"/>
      <c r="E540" s="8"/>
      <c r="P540" s="10"/>
      <c r="Q540" s="12"/>
      <c r="S540" s="16"/>
      <c r="T540" s="16"/>
    </row>
    <row r="541" spans="2:20" ht="50.1" customHeight="1" x14ac:dyDescent="0.25">
      <c r="B541" s="3"/>
      <c r="C541" s="3"/>
      <c r="D541" s="6"/>
      <c r="E541" s="8"/>
      <c r="P541" s="10"/>
      <c r="Q541" s="12"/>
      <c r="S541" s="16"/>
      <c r="T541" s="16"/>
    </row>
    <row r="542" spans="2:20" ht="50.1" customHeight="1" x14ac:dyDescent="0.25">
      <c r="B542" s="3"/>
      <c r="C542" s="3"/>
      <c r="D542" s="6"/>
      <c r="E542" s="8"/>
      <c r="P542" s="10"/>
      <c r="Q542" s="12"/>
      <c r="S542" s="16"/>
      <c r="T542" s="16"/>
    </row>
    <row r="543" spans="2:20" ht="50.1" customHeight="1" x14ac:dyDescent="0.25">
      <c r="B543" s="3"/>
      <c r="C543" s="3"/>
      <c r="D543" s="6"/>
      <c r="E543" s="8"/>
      <c r="P543" s="10"/>
      <c r="Q543" s="12"/>
      <c r="S543" s="16"/>
      <c r="T543" s="16"/>
    </row>
    <row r="544" spans="2:20" ht="50.1" customHeight="1" x14ac:dyDescent="0.25">
      <c r="B544" s="3"/>
      <c r="C544" s="3"/>
      <c r="D544" s="6"/>
      <c r="E544" s="8"/>
      <c r="P544" s="10"/>
      <c r="Q544" s="12"/>
      <c r="S544" s="16"/>
      <c r="T544" s="16"/>
    </row>
    <row r="545" spans="2:20" ht="50.1" customHeight="1" x14ac:dyDescent="0.25">
      <c r="B545" s="3"/>
      <c r="C545" s="3"/>
      <c r="D545" s="6"/>
      <c r="E545" s="8"/>
      <c r="P545" s="10"/>
      <c r="Q545" s="12"/>
      <c r="S545" s="16"/>
      <c r="T545" s="16"/>
    </row>
    <row r="546" spans="2:20" ht="50.1" customHeight="1" x14ac:dyDescent="0.25">
      <c r="B546" s="3"/>
      <c r="C546" s="3"/>
      <c r="D546" s="6"/>
      <c r="E546" s="8"/>
      <c r="P546" s="10"/>
      <c r="Q546" s="12"/>
      <c r="S546" s="16"/>
      <c r="T546" s="16"/>
    </row>
    <row r="547" spans="2:20" ht="50.1" customHeight="1" x14ac:dyDescent="0.25">
      <c r="B547" s="3"/>
      <c r="C547" s="3"/>
      <c r="D547" s="6"/>
      <c r="E547" s="8"/>
      <c r="P547" s="10"/>
      <c r="Q547" s="12"/>
      <c r="S547" s="16"/>
      <c r="T547" s="16"/>
    </row>
    <row r="548" spans="2:20" ht="50.1" customHeight="1" x14ac:dyDescent="0.25">
      <c r="B548" s="3"/>
      <c r="C548" s="3"/>
      <c r="D548" s="6"/>
      <c r="E548" s="8"/>
      <c r="P548" s="10"/>
      <c r="Q548" s="12"/>
      <c r="S548" s="16"/>
      <c r="T548" s="16"/>
    </row>
    <row r="549" spans="2:20" ht="50.1" customHeight="1" x14ac:dyDescent="0.25">
      <c r="B549" s="3"/>
      <c r="C549" s="3"/>
      <c r="D549" s="6"/>
      <c r="E549" s="8"/>
      <c r="P549" s="10"/>
      <c r="Q549" s="12"/>
      <c r="S549" s="16"/>
      <c r="T549" s="16"/>
    </row>
    <row r="550" spans="2:20" ht="50.1" customHeight="1" x14ac:dyDescent="0.25">
      <c r="B550" s="3"/>
      <c r="C550" s="3"/>
      <c r="D550" s="6"/>
      <c r="E550" s="8"/>
      <c r="P550" s="10"/>
      <c r="Q550" s="12"/>
      <c r="S550" s="16"/>
      <c r="T550" s="16"/>
    </row>
    <row r="551" spans="2:20" ht="50.1" customHeight="1" x14ac:dyDescent="0.25">
      <c r="B551" s="3"/>
      <c r="C551" s="3"/>
      <c r="D551" s="6"/>
      <c r="E551" s="8"/>
      <c r="P551" s="10"/>
      <c r="Q551" s="12"/>
      <c r="S551" s="16"/>
      <c r="T551" s="16"/>
    </row>
    <row r="552" spans="2:20" ht="50.1" customHeight="1" x14ac:dyDescent="0.25">
      <c r="B552" s="3"/>
      <c r="C552" s="3"/>
      <c r="D552" s="6"/>
      <c r="E552" s="8"/>
      <c r="P552" s="10"/>
      <c r="Q552" s="12"/>
      <c r="S552" s="16"/>
      <c r="T552" s="16"/>
    </row>
    <row r="553" spans="2:20" ht="50.1" customHeight="1" x14ac:dyDescent="0.25">
      <c r="B553" s="3"/>
      <c r="C553" s="3"/>
      <c r="D553" s="6"/>
      <c r="E553" s="8"/>
      <c r="P553" s="10"/>
      <c r="Q553" s="12"/>
      <c r="S553" s="16"/>
      <c r="T553" s="16"/>
    </row>
    <row r="554" spans="2:20" ht="50.1" customHeight="1" x14ac:dyDescent="0.25">
      <c r="B554" s="3"/>
      <c r="C554" s="3"/>
      <c r="D554" s="6"/>
      <c r="E554" s="8"/>
      <c r="P554" s="10"/>
      <c r="Q554" s="12"/>
      <c r="S554" s="16"/>
      <c r="T554" s="16"/>
    </row>
    <row r="555" spans="2:20" ht="50.1" customHeight="1" x14ac:dyDescent="0.25">
      <c r="B555" s="3"/>
      <c r="C555" s="3"/>
      <c r="D555" s="6"/>
      <c r="E555" s="8"/>
      <c r="P555" s="10"/>
      <c r="Q555" s="12"/>
      <c r="S555" s="16"/>
      <c r="T555" s="16"/>
    </row>
    <row r="556" spans="2:20" ht="50.1" customHeight="1" x14ac:dyDescent="0.25">
      <c r="B556" s="3"/>
      <c r="C556" s="3"/>
      <c r="D556" s="6"/>
      <c r="E556" s="8"/>
      <c r="P556" s="10"/>
      <c r="Q556" s="12"/>
      <c r="S556" s="16"/>
      <c r="T556" s="16"/>
    </row>
    <row r="557" spans="2:20" ht="50.1" customHeight="1" x14ac:dyDescent="0.25">
      <c r="B557" s="3"/>
      <c r="C557" s="3"/>
      <c r="D557" s="6"/>
      <c r="E557" s="8"/>
      <c r="P557" s="10"/>
      <c r="Q557" s="12"/>
      <c r="S557" s="16"/>
      <c r="T557" s="16"/>
    </row>
    <row r="558" spans="2:20" ht="50.1" customHeight="1" x14ac:dyDescent="0.25">
      <c r="B558" s="3"/>
      <c r="C558" s="3"/>
      <c r="D558" s="6"/>
      <c r="E558" s="8"/>
      <c r="P558" s="10"/>
      <c r="Q558" s="12"/>
      <c r="S558" s="16"/>
      <c r="T558" s="16"/>
    </row>
    <row r="559" spans="2:20" ht="50.1" customHeight="1" x14ac:dyDescent="0.25">
      <c r="B559" s="3"/>
      <c r="C559" s="3"/>
      <c r="D559" s="6"/>
      <c r="E559" s="8"/>
      <c r="P559" s="10"/>
      <c r="Q559" s="12"/>
      <c r="S559" s="16"/>
      <c r="T559" s="16"/>
    </row>
    <row r="560" spans="2:20" ht="50.1" customHeight="1" x14ac:dyDescent="0.25">
      <c r="B560" s="3"/>
      <c r="C560" s="3"/>
      <c r="D560" s="6"/>
      <c r="E560" s="8"/>
      <c r="P560" s="10"/>
      <c r="Q560" s="12"/>
      <c r="S560" s="16"/>
      <c r="T560" s="16"/>
    </row>
    <row r="561" spans="2:20" ht="50.1" customHeight="1" x14ac:dyDescent="0.25">
      <c r="B561" s="3"/>
      <c r="C561" s="3"/>
      <c r="D561" s="6"/>
      <c r="E561" s="8"/>
      <c r="P561" s="10"/>
      <c r="Q561" s="12"/>
      <c r="S561" s="16"/>
      <c r="T561" s="16"/>
    </row>
    <row r="562" spans="2:20" ht="50.1" customHeight="1" x14ac:dyDescent="0.25">
      <c r="B562" s="3"/>
      <c r="C562" s="3"/>
      <c r="D562" s="6"/>
      <c r="E562" s="8"/>
      <c r="P562" s="10"/>
      <c r="Q562" s="12"/>
      <c r="S562" s="16"/>
      <c r="T562" s="16"/>
    </row>
    <row r="563" spans="2:20" ht="50.1" customHeight="1" x14ac:dyDescent="0.25">
      <c r="B563" s="3"/>
      <c r="C563" s="3"/>
      <c r="D563" s="6"/>
      <c r="E563" s="8"/>
      <c r="P563" s="10"/>
      <c r="Q563" s="12"/>
      <c r="S563" s="16"/>
      <c r="T563" s="16"/>
    </row>
    <row r="564" spans="2:20" ht="50.1" customHeight="1" x14ac:dyDescent="0.25">
      <c r="B564" s="3"/>
      <c r="C564" s="3"/>
      <c r="D564" s="6"/>
      <c r="E564" s="8"/>
      <c r="P564" s="10"/>
      <c r="Q564" s="12"/>
      <c r="S564" s="16"/>
      <c r="T564" s="16"/>
    </row>
    <row r="565" spans="2:20" ht="50.1" customHeight="1" x14ac:dyDescent="0.25">
      <c r="B565" s="3"/>
      <c r="C565" s="3"/>
      <c r="D565" s="6"/>
      <c r="E565" s="8"/>
      <c r="P565" s="10"/>
      <c r="Q565" s="12"/>
      <c r="S565" s="16"/>
      <c r="T565" s="16"/>
    </row>
    <row r="566" spans="2:20" ht="50.1" customHeight="1" x14ac:dyDescent="0.25">
      <c r="B566" s="3"/>
      <c r="C566" s="3"/>
      <c r="D566" s="6"/>
      <c r="E566" s="8"/>
      <c r="P566" s="10"/>
      <c r="Q566" s="12"/>
      <c r="S566" s="16"/>
      <c r="T566" s="16"/>
    </row>
    <row r="567" spans="2:20" ht="50.1" customHeight="1" x14ac:dyDescent="0.25">
      <c r="B567" s="3"/>
      <c r="C567" s="3"/>
      <c r="D567" s="6"/>
      <c r="E567" s="8"/>
      <c r="P567" s="10"/>
      <c r="Q567" s="12"/>
      <c r="S567" s="16"/>
      <c r="T567" s="16"/>
    </row>
    <row r="568" spans="2:20" ht="50.1" customHeight="1" x14ac:dyDescent="0.25">
      <c r="B568" s="3"/>
      <c r="C568" s="3"/>
      <c r="D568" s="6"/>
      <c r="E568" s="8"/>
      <c r="P568" s="10"/>
      <c r="Q568" s="12"/>
      <c r="S568" s="16"/>
      <c r="T568" s="16"/>
    </row>
    <row r="569" spans="2:20" ht="50.1" customHeight="1" x14ac:dyDescent="0.25">
      <c r="B569" s="3"/>
      <c r="C569" s="3"/>
      <c r="D569" s="6"/>
      <c r="E569" s="8"/>
      <c r="P569" s="10"/>
      <c r="Q569" s="12"/>
      <c r="S569" s="16"/>
      <c r="T569" s="16"/>
    </row>
    <row r="570" spans="2:20" ht="50.1" customHeight="1" x14ac:dyDescent="0.25">
      <c r="B570" s="3"/>
      <c r="C570" s="3"/>
      <c r="D570" s="6"/>
      <c r="E570" s="8"/>
      <c r="P570" s="10"/>
      <c r="Q570" s="12"/>
      <c r="S570" s="16"/>
      <c r="T570" s="16"/>
    </row>
    <row r="571" spans="2:20" ht="50.1" customHeight="1" x14ac:dyDescent="0.25">
      <c r="B571" s="3"/>
      <c r="C571" s="3"/>
      <c r="D571" s="6"/>
      <c r="E571" s="8"/>
      <c r="P571" s="10"/>
      <c r="Q571" s="12"/>
      <c r="S571" s="16"/>
      <c r="T571" s="16"/>
    </row>
    <row r="572" spans="2:20" ht="50.1" customHeight="1" x14ac:dyDescent="0.25">
      <c r="B572" s="3"/>
      <c r="C572" s="3"/>
      <c r="D572" s="6"/>
      <c r="E572" s="8"/>
      <c r="P572" s="10"/>
      <c r="Q572" s="12"/>
      <c r="S572" s="16"/>
      <c r="T572" s="16"/>
    </row>
    <row r="573" spans="2:20" ht="50.1" customHeight="1" x14ac:dyDescent="0.25">
      <c r="B573" s="3"/>
      <c r="C573" s="3"/>
      <c r="D573" s="6"/>
      <c r="E573" s="8"/>
      <c r="P573" s="10"/>
      <c r="Q573" s="12"/>
      <c r="S573" s="16"/>
      <c r="T573" s="16"/>
    </row>
    <row r="574" spans="2:20" ht="50.1" customHeight="1" x14ac:dyDescent="0.25">
      <c r="B574" s="3"/>
      <c r="C574" s="3"/>
      <c r="D574" s="6"/>
      <c r="E574" s="8"/>
      <c r="P574" s="10"/>
      <c r="Q574" s="12"/>
      <c r="S574" s="16"/>
      <c r="T574" s="16"/>
    </row>
    <row r="575" spans="2:20" ht="50.1" customHeight="1" x14ac:dyDescent="0.25">
      <c r="B575" s="3"/>
      <c r="C575" s="3"/>
      <c r="D575" s="6"/>
      <c r="E575" s="8"/>
      <c r="P575" s="10"/>
      <c r="Q575" s="12"/>
      <c r="S575" s="16"/>
      <c r="T575" s="16"/>
    </row>
    <row r="576" spans="2:20" ht="50.1" customHeight="1" x14ac:dyDescent="0.25">
      <c r="B576" s="3"/>
      <c r="C576" s="3"/>
      <c r="D576" s="6"/>
      <c r="E576" s="8"/>
      <c r="P576" s="10"/>
      <c r="Q576" s="12"/>
      <c r="S576" s="16"/>
      <c r="T576" s="16"/>
    </row>
    <row r="577" spans="2:20" ht="50.1" customHeight="1" x14ac:dyDescent="0.25">
      <c r="B577" s="3"/>
      <c r="C577" s="3"/>
      <c r="D577" s="6"/>
      <c r="E577" s="8"/>
      <c r="P577" s="10"/>
      <c r="Q577" s="12"/>
      <c r="S577" s="16"/>
      <c r="T577" s="16"/>
    </row>
    <row r="578" spans="2:20" ht="50.1" customHeight="1" x14ac:dyDescent="0.25">
      <c r="B578" s="3"/>
      <c r="C578" s="3"/>
      <c r="D578" s="6"/>
      <c r="E578" s="8"/>
      <c r="P578" s="10"/>
      <c r="Q578" s="12"/>
      <c r="S578" s="16"/>
      <c r="T578" s="16"/>
    </row>
    <row r="579" spans="2:20" ht="50.1" customHeight="1" x14ac:dyDescent="0.25">
      <c r="B579" s="3"/>
      <c r="C579" s="3"/>
      <c r="D579" s="6"/>
      <c r="E579" s="8"/>
      <c r="P579" s="10"/>
      <c r="Q579" s="12"/>
      <c r="S579" s="16"/>
      <c r="T579" s="16"/>
    </row>
    <row r="580" spans="2:20" ht="50.1" customHeight="1" x14ac:dyDescent="0.25">
      <c r="B580" s="3"/>
      <c r="C580" s="3"/>
      <c r="D580" s="6"/>
      <c r="E580" s="8"/>
      <c r="P580" s="10"/>
      <c r="Q580" s="12"/>
      <c r="S580" s="16"/>
      <c r="T580" s="16"/>
    </row>
    <row r="581" spans="2:20" ht="50.1" customHeight="1" x14ac:dyDescent="0.25">
      <c r="B581" s="3"/>
      <c r="C581" s="3"/>
      <c r="D581" s="6"/>
      <c r="E581" s="8"/>
      <c r="P581" s="10"/>
      <c r="Q581" s="12"/>
      <c r="S581" s="16"/>
      <c r="T581" s="16"/>
    </row>
    <row r="582" spans="2:20" ht="50.1" customHeight="1" x14ac:dyDescent="0.25">
      <c r="B582" s="3"/>
      <c r="C582" s="3"/>
      <c r="D582" s="6"/>
      <c r="E582" s="8"/>
      <c r="P582" s="10"/>
      <c r="Q582" s="12"/>
      <c r="S582" s="16"/>
      <c r="T582" s="16"/>
    </row>
    <row r="583" spans="2:20" ht="50.1" customHeight="1" x14ac:dyDescent="0.25">
      <c r="B583" s="3"/>
      <c r="C583" s="3"/>
      <c r="D583" s="6"/>
      <c r="E583" s="8"/>
      <c r="P583" s="10"/>
      <c r="Q583" s="12"/>
      <c r="S583" s="16"/>
      <c r="T583" s="16"/>
    </row>
    <row r="584" spans="2:20" ht="50.1" customHeight="1" x14ac:dyDescent="0.25">
      <c r="B584" s="3"/>
      <c r="C584" s="3"/>
      <c r="D584" s="6"/>
      <c r="E584" s="8"/>
      <c r="P584" s="10"/>
      <c r="Q584" s="12"/>
      <c r="S584" s="16"/>
      <c r="T584" s="16"/>
    </row>
    <row r="585" spans="2:20" ht="50.1" customHeight="1" x14ac:dyDescent="0.25">
      <c r="B585" s="3"/>
      <c r="C585" s="3"/>
      <c r="D585" s="6"/>
      <c r="E585" s="8"/>
      <c r="P585" s="10"/>
      <c r="Q585" s="12"/>
      <c r="S585" s="16"/>
      <c r="T585" s="16"/>
    </row>
    <row r="586" spans="2:20" ht="50.1" customHeight="1" x14ac:dyDescent="0.25">
      <c r="B586" s="3"/>
      <c r="C586" s="3"/>
      <c r="D586" s="6"/>
      <c r="E586" s="8"/>
      <c r="P586" s="10"/>
      <c r="Q586" s="12"/>
      <c r="S586" s="16"/>
      <c r="T586" s="16"/>
    </row>
    <row r="587" spans="2:20" ht="50.1" customHeight="1" x14ac:dyDescent="0.25">
      <c r="B587" s="3"/>
      <c r="C587" s="3"/>
      <c r="D587" s="6"/>
      <c r="E587" s="8"/>
      <c r="P587" s="10"/>
      <c r="Q587" s="12"/>
      <c r="S587" s="16"/>
      <c r="T587" s="16"/>
    </row>
    <row r="588" spans="2:20" ht="50.1" customHeight="1" x14ac:dyDescent="0.25">
      <c r="B588" s="3"/>
      <c r="C588" s="3"/>
      <c r="D588" s="6"/>
      <c r="E588" s="8"/>
      <c r="P588" s="10"/>
      <c r="Q588" s="12"/>
      <c r="S588" s="16"/>
      <c r="T588" s="16"/>
    </row>
    <row r="589" spans="2:20" ht="50.1" customHeight="1" x14ac:dyDescent="0.25">
      <c r="B589" s="3"/>
      <c r="C589" s="3"/>
      <c r="D589" s="6"/>
      <c r="E589" s="8"/>
      <c r="P589" s="10"/>
      <c r="Q589" s="12"/>
      <c r="S589" s="16"/>
      <c r="T589" s="16"/>
    </row>
    <row r="590" spans="2:20" ht="50.1" customHeight="1" x14ac:dyDescent="0.25">
      <c r="B590" s="3"/>
      <c r="C590" s="3"/>
      <c r="D590" s="6"/>
      <c r="E590" s="8"/>
      <c r="P590" s="10"/>
      <c r="Q590" s="12"/>
      <c r="S590" s="16"/>
      <c r="T590" s="16"/>
    </row>
    <row r="591" spans="2:20" ht="50.1" customHeight="1" x14ac:dyDescent="0.25">
      <c r="B591" s="3"/>
      <c r="C591" s="3"/>
      <c r="D591" s="6"/>
      <c r="E591" s="8"/>
      <c r="P591" s="10"/>
      <c r="Q591" s="12"/>
      <c r="S591" s="16"/>
      <c r="T591" s="16"/>
    </row>
    <row r="592" spans="2:20" ht="50.1" customHeight="1" x14ac:dyDescent="0.25">
      <c r="B592" s="3"/>
      <c r="C592" s="3"/>
      <c r="D592" s="6"/>
      <c r="E592" s="8"/>
      <c r="P592" s="10"/>
      <c r="Q592" s="12"/>
      <c r="S592" s="16"/>
      <c r="T592" s="16"/>
    </row>
    <row r="593" spans="2:20" ht="50.1" customHeight="1" x14ac:dyDescent="0.25">
      <c r="B593" s="3"/>
      <c r="C593" s="3"/>
      <c r="D593" s="6"/>
      <c r="E593" s="8"/>
      <c r="P593" s="10"/>
      <c r="Q593" s="12"/>
      <c r="S593" s="16"/>
      <c r="T593" s="16"/>
    </row>
    <row r="594" spans="2:20" ht="50.1" customHeight="1" x14ac:dyDescent="0.25">
      <c r="B594" s="3"/>
      <c r="C594" s="3"/>
      <c r="D594" s="6"/>
      <c r="E594" s="8"/>
      <c r="P594" s="10"/>
      <c r="Q594" s="12"/>
      <c r="S594" s="16"/>
      <c r="T594" s="16"/>
    </row>
    <row r="595" spans="2:20" ht="50.1" customHeight="1" x14ac:dyDescent="0.25">
      <c r="B595" s="3"/>
      <c r="C595" s="3"/>
      <c r="D595" s="6"/>
      <c r="E595" s="8"/>
      <c r="P595" s="10"/>
      <c r="Q595" s="12"/>
      <c r="S595" s="16"/>
      <c r="T595" s="16"/>
    </row>
    <row r="596" spans="2:20" ht="50.1" customHeight="1" x14ac:dyDescent="0.25">
      <c r="B596" s="3"/>
      <c r="C596" s="3"/>
      <c r="D596" s="6"/>
      <c r="E596" s="8"/>
      <c r="P596" s="10"/>
      <c r="Q596" s="12"/>
      <c r="S596" s="16"/>
      <c r="T596" s="16"/>
    </row>
    <row r="597" spans="2:20" ht="50.1" customHeight="1" x14ac:dyDescent="0.25">
      <c r="B597" s="3"/>
      <c r="C597" s="3"/>
      <c r="D597" s="6"/>
      <c r="E597" s="8"/>
      <c r="P597" s="10"/>
      <c r="Q597" s="12"/>
      <c r="S597" s="16"/>
      <c r="T597" s="16"/>
    </row>
    <row r="598" spans="2:20" ht="50.1" customHeight="1" x14ac:dyDescent="0.25">
      <c r="B598" s="3"/>
      <c r="C598" s="3"/>
      <c r="D598" s="6"/>
      <c r="E598" s="8"/>
      <c r="P598" s="10"/>
      <c r="Q598" s="12"/>
      <c r="S598" s="16"/>
      <c r="T598" s="16"/>
    </row>
    <row r="599" spans="2:20" ht="50.1" customHeight="1" x14ac:dyDescent="0.25">
      <c r="B599" s="3"/>
      <c r="C599" s="3"/>
      <c r="D599" s="6"/>
      <c r="E599" s="8"/>
      <c r="P599" s="10"/>
      <c r="Q599" s="12"/>
      <c r="S599" s="16"/>
      <c r="T599" s="16"/>
    </row>
    <row r="600" spans="2:20" ht="50.1" customHeight="1" x14ac:dyDescent="0.25">
      <c r="B600" s="3"/>
      <c r="C600" s="3"/>
      <c r="D600" s="6"/>
      <c r="E600" s="8"/>
      <c r="P600" s="10"/>
      <c r="Q600" s="12"/>
      <c r="S600" s="16"/>
      <c r="T600" s="16"/>
    </row>
    <row r="601" spans="2:20" ht="50.1" customHeight="1" x14ac:dyDescent="0.25">
      <c r="B601" s="3"/>
      <c r="C601" s="3"/>
      <c r="D601" s="6"/>
      <c r="E601" s="8"/>
      <c r="P601" s="10"/>
      <c r="Q601" s="12"/>
      <c r="S601" s="16"/>
      <c r="T601" s="16"/>
    </row>
    <row r="602" spans="2:20" ht="50.1" customHeight="1" x14ac:dyDescent="0.25">
      <c r="B602" s="3"/>
      <c r="C602" s="3"/>
      <c r="D602" s="6"/>
      <c r="E602" s="8"/>
      <c r="P602" s="10"/>
      <c r="Q602" s="12"/>
      <c r="S602" s="16"/>
      <c r="T602" s="16"/>
    </row>
    <row r="603" spans="2:20" ht="50.1" customHeight="1" x14ac:dyDescent="0.25">
      <c r="B603" s="3"/>
      <c r="C603" s="3"/>
      <c r="D603" s="6"/>
      <c r="E603" s="8"/>
      <c r="P603" s="10"/>
      <c r="Q603" s="12"/>
      <c r="S603" s="16"/>
      <c r="T603" s="16"/>
    </row>
    <row r="604" spans="2:20" ht="50.1" customHeight="1" x14ac:dyDescent="0.25">
      <c r="B604" s="3"/>
      <c r="C604" s="3"/>
      <c r="D604" s="6"/>
      <c r="E604" s="8"/>
      <c r="P604" s="10"/>
      <c r="Q604" s="12"/>
      <c r="S604" s="16"/>
      <c r="T604" s="16"/>
    </row>
    <row r="605" spans="2:20" ht="50.1" customHeight="1" x14ac:dyDescent="0.25">
      <c r="B605" s="3"/>
      <c r="C605" s="3"/>
      <c r="D605" s="6"/>
      <c r="E605" s="8"/>
      <c r="P605" s="10"/>
      <c r="Q605" s="12"/>
      <c r="S605" s="16"/>
      <c r="T605" s="16"/>
    </row>
    <row r="606" spans="2:20" ht="50.1" customHeight="1" x14ac:dyDescent="0.25">
      <c r="B606" s="3"/>
      <c r="C606" s="3"/>
      <c r="D606" s="6"/>
      <c r="E606" s="8"/>
      <c r="P606" s="10"/>
      <c r="Q606" s="12"/>
      <c r="S606" s="16"/>
      <c r="T606" s="16"/>
    </row>
    <row r="607" spans="2:20" ht="50.1" customHeight="1" x14ac:dyDescent="0.25">
      <c r="B607" s="3"/>
      <c r="C607" s="3"/>
      <c r="D607" s="6"/>
      <c r="E607" s="8"/>
      <c r="P607" s="10"/>
      <c r="Q607" s="12"/>
      <c r="S607" s="16"/>
      <c r="T607" s="16"/>
    </row>
    <row r="608" spans="2:20" ht="50.1" customHeight="1" x14ac:dyDescent="0.25">
      <c r="B608" s="3"/>
      <c r="C608" s="3"/>
      <c r="D608" s="6"/>
      <c r="E608" s="8"/>
      <c r="P608" s="10"/>
      <c r="Q608" s="12"/>
      <c r="S608" s="16"/>
      <c r="T608" s="16"/>
    </row>
    <row r="609" spans="2:20" ht="50.1" customHeight="1" x14ac:dyDescent="0.25">
      <c r="B609" s="3"/>
      <c r="C609" s="3"/>
      <c r="D609" s="6"/>
      <c r="E609" s="8"/>
      <c r="P609" s="10"/>
      <c r="Q609" s="12"/>
      <c r="S609" s="16"/>
      <c r="T609" s="16"/>
    </row>
    <row r="610" spans="2:20" ht="50.1" customHeight="1" x14ac:dyDescent="0.25">
      <c r="B610" s="3"/>
      <c r="C610" s="3"/>
      <c r="D610" s="6"/>
      <c r="E610" s="8"/>
      <c r="P610" s="10"/>
      <c r="Q610" s="12"/>
      <c r="S610" s="16"/>
      <c r="T610" s="16"/>
    </row>
    <row r="611" spans="2:20" ht="50.1" customHeight="1" x14ac:dyDescent="0.25">
      <c r="B611" s="3"/>
      <c r="C611" s="3"/>
      <c r="D611" s="6"/>
      <c r="E611" s="8"/>
      <c r="P611" s="10"/>
      <c r="Q611" s="12"/>
      <c r="S611" s="16"/>
      <c r="T611" s="16"/>
    </row>
    <row r="612" spans="2:20" ht="50.1" customHeight="1" x14ac:dyDescent="0.25">
      <c r="B612" s="3"/>
      <c r="C612" s="3"/>
      <c r="D612" s="6"/>
      <c r="E612" s="8"/>
      <c r="P612" s="10"/>
      <c r="Q612" s="12"/>
      <c r="S612" s="16"/>
      <c r="T612" s="16"/>
    </row>
    <row r="613" spans="2:20" ht="50.1" customHeight="1" x14ac:dyDescent="0.25">
      <c r="B613" s="3"/>
      <c r="C613" s="3"/>
      <c r="D613" s="6"/>
      <c r="E613" s="8"/>
      <c r="P613" s="10"/>
      <c r="Q613" s="12"/>
      <c r="S613" s="16"/>
      <c r="T613" s="16"/>
    </row>
    <row r="614" spans="2:20" ht="50.1" customHeight="1" x14ac:dyDescent="0.25">
      <c r="B614" s="3"/>
      <c r="C614" s="3"/>
      <c r="D614" s="6"/>
      <c r="E614" s="8"/>
      <c r="P614" s="10"/>
      <c r="Q614" s="12"/>
      <c r="S614" s="16"/>
      <c r="T614" s="16"/>
    </row>
    <row r="615" spans="2:20" ht="50.1" customHeight="1" x14ac:dyDescent="0.25">
      <c r="B615" s="3"/>
      <c r="C615" s="3"/>
      <c r="D615" s="6"/>
      <c r="E615" s="8"/>
      <c r="P615" s="10"/>
      <c r="Q615" s="12"/>
      <c r="S615" s="16"/>
      <c r="T615" s="16"/>
    </row>
    <row r="616" spans="2:20" ht="50.1" customHeight="1" x14ac:dyDescent="0.25">
      <c r="B616" s="3"/>
      <c r="C616" s="3"/>
      <c r="D616" s="6"/>
      <c r="E616" s="8"/>
      <c r="P616" s="10"/>
      <c r="Q616" s="12"/>
      <c r="S616" s="16"/>
      <c r="T616" s="16"/>
    </row>
    <row r="617" spans="2:20" ht="50.1" customHeight="1" x14ac:dyDescent="0.25">
      <c r="B617" s="3"/>
      <c r="C617" s="3"/>
      <c r="D617" s="6"/>
      <c r="E617" s="8"/>
      <c r="P617" s="10"/>
      <c r="Q617" s="12"/>
      <c r="S617" s="16"/>
      <c r="T617" s="16"/>
    </row>
    <row r="618" spans="2:20" ht="50.1" customHeight="1" x14ac:dyDescent="0.25">
      <c r="B618" s="3"/>
      <c r="C618" s="3"/>
      <c r="D618" s="6"/>
      <c r="E618" s="8"/>
      <c r="P618" s="10"/>
      <c r="Q618" s="12"/>
      <c r="S618" s="16"/>
      <c r="T618" s="16"/>
    </row>
    <row r="619" spans="2:20" ht="50.1" customHeight="1" x14ac:dyDescent="0.25">
      <c r="B619" s="3"/>
      <c r="C619" s="3"/>
      <c r="D619" s="6"/>
      <c r="E619" s="8"/>
      <c r="P619" s="10"/>
      <c r="Q619" s="12"/>
      <c r="S619" s="16"/>
      <c r="T619" s="16"/>
    </row>
    <row r="620" spans="2:20" ht="50.1" customHeight="1" x14ac:dyDescent="0.25">
      <c r="B620" s="3"/>
      <c r="C620" s="3"/>
      <c r="D620" s="6"/>
      <c r="E620" s="8"/>
      <c r="P620" s="10"/>
      <c r="Q620" s="12"/>
      <c r="S620" s="16"/>
      <c r="T620" s="16"/>
    </row>
    <row r="621" spans="2:20" ht="50.1" customHeight="1" x14ac:dyDescent="0.25">
      <c r="B621" s="3"/>
      <c r="C621" s="3"/>
      <c r="D621" s="6"/>
      <c r="E621" s="8"/>
      <c r="P621" s="10"/>
      <c r="Q621" s="12"/>
      <c r="S621" s="16"/>
      <c r="T621" s="16"/>
    </row>
    <row r="622" spans="2:20" ht="50.1" customHeight="1" x14ac:dyDescent="0.25">
      <c r="B622" s="3"/>
      <c r="C622" s="3"/>
      <c r="D622" s="6"/>
      <c r="E622" s="8"/>
      <c r="P622" s="10"/>
      <c r="Q622" s="12"/>
      <c r="S622" s="16"/>
      <c r="T622" s="16"/>
    </row>
    <row r="623" spans="2:20" ht="50.1" customHeight="1" x14ac:dyDescent="0.25">
      <c r="B623" s="3"/>
      <c r="C623" s="3"/>
      <c r="D623" s="6"/>
      <c r="E623" s="8"/>
      <c r="P623" s="10"/>
      <c r="Q623" s="12"/>
      <c r="S623" s="16"/>
      <c r="T623" s="16"/>
    </row>
    <row r="624" spans="2:20" ht="50.1" customHeight="1" x14ac:dyDescent="0.25">
      <c r="B624" s="3"/>
      <c r="C624" s="3"/>
      <c r="D624" s="6"/>
      <c r="E624" s="8"/>
      <c r="P624" s="10"/>
      <c r="Q624" s="12"/>
      <c r="S624" s="16"/>
      <c r="T624" s="16"/>
    </row>
    <row r="625" spans="2:20" ht="50.1" customHeight="1" x14ac:dyDescent="0.25">
      <c r="B625" s="3"/>
      <c r="C625" s="3"/>
      <c r="D625" s="6"/>
      <c r="E625" s="8"/>
      <c r="P625" s="10"/>
      <c r="Q625" s="12"/>
      <c r="S625" s="16"/>
      <c r="T625" s="16"/>
    </row>
    <row r="626" spans="2:20" ht="50.1" customHeight="1" x14ac:dyDescent="0.25">
      <c r="B626" s="3"/>
      <c r="C626" s="3"/>
      <c r="D626" s="6"/>
      <c r="E626" s="8"/>
      <c r="P626" s="10"/>
      <c r="Q626" s="12"/>
      <c r="S626" s="16"/>
      <c r="T626" s="16"/>
    </row>
    <row r="627" spans="2:20" ht="50.1" customHeight="1" x14ac:dyDescent="0.25">
      <c r="B627" s="3"/>
      <c r="C627" s="3"/>
      <c r="D627" s="6"/>
      <c r="E627" s="8"/>
      <c r="P627" s="10"/>
      <c r="Q627" s="12"/>
      <c r="S627" s="16"/>
      <c r="T627" s="16"/>
    </row>
    <row r="628" spans="2:20" ht="50.1" customHeight="1" x14ac:dyDescent="0.25">
      <c r="B628" s="3"/>
      <c r="C628" s="3"/>
      <c r="D628" s="6"/>
      <c r="E628" s="8"/>
      <c r="P628" s="10"/>
      <c r="Q628" s="12"/>
      <c r="S628" s="16"/>
      <c r="T628" s="16"/>
    </row>
    <row r="629" spans="2:20" ht="50.1" customHeight="1" x14ac:dyDescent="0.25">
      <c r="B629" s="3"/>
      <c r="C629" s="3"/>
      <c r="D629" s="6"/>
      <c r="E629" s="8"/>
      <c r="P629" s="10"/>
      <c r="Q629" s="12"/>
      <c r="S629" s="16"/>
      <c r="T629" s="16"/>
    </row>
    <row r="630" spans="2:20" ht="50.1" customHeight="1" x14ac:dyDescent="0.25">
      <c r="B630" s="3"/>
      <c r="C630" s="3"/>
      <c r="D630" s="6"/>
      <c r="E630" s="8"/>
      <c r="P630" s="10"/>
      <c r="Q630" s="12"/>
      <c r="S630" s="16"/>
      <c r="T630" s="16"/>
    </row>
    <row r="631" spans="2:20" ht="50.1" customHeight="1" x14ac:dyDescent="0.25">
      <c r="B631" s="3"/>
      <c r="C631" s="3"/>
      <c r="D631" s="6"/>
      <c r="E631" s="8"/>
      <c r="P631" s="10"/>
      <c r="Q631" s="12"/>
      <c r="S631" s="16"/>
      <c r="T631" s="16"/>
    </row>
    <row r="632" spans="2:20" ht="50.1" customHeight="1" x14ac:dyDescent="0.25">
      <c r="B632" s="3"/>
      <c r="C632" s="3"/>
      <c r="D632" s="6"/>
      <c r="E632" s="8"/>
      <c r="P632" s="10"/>
      <c r="Q632" s="12"/>
      <c r="S632" s="16"/>
      <c r="T632" s="16"/>
    </row>
    <row r="633" spans="2:20" ht="50.1" customHeight="1" x14ac:dyDescent="0.25">
      <c r="B633" s="3"/>
      <c r="C633" s="3"/>
      <c r="D633" s="6"/>
      <c r="E633" s="8"/>
      <c r="P633" s="10"/>
      <c r="Q633" s="12"/>
      <c r="S633" s="16"/>
      <c r="T633" s="16"/>
    </row>
    <row r="634" spans="2:20" ht="50.1" customHeight="1" x14ac:dyDescent="0.25">
      <c r="B634" s="3"/>
      <c r="C634" s="3"/>
      <c r="D634" s="6"/>
      <c r="E634" s="8"/>
      <c r="P634" s="10"/>
      <c r="Q634" s="12"/>
      <c r="S634" s="16"/>
      <c r="T634" s="16"/>
    </row>
    <row r="635" spans="2:20" ht="50.1" customHeight="1" x14ac:dyDescent="0.25">
      <c r="B635" s="3"/>
      <c r="C635" s="3"/>
      <c r="D635" s="6"/>
      <c r="E635" s="8"/>
      <c r="P635" s="10"/>
      <c r="Q635" s="12"/>
      <c r="S635" s="16"/>
      <c r="T635" s="16"/>
    </row>
    <row r="636" spans="2:20" ht="50.1" customHeight="1" x14ac:dyDescent="0.25">
      <c r="B636" s="3"/>
      <c r="C636" s="3"/>
      <c r="D636" s="6"/>
      <c r="E636" s="8"/>
      <c r="P636" s="10"/>
      <c r="Q636" s="12"/>
      <c r="S636" s="16"/>
      <c r="T636" s="16"/>
    </row>
    <row r="637" spans="2:20" ht="50.1" customHeight="1" x14ac:dyDescent="0.25">
      <c r="B637" s="3"/>
      <c r="C637" s="3"/>
      <c r="D637" s="6"/>
      <c r="E637" s="8"/>
      <c r="P637" s="10"/>
      <c r="Q637" s="12"/>
      <c r="S637" s="16"/>
      <c r="T637" s="16"/>
    </row>
    <row r="638" spans="2:20" ht="50.1" customHeight="1" x14ac:dyDescent="0.25">
      <c r="B638" s="3"/>
      <c r="C638" s="3"/>
      <c r="D638" s="6"/>
      <c r="E638" s="8"/>
      <c r="P638" s="10"/>
      <c r="Q638" s="12"/>
      <c r="S638" s="16"/>
      <c r="T638" s="16"/>
    </row>
    <row r="639" spans="2:20" ht="50.1" customHeight="1" x14ac:dyDescent="0.25">
      <c r="B639" s="3"/>
      <c r="C639" s="3"/>
      <c r="D639" s="6"/>
      <c r="E639" s="8"/>
      <c r="P639" s="10"/>
      <c r="Q639" s="12"/>
      <c r="S639" s="16"/>
      <c r="T639" s="16"/>
    </row>
    <row r="640" spans="2:20" ht="50.1" customHeight="1" x14ac:dyDescent="0.25">
      <c r="B640" s="3"/>
      <c r="C640" s="3"/>
      <c r="D640" s="6"/>
      <c r="E640" s="8"/>
      <c r="P640" s="10"/>
      <c r="Q640" s="12"/>
      <c r="S640" s="16"/>
      <c r="T640" s="16"/>
    </row>
    <row r="641" spans="2:20" ht="50.1" customHeight="1" x14ac:dyDescent="0.25">
      <c r="B641" s="3"/>
      <c r="C641" s="3"/>
      <c r="D641" s="6"/>
      <c r="E641" s="8"/>
      <c r="P641" s="10"/>
      <c r="Q641" s="12"/>
      <c r="S641" s="16"/>
      <c r="T641" s="16"/>
    </row>
    <row r="642" spans="2:20" ht="50.1" customHeight="1" x14ac:dyDescent="0.25">
      <c r="B642" s="3"/>
      <c r="C642" s="3"/>
      <c r="D642" s="6"/>
      <c r="E642" s="8"/>
      <c r="P642" s="10"/>
      <c r="Q642" s="12"/>
      <c r="S642" s="16"/>
      <c r="T642" s="16"/>
    </row>
    <row r="643" spans="2:20" ht="50.1" customHeight="1" x14ac:dyDescent="0.25">
      <c r="B643" s="3"/>
      <c r="C643" s="3"/>
      <c r="D643" s="6"/>
      <c r="E643" s="8"/>
      <c r="P643" s="10"/>
      <c r="Q643" s="12"/>
      <c r="S643" s="16"/>
      <c r="T643" s="16"/>
    </row>
    <row r="644" spans="2:20" ht="50.1" customHeight="1" x14ac:dyDescent="0.25">
      <c r="B644" s="3"/>
      <c r="C644" s="3"/>
      <c r="D644" s="6"/>
      <c r="E644" s="8"/>
      <c r="P644" s="10"/>
      <c r="Q644" s="12"/>
      <c r="S644" s="16"/>
      <c r="T644" s="16"/>
    </row>
    <row r="645" spans="2:20" ht="50.1" customHeight="1" x14ac:dyDescent="0.25">
      <c r="B645" s="3"/>
      <c r="C645" s="3"/>
      <c r="D645" s="6"/>
      <c r="E645" s="8"/>
      <c r="P645" s="10"/>
      <c r="Q645" s="12"/>
      <c r="S645" s="16"/>
      <c r="T645" s="16"/>
    </row>
    <row r="646" spans="2:20" ht="50.1" customHeight="1" x14ac:dyDescent="0.25">
      <c r="B646" s="3"/>
      <c r="C646" s="3"/>
      <c r="D646" s="6"/>
      <c r="E646" s="8"/>
      <c r="P646" s="10"/>
      <c r="Q646" s="12"/>
      <c r="S646" s="16"/>
      <c r="T646" s="16"/>
    </row>
    <row r="647" spans="2:20" ht="50.1" customHeight="1" x14ac:dyDescent="0.25">
      <c r="B647" s="3"/>
      <c r="C647" s="3"/>
      <c r="D647" s="6"/>
      <c r="E647" s="8"/>
      <c r="P647" s="10"/>
      <c r="Q647" s="12"/>
      <c r="S647" s="16"/>
      <c r="T647" s="16"/>
    </row>
    <row r="648" spans="2:20" ht="50.1" customHeight="1" x14ac:dyDescent="0.25">
      <c r="B648" s="3"/>
      <c r="C648" s="3"/>
      <c r="D648" s="6"/>
      <c r="E648" s="8"/>
      <c r="P648" s="10"/>
      <c r="Q648" s="12"/>
      <c r="S648" s="16"/>
      <c r="T648" s="16"/>
    </row>
    <row r="649" spans="2:20" ht="50.1" customHeight="1" x14ac:dyDescent="0.25">
      <c r="B649" s="3"/>
      <c r="C649" s="3"/>
      <c r="D649" s="6"/>
      <c r="E649" s="8"/>
      <c r="P649" s="10"/>
      <c r="Q649" s="12"/>
      <c r="S649" s="16"/>
      <c r="T649" s="16"/>
    </row>
    <row r="650" spans="2:20" ht="50.1" customHeight="1" x14ac:dyDescent="0.25">
      <c r="B650" s="3"/>
      <c r="C650" s="3"/>
      <c r="D650" s="6"/>
      <c r="E650" s="8"/>
      <c r="P650" s="10"/>
      <c r="Q650" s="12"/>
      <c r="S650" s="16"/>
      <c r="T650" s="16"/>
    </row>
    <row r="651" spans="2:20" ht="50.1" customHeight="1" x14ac:dyDescent="0.25">
      <c r="B651" s="3"/>
      <c r="C651" s="3"/>
      <c r="D651" s="6"/>
      <c r="E651" s="8"/>
      <c r="P651" s="10"/>
      <c r="Q651" s="12"/>
      <c r="S651" s="16"/>
      <c r="T651" s="16"/>
    </row>
    <row r="652" spans="2:20" ht="50.1" customHeight="1" x14ac:dyDescent="0.25">
      <c r="B652" s="3"/>
      <c r="C652" s="3"/>
      <c r="D652" s="6"/>
      <c r="E652" s="8"/>
      <c r="P652" s="10"/>
      <c r="Q652" s="12"/>
      <c r="S652" s="16"/>
      <c r="T652" s="16"/>
    </row>
    <row r="653" spans="2:20" ht="50.1" customHeight="1" x14ac:dyDescent="0.25">
      <c r="B653" s="3"/>
      <c r="C653" s="3"/>
      <c r="D653" s="6"/>
      <c r="E653" s="8"/>
      <c r="P653" s="10"/>
      <c r="Q653" s="12"/>
      <c r="S653" s="16"/>
      <c r="T653" s="16"/>
    </row>
    <row r="654" spans="2:20" ht="50.1" customHeight="1" x14ac:dyDescent="0.25">
      <c r="B654" s="3"/>
      <c r="C654" s="3"/>
      <c r="D654" s="6"/>
      <c r="E654" s="8"/>
      <c r="P654" s="10"/>
      <c r="Q654" s="12"/>
      <c r="S654" s="16"/>
      <c r="T654" s="16"/>
    </row>
    <row r="655" spans="2:20" ht="50.1" customHeight="1" x14ac:dyDescent="0.25">
      <c r="B655" s="3"/>
      <c r="C655" s="3"/>
      <c r="D655" s="6"/>
      <c r="E655" s="8"/>
      <c r="P655" s="10"/>
      <c r="Q655" s="12"/>
      <c r="S655" s="16"/>
      <c r="T655" s="16"/>
    </row>
    <row r="656" spans="2:20" ht="50.1" customHeight="1" x14ac:dyDescent="0.25">
      <c r="B656" s="3"/>
      <c r="C656" s="3"/>
      <c r="D656" s="6"/>
      <c r="E656" s="8"/>
      <c r="P656" s="10"/>
      <c r="Q656" s="12"/>
      <c r="S656" s="16"/>
      <c r="T656" s="16"/>
    </row>
    <row r="657" spans="2:20" ht="50.1" customHeight="1" x14ac:dyDescent="0.25">
      <c r="B657" s="3"/>
      <c r="C657" s="3"/>
      <c r="D657" s="6"/>
      <c r="E657" s="8"/>
      <c r="P657" s="10"/>
      <c r="Q657" s="12"/>
      <c r="S657" s="16"/>
      <c r="T657" s="16"/>
    </row>
    <row r="658" spans="2:20" ht="50.1" customHeight="1" x14ac:dyDescent="0.25">
      <c r="B658" s="3"/>
      <c r="C658" s="3"/>
      <c r="D658" s="6"/>
      <c r="E658" s="8"/>
      <c r="P658" s="10"/>
      <c r="Q658" s="12"/>
      <c r="S658" s="16"/>
      <c r="T658" s="16"/>
    </row>
    <row r="659" spans="2:20" ht="50.1" customHeight="1" x14ac:dyDescent="0.25">
      <c r="B659" s="3"/>
      <c r="C659" s="3"/>
      <c r="D659" s="6"/>
      <c r="E659" s="8"/>
      <c r="P659" s="10"/>
      <c r="Q659" s="12"/>
      <c r="S659" s="16"/>
      <c r="T659" s="16"/>
    </row>
    <row r="660" spans="2:20" ht="50.1" customHeight="1" x14ac:dyDescent="0.25">
      <c r="B660" s="3"/>
      <c r="C660" s="3"/>
      <c r="D660" s="6"/>
      <c r="E660" s="8"/>
      <c r="P660" s="10"/>
      <c r="Q660" s="12"/>
      <c r="S660" s="16"/>
      <c r="T660" s="16"/>
    </row>
    <row r="661" spans="2:20" ht="50.1" customHeight="1" x14ac:dyDescent="0.25">
      <c r="B661" s="3"/>
      <c r="C661" s="3"/>
      <c r="D661" s="6"/>
      <c r="E661" s="8"/>
      <c r="P661" s="10"/>
      <c r="Q661" s="12"/>
      <c r="S661" s="16"/>
      <c r="T661" s="16"/>
    </row>
    <row r="662" spans="2:20" ht="50.1" customHeight="1" x14ac:dyDescent="0.25">
      <c r="B662" s="3"/>
      <c r="C662" s="3"/>
      <c r="D662" s="6"/>
      <c r="E662" s="8"/>
      <c r="P662" s="10"/>
      <c r="Q662" s="12"/>
      <c r="S662" s="16"/>
      <c r="T662" s="16"/>
    </row>
    <row r="663" spans="2:20" ht="50.1" customHeight="1" x14ac:dyDescent="0.25">
      <c r="B663" s="3"/>
      <c r="C663" s="3"/>
      <c r="D663" s="6"/>
      <c r="E663" s="8"/>
      <c r="P663" s="10"/>
      <c r="Q663" s="12"/>
      <c r="S663" s="16"/>
      <c r="T663" s="16"/>
    </row>
    <row r="664" spans="2:20" ht="50.1" customHeight="1" x14ac:dyDescent="0.25">
      <c r="B664" s="3"/>
      <c r="C664" s="3"/>
      <c r="D664" s="6"/>
      <c r="E664" s="8"/>
      <c r="P664" s="10"/>
      <c r="Q664" s="12"/>
      <c r="S664" s="16"/>
      <c r="T664" s="16"/>
    </row>
    <row r="665" spans="2:20" ht="50.1" customHeight="1" x14ac:dyDescent="0.25">
      <c r="B665" s="3"/>
      <c r="C665" s="3"/>
      <c r="D665" s="6"/>
      <c r="E665" s="8"/>
      <c r="P665" s="10"/>
      <c r="Q665" s="12"/>
      <c r="S665" s="16"/>
      <c r="T665" s="16"/>
    </row>
    <row r="666" spans="2:20" ht="50.1" customHeight="1" x14ac:dyDescent="0.25">
      <c r="B666" s="3"/>
      <c r="C666" s="3"/>
      <c r="D666" s="6"/>
      <c r="E666" s="8"/>
      <c r="P666" s="10"/>
      <c r="Q666" s="12"/>
      <c r="S666" s="16"/>
      <c r="T666" s="16"/>
    </row>
    <row r="667" spans="2:20" ht="50.1" customHeight="1" x14ac:dyDescent="0.25">
      <c r="B667" s="3"/>
      <c r="C667" s="3"/>
      <c r="D667" s="6"/>
      <c r="E667" s="8"/>
      <c r="P667" s="10"/>
      <c r="Q667" s="12"/>
      <c r="S667" s="16"/>
      <c r="T667" s="16"/>
    </row>
    <row r="668" spans="2:20" ht="50.1" customHeight="1" x14ac:dyDescent="0.25">
      <c r="B668" s="3"/>
      <c r="C668" s="3"/>
      <c r="D668" s="6"/>
      <c r="E668" s="8"/>
      <c r="P668" s="10"/>
      <c r="Q668" s="12"/>
      <c r="S668" s="16"/>
      <c r="T668" s="16"/>
    </row>
    <row r="669" spans="2:20" ht="50.1" customHeight="1" x14ac:dyDescent="0.25">
      <c r="B669" s="3"/>
      <c r="C669" s="3"/>
      <c r="D669" s="6"/>
      <c r="E669" s="8"/>
      <c r="P669" s="10"/>
      <c r="Q669" s="12"/>
      <c r="S669" s="16"/>
      <c r="T669" s="16"/>
    </row>
    <row r="670" spans="2:20" ht="50.1" customHeight="1" x14ac:dyDescent="0.25">
      <c r="B670" s="3"/>
      <c r="C670" s="3"/>
      <c r="D670" s="6"/>
      <c r="E670" s="8"/>
      <c r="P670" s="10"/>
      <c r="Q670" s="12"/>
      <c r="S670" s="16"/>
      <c r="T670" s="16"/>
    </row>
    <row r="671" spans="2:20" ht="50.1" customHeight="1" x14ac:dyDescent="0.25">
      <c r="B671" s="3"/>
      <c r="C671" s="3"/>
      <c r="D671" s="6"/>
      <c r="E671" s="8"/>
      <c r="P671" s="10"/>
      <c r="Q671" s="12"/>
      <c r="S671" s="16"/>
      <c r="T671" s="16"/>
    </row>
    <row r="672" spans="2:20" ht="50.1" customHeight="1" x14ac:dyDescent="0.25">
      <c r="B672" s="3"/>
      <c r="C672" s="3"/>
      <c r="D672" s="6"/>
      <c r="E672" s="8"/>
      <c r="P672" s="10"/>
      <c r="Q672" s="12"/>
      <c r="S672" s="16"/>
      <c r="T672" s="16"/>
    </row>
    <row r="673" spans="2:20" ht="50.1" customHeight="1" x14ac:dyDescent="0.25">
      <c r="B673" s="3"/>
      <c r="C673" s="3"/>
      <c r="D673" s="6"/>
      <c r="E673" s="8"/>
      <c r="P673" s="10"/>
      <c r="Q673" s="12"/>
      <c r="S673" s="16"/>
      <c r="T673" s="16"/>
    </row>
    <row r="674" spans="2:20" ht="50.1" customHeight="1" x14ac:dyDescent="0.25">
      <c r="B674" s="3"/>
      <c r="C674" s="3"/>
      <c r="D674" s="6"/>
      <c r="E674" s="8"/>
      <c r="P674" s="10"/>
      <c r="Q674" s="12"/>
      <c r="S674" s="16"/>
      <c r="T674" s="16"/>
    </row>
    <row r="675" spans="2:20" ht="50.1" customHeight="1" x14ac:dyDescent="0.25">
      <c r="B675" s="3"/>
      <c r="C675" s="3"/>
      <c r="D675" s="6"/>
      <c r="E675" s="8"/>
      <c r="P675" s="10"/>
      <c r="Q675" s="12"/>
      <c r="S675" s="16"/>
      <c r="T675" s="16"/>
    </row>
    <row r="676" spans="2:20" ht="50.1" customHeight="1" x14ac:dyDescent="0.25">
      <c r="B676" s="3"/>
      <c r="C676" s="3"/>
      <c r="D676" s="6"/>
      <c r="E676" s="8"/>
      <c r="P676" s="10"/>
      <c r="Q676" s="12"/>
      <c r="S676" s="16"/>
      <c r="T676" s="16"/>
    </row>
    <row r="677" spans="2:20" ht="50.1" customHeight="1" x14ac:dyDescent="0.25">
      <c r="B677" s="3"/>
      <c r="C677" s="3"/>
      <c r="D677" s="6"/>
      <c r="E677" s="8"/>
      <c r="P677" s="10"/>
      <c r="Q677" s="12"/>
      <c r="S677" s="16"/>
      <c r="T677" s="16"/>
    </row>
    <row r="678" spans="2:20" ht="50.1" customHeight="1" x14ac:dyDescent="0.25">
      <c r="B678" s="3"/>
      <c r="C678" s="3"/>
      <c r="D678" s="6"/>
      <c r="E678" s="8"/>
      <c r="P678" s="10"/>
      <c r="Q678" s="12"/>
      <c r="S678" s="16"/>
      <c r="T678" s="16"/>
    </row>
    <row r="679" spans="2:20" ht="50.1" customHeight="1" x14ac:dyDescent="0.25">
      <c r="B679" s="3"/>
      <c r="C679" s="3"/>
      <c r="D679" s="6"/>
      <c r="E679" s="8"/>
      <c r="P679" s="10"/>
      <c r="Q679" s="12"/>
      <c r="S679" s="16"/>
      <c r="T679" s="16"/>
    </row>
    <row r="680" spans="2:20" ht="50.1" customHeight="1" x14ac:dyDescent="0.25">
      <c r="B680" s="3"/>
      <c r="C680" s="3"/>
      <c r="D680" s="6"/>
      <c r="E680" s="8"/>
      <c r="P680" s="10"/>
      <c r="Q680" s="12"/>
      <c r="S680" s="16"/>
      <c r="T680" s="16"/>
    </row>
    <row r="681" spans="2:20" ht="50.1" customHeight="1" x14ac:dyDescent="0.25">
      <c r="B681" s="3"/>
      <c r="C681" s="3"/>
      <c r="D681" s="6"/>
      <c r="E681" s="8"/>
      <c r="P681" s="10"/>
      <c r="Q681" s="12"/>
      <c r="S681" s="16"/>
      <c r="T681" s="16"/>
    </row>
    <row r="682" spans="2:20" ht="50.1" customHeight="1" x14ac:dyDescent="0.25">
      <c r="B682" s="3"/>
      <c r="C682" s="3"/>
      <c r="D682" s="6"/>
      <c r="E682" s="8"/>
      <c r="P682" s="10"/>
      <c r="Q682" s="12"/>
      <c r="S682" s="16"/>
      <c r="T682" s="16"/>
    </row>
    <row r="683" spans="2:20" ht="50.1" customHeight="1" x14ac:dyDescent="0.25">
      <c r="B683" s="3"/>
      <c r="C683" s="3"/>
      <c r="D683" s="6"/>
      <c r="E683" s="8"/>
      <c r="P683" s="10"/>
      <c r="Q683" s="12"/>
      <c r="S683" s="16"/>
      <c r="T683" s="16"/>
    </row>
    <row r="684" spans="2:20" ht="50.1" customHeight="1" x14ac:dyDescent="0.25">
      <c r="B684" s="3"/>
      <c r="C684" s="3"/>
      <c r="D684" s="6"/>
      <c r="E684" s="8"/>
      <c r="P684" s="10"/>
      <c r="Q684" s="12"/>
      <c r="S684" s="16"/>
      <c r="T684" s="16"/>
    </row>
    <row r="685" spans="2:20" ht="50.1" customHeight="1" x14ac:dyDescent="0.25">
      <c r="B685" s="3"/>
      <c r="C685" s="3"/>
      <c r="D685" s="6"/>
      <c r="E685" s="8"/>
      <c r="P685" s="10"/>
      <c r="Q685" s="12"/>
      <c r="S685" s="16"/>
      <c r="T685" s="16"/>
    </row>
    <row r="686" spans="2:20" ht="50.1" customHeight="1" x14ac:dyDescent="0.25">
      <c r="B686" s="3"/>
      <c r="C686" s="3"/>
      <c r="D686" s="6"/>
      <c r="E686" s="8"/>
      <c r="P686" s="10"/>
      <c r="Q686" s="12"/>
      <c r="S686" s="16"/>
      <c r="T686" s="16"/>
    </row>
    <row r="687" spans="2:20" ht="50.1" customHeight="1" x14ac:dyDescent="0.25">
      <c r="B687" s="3"/>
      <c r="C687" s="3"/>
      <c r="D687" s="6"/>
      <c r="E687" s="8"/>
      <c r="P687" s="10"/>
      <c r="Q687" s="12"/>
      <c r="S687" s="16"/>
      <c r="T687" s="16"/>
    </row>
    <row r="688" spans="2:20" ht="50.1" customHeight="1" x14ac:dyDescent="0.25">
      <c r="B688" s="3"/>
      <c r="C688" s="3"/>
      <c r="D688" s="6"/>
      <c r="E688" s="8"/>
      <c r="P688" s="10"/>
      <c r="Q688" s="12"/>
      <c r="S688" s="16"/>
      <c r="T688" s="16"/>
    </row>
    <row r="689" spans="2:20" ht="50.1" customHeight="1" x14ac:dyDescent="0.25">
      <c r="B689" s="3"/>
      <c r="C689" s="3"/>
      <c r="D689" s="6"/>
      <c r="E689" s="8"/>
      <c r="P689" s="10"/>
      <c r="Q689" s="12"/>
      <c r="S689" s="16"/>
      <c r="T689" s="16"/>
    </row>
    <row r="690" spans="2:20" ht="50.1" customHeight="1" x14ac:dyDescent="0.25">
      <c r="B690" s="3"/>
      <c r="C690" s="3"/>
      <c r="D690" s="6"/>
      <c r="E690" s="8"/>
      <c r="P690" s="10"/>
      <c r="Q690" s="12"/>
      <c r="S690" s="16"/>
      <c r="T690" s="16"/>
    </row>
    <row r="691" spans="2:20" ht="50.1" customHeight="1" x14ac:dyDescent="0.25">
      <c r="B691" s="3"/>
      <c r="C691" s="3"/>
      <c r="D691" s="6"/>
      <c r="E691" s="8"/>
      <c r="P691" s="10"/>
      <c r="Q691" s="12"/>
      <c r="S691" s="16"/>
      <c r="T691" s="16"/>
    </row>
    <row r="692" spans="2:20" ht="50.1" customHeight="1" x14ac:dyDescent="0.25">
      <c r="B692" s="3"/>
      <c r="C692" s="3"/>
      <c r="D692" s="6"/>
      <c r="E692" s="8"/>
      <c r="P692" s="10"/>
      <c r="Q692" s="12"/>
      <c r="S692" s="16"/>
      <c r="T692" s="16"/>
    </row>
    <row r="693" spans="2:20" ht="50.1" customHeight="1" x14ac:dyDescent="0.25">
      <c r="B693" s="3"/>
      <c r="C693" s="3"/>
      <c r="D693" s="6"/>
      <c r="E693" s="8"/>
      <c r="P693" s="10"/>
      <c r="Q693" s="12"/>
      <c r="S693" s="16"/>
      <c r="T693" s="16"/>
    </row>
    <row r="694" spans="2:20" ht="50.1" customHeight="1" x14ac:dyDescent="0.25">
      <c r="B694" s="3"/>
      <c r="C694" s="3"/>
      <c r="D694" s="6"/>
      <c r="E694" s="8"/>
      <c r="P694" s="10"/>
      <c r="Q694" s="12"/>
      <c r="S694" s="16"/>
      <c r="T694" s="16"/>
    </row>
    <row r="695" spans="2:20" ht="50.1" customHeight="1" x14ac:dyDescent="0.25">
      <c r="B695" s="3"/>
      <c r="C695" s="3"/>
      <c r="D695" s="6"/>
      <c r="E695" s="8"/>
      <c r="P695" s="10"/>
      <c r="Q695" s="12"/>
      <c r="S695" s="16"/>
      <c r="T695" s="16"/>
    </row>
  </sheetData>
  <conditionalFormatting sqref="F414:F695">
    <cfRule type="cellIs" dxfId="7" priority="12" operator="equal">
      <formula>"live"</formula>
    </cfRule>
    <cfRule type="cellIs" dxfId="6" priority="13" operator="equal">
      <formula>"successful"</formula>
    </cfRule>
    <cfRule type="cellIs" dxfId="5" priority="14" operator="equal">
      <formula>"canceled"</formula>
    </cfRule>
    <cfRule type="cellIs" dxfId="4" priority="15" operator="equal">
      <formula>"failed"</formula>
    </cfRule>
  </conditionalFormatting>
  <conditionalFormatting sqref="O414:O695">
    <cfRule type="colorScale" priority="11">
      <colorScale>
        <cfvo type="min"/>
        <cfvo type="percentile" val="90"/>
        <color rgb="FFFF0000"/>
        <color theme="4" tint="0.39997558519241921"/>
      </colorScale>
    </cfRule>
  </conditionalFormatting>
  <conditionalFormatting sqref="F1:F413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27ED-94E5-4DB9-9768-FE9752690082}">
  <dimension ref="A1:G14"/>
  <sheetViews>
    <sheetView zoomScale="200" zoomScaleNormal="200"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7109375" bestFit="1" customWidth="1"/>
    <col min="3" max="3" width="9.140625" bestFit="1" customWidth="1"/>
    <col min="5" max="5" width="15.5703125" bestFit="1" customWidth="1"/>
    <col min="6" max="6" width="10.140625" bestFit="1" customWidth="1"/>
    <col min="7" max="7" width="9" bestFit="1" customWidth="1"/>
  </cols>
  <sheetData>
    <row r="1" spans="1:7" x14ac:dyDescent="0.25">
      <c r="A1" t="s">
        <v>8393</v>
      </c>
      <c r="B1" t="s">
        <v>8387</v>
      </c>
      <c r="C1" t="s">
        <v>8388</v>
      </c>
    </row>
    <row r="2" spans="1:7" x14ac:dyDescent="0.25">
      <c r="A2" t="s">
        <v>8389</v>
      </c>
      <c r="B2" s="18">
        <f>AVERAGE('Successful US Kickstarters'!$D:$D)</f>
        <v>5048.8786407766993</v>
      </c>
      <c r="C2" s="18">
        <f>AVERAGE('Failed Us Kickstarters'!$D:$D)</f>
        <v>10554.212</v>
      </c>
      <c r="F2" s="18"/>
      <c r="G2" s="18"/>
    </row>
    <row r="3" spans="1:7" x14ac:dyDescent="0.25">
      <c r="A3" t="s">
        <v>8390</v>
      </c>
      <c r="B3" s="18">
        <f>MEDIAN('Successful US Kickstarters'!$D:$D)</f>
        <v>3000</v>
      </c>
      <c r="C3" s="18">
        <f>MEDIAN('Failed Us Kickstarters'!$D:$D)</f>
        <v>5000</v>
      </c>
      <c r="F3" s="18"/>
      <c r="G3" s="18"/>
    </row>
    <row r="4" spans="1:7" x14ac:dyDescent="0.25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  <c r="F4" s="18"/>
      <c r="G4" s="18"/>
    </row>
    <row r="5" spans="1:7" x14ac:dyDescent="0.25">
      <c r="A5" t="s">
        <v>8395</v>
      </c>
      <c r="B5" s="18">
        <f>_xlfn.QUARTILE.EXC('Successful US Kickstarters'!D:D,3)</f>
        <v>5000</v>
      </c>
      <c r="C5" s="18">
        <f>_xlfn.QUARTILE.EXC('Failed Us Kickstarters'!D:D,3)</f>
        <v>10000</v>
      </c>
      <c r="F5" s="18"/>
      <c r="G5" s="18"/>
    </row>
    <row r="6" spans="1:7" x14ac:dyDescent="0.25">
      <c r="A6" t="s">
        <v>8396</v>
      </c>
      <c r="B6" s="18">
        <f>_xlfn.QUARTILE.EXC('Successful US Kickstarters'!D:D,1)</f>
        <v>1500</v>
      </c>
      <c r="C6" s="18">
        <f>_xlfn.QUARTILE.EXC('Failed Us Kickstarters'!D:D,1)</f>
        <v>2000</v>
      </c>
      <c r="F6" s="18"/>
      <c r="G6" s="18"/>
    </row>
    <row r="7" spans="1:7" x14ac:dyDescent="0.25">
      <c r="A7" t="s">
        <v>8397</v>
      </c>
      <c r="B7" s="18">
        <f>B5-B6</f>
        <v>3500</v>
      </c>
      <c r="C7" s="18">
        <f>C5-C6</f>
        <v>8000</v>
      </c>
      <c r="F7" s="18"/>
      <c r="G7" s="18"/>
    </row>
    <row r="8" spans="1:7" x14ac:dyDescent="0.25">
      <c r="B8" s="18"/>
      <c r="C8" s="18"/>
      <c r="F8" s="18"/>
      <c r="G8" s="18"/>
    </row>
    <row r="9" spans="1:7" x14ac:dyDescent="0.25">
      <c r="A9" t="s">
        <v>8391</v>
      </c>
      <c r="B9" s="19">
        <f>AVERAGE('Successful US Kickstarters'!$E:$E)</f>
        <v>5601.5458009708727</v>
      </c>
      <c r="C9" s="19">
        <f>AVERAGE('Failed Us Kickstarters'!$E:$E)</f>
        <v>558.65484000000004</v>
      </c>
      <c r="F9" s="19"/>
      <c r="G9" s="19"/>
    </row>
    <row r="10" spans="1:7" x14ac:dyDescent="0.25">
      <c r="A10" t="s">
        <v>8392</v>
      </c>
      <c r="B10" s="19">
        <f>MEDIAN('Successful US Kickstarters'!$E:$E)</f>
        <v>3167.5</v>
      </c>
      <c r="C10" s="19">
        <f>MEDIAN('Failed Us Kickstarters'!$E:$E)</f>
        <v>103</v>
      </c>
      <c r="F10" s="19"/>
      <c r="G10" s="19"/>
    </row>
    <row r="11" spans="1:7" x14ac:dyDescent="0.25">
      <c r="A11" t="s">
        <v>8398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7" x14ac:dyDescent="0.25">
      <c r="A12" t="s">
        <v>8399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7" x14ac:dyDescent="0.25">
      <c r="A13" t="s">
        <v>8400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7" x14ac:dyDescent="0.25">
      <c r="A14" t="s">
        <v>8401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F7928-0F1F-43AF-997B-9D9616F1F5B2}">
  <dimension ref="A1:F6"/>
  <sheetViews>
    <sheetView workbookViewId="0">
      <selection activeCell="H32" sqref="H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6045-A85B-4EBB-8111-CBB194540B0F}">
  <dimension ref="A1:E7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BD08-7A9F-46C4-86D7-7C7247EA3949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6.28515625" style="3" customWidth="1"/>
    <col min="5" max="5" width="17" bestFit="1" customWidth="1"/>
    <col min="6" max="6" width="11.42578125" bestFit="1" customWidth="1"/>
  </cols>
  <sheetData>
    <row r="1" spans="1:6" x14ac:dyDescent="0.25">
      <c r="A1" t="s">
        <v>8380</v>
      </c>
      <c r="B1" s="3" t="s">
        <v>8381</v>
      </c>
      <c r="C1" t="s">
        <v>8384</v>
      </c>
      <c r="D1" t="s">
        <v>8385</v>
      </c>
      <c r="E1" t="s">
        <v>8307</v>
      </c>
      <c r="F1" t="s">
        <v>8386</v>
      </c>
    </row>
    <row r="2" spans="1:6" ht="45" x14ac:dyDescent="0.25">
      <c r="A2" t="s">
        <v>8382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5" x14ac:dyDescent="0.25">
      <c r="A3" t="s">
        <v>8383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Failed Us Kickstarters</vt:lpstr>
      <vt:lpstr>Successful US Kickstarters</vt:lpstr>
      <vt:lpstr>Descriptive Statistics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2022-07-01T18:05:32Z</dcterms:modified>
</cp:coreProperties>
</file>