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19.xml"/>
  <Override ContentType="application/vnd.openxmlformats-officedocument.spreadsheetml.pivotTable+xml" PartName="/xl/pivotTables/pivotTable15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pivotTable+xml" PartName="/xl/pivotTables/pivotTable11.xml"/>
  <Override ContentType="application/vnd.openxmlformats-officedocument.spreadsheetml.pivotTable+xml" PartName="/xl/pivotTables/pivotTable13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18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10.xml"/>
  <Override ContentType="application/vnd.openxmlformats-officedocument.spreadsheetml.pivotTable+xml" PartName="/xl/pivotTables/pivotTable16.xml"/>
  <Override ContentType="application/vnd.openxmlformats-officedocument.spreadsheetml.pivotTable+xml" PartName="/xl/pivotTables/pivotTable14.xml"/>
  <Override ContentType="application/vnd.openxmlformats-officedocument.spreadsheetml.pivotTable+xml" PartName="/xl/pivotTables/pivotTable1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nic_appointment_efficiency_d" sheetId="1" r:id="rId4"/>
    <sheet state="visible" name="Visits done" sheetId="2" r:id="rId5"/>
    <sheet state="visible" name="visits done 2" sheetId="3" r:id="rId6"/>
    <sheet state="visible" name="Discrepancies" sheetId="4" r:id="rId7"/>
    <sheet state="visible" name="Discrepancies analysis" sheetId="5" r:id="rId8"/>
    <sheet state="visible" name="Missed visits" sheetId="6" r:id="rId9"/>
    <sheet state="visible" name="Missed visit analysis" sheetId="7" r:id="rId10"/>
    <sheet state="visible" name="Visit type analysis" sheetId="8" r:id="rId11"/>
    <sheet state="visible" name="Clinician Workload" sheetId="9" r:id="rId12"/>
    <sheet state="visible" name="Gender and Age distribution" sheetId="10" r:id="rId13"/>
    <sheet state="visible" name="Appointment Workload per day of" sheetId="11" r:id="rId14"/>
    <sheet state="visible" name="Appointments ratio" sheetId="12" r:id="rId15"/>
    <sheet state="visible" name="Appointments ratio donenot done" sheetId="13" r:id="rId16"/>
  </sheets>
  <definedNames>
    <definedName hidden="1" localSheetId="2" name="_xlnm._FilterDatabase">'visits done 2'!$N$1:$N$1000</definedName>
  </definedNames>
  <calcPr/>
  <pivotCaches>
    <pivotCache cacheId="0" r:id="rId17"/>
    <pivotCache cacheId="1" r:id="rId18"/>
    <pivotCache cacheId="2" r:id="rId19"/>
    <pivotCache cacheId="3" r:id="rId20"/>
  </pivotCaches>
</workbook>
</file>

<file path=xl/sharedStrings.xml><?xml version="1.0" encoding="utf-8"?>
<sst xmlns="http://schemas.openxmlformats.org/spreadsheetml/2006/main" count="7332" uniqueCount="1059">
  <si>
    <t>Appointment ID</t>
  </si>
  <si>
    <t>Patient ID</t>
  </si>
  <si>
    <t>Date</t>
  </si>
  <si>
    <t>Day</t>
  </si>
  <si>
    <t>Day_num</t>
  </si>
  <si>
    <t>Time</t>
  </si>
  <si>
    <t>Gender</t>
  </si>
  <si>
    <t>Age</t>
  </si>
  <si>
    <t>Clinician</t>
  </si>
  <si>
    <t>Visit Type</t>
  </si>
  <si>
    <t>Scheduled Duration</t>
  </si>
  <si>
    <t>Actual Duration</t>
  </si>
  <si>
    <t>Discrepancy(Actual-Scheduled)</t>
  </si>
  <si>
    <t>Absolute discrepancy</t>
  </si>
  <si>
    <t>Attended</t>
  </si>
  <si>
    <t>Reason (if missed)</t>
  </si>
  <si>
    <t>A0435</t>
  </si>
  <si>
    <t>P0435</t>
  </si>
  <si>
    <t>F</t>
  </si>
  <si>
    <t>Nurse D</t>
  </si>
  <si>
    <t>Consultation</t>
  </si>
  <si>
    <t>Yes</t>
  </si>
  <si>
    <t>A0310</t>
  </si>
  <si>
    <t>P0310</t>
  </si>
  <si>
    <t>Dr. A</t>
  </si>
  <si>
    <t>A0233</t>
  </si>
  <si>
    <t>P0233</t>
  </si>
  <si>
    <t>M</t>
  </si>
  <si>
    <t>A0438</t>
  </si>
  <si>
    <t>P0438</t>
  </si>
  <si>
    <t>A0158</t>
  </si>
  <si>
    <t>P0158</t>
  </si>
  <si>
    <t>Dr. C</t>
  </si>
  <si>
    <t>A0414</t>
  </si>
  <si>
    <t>P0414</t>
  </si>
  <si>
    <t>A0466</t>
  </si>
  <si>
    <t>P0466</t>
  </si>
  <si>
    <t>A0145</t>
  </si>
  <si>
    <t>P0145</t>
  </si>
  <si>
    <t>Follow-up</t>
  </si>
  <si>
    <t>A0171</t>
  </si>
  <si>
    <t>P0171</t>
  </si>
  <si>
    <t>A0335</t>
  </si>
  <si>
    <t>P0335</t>
  </si>
  <si>
    <t>A0471</t>
  </si>
  <si>
    <t>P0471</t>
  </si>
  <si>
    <t>A0404</t>
  </si>
  <si>
    <t>P0404</t>
  </si>
  <si>
    <t>A0285</t>
  </si>
  <si>
    <t>P0285</t>
  </si>
  <si>
    <t>A0284</t>
  </si>
  <si>
    <t>P0284</t>
  </si>
  <si>
    <t>A0402</t>
  </si>
  <si>
    <t>P0402</t>
  </si>
  <si>
    <t>Dr. B</t>
  </si>
  <si>
    <t>A0135</t>
  </si>
  <si>
    <t>P0135</t>
  </si>
  <si>
    <t>A0493</t>
  </si>
  <si>
    <t>P0493</t>
  </si>
  <si>
    <t>A0330</t>
  </si>
  <si>
    <t>P0330</t>
  </si>
  <si>
    <t>A0130</t>
  </si>
  <si>
    <t>P0130</t>
  </si>
  <si>
    <t>A0250</t>
  </si>
  <si>
    <t>P0250</t>
  </si>
  <si>
    <t>A0374</t>
  </si>
  <si>
    <t>P0374</t>
  </si>
  <si>
    <t>A0177</t>
  </si>
  <si>
    <t>P0177</t>
  </si>
  <si>
    <t>A0030</t>
  </si>
  <si>
    <t>P0030</t>
  </si>
  <si>
    <t>A0234</t>
  </si>
  <si>
    <t>P0234</t>
  </si>
  <si>
    <t>No</t>
  </si>
  <si>
    <t>No reason</t>
  </si>
  <si>
    <t>A0355</t>
  </si>
  <si>
    <t>P0355</t>
  </si>
  <si>
    <t>A0279</t>
  </si>
  <si>
    <t>P0279</t>
  </si>
  <si>
    <t>A0027</t>
  </si>
  <si>
    <t>P0027</t>
  </si>
  <si>
    <t>A0354</t>
  </si>
  <si>
    <t>P0354</t>
  </si>
  <si>
    <t>A0088</t>
  </si>
  <si>
    <t>P0088</t>
  </si>
  <si>
    <t>Emergency</t>
  </si>
  <si>
    <t>A0212</t>
  </si>
  <si>
    <t>P0212</t>
  </si>
  <si>
    <t>A0099</t>
  </si>
  <si>
    <t>P0099</t>
  </si>
  <si>
    <t>A0278</t>
  </si>
  <si>
    <t>P0278</t>
  </si>
  <si>
    <t>A0432</t>
  </si>
  <si>
    <t>P0432</t>
  </si>
  <si>
    <t>A0071</t>
  </si>
  <si>
    <t>P0071</t>
  </si>
  <si>
    <t>A0288</t>
  </si>
  <si>
    <t>P0288</t>
  </si>
  <si>
    <t>A0489</t>
  </si>
  <si>
    <t>P0489</t>
  </si>
  <si>
    <t>A0022</t>
  </si>
  <si>
    <t>P0022</t>
  </si>
  <si>
    <t>A0304</t>
  </si>
  <si>
    <t>P0304</t>
  </si>
  <si>
    <t>A0157</t>
  </si>
  <si>
    <t>P0157</t>
  </si>
  <si>
    <t>A0395</t>
  </si>
  <si>
    <t>P0395</t>
  </si>
  <si>
    <t>Weather</t>
  </si>
  <si>
    <t>A0486</t>
  </si>
  <si>
    <t>P0486</t>
  </si>
  <si>
    <t>A0269</t>
  </si>
  <si>
    <t>P0269</t>
  </si>
  <si>
    <t>A0176</t>
  </si>
  <si>
    <t>P0176</t>
  </si>
  <si>
    <t>A0385</t>
  </si>
  <si>
    <t>P0385</t>
  </si>
  <si>
    <t>A0445</t>
  </si>
  <si>
    <t>P0445</t>
  </si>
  <si>
    <t>A0081</t>
  </si>
  <si>
    <t>P0081</t>
  </si>
  <si>
    <t>A0412</t>
  </si>
  <si>
    <t>P0412</t>
  </si>
  <si>
    <t>A0170</t>
  </si>
  <si>
    <t>P0170</t>
  </si>
  <si>
    <t>A0455</t>
  </si>
  <si>
    <t>P0455</t>
  </si>
  <si>
    <t>A0317</t>
  </si>
  <si>
    <t>P0317</t>
  </si>
  <si>
    <t>A0242</t>
  </si>
  <si>
    <t>P0242</t>
  </si>
  <si>
    <t>A0397</t>
  </si>
  <si>
    <t>P0397</t>
  </si>
  <si>
    <t>A0019</t>
  </si>
  <si>
    <t>P0019</t>
  </si>
  <si>
    <t>A0472</t>
  </si>
  <si>
    <t>P0472</t>
  </si>
  <si>
    <t>A0344</t>
  </si>
  <si>
    <t>P0344</t>
  </si>
  <si>
    <t>A0464</t>
  </si>
  <si>
    <t>P0464</t>
  </si>
  <si>
    <t>A0389</t>
  </si>
  <si>
    <t>P0389</t>
  </si>
  <si>
    <t>A0143</t>
  </si>
  <si>
    <t>P0143</t>
  </si>
  <si>
    <t>A0365</t>
  </si>
  <si>
    <t>P0365</t>
  </si>
  <si>
    <t>A0172</t>
  </si>
  <si>
    <t>P0172</t>
  </si>
  <si>
    <t>A0270</t>
  </si>
  <si>
    <t>P0270</t>
  </si>
  <si>
    <t>A0324</t>
  </si>
  <si>
    <t>P0324</t>
  </si>
  <si>
    <t>A0054</t>
  </si>
  <si>
    <t>P0054</t>
  </si>
  <si>
    <t>A0165</t>
  </si>
  <si>
    <t>P0165</t>
  </si>
  <si>
    <t>Forgot</t>
  </si>
  <si>
    <t>A0369</t>
  </si>
  <si>
    <t>P0369</t>
  </si>
  <si>
    <t>Sick</t>
  </si>
  <si>
    <t>A0478</t>
  </si>
  <si>
    <t>P0478</t>
  </si>
  <si>
    <t>A0144</t>
  </si>
  <si>
    <t>P0144</t>
  </si>
  <si>
    <t>A0444</t>
  </si>
  <si>
    <t>P0444</t>
  </si>
  <si>
    <t>A0205</t>
  </si>
  <si>
    <t>P0205</t>
  </si>
  <si>
    <t>A0294</t>
  </si>
  <si>
    <t>P0294</t>
  </si>
  <si>
    <t>A0403</t>
  </si>
  <si>
    <t>P0403</t>
  </si>
  <si>
    <t>A0016</t>
  </si>
  <si>
    <t>P0016</t>
  </si>
  <si>
    <t>A0062</t>
  </si>
  <si>
    <t>P0062</t>
  </si>
  <si>
    <t>A0401</t>
  </si>
  <si>
    <t>P0401</t>
  </si>
  <si>
    <t>A0093</t>
  </si>
  <si>
    <t>P0093</t>
  </si>
  <si>
    <t>A0380</t>
  </si>
  <si>
    <t>P0380</t>
  </si>
  <si>
    <t>A0087</t>
  </si>
  <si>
    <t>P0087</t>
  </si>
  <si>
    <t>A0102</t>
  </si>
  <si>
    <t>P0102</t>
  </si>
  <si>
    <t>A0321</t>
  </si>
  <si>
    <t>P0321</t>
  </si>
  <si>
    <t>A0196</t>
  </si>
  <si>
    <t>P0196</t>
  </si>
  <si>
    <t>A0084</t>
  </si>
  <si>
    <t>P0084</t>
  </si>
  <si>
    <t>A0164</t>
  </si>
  <si>
    <t>P0164</t>
  </si>
  <si>
    <t>A0359</t>
  </si>
  <si>
    <t>P0359</t>
  </si>
  <si>
    <t>A0055</t>
  </si>
  <si>
    <t>P0055</t>
  </si>
  <si>
    <t>A0360</t>
  </si>
  <si>
    <t>P0360</t>
  </si>
  <si>
    <t>A0458</t>
  </si>
  <si>
    <t>P0458</t>
  </si>
  <si>
    <t>A0439</t>
  </si>
  <si>
    <t>P0439</t>
  </si>
  <si>
    <t>A0178</t>
  </si>
  <si>
    <t>P0178</t>
  </si>
  <si>
    <t>A0173</t>
  </si>
  <si>
    <t>P0173</t>
  </si>
  <si>
    <t>A0198</t>
  </si>
  <si>
    <t>P0198</t>
  </si>
  <si>
    <t>A0283</t>
  </si>
  <si>
    <t>P0283</t>
  </si>
  <si>
    <t>A0302</t>
  </si>
  <si>
    <t>P0302</t>
  </si>
  <si>
    <t>A0249</t>
  </si>
  <si>
    <t>P0249</t>
  </si>
  <si>
    <t>A0147</t>
  </si>
  <si>
    <t>P0147</t>
  </si>
  <si>
    <t>A0272</t>
  </si>
  <si>
    <t>P0272</t>
  </si>
  <si>
    <t>A0292</t>
  </si>
  <si>
    <t>P0292</t>
  </si>
  <si>
    <t>A0314</t>
  </si>
  <si>
    <t>P0314</t>
  </si>
  <si>
    <t>A0090</t>
  </si>
  <si>
    <t>P0090</t>
  </si>
  <si>
    <t>A0425</t>
  </si>
  <si>
    <t>P0425</t>
  </si>
  <si>
    <t>A0218</t>
  </si>
  <si>
    <t>P0218</t>
  </si>
  <si>
    <t>A0424</t>
  </si>
  <si>
    <t>P0424</t>
  </si>
  <si>
    <t>A0305</t>
  </si>
  <si>
    <t>P0305</t>
  </si>
  <si>
    <t>A0381</t>
  </si>
  <si>
    <t>P0381</t>
  </si>
  <si>
    <t>A0454</t>
  </si>
  <si>
    <t>P0454</t>
  </si>
  <si>
    <t>A0244</t>
  </si>
  <si>
    <t>P0244</t>
  </si>
  <si>
    <t>A0300</t>
  </si>
  <si>
    <t>P0300</t>
  </si>
  <si>
    <t>A0026</t>
  </si>
  <si>
    <t>P0026</t>
  </si>
  <si>
    <t>A0008</t>
  </si>
  <si>
    <t>P0008</t>
  </si>
  <si>
    <t>A0132</t>
  </si>
  <si>
    <t>P0132</t>
  </si>
  <si>
    <t>A0200</t>
  </si>
  <si>
    <t>P0200</t>
  </si>
  <si>
    <t>A0345</t>
  </si>
  <si>
    <t>P0345</t>
  </si>
  <si>
    <t>A0498</t>
  </si>
  <si>
    <t>P0498</t>
  </si>
  <si>
    <t>A0192</t>
  </si>
  <si>
    <t>P0192</t>
  </si>
  <si>
    <t>A0149</t>
  </si>
  <si>
    <t>P0149</t>
  </si>
  <si>
    <t>A0153</t>
  </si>
  <si>
    <t>P0153</t>
  </si>
  <si>
    <t>A0231</t>
  </si>
  <si>
    <t>P0231</t>
  </si>
  <si>
    <t>A0268</t>
  </si>
  <si>
    <t>P0268</t>
  </si>
  <si>
    <t>A0060</t>
  </si>
  <si>
    <t>P0060</t>
  </si>
  <si>
    <t>A0057</t>
  </si>
  <si>
    <t>P0057</t>
  </si>
  <si>
    <t>A0243</t>
  </si>
  <si>
    <t>P0243</t>
  </si>
  <si>
    <t>A0207</t>
  </si>
  <si>
    <t>P0207</t>
  </si>
  <si>
    <t>A0000</t>
  </si>
  <si>
    <t>P0000</t>
  </si>
  <si>
    <t>A0182</t>
  </si>
  <si>
    <t>P0182</t>
  </si>
  <si>
    <t>A0332</t>
  </si>
  <si>
    <t>P0332</t>
  </si>
  <si>
    <t>A0411</t>
  </si>
  <si>
    <t>P0411</t>
  </si>
  <si>
    <t>A0076</t>
  </si>
  <si>
    <t>P0076</t>
  </si>
  <si>
    <t>A0327</t>
  </si>
  <si>
    <t>P0327</t>
  </si>
  <si>
    <t>A0112</t>
  </si>
  <si>
    <t>P0112</t>
  </si>
  <si>
    <t>A0334</t>
  </si>
  <si>
    <t>P0334</t>
  </si>
  <si>
    <t>A0167</t>
  </si>
  <si>
    <t>P0167</t>
  </si>
  <si>
    <t>A0379</t>
  </si>
  <si>
    <t>P0379</t>
  </si>
  <si>
    <t>A0155</t>
  </si>
  <si>
    <t>P0155</t>
  </si>
  <si>
    <t>A0142</t>
  </si>
  <si>
    <t>P0142</t>
  </si>
  <si>
    <t>A0479</t>
  </si>
  <si>
    <t>P0479</t>
  </si>
  <si>
    <t>A0106</t>
  </si>
  <si>
    <t>P0106</t>
  </si>
  <si>
    <t>A0492</t>
  </si>
  <si>
    <t>P0492</t>
  </si>
  <si>
    <t>A0137</t>
  </si>
  <si>
    <t>P0137</t>
  </si>
  <si>
    <t>A0429</t>
  </si>
  <si>
    <t>P0429</t>
  </si>
  <si>
    <t>A0017</t>
  </si>
  <si>
    <t>P0017</t>
  </si>
  <si>
    <t>A0382</t>
  </si>
  <si>
    <t>P0382</t>
  </si>
  <si>
    <t>A0079</t>
  </si>
  <si>
    <t>P0079</t>
  </si>
  <si>
    <t>A0086</t>
  </si>
  <si>
    <t>P0086</t>
  </si>
  <si>
    <t>A0331</t>
  </si>
  <si>
    <t>P0331</t>
  </si>
  <si>
    <t>A0410</t>
  </si>
  <si>
    <t>P0410</t>
  </si>
  <si>
    <t>A0245</t>
  </si>
  <si>
    <t>P0245</t>
  </si>
  <si>
    <t>A0005</t>
  </si>
  <si>
    <t>P0005</t>
  </si>
  <si>
    <t>A0241</t>
  </si>
  <si>
    <t>P0241</t>
  </si>
  <si>
    <t>A0364</t>
  </si>
  <si>
    <t>P0364</t>
  </si>
  <si>
    <t>A0259</t>
  </si>
  <si>
    <t>P0259</t>
  </si>
  <si>
    <t>A0068</t>
  </si>
  <si>
    <t>P0068</t>
  </si>
  <si>
    <t>A0247</t>
  </si>
  <si>
    <t>P0247</t>
  </si>
  <si>
    <t>A0059</t>
  </si>
  <si>
    <t>P0059</t>
  </si>
  <si>
    <t>A0363</t>
  </si>
  <si>
    <t>P0363</t>
  </si>
  <si>
    <t>A0400</t>
  </si>
  <si>
    <t>P0400</t>
  </si>
  <si>
    <t>A0494</t>
  </si>
  <si>
    <t>P0494</t>
  </si>
  <si>
    <t>A0329</t>
  </si>
  <si>
    <t>P0329</t>
  </si>
  <si>
    <t>A0133</t>
  </si>
  <si>
    <t>P0133</t>
  </si>
  <si>
    <t>A0457</t>
  </si>
  <si>
    <t>P0457</t>
  </si>
  <si>
    <t>A0126</t>
  </si>
  <si>
    <t>P0126</t>
  </si>
  <si>
    <t>A0154</t>
  </si>
  <si>
    <t>P0154</t>
  </si>
  <si>
    <t>A0151</t>
  </si>
  <si>
    <t>P0151</t>
  </si>
  <si>
    <t>A0184</t>
  </si>
  <si>
    <t>P0184</t>
  </si>
  <si>
    <t>Transport</t>
  </si>
  <si>
    <t>A0311</t>
  </si>
  <si>
    <t>P0311</t>
  </si>
  <si>
    <t>A0188</t>
  </si>
  <si>
    <t>P0188</t>
  </si>
  <si>
    <t>A0092</t>
  </si>
  <si>
    <t>P0092</t>
  </si>
  <si>
    <t>A0148</t>
  </si>
  <si>
    <t>P0148</t>
  </si>
  <si>
    <t>A0488</t>
  </si>
  <si>
    <t>P0488</t>
  </si>
  <si>
    <t>A0213</t>
  </si>
  <si>
    <t>P0213</t>
  </si>
  <si>
    <t>A0475</t>
  </si>
  <si>
    <t>P0475</t>
  </si>
  <si>
    <t>A0252</t>
  </si>
  <si>
    <t>P0252</t>
  </si>
  <si>
    <t>A0100</t>
  </si>
  <si>
    <t>P0100</t>
  </si>
  <si>
    <t>A0343</t>
  </si>
  <si>
    <t>P0343</t>
  </si>
  <si>
    <t>A0040</t>
  </si>
  <si>
    <t>P0040</t>
  </si>
  <si>
    <t>A0495</t>
  </si>
  <si>
    <t>P0495</t>
  </si>
  <si>
    <t>A0203</t>
  </si>
  <si>
    <t>P0203</t>
  </si>
  <si>
    <t>A0004</t>
  </si>
  <si>
    <t>P0004</t>
  </si>
  <si>
    <t>A0226</t>
  </si>
  <si>
    <t>P0226</t>
  </si>
  <si>
    <t>A0307</t>
  </si>
  <si>
    <t>P0307</t>
  </si>
  <si>
    <t>A0336</t>
  </si>
  <si>
    <t>P0336</t>
  </si>
  <si>
    <t>A0139</t>
  </si>
  <si>
    <t>P0139</t>
  </si>
  <si>
    <t>A0296</t>
  </si>
  <si>
    <t>P0296</t>
  </si>
  <si>
    <t>A0012</t>
  </si>
  <si>
    <t>P0012</t>
  </si>
  <si>
    <t>A0377</t>
  </si>
  <si>
    <t>P0377</t>
  </si>
  <si>
    <t>A0013</t>
  </si>
  <si>
    <t>P0013</t>
  </si>
  <si>
    <t>A0290</t>
  </si>
  <si>
    <t>P0290</t>
  </si>
  <si>
    <t>A0050</t>
  </si>
  <si>
    <t>P0050</t>
  </si>
  <si>
    <t>A0077</t>
  </si>
  <si>
    <t>P0077</t>
  </si>
  <si>
    <t>A0136</t>
  </si>
  <si>
    <t>P0136</t>
  </si>
  <si>
    <t>A0024</t>
  </si>
  <si>
    <t>P0024</t>
  </si>
  <si>
    <t>A0448</t>
  </si>
  <si>
    <t>P0448</t>
  </si>
  <si>
    <t>A0358</t>
  </si>
  <si>
    <t>P0358</t>
  </si>
  <si>
    <t>A0035</t>
  </si>
  <si>
    <t>P0035</t>
  </si>
  <si>
    <t>A0098</t>
  </si>
  <si>
    <t>P0098</t>
  </si>
  <si>
    <t>A0253</t>
  </si>
  <si>
    <t>P0253</t>
  </si>
  <si>
    <t>A0166</t>
  </si>
  <si>
    <t>P0166</t>
  </si>
  <si>
    <t>A0156</t>
  </si>
  <si>
    <t>P0156</t>
  </si>
  <si>
    <t>A0266</t>
  </si>
  <si>
    <t>P0266</t>
  </si>
  <si>
    <t>A0031</t>
  </si>
  <si>
    <t>P0031</t>
  </si>
  <si>
    <t>A0221</t>
  </si>
  <si>
    <t>P0221</t>
  </si>
  <si>
    <t>A0416</t>
  </si>
  <si>
    <t>P0416</t>
  </si>
  <si>
    <t>A0222</t>
  </si>
  <si>
    <t>P0222</t>
  </si>
  <si>
    <t>A0214</t>
  </si>
  <si>
    <t>P0214</t>
  </si>
  <si>
    <t>A0125</t>
  </si>
  <si>
    <t>P0125</t>
  </si>
  <si>
    <t>A0115</t>
  </si>
  <si>
    <t>P0115</t>
  </si>
  <si>
    <t>A0129</t>
  </si>
  <si>
    <t>P0129</t>
  </si>
  <si>
    <t>A0206</t>
  </si>
  <si>
    <t>P0206</t>
  </si>
  <si>
    <t>A0201</t>
  </si>
  <si>
    <t>P0201</t>
  </si>
  <si>
    <t>A0426</t>
  </si>
  <si>
    <t>P0426</t>
  </si>
  <si>
    <t>A0190</t>
  </si>
  <si>
    <t>P0190</t>
  </si>
  <si>
    <t>A0240</t>
  </si>
  <si>
    <t>P0240</t>
  </si>
  <si>
    <t>A0462</t>
  </si>
  <si>
    <t>P0462</t>
  </si>
  <si>
    <t>A0422</t>
  </si>
  <si>
    <t>P0422</t>
  </si>
  <si>
    <t>A0065</t>
  </si>
  <si>
    <t>P0065</t>
  </si>
  <si>
    <t>A0452</t>
  </si>
  <si>
    <t>P0452</t>
  </si>
  <si>
    <t>A0480</t>
  </si>
  <si>
    <t>P0480</t>
  </si>
  <si>
    <t>A0107</t>
  </si>
  <si>
    <t>P0107</t>
  </si>
  <si>
    <t>A0181</t>
  </si>
  <si>
    <t>P0181</t>
  </si>
  <si>
    <t>A0103</t>
  </si>
  <si>
    <t>P0103</t>
  </si>
  <si>
    <t>A0082</t>
  </si>
  <si>
    <t>P0082</t>
  </si>
  <si>
    <t>A0405</t>
  </si>
  <si>
    <t>P0405</t>
  </si>
  <si>
    <t>A0175</t>
  </si>
  <si>
    <t>P0175</t>
  </si>
  <si>
    <t>A0393</t>
  </si>
  <si>
    <t>P0393</t>
  </si>
  <si>
    <t>A0117</t>
  </si>
  <si>
    <t>P0117</t>
  </si>
  <si>
    <t>A0186</t>
  </si>
  <si>
    <t>P0186</t>
  </si>
  <si>
    <t>A0074</t>
  </si>
  <si>
    <t>P0074</t>
  </si>
  <si>
    <t>A0003</t>
  </si>
  <si>
    <t>P0003</t>
  </si>
  <si>
    <t>A0044</t>
  </si>
  <si>
    <t>P0044</t>
  </si>
  <si>
    <t>A0105</t>
  </si>
  <si>
    <t>P0105</t>
  </si>
  <si>
    <t>A0174</t>
  </si>
  <si>
    <t>P0174</t>
  </si>
  <si>
    <t>A0080</t>
  </si>
  <si>
    <t>P0080</t>
  </si>
  <si>
    <t>A0437</t>
  </si>
  <si>
    <t>P0437</t>
  </si>
  <si>
    <t>A0202</t>
  </si>
  <si>
    <t>P0202</t>
  </si>
  <si>
    <t>A0185</t>
  </si>
  <si>
    <t>P0185</t>
  </si>
  <si>
    <t>A0128</t>
  </si>
  <si>
    <t>P0128</t>
  </si>
  <si>
    <t>A0483</t>
  </si>
  <si>
    <t>P0483</t>
  </si>
  <si>
    <t>A0047</t>
  </si>
  <si>
    <t>P0047</t>
  </si>
  <si>
    <t>A0255</t>
  </si>
  <si>
    <t>P0255</t>
  </si>
  <si>
    <t>A0159</t>
  </si>
  <si>
    <t>P0159</t>
  </si>
  <si>
    <t>A0308</t>
  </si>
  <si>
    <t>P0308</t>
  </si>
  <si>
    <t>A0407</t>
  </si>
  <si>
    <t>P0407</t>
  </si>
  <si>
    <t>A0356</t>
  </si>
  <si>
    <t>P0356</t>
  </si>
  <si>
    <t>A0347</t>
  </si>
  <si>
    <t>P0347</t>
  </si>
  <si>
    <t>A0368</t>
  </si>
  <si>
    <t>P0368</t>
  </si>
  <si>
    <t>A0415</t>
  </si>
  <si>
    <t>P0415</t>
  </si>
  <si>
    <t>A0043</t>
  </si>
  <si>
    <t>P0043</t>
  </si>
  <si>
    <t>A0309</t>
  </si>
  <si>
    <t>P0309</t>
  </si>
  <si>
    <t>A0398</t>
  </si>
  <si>
    <t>P0398</t>
  </si>
  <si>
    <t>A0442</t>
  </si>
  <si>
    <t>P0442</t>
  </si>
  <si>
    <t>A0386</t>
  </si>
  <si>
    <t>P0386</t>
  </si>
  <si>
    <t>A0104</t>
  </si>
  <si>
    <t>P0104</t>
  </si>
  <si>
    <t>A0114</t>
  </si>
  <si>
    <t>P0114</t>
  </si>
  <si>
    <t>A0367</t>
  </si>
  <si>
    <t>P0367</t>
  </si>
  <si>
    <t>A0497</t>
  </si>
  <si>
    <t>P0497</t>
  </si>
  <si>
    <t>A0315</t>
  </si>
  <si>
    <t>P0315</t>
  </si>
  <si>
    <t>A0349</t>
  </si>
  <si>
    <t>P0349</t>
  </si>
  <si>
    <t>A0353</t>
  </si>
  <si>
    <t>P0353</t>
  </si>
  <si>
    <t>A0261</t>
  </si>
  <si>
    <t>P0261</t>
  </si>
  <si>
    <t>A0378</t>
  </si>
  <si>
    <t>P0378</t>
  </si>
  <si>
    <t>A0271</t>
  </si>
  <si>
    <t>P0271</t>
  </si>
  <si>
    <t>A0141</t>
  </si>
  <si>
    <t>P0141</t>
  </si>
  <si>
    <t>A0273</t>
  </si>
  <si>
    <t>P0273</t>
  </si>
  <si>
    <t>A0491</t>
  </si>
  <si>
    <t>P0491</t>
  </si>
  <si>
    <t>A0277</t>
  </si>
  <si>
    <t>P0277</t>
  </si>
  <si>
    <t>A0446</t>
  </si>
  <si>
    <t>P0446</t>
  </si>
  <si>
    <t>A0275</t>
  </si>
  <si>
    <t>P0275</t>
  </si>
  <si>
    <t>A0299</t>
  </si>
  <si>
    <t>P0299</t>
  </si>
  <si>
    <t>A0413</t>
  </si>
  <si>
    <t>P0413</t>
  </si>
  <si>
    <t>A0263</t>
  </si>
  <si>
    <t>P0263</t>
  </si>
  <si>
    <t>A0447</t>
  </si>
  <si>
    <t>P0447</t>
  </si>
  <si>
    <t>A0461</t>
  </si>
  <si>
    <t>P0461</t>
  </si>
  <si>
    <t>A0037</t>
  </si>
  <si>
    <t>P0037</t>
  </si>
  <si>
    <t>A0083</t>
  </si>
  <si>
    <t>P0083</t>
  </si>
  <si>
    <t>A0193</t>
  </si>
  <si>
    <t>P0193</t>
  </si>
  <si>
    <t>A0340</t>
  </si>
  <si>
    <t>P0340</t>
  </si>
  <si>
    <t>A0482</t>
  </si>
  <si>
    <t>P0482</t>
  </si>
  <si>
    <t>A0333</t>
  </si>
  <si>
    <t>P0333</t>
  </si>
  <si>
    <t>A0066</t>
  </si>
  <si>
    <t>P0066</t>
  </si>
  <si>
    <t>A0096</t>
  </si>
  <si>
    <t>P0096</t>
  </si>
  <si>
    <t>A0394</t>
  </si>
  <si>
    <t>P0394</t>
  </si>
  <si>
    <t>A0061</t>
  </si>
  <si>
    <t>P0061</t>
  </si>
  <si>
    <t>A0085</t>
  </si>
  <si>
    <t>P0085</t>
  </si>
  <si>
    <t>A0116</t>
  </si>
  <si>
    <t>P0116</t>
  </si>
  <si>
    <t>A0392</t>
  </si>
  <si>
    <t>P0392</t>
  </si>
  <si>
    <t>A0473</t>
  </si>
  <si>
    <t>P0473</t>
  </si>
  <si>
    <t>A0056</t>
  </si>
  <si>
    <t>P0056</t>
  </si>
  <si>
    <t>A0209</t>
  </si>
  <si>
    <t>P0209</t>
  </si>
  <si>
    <t>A0366</t>
  </si>
  <si>
    <t>P0366</t>
  </si>
  <si>
    <t>A0286</t>
  </si>
  <si>
    <t>P0286</t>
  </si>
  <si>
    <t>A0251</t>
  </si>
  <si>
    <t>P0251</t>
  </si>
  <si>
    <t>A0418</t>
  </si>
  <si>
    <t>P0418</t>
  </si>
  <si>
    <t>A0140</t>
  </si>
  <si>
    <t>P0140</t>
  </si>
  <si>
    <t>A0010</t>
  </si>
  <si>
    <t>P0010</t>
  </si>
  <si>
    <t>A0427</t>
  </si>
  <si>
    <t>P0427</t>
  </si>
  <si>
    <t>A0443</t>
  </si>
  <si>
    <t>P0443</t>
  </si>
  <si>
    <t>A0191</t>
  </si>
  <si>
    <t>P0191</t>
  </si>
  <si>
    <t>A0322</t>
  </si>
  <si>
    <t>P0322</t>
  </si>
  <si>
    <t>A0325</t>
  </si>
  <si>
    <t>P0325</t>
  </si>
  <si>
    <t>A0049</t>
  </si>
  <si>
    <t>P0049</t>
  </si>
  <si>
    <t>A0194</t>
  </si>
  <si>
    <t>P0194</t>
  </si>
  <si>
    <t>A0239</t>
  </si>
  <si>
    <t>P0239</t>
  </si>
  <si>
    <t>A0303</t>
  </si>
  <si>
    <t>P0303</t>
  </si>
  <si>
    <t>A0260</t>
  </si>
  <si>
    <t>P0260</t>
  </si>
  <si>
    <t>A0328</t>
  </si>
  <si>
    <t>P0328</t>
  </si>
  <si>
    <t>A0223</t>
  </si>
  <si>
    <t>P0223</t>
  </si>
  <si>
    <t>A0467</t>
  </si>
  <si>
    <t>P0467</t>
  </si>
  <si>
    <t>A0326</t>
  </si>
  <si>
    <t>P0326</t>
  </si>
  <si>
    <t>A0001</t>
  </si>
  <si>
    <t>P0001</t>
  </si>
  <si>
    <t>A0052</t>
  </si>
  <si>
    <t>P0052</t>
  </si>
  <si>
    <t>A0383</t>
  </si>
  <si>
    <t>P0383</t>
  </si>
  <si>
    <t>A0376</t>
  </si>
  <si>
    <t>P0376</t>
  </si>
  <si>
    <t>A0370</t>
  </si>
  <si>
    <t>P0370</t>
  </si>
  <si>
    <t>A0318</t>
  </si>
  <si>
    <t>P0318</t>
  </si>
  <si>
    <t>A0408</t>
  </si>
  <si>
    <t>P0408</t>
  </si>
  <si>
    <t>A0072</t>
  </si>
  <si>
    <t>P0072</t>
  </si>
  <si>
    <t>A0265</t>
  </si>
  <si>
    <t>P0265</t>
  </si>
  <si>
    <t>A0351</t>
  </si>
  <si>
    <t>P0351</t>
  </si>
  <si>
    <t>A0217</t>
  </si>
  <si>
    <t>P0217</t>
  </si>
  <si>
    <t>A0469</t>
  </si>
  <si>
    <t>P0469</t>
  </si>
  <si>
    <t>A0021</t>
  </si>
  <si>
    <t>P0021</t>
  </si>
  <si>
    <t>A0406</t>
  </si>
  <si>
    <t>P0406</t>
  </si>
  <si>
    <t>A0113</t>
  </si>
  <si>
    <t>P0113</t>
  </si>
  <si>
    <t>A0029</t>
  </si>
  <si>
    <t>P0029</t>
  </si>
  <si>
    <t>A0070</t>
  </si>
  <si>
    <t>P0070</t>
  </si>
  <si>
    <t>A0007</t>
  </si>
  <si>
    <t>P0007</t>
  </si>
  <si>
    <t>A0118</t>
  </si>
  <si>
    <t>P0118</t>
  </si>
  <si>
    <t>A0289</t>
  </si>
  <si>
    <t>P0289</t>
  </si>
  <si>
    <t>A0015</t>
  </si>
  <si>
    <t>P0015</t>
  </si>
  <si>
    <t>A0433</t>
  </si>
  <si>
    <t>P0433</t>
  </si>
  <si>
    <t>A0453</t>
  </si>
  <si>
    <t>P0453</t>
  </si>
  <si>
    <t>A0463</t>
  </si>
  <si>
    <t>P0463</t>
  </si>
  <si>
    <t>A0058</t>
  </si>
  <si>
    <t>P0058</t>
  </si>
  <si>
    <t>A0372</t>
  </si>
  <si>
    <t>P0372</t>
  </si>
  <si>
    <t>A0419</t>
  </si>
  <si>
    <t>P0419</t>
  </si>
  <si>
    <t>A0428</t>
  </si>
  <si>
    <t>P0428</t>
  </si>
  <si>
    <t>A0306</t>
  </si>
  <si>
    <t>P0306</t>
  </si>
  <si>
    <t>A0496</t>
  </si>
  <si>
    <t>P0496</t>
  </si>
  <si>
    <t>A0020</t>
  </si>
  <si>
    <t>P0020</t>
  </si>
  <si>
    <t>A0210</t>
  </si>
  <si>
    <t>P0210</t>
  </si>
  <si>
    <t>A0033</t>
  </si>
  <si>
    <t>P0033</t>
  </si>
  <si>
    <t>A0257</t>
  </si>
  <si>
    <t>P0257</t>
  </si>
  <si>
    <t>A0281</t>
  </si>
  <si>
    <t>P0281</t>
  </si>
  <si>
    <t>A0168</t>
  </si>
  <si>
    <t>P0168</t>
  </si>
  <si>
    <t>A0484</t>
  </si>
  <si>
    <t>P0484</t>
  </si>
  <si>
    <t>A0396</t>
  </si>
  <si>
    <t>P0396</t>
  </si>
  <si>
    <t>A0091</t>
  </si>
  <si>
    <t>P0091</t>
  </si>
  <si>
    <t>A0421</t>
  </si>
  <si>
    <t>P0421</t>
  </si>
  <si>
    <t>A0476</t>
  </si>
  <si>
    <t>P0476</t>
  </si>
  <si>
    <t>A0094</t>
  </si>
  <si>
    <t>P0094</t>
  </si>
  <si>
    <t>A0180</t>
  </si>
  <si>
    <t>P0180</t>
  </si>
  <si>
    <t>A0485</t>
  </si>
  <si>
    <t>P0485</t>
  </si>
  <si>
    <t>A0011</t>
  </si>
  <si>
    <t>P0011</t>
  </si>
  <si>
    <t>A0295</t>
  </si>
  <si>
    <t>P0295</t>
  </si>
  <si>
    <t>A0051</t>
  </si>
  <si>
    <t>P0051</t>
  </si>
  <si>
    <t>A0420</t>
  </si>
  <si>
    <t>P0420</t>
  </si>
  <si>
    <t>A0108</t>
  </si>
  <si>
    <t>P0108</t>
  </si>
  <si>
    <t>A0362</t>
  </si>
  <si>
    <t>P0362</t>
  </si>
  <si>
    <t>A0341</t>
  </si>
  <si>
    <t>P0341</t>
  </si>
  <si>
    <t>A0282</t>
  </si>
  <si>
    <t>P0282</t>
  </si>
  <si>
    <t>A0470</t>
  </si>
  <si>
    <t>P0470</t>
  </si>
  <si>
    <t>A0161</t>
  </si>
  <si>
    <t>P0161</t>
  </si>
  <si>
    <t>A0293</t>
  </si>
  <si>
    <t>P0293</t>
  </si>
  <si>
    <t>A0199</t>
  </si>
  <si>
    <t>P0199</t>
  </si>
  <si>
    <t>A0228</t>
  </si>
  <si>
    <t>P0228</t>
  </si>
  <si>
    <t>A0160</t>
  </si>
  <si>
    <t>P0160</t>
  </si>
  <si>
    <t>A0375</t>
  </si>
  <si>
    <t>P0375</t>
  </si>
  <si>
    <t>A0138</t>
  </si>
  <si>
    <t>P0138</t>
  </si>
  <si>
    <t>A0014</t>
  </si>
  <si>
    <t>P0014</t>
  </si>
  <si>
    <t>A0481</t>
  </si>
  <si>
    <t>P0481</t>
  </si>
  <si>
    <t>A0023</t>
  </si>
  <si>
    <t>P0023</t>
  </si>
  <si>
    <t>A0018</t>
  </si>
  <si>
    <t>P0018</t>
  </si>
  <si>
    <t>A0297</t>
  </si>
  <si>
    <t>P0297</t>
  </si>
  <si>
    <t>A0459</t>
  </si>
  <si>
    <t>P0459</t>
  </si>
  <si>
    <t>A0254</t>
  </si>
  <si>
    <t>P0254</t>
  </si>
  <si>
    <t>A0163</t>
  </si>
  <si>
    <t>P0163</t>
  </si>
  <si>
    <t>A0258</t>
  </si>
  <si>
    <t>P0258</t>
  </si>
  <si>
    <t>A0373</t>
  </si>
  <si>
    <t>P0373</t>
  </si>
  <si>
    <t>A0134</t>
  </si>
  <si>
    <t>P0134</t>
  </si>
  <si>
    <t>A0371</t>
  </si>
  <si>
    <t>P0371</t>
  </si>
  <si>
    <t>A0119</t>
  </si>
  <si>
    <t>P0119</t>
  </si>
  <si>
    <t>A0274</t>
  </si>
  <si>
    <t>P0274</t>
  </si>
  <si>
    <t>A0409</t>
  </si>
  <si>
    <t>P0409</t>
  </si>
  <si>
    <t>A0301</t>
  </si>
  <si>
    <t>P0301</t>
  </si>
  <si>
    <t>A0110</t>
  </si>
  <si>
    <t>P0110</t>
  </si>
  <si>
    <t>A0390</t>
  </si>
  <si>
    <t>P0390</t>
  </si>
  <si>
    <t>A0131</t>
  </si>
  <si>
    <t>P0131</t>
  </si>
  <si>
    <t>A0339</t>
  </si>
  <si>
    <t>P0339</t>
  </si>
  <si>
    <t>A0388</t>
  </si>
  <si>
    <t>P0388</t>
  </si>
  <si>
    <t>A0121</t>
  </si>
  <si>
    <t>P0121</t>
  </si>
  <si>
    <t>A0216</t>
  </si>
  <si>
    <t>P0216</t>
  </si>
  <si>
    <t>A0474</t>
  </si>
  <si>
    <t>P0474</t>
  </si>
  <si>
    <t>A0036</t>
  </si>
  <si>
    <t>P0036</t>
  </si>
  <si>
    <t>A0235</t>
  </si>
  <si>
    <t>P0235</t>
  </si>
  <si>
    <t>A0238</t>
  </si>
  <si>
    <t>P0238</t>
  </si>
  <si>
    <t>A0350</t>
  </si>
  <si>
    <t>P0350</t>
  </si>
  <si>
    <t>A0230</t>
  </si>
  <si>
    <t>P0230</t>
  </si>
  <si>
    <t>A0063</t>
  </si>
  <si>
    <t>P0063</t>
  </si>
  <si>
    <t>A0338</t>
  </si>
  <si>
    <t>P0338</t>
  </si>
  <si>
    <t>A0053</t>
  </si>
  <si>
    <t>P0053</t>
  </si>
  <si>
    <t>A0067</t>
  </si>
  <si>
    <t>P0067</t>
  </si>
  <si>
    <t>A0120</t>
  </si>
  <si>
    <t>P0120</t>
  </si>
  <si>
    <t>A0323</t>
  </si>
  <si>
    <t>P0323</t>
  </si>
  <si>
    <t>A0348</t>
  </si>
  <si>
    <t>P0348</t>
  </si>
  <si>
    <t>A0009</t>
  </si>
  <si>
    <t>P0009</t>
  </si>
  <si>
    <t>A0179</t>
  </si>
  <si>
    <t>P0179</t>
  </si>
  <si>
    <t>A0150</t>
  </si>
  <si>
    <t>P0150</t>
  </si>
  <si>
    <t>A0227</t>
  </si>
  <si>
    <t>P0227</t>
  </si>
  <si>
    <t>A0097</t>
  </si>
  <si>
    <t>P0097</t>
  </si>
  <si>
    <t>A0187</t>
  </si>
  <si>
    <t>P0187</t>
  </si>
  <si>
    <t>A0264</t>
  </si>
  <si>
    <t>P0264</t>
  </si>
  <si>
    <t>A0490</t>
  </si>
  <si>
    <t>P0490</t>
  </si>
  <si>
    <t>A0032</t>
  </si>
  <si>
    <t>P0032</t>
  </si>
  <si>
    <t>A0477</t>
  </si>
  <si>
    <t>P0477</t>
  </si>
  <si>
    <t>A0069</t>
  </si>
  <si>
    <t>P0069</t>
  </si>
  <si>
    <t>A0291</t>
  </si>
  <si>
    <t>P0291</t>
  </si>
  <si>
    <t>A0320</t>
  </si>
  <si>
    <t>P0320</t>
  </si>
  <si>
    <t>A0313</t>
  </si>
  <si>
    <t>P0313</t>
  </si>
  <si>
    <t>A0487</t>
  </si>
  <si>
    <t>P0487</t>
  </si>
  <si>
    <t>A0038</t>
  </si>
  <si>
    <t>P0038</t>
  </si>
  <si>
    <t>A0361</t>
  </si>
  <si>
    <t>P0361</t>
  </si>
  <si>
    <t>A0208</t>
  </si>
  <si>
    <t>P0208</t>
  </si>
  <si>
    <t>A0183</t>
  </si>
  <si>
    <t>P0183</t>
  </si>
  <si>
    <t>A0169</t>
  </si>
  <si>
    <t>P0169</t>
  </si>
  <si>
    <t>A0146</t>
  </si>
  <si>
    <t>P0146</t>
  </si>
  <si>
    <t>A0417</t>
  </si>
  <si>
    <t>P0417</t>
  </si>
  <si>
    <t>A0236</t>
  </si>
  <si>
    <t>P0236</t>
  </si>
  <si>
    <t>A0431</t>
  </si>
  <si>
    <t>P0431</t>
  </si>
  <si>
    <t>A0430</t>
  </si>
  <si>
    <t>P0430</t>
  </si>
  <si>
    <t>A0256</t>
  </si>
  <si>
    <t>P0256</t>
  </si>
  <si>
    <t>A0246</t>
  </si>
  <si>
    <t>P0246</t>
  </si>
  <si>
    <t>A0276</t>
  </si>
  <si>
    <t>P0276</t>
  </si>
  <si>
    <t>A0298</t>
  </si>
  <si>
    <t>P0298</t>
  </si>
  <si>
    <t>A0039</t>
  </si>
  <si>
    <t>P0039</t>
  </si>
  <si>
    <t>A0028</t>
  </si>
  <si>
    <t>P0028</t>
  </si>
  <si>
    <t>A0064</t>
  </si>
  <si>
    <t>P0064</t>
  </si>
  <si>
    <t>A0211</t>
  </si>
  <si>
    <t>P0211</t>
  </si>
  <si>
    <t>A0220</t>
  </si>
  <si>
    <t>P0220</t>
  </si>
  <si>
    <t>A0075</t>
  </si>
  <si>
    <t>P0075</t>
  </si>
  <si>
    <t>A0122</t>
  </si>
  <si>
    <t>P0122</t>
  </si>
  <si>
    <t>A0319</t>
  </si>
  <si>
    <t>P0319</t>
  </si>
  <si>
    <t>A0456</t>
  </si>
  <si>
    <t>P0456</t>
  </si>
  <si>
    <t>A0280</t>
  </si>
  <si>
    <t>P0280</t>
  </si>
  <si>
    <t>A0124</t>
  </si>
  <si>
    <t>P0124</t>
  </si>
  <si>
    <t>A0123</t>
  </si>
  <si>
    <t>P0123</t>
  </si>
  <si>
    <t>A0189</t>
  </si>
  <si>
    <t>P0189</t>
  </si>
  <si>
    <t>A0440</t>
  </si>
  <si>
    <t>P0440</t>
  </si>
  <si>
    <t>A0041</t>
  </si>
  <si>
    <t>P0041</t>
  </si>
  <si>
    <t>A0042</t>
  </si>
  <si>
    <t>P0042</t>
  </si>
  <si>
    <t>A0152</t>
  </si>
  <si>
    <t>P0152</t>
  </si>
  <si>
    <t>A0436</t>
  </si>
  <si>
    <t>P0436</t>
  </si>
  <si>
    <t>A0352</t>
  </si>
  <si>
    <t>P0352</t>
  </si>
  <si>
    <t>A0219</t>
  </si>
  <si>
    <t>P0219</t>
  </si>
  <si>
    <t>A0109</t>
  </si>
  <si>
    <t>P0109</t>
  </si>
  <si>
    <t>A0449</t>
  </si>
  <si>
    <t>P0449</t>
  </si>
  <si>
    <t>A0229</t>
  </si>
  <si>
    <t>P0229</t>
  </si>
  <si>
    <t>A0073</t>
  </si>
  <si>
    <t>P0073</t>
  </si>
  <si>
    <t>A0337</t>
  </si>
  <si>
    <t>P0337</t>
  </si>
  <si>
    <t>A0346</t>
  </si>
  <si>
    <t>P0346</t>
  </si>
  <si>
    <t>A0312</t>
  </si>
  <si>
    <t>P0312</t>
  </si>
  <si>
    <t>A0465</t>
  </si>
  <si>
    <t>P0465</t>
  </si>
  <si>
    <t>A0399</t>
  </si>
  <si>
    <t>P0399</t>
  </si>
  <si>
    <t>A0078</t>
  </si>
  <si>
    <t>P0078</t>
  </si>
  <si>
    <t>A0034</t>
  </si>
  <si>
    <t>P0034</t>
  </si>
  <si>
    <t>A0441</t>
  </si>
  <si>
    <t>P0441</t>
  </si>
  <si>
    <t>A0460</t>
  </si>
  <si>
    <t>P0460</t>
  </si>
  <si>
    <t>A0499</t>
  </si>
  <si>
    <t>P0499</t>
  </si>
  <si>
    <t>A0195</t>
  </si>
  <si>
    <t>P0195</t>
  </si>
  <si>
    <t>A0127</t>
  </si>
  <si>
    <t>P0127</t>
  </si>
  <si>
    <t>A0204</t>
  </si>
  <si>
    <t>P0204</t>
  </si>
  <si>
    <t>A0002</t>
  </si>
  <si>
    <t>P0002</t>
  </si>
  <si>
    <t>A0391</t>
  </si>
  <si>
    <t>P0391</t>
  </si>
  <si>
    <t>A0451</t>
  </si>
  <si>
    <t>P0451</t>
  </si>
  <si>
    <t>A0006</t>
  </si>
  <si>
    <t>P0006</t>
  </si>
  <si>
    <t>A0095</t>
  </si>
  <si>
    <t>P0095</t>
  </si>
  <si>
    <t>A0316</t>
  </si>
  <si>
    <t>P0316</t>
  </si>
  <si>
    <t>A0468</t>
  </si>
  <si>
    <t>P0468</t>
  </si>
  <si>
    <t>A0101</t>
  </si>
  <si>
    <t>P0101</t>
  </si>
  <si>
    <t>A0450</t>
  </si>
  <si>
    <t>P0450</t>
  </si>
  <si>
    <t>A0232</t>
  </si>
  <si>
    <t>P0232</t>
  </si>
  <si>
    <t>A0423</t>
  </si>
  <si>
    <t>P0423</t>
  </si>
  <si>
    <t>A0089</t>
  </si>
  <si>
    <t>P0089</t>
  </si>
  <si>
    <t>A0162</t>
  </si>
  <si>
    <t>P0162</t>
  </si>
  <si>
    <t>A0357</t>
  </si>
  <si>
    <t>P0357</t>
  </si>
  <si>
    <t>A0342</t>
  </si>
  <si>
    <t>P0342</t>
  </si>
  <si>
    <t>A0197</t>
  </si>
  <si>
    <t>P0197</t>
  </si>
  <si>
    <t>A0262</t>
  </si>
  <si>
    <t>P0262</t>
  </si>
  <si>
    <t>A0384</t>
  </si>
  <si>
    <t>P0384</t>
  </si>
  <si>
    <t>A0224</t>
  </si>
  <si>
    <t>P0224</t>
  </si>
  <si>
    <t>A0434</t>
  </si>
  <si>
    <t>P0434</t>
  </si>
  <si>
    <t>A0048</t>
  </si>
  <si>
    <t>P0048</t>
  </si>
  <si>
    <t>A0046</t>
  </si>
  <si>
    <t>P0046</t>
  </si>
  <si>
    <t>A0215</t>
  </si>
  <si>
    <t>P0215</t>
  </si>
  <si>
    <t>A0287</t>
  </si>
  <si>
    <t>P0287</t>
  </si>
  <si>
    <t>A0225</t>
  </si>
  <si>
    <t>P0225</t>
  </si>
  <si>
    <t>A0387</t>
  </si>
  <si>
    <t>P0387</t>
  </si>
  <si>
    <t>A0237</t>
  </si>
  <si>
    <t>P0237</t>
  </si>
  <si>
    <t>A0111</t>
  </si>
  <si>
    <t>P0111</t>
  </si>
  <si>
    <t>A0248</t>
  </si>
  <si>
    <t>P0248</t>
  </si>
  <si>
    <t>A0025</t>
  </si>
  <si>
    <t>P0025</t>
  </si>
  <si>
    <t>A0267</t>
  </si>
  <si>
    <t>P0267</t>
  </si>
  <si>
    <t>A0045</t>
  </si>
  <si>
    <t>P0045</t>
  </si>
  <si>
    <t>Sunday</t>
  </si>
  <si>
    <t>Monday</t>
  </si>
  <si>
    <t>Friday</t>
  </si>
  <si>
    <t>Saturday</t>
  </si>
  <si>
    <t>Wednesday</t>
  </si>
  <si>
    <t>Thursday</t>
  </si>
  <si>
    <t>Tuesday</t>
  </si>
  <si>
    <t>COUNTA of Absolute discrepancy</t>
  </si>
  <si>
    <t>Grand Total</t>
  </si>
  <si>
    <t>Total Appointments</t>
  </si>
  <si>
    <t>Ratio of discrepancies</t>
  </si>
  <si>
    <t>COUNTA of Discrepancy(Actual-Scheduled)</t>
  </si>
  <si>
    <t/>
  </si>
  <si>
    <t>COUNTA of Appointment ID</t>
  </si>
  <si>
    <t>ratio</t>
  </si>
  <si>
    <t>COUNTA of Reason (if missed)</t>
  </si>
  <si>
    <t>COUNTA of Visit Type</t>
  </si>
  <si>
    <t>COUNTA of Attended</t>
  </si>
  <si>
    <t>Attendance ratio</t>
  </si>
  <si>
    <t>missed ratio</t>
  </si>
  <si>
    <t>COUNTA of Scheduled Duration</t>
  </si>
  <si>
    <t>COUNTA of Actual Duration</t>
  </si>
  <si>
    <t>SUM of Actual Duration</t>
  </si>
  <si>
    <t>Avg time per patient</t>
  </si>
  <si>
    <t>AVERAGE of Day_num</t>
  </si>
  <si>
    <t>diff schedule-actual</t>
  </si>
  <si>
    <t>Attendance 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</si>
</sst>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&quot;/&quot;mmm&quot;/&quot;yyyy"/>
    <numFmt numFmtId="165" formatCode="HH:mm:ss"/>
    <numFmt numFmtId="166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3" xfId="0" applyFont="1" applyNumberFormat="1"/>
    <xf borderId="0" fillId="0" fontId="1" numFmtId="165" xfId="0" applyFont="1" applyNumberFormat="1"/>
    <xf borderId="0" fillId="0" fontId="1" numFmtId="0" xfId="0" applyFont="1"/>
    <xf borderId="0" fillId="0" fontId="1" numFmtId="166" xfId="0" applyFont="1" applyNumberFormat="1"/>
    <xf borderId="0" fillId="0" fontId="1" numFmtId="2" xfId="0" applyFont="1" applyNumberFormat="1"/>
    <xf borderId="0" fillId="0" fontId="1" numFmtId="166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pivotCacheDefinition" Target="pivotCache/pivotCacheDefinition4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pivotCacheDefinition" Target="pivotCache/pivotCacheDefinition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pivotCacheDefinition" Target="pivotCache/pivotCacheDefinition3.xml"/><Relationship Id="rId6" Type="http://schemas.openxmlformats.org/officeDocument/2006/relationships/worksheet" Target="worksheets/sheet3.xml"/><Relationship Id="rId18" Type="http://schemas.openxmlformats.org/officeDocument/2006/relationships/pivotCacheDefinition" Target="pivotCache/pivotCacheDefinition2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vs Discrepancy(Actual-Scheduled)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clinic_appointment_efficiency_d!$F$1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clinic_appointment_efficiency_d!$M$2:$M$1000</c:f>
            </c:numRef>
          </c:xVal>
          <c:yVal>
            <c:numRef>
              <c:f>clinic_appointment_efficiency_d!$F$2:$F$1000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1102389"/>
        <c:axId val="1232249510"/>
      </c:scatterChart>
      <c:valAx>
        <c:axId val="197110238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Discrepancy(Actual-Scheduled)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2249510"/>
      </c:valAx>
      <c:valAx>
        <c:axId val="12322495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11023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vs Discrepancy(Actual-Scheduled)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Discrepancies!$F$1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Discrepancies!$M$2:$M$1000</c:f>
            </c:numRef>
          </c:xVal>
          <c:yVal>
            <c:numRef>
              <c:f>Discrepancies!$F$2:$F$1000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3951819"/>
        <c:axId val="1706208445"/>
      </c:scatterChart>
      <c:valAx>
        <c:axId val="142395181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Discrepancy(Actual-Scheduled)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6208445"/>
      </c:valAx>
      <c:valAx>
        <c:axId val="17062084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39518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Reason for missing appointments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'Missed visit analysis'!$B$1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'Missed visit analysis'!$A$2:$A$7</c:f>
            </c:strRef>
          </c:cat>
          <c:val>
            <c:numRef>
              <c:f>'Missed visit analysis'!$B$2:$B$7</c:f>
              <c:numCache/>
            </c:numRef>
          </c:val>
        </c:ser>
        <c:axId val="246296392"/>
        <c:axId val="1968433459"/>
      </c:barChart>
      <c:catAx>
        <c:axId val="24629639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Reason (if missed)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8433459"/>
      </c:catAx>
      <c:valAx>
        <c:axId val="196843345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No. of missed visits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629639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Appointments missed per day of the week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'Missed visit analysis'!$H$9:$H$10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'Missed visit analysis'!$B$11:$B$17</c:f>
            </c:strRef>
          </c:cat>
          <c:val>
            <c:numRef>
              <c:f>'Missed visit analysis'!$H$11:$H$17</c:f>
              <c:numCache/>
            </c:numRef>
          </c:val>
        </c:ser>
        <c:axId val="455841500"/>
        <c:axId val="1066922156"/>
      </c:barChart>
      <c:catAx>
        <c:axId val="4558415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6922156"/>
      </c:catAx>
      <c:valAx>
        <c:axId val="10669221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Grand Total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58415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Gender reasons for no-show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'Missed visit analysis'!$A$25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'Missed visit analysis'!$B$23:$G$23</c:f>
            </c:strRef>
          </c:cat>
          <c:val>
            <c:numRef>
              <c:f>'Missed visit analysis'!$B$25:$G$25</c:f>
              <c:numCache/>
            </c:numRef>
          </c:val>
        </c:ser>
        <c:ser>
          <c:idx val="1"/>
          <c:order val="1"/>
          <c:tx>
            <c:strRef>
              <c:f>'Missed visit analysis'!$A$24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'Missed visit analysis'!$B$23:$G$23</c:f>
            </c:strRef>
          </c:cat>
          <c:val>
            <c:numRef>
              <c:f>'Missed visit analysis'!$B$24:$G$24</c:f>
              <c:numCache/>
            </c:numRef>
          </c:val>
        </c:ser>
        <c:axId val="1389833398"/>
        <c:axId val="750379773"/>
      </c:barChart>
      <c:catAx>
        <c:axId val="13898333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Gender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0379773"/>
      </c:catAx>
      <c:valAx>
        <c:axId val="7503797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98333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Missed visit types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'Missed visit analysis'!$B$29:$B$30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'Missed visit analysis'!$A$31:$A$33</c:f>
            </c:strRef>
          </c:cat>
          <c:val>
            <c:numRef>
              <c:f>'Missed visit analysis'!$B$31:$B$33</c:f>
              <c:numCache/>
            </c:numRef>
          </c:val>
        </c:ser>
        <c:ser>
          <c:idx val="1"/>
          <c:order val="1"/>
          <c:tx>
            <c:strRef>
              <c:f>'Missed visit analysis'!$C$29:$C$30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'Missed visit analysis'!$A$31:$A$33</c:f>
            </c:strRef>
          </c:cat>
          <c:val>
            <c:numRef>
              <c:f>'Missed visit analysis'!$C$31:$C$33</c:f>
              <c:numCache/>
            </c:numRef>
          </c:val>
        </c:ser>
        <c:ser>
          <c:idx val="2"/>
          <c:order val="2"/>
          <c:tx>
            <c:strRef>
              <c:f>'Missed visit analysis'!$D$29:$D$30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'Missed visit analysis'!$A$31:$A$33</c:f>
            </c:strRef>
          </c:cat>
          <c:val>
            <c:numRef>
              <c:f>'Missed visit analysis'!$D$31:$D$33</c:f>
              <c:numCache/>
            </c:numRef>
          </c:val>
        </c:ser>
        <c:axId val="227552701"/>
        <c:axId val="463189119"/>
      </c:barChart>
      <c:catAx>
        <c:axId val="2275527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Gender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3189119"/>
      </c:catAx>
      <c:valAx>
        <c:axId val="4631891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75527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Scheduled Visit types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'Visit type analysis'!$B$20</c:f>
            </c:strRef>
          </c:tx>
          <c:dPt>
            <c:idx val="0"/>
            <c:explosion val="0"/>
            <c:spPr>
              <a:solidFill>
                <a:srgbClr val="4A86E8"/>
              </a:solidFill>
            </c:spPr>
          </c:dPt>
          <c:dPt>
            <c:idx val="1"/>
            <c:explosion val="0"/>
            <c:spPr>
              <a:solidFill>
                <a:srgbClr val="EA4335"/>
              </a:solidFill>
            </c:spPr>
          </c:dPt>
          <c:dPt>
            <c:idx val="2"/>
            <c:explosion val="0"/>
            <c:spPr>
              <a:solidFill>
                <a:srgbClr val="FBBC04"/>
              </a:solidFill>
            </c:spPr>
          </c:dPt>
          <c:dPt>
            <c:idx val="3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'Visit type analysis'!$A$21:$A$24</c:f>
            </c:strRef>
          </c:cat>
          <c:val>
            <c:numRef>
              <c:f>'Visit type analysis'!$B$21:$B$24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Attendance ratio per visit type</a:t>
            </a:r>
          </a:p>
        </c:rich>
      </c:tx>
      <c:overlay val="0"/>
    </c:title>
    <c:plotArea>
      <c:layout/>
      <c:barChart>
        <c:barDir val="bar"/>
        <c:grouping val="percentStacked"/>
        <c:ser>
          <c:idx val="0"/>
          <c:order val="0"/>
          <c:tx>
            <c:strRef>
              <c:f>'Visit type analysis'!$C$30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'Visit type analysis'!$A$31:$A$33</c:f>
            </c:strRef>
          </c:cat>
          <c:val>
            <c:numRef>
              <c:f>'Visit type analysis'!$C$31:$C$33</c:f>
              <c:numCache/>
            </c:numRef>
          </c:val>
        </c:ser>
        <c:ser>
          <c:idx val="1"/>
          <c:order val="1"/>
          <c:tx>
            <c:strRef>
              <c:f>'Visit type analysis'!$B$30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'Visit type analysis'!$A$31:$A$33</c:f>
            </c:strRef>
          </c:cat>
          <c:val>
            <c:numRef>
              <c:f>'Visit type analysis'!$B$31:$B$33</c:f>
              <c:numCache/>
            </c:numRef>
          </c:val>
        </c:ser>
        <c:overlap val="100"/>
        <c:axId val="1775863380"/>
        <c:axId val="1753724932"/>
      </c:barChart>
      <c:catAx>
        <c:axId val="177586338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Visit Type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3724932"/>
      </c:catAx>
      <c:valAx>
        <c:axId val="175372493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586338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Attendance by Gender comparison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'Gender and Age distribution'!$B$1:$B$2</c:f>
            </c:strRef>
          </c:tx>
          <c:spPr>
            <a:solidFill>
              <a:schemeClr val="accent1"/>
            </a:solidFill>
            <a:ln cmpd="sng" w="9525">
              <a:solidFill>
                <a:srgbClr val="000000">
                  <a:alpha val="0"/>
                </a:srgbClr>
              </a:solidFill>
              <a:prstDash val="dash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'Gender and Age distribution'!$A$3:$A$4</c:f>
            </c:strRef>
          </c:cat>
          <c:val>
            <c:numRef>
              <c:f>'Gender and Age distribution'!$B$3:$B$4</c:f>
              <c:numCache/>
            </c:numRef>
          </c:val>
        </c:ser>
        <c:ser>
          <c:idx val="1"/>
          <c:order val="1"/>
          <c:tx>
            <c:strRef>
              <c:f>'Gender and Age distribution'!$C$1:$C$2</c:f>
            </c:strRef>
          </c:tx>
          <c:spPr>
            <a:solidFill>
              <a:schemeClr val="accent2"/>
            </a:solidFill>
            <a:ln cmpd="sng" w="9525">
              <a:solidFill>
                <a:srgbClr val="000000">
                  <a:alpha val="0"/>
                </a:srgbClr>
              </a:solidFill>
              <a:prstDash val="dash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'Gender and Age distribution'!$A$3:$A$4</c:f>
            </c:strRef>
          </c:cat>
          <c:val>
            <c:numRef>
              <c:f>'Gender and Age distribution'!$C$3:$C$4</c:f>
              <c:numCache/>
            </c:numRef>
          </c:val>
        </c:ser>
        <c:axId val="2117780947"/>
        <c:axId val="618379806"/>
      </c:barChart>
      <c:catAx>
        <c:axId val="21177809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Gender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8379806"/>
      </c:catAx>
      <c:valAx>
        <c:axId val="6183798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77809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Gender Distribution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'Gender and Age distribution'!$B$9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'Gender and Age distribution'!$A$10:$A$12</c:f>
            </c:strRef>
          </c:cat>
          <c:val>
            <c:numRef>
              <c:f>'Gender and Age distribution'!$B$10:$B$12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Scheduled Appointment Workload per day of the week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'Appointment Workload per day of'!$B$1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'Appointment Workload per day of'!$A$2:$A$9</c:f>
            </c:strRef>
          </c:cat>
          <c:val>
            <c:numRef>
              <c:f>'Appointment Workload per day of'!$B$2:$B$9</c:f>
              <c:numCache/>
            </c:numRef>
          </c:val>
        </c:ser>
        <c:ser>
          <c:idx val="1"/>
          <c:order val="1"/>
          <c:tx>
            <c:strRef>
              <c:f>'Appointment Workload per day of'!$D$1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'Appointment Workload per day of'!$A$2:$A$9</c:f>
            </c:strRef>
          </c:cat>
          <c:val>
            <c:numRef>
              <c:f>'Appointment Workload per day of'!$D$2:$D$9</c:f>
              <c:numCache/>
            </c:numRef>
          </c:val>
        </c:ser>
        <c:axId val="1577070476"/>
        <c:axId val="316810122"/>
      </c:barChart>
      <c:catAx>
        <c:axId val="15770704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6810122"/>
      </c:catAx>
      <c:valAx>
        <c:axId val="3168101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70704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Attended vs Unattended appointments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tx>
            <c:strRef>
              <c:f>'Appointments ratio donenot done'!$B$1</c:f>
            </c:strRef>
          </c:tx>
          <c:dPt>
            <c:idx val="0"/>
            <c:spPr>
              <a:solidFill>
                <a:srgbClr val="FF9900"/>
              </a:solidFill>
              <a:ln cmpd="sng" w="9525">
                <a:solidFill>
                  <a:srgbClr val="B7B7B7"/>
                </a:solidFill>
              </a:ln>
            </c:spPr>
          </c:dPt>
          <c:dPt>
            <c:idx val="1"/>
            <c:explosion val="0"/>
            <c:spPr>
              <a:solidFill>
                <a:srgbClr val="4A86E8"/>
              </a:solidFill>
              <a:ln cmpd="sng" w="9525">
                <a:solidFill>
                  <a:srgbClr val="B7B7B7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'Appointments ratio donenot done'!$A$2:$A$3</c:f>
            </c:strRef>
          </c:cat>
          <c:val>
            <c:numRef>
              <c:f>'Appointments ratio donenot done'!$B$2:$B$3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25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657225</xdr:colOff>
      <xdr:row>20</xdr:row>
      <xdr:rowOff>171450</xdr:rowOff>
    </xdr:from>
    <xdr:ext cx="7400925" cy="45815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895350</xdr:colOff>
      <xdr:row>16</xdr:row>
      <xdr:rowOff>161925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0</xdr:colOff>
      <xdr:row>0</xdr:row>
      <xdr:rowOff>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18</xdr:col>
      <xdr:colOff>857250</xdr:colOff>
      <xdr:row>0</xdr:row>
      <xdr:rowOff>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0</xdr:colOff>
      <xdr:row>20</xdr:row>
      <xdr:rowOff>171450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18</xdr:col>
      <xdr:colOff>895350</xdr:colOff>
      <xdr:row>20</xdr:row>
      <xdr:rowOff>171450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9525</xdr:colOff>
      <xdr:row>0</xdr:row>
      <xdr:rowOff>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762000</xdr:colOff>
      <xdr:row>0</xdr:row>
      <xdr:rowOff>0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962025</xdr:colOff>
      <xdr:row>17</xdr:row>
      <xdr:rowOff>47625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962025</xdr:colOff>
      <xdr:row>0</xdr:row>
      <xdr:rowOff>0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14</xdr:row>
      <xdr:rowOff>171450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200025</xdr:rowOff>
    </xdr:from>
    <xdr:ext cx="57150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O52" sheet="Discrepancies"/>
  </cacheSource>
  <cacheFields>
    <cacheField name="Appointment ID" numFmtId="0">
      <sharedItems>
        <s v="A0483"/>
        <s v="A0407"/>
        <s v="A0229"/>
        <s v="A0292"/>
        <s v="A0453"/>
        <s v="A0147"/>
        <s v="A0185"/>
        <s v="A0177"/>
        <s v="A0443"/>
        <s v="A0244"/>
        <s v="A0353"/>
        <s v="A0104"/>
        <s v="A0110"/>
        <s v="A0159"/>
        <s v="A0012"/>
        <s v="A0266"/>
        <s v="A0279"/>
        <s v="A0087"/>
        <s v="A0128"/>
        <s v="A0101"/>
        <s v="A0239"/>
        <s v="A0245"/>
        <s v="A0314"/>
        <s v="A0217"/>
        <s v="A0176"/>
        <s v="A0390"/>
        <s v="A0064"/>
        <s v="A0408"/>
        <s v="A0454"/>
        <s v="A0119"/>
        <s v="A0377"/>
        <s v="A0028"/>
        <s v="A0100"/>
        <s v="A0164"/>
        <s v="A0069"/>
        <s v="A0030"/>
        <s v="A0067"/>
        <s v="A0004"/>
        <s v="A0252"/>
        <s v="A0194"/>
        <s v="A0462"/>
        <s v="A0175"/>
        <s v="A0203"/>
        <s v="A0308"/>
        <s v="A0117"/>
        <s v="A0054"/>
        <s v="A0320"/>
        <s v="A0370"/>
        <s v="A0111"/>
        <s v="A0318"/>
        <s v="A0495"/>
      </sharedItems>
    </cacheField>
    <cacheField name="Patient ID" numFmtId="0">
      <sharedItems>
        <s v="P0483"/>
        <s v="P0407"/>
        <s v="P0229"/>
        <s v="P0292"/>
        <s v="P0453"/>
        <s v="P0147"/>
        <s v="P0185"/>
        <s v="P0177"/>
        <s v="P0443"/>
        <s v="P0244"/>
        <s v="P0353"/>
        <s v="P0104"/>
        <s v="P0110"/>
        <s v="P0159"/>
        <s v="P0012"/>
        <s v="P0266"/>
        <s v="P0279"/>
        <s v="P0087"/>
        <s v="P0128"/>
        <s v="P0101"/>
        <s v="P0239"/>
        <s v="P0245"/>
        <s v="P0314"/>
        <s v="P0217"/>
        <s v="P0176"/>
        <s v="P0390"/>
        <s v="P0064"/>
        <s v="P0408"/>
        <s v="P0454"/>
        <s v="P0119"/>
        <s v="P0377"/>
        <s v="P0028"/>
        <s v="P0100"/>
        <s v="P0164"/>
        <s v="P0069"/>
        <s v="P0030"/>
        <s v="P0067"/>
        <s v="P0004"/>
        <s v="P0252"/>
        <s v="P0194"/>
        <s v="P0462"/>
        <s v="P0175"/>
        <s v="P0203"/>
        <s v="P0308"/>
        <s v="P0117"/>
        <s v="P0054"/>
        <s v="P0320"/>
        <s v="P0370"/>
        <s v="P0111"/>
        <s v="P0318"/>
        <s v="P0495"/>
      </sharedItems>
    </cacheField>
    <cacheField name="Date" numFmtId="164">
      <sharedItems containsSemiMixedTypes="0" containsDate="1" containsString="0">
        <d v="2025-07-15T00:00:00Z"/>
        <d v="2025-07-16T00:00:00Z"/>
        <d v="2025-07-28T00:00:00Z"/>
        <d v="2025-07-06T00:00:00Z"/>
        <d v="2025-07-21T00:00:00Z"/>
        <d v="2025-07-05T00:00:00Z"/>
        <d v="2025-07-01T00:00:00Z"/>
        <d v="2025-07-19T00:00:00Z"/>
        <d v="2025-07-17T00:00:00Z"/>
        <d v="2025-07-25T00:00:00Z"/>
        <d v="2025-07-11T00:00:00Z"/>
        <d v="2025-07-12T00:00:00Z"/>
        <d v="2025-07-02T00:00:00Z"/>
        <d v="2025-07-04T00:00:00Z"/>
        <d v="2025-07-30T00:00:00Z"/>
        <d v="2025-07-20T00:00:00Z"/>
        <d v="2025-07-08T00:00:00Z"/>
        <d v="2025-07-03T00:00:00Z"/>
        <d v="2025-07-24T00:00:00Z"/>
        <d v="2025-07-10T00:00:00Z"/>
        <d v="2025-07-26T00:00:00Z"/>
        <d v="2025-07-14T00:00:00Z"/>
        <d v="2025-07-27T00:00:00Z"/>
      </sharedItems>
    </cacheField>
    <cacheField name="Day" numFmtId="164">
      <sharedItems>
        <s v="Tuesday"/>
        <s v="Wednesday"/>
        <s v="Monday"/>
        <s v="Sunday"/>
        <s v="Saturday"/>
        <s v="Thursday"/>
        <s v="Friday"/>
      </sharedItems>
    </cacheField>
    <cacheField name="Day_num" numFmtId="3">
      <sharedItems containsSemiMixedTypes="0" containsString="0" containsNumber="1" containsInteger="1">
        <n v="2.0"/>
        <n v="3.0"/>
        <n v="1.0"/>
        <n v="7.0"/>
        <n v="6.0"/>
        <n v="4.0"/>
        <n v="5.0"/>
      </sharedItems>
    </cacheField>
    <cacheField name="Time" numFmtId="165">
      <sharedItems containsSemiMixedTypes="0" containsDate="1" containsString="0">
        <d v="1899-12-30T08:00:00Z"/>
        <d v="1899-12-30T08:15:00Z"/>
        <d v="1899-12-30T08:30:00Z"/>
        <d v="1899-12-30T09:15:00Z"/>
        <d v="1899-12-30T09:30:00Z"/>
        <d v="1899-12-30T09:45:00Z"/>
        <d v="1899-12-30T10:15:00Z"/>
        <d v="1899-12-30T10:30:00Z"/>
        <d v="1899-12-30T10:45:00Z"/>
        <d v="1899-12-30T11:00:00Z"/>
        <d v="1899-12-30T11:15:00Z"/>
        <d v="1899-12-30T11:30:00Z"/>
        <d v="1899-12-30T11:45:00Z"/>
        <d v="1899-12-30T12:00:00Z"/>
        <d v="1899-12-30T12:15:00Z"/>
        <d v="1899-12-30T12:30:00Z"/>
        <d v="1899-12-30T12:45:00Z"/>
        <d v="1899-12-30T13:00:00Z"/>
        <d v="1899-12-30T13:15:00Z"/>
        <d v="1899-12-30T13:30:00Z"/>
        <d v="1899-12-30T13:45:00Z"/>
        <d v="1899-12-30T14:00:00Z"/>
        <d v="1899-12-30T14:15:00Z"/>
        <d v="1899-12-30T14:30:00Z"/>
        <d v="1899-12-30T14:45:00Z"/>
        <d v="1899-12-30T15:00:00Z"/>
        <d v="1899-12-30T15:45:00Z"/>
        <d v="1899-12-30T16:15:00Z"/>
        <d v="1899-12-30T16:30:00Z"/>
      </sharedItems>
    </cacheField>
    <cacheField name="Gender" numFmtId="0">
      <sharedItems>
        <s v="F"/>
        <s v="M"/>
      </sharedItems>
    </cacheField>
    <cacheField name="Age" numFmtId="0">
      <sharedItems containsSemiMixedTypes="0" containsString="0" containsNumber="1" containsInteger="1">
        <n v="74.0"/>
        <n v="52.0"/>
        <n v="10.0"/>
        <n v="39.0"/>
        <n v="3.0"/>
        <n v="70.0"/>
        <n v="38.0"/>
        <n v="35.0"/>
        <n v="60.0"/>
        <n v="21.0"/>
        <n v="34.0"/>
        <n v="69.0"/>
        <n v="30.0"/>
        <n v="14.0"/>
        <n v="4.0"/>
        <n v="47.0"/>
        <n v="42.0"/>
        <n v="9.0"/>
        <n v="49.0"/>
        <n v="66.0"/>
        <n v="64.0"/>
        <n v="41.0"/>
        <n v="63.0"/>
        <n v="54.0"/>
        <n v="5.0"/>
        <n v="6.0"/>
        <n v="65.0"/>
        <n v="29.0"/>
        <n v="27.0"/>
        <n v="79.0"/>
        <n v="57.0"/>
        <n v="26.0"/>
        <n v="31.0"/>
        <n v="46.0"/>
      </sharedItems>
    </cacheField>
    <cacheField name="Clinician" numFmtId="0">
      <sharedItems>
        <s v="Dr. A"/>
        <s v="Dr. B"/>
        <s v="Nurse D"/>
        <s v="Dr. C"/>
      </sharedItems>
    </cacheField>
    <cacheField name="Visit Type" numFmtId="0">
      <sharedItems>
        <s v="Follow-up"/>
        <s v="Consultation"/>
        <s v="Emergency"/>
      </sharedItems>
    </cacheField>
    <cacheField name="Scheduled Duration" numFmtId="0">
      <sharedItems containsSemiMixedTypes="0" containsString="0" containsNumber="1" containsInteger="1">
        <n v="20.0"/>
        <n v="30.0"/>
        <n v="25.0"/>
        <n v="15.0"/>
      </sharedItems>
    </cacheField>
    <cacheField name="Actual Duration" numFmtId="0">
      <sharedItems containsSemiMixedTypes="0" containsString="0" containsNumber="1" containsInteger="1">
        <n v="35.0"/>
        <n v="12.0"/>
        <n v="39.0"/>
        <n v="9.0"/>
        <n v="34.0"/>
        <n v="25.0"/>
        <n v="28.0"/>
        <n v="37.0"/>
        <n v="6.0"/>
        <n v="11.0"/>
        <n v="33.0"/>
        <n v="7.0"/>
        <n v="24.0"/>
        <n v="17.0"/>
        <n v="36.0"/>
        <n v="23.0"/>
        <n v="30.0"/>
        <n v="15.0"/>
        <n v="27.0"/>
        <n v="22.0"/>
        <n v="20.0"/>
      </sharedItems>
    </cacheField>
    <cacheField name="Discrepancy(Actual-Scheduled)" numFmtId="0">
      <sharedItems containsSemiMixedTypes="0" containsString="0" containsNumber="1" containsInteger="1">
        <n v="15.0"/>
        <n v="-8.0"/>
        <n v="9.0"/>
        <n v="-11.0"/>
        <n v="10.0"/>
        <n v="8.0"/>
        <n v="12.0"/>
        <n v="-9.0"/>
        <n v="16.0"/>
        <n v="-13.0"/>
        <n v="-10.0"/>
      </sharedItems>
    </cacheField>
    <cacheField name="Absolute discrepancy" numFmtId="0">
      <sharedItems containsSemiMixedTypes="0" containsString="0" containsNumber="1" containsInteger="1">
        <n v="15.0"/>
        <n v="8.0"/>
        <n v="9.0"/>
        <n v="11.0"/>
        <n v="10.0"/>
        <n v="12.0"/>
        <n v="16.0"/>
        <n v="13.0"/>
      </sharedItems>
    </cacheField>
    <cacheField name="Attended" numFmtId="0">
      <sharedItems>
        <s v="Yes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P74" sheet="Missed visits"/>
  </cacheSource>
  <cacheFields>
    <cacheField name="Appointment ID" numFmtId="0">
      <sharedItems>
        <s v="A0076"/>
        <s v="A0327"/>
        <s v="A0393"/>
        <s v="A0463"/>
        <s v="A0058"/>
        <s v="A0073"/>
        <s v="A0337"/>
        <s v="A0346"/>
        <s v="A0312"/>
        <s v="A0465"/>
        <s v="A0234"/>
        <s v="A0355"/>
        <s v="A0005"/>
        <s v="A0047"/>
        <s v="A0255"/>
        <s v="A0091"/>
        <s v="A0421"/>
        <s v="A0476"/>
        <s v="A0094"/>
        <s v="A0395"/>
        <s v="A0486"/>
        <s v="A0269"/>
        <s v="A0126"/>
        <s v="A0154"/>
        <s v="A0151"/>
        <s v="A0184"/>
        <s v="A0311"/>
        <s v="A0114"/>
        <s v="A0367"/>
        <s v="A0497"/>
        <s v="A0315"/>
        <s v="A0349"/>
        <s v="A0160"/>
        <s v="A0248"/>
        <s v="A0025"/>
        <s v="A0267"/>
        <s v="A0045"/>
        <s v="A0165"/>
        <s v="A0369"/>
        <s v="A0478"/>
        <s v="A0144"/>
        <s v="A0343"/>
        <s v="A0040"/>
        <s v="A0461"/>
        <s v="A0037"/>
        <s v="A0083"/>
        <s v="A0193"/>
        <s v="A0274"/>
        <s v="A0409"/>
        <s v="A0301"/>
        <s v="A0102"/>
        <s v="A0321"/>
        <s v="A0196"/>
        <s v="A0084"/>
        <s v="A0013"/>
        <s v="A0338"/>
        <s v="A0053"/>
        <s v="A0272"/>
        <s v="A0031"/>
        <s v="A0221"/>
        <s v="A0416"/>
        <s v="A0222"/>
        <s v="A0191"/>
        <s v="A0322"/>
        <s v="A0325"/>
        <s v="A0049"/>
        <s v="A0291"/>
        <s v="A0300"/>
        <s v="A0026"/>
        <s v="A0072"/>
        <s v="A0265"/>
        <s v="A0351"/>
        <s v="A0411"/>
      </sharedItems>
    </cacheField>
    <cacheField name="Patient ID" numFmtId="0">
      <sharedItems>
        <s v="P0076"/>
        <s v="P0327"/>
        <s v="P0393"/>
        <s v="P0463"/>
        <s v="P0058"/>
        <s v="P0073"/>
        <s v="P0337"/>
        <s v="P0346"/>
        <s v="P0312"/>
        <s v="P0465"/>
        <s v="P0234"/>
        <s v="P0355"/>
        <s v="P0005"/>
        <s v="P0047"/>
        <s v="P0255"/>
        <s v="P0091"/>
        <s v="P0421"/>
        <s v="P0476"/>
        <s v="P0094"/>
        <s v="P0395"/>
        <s v="P0486"/>
        <s v="P0269"/>
        <s v="P0126"/>
        <s v="P0154"/>
        <s v="P0151"/>
        <s v="P0184"/>
        <s v="P0311"/>
        <s v="P0114"/>
        <s v="P0367"/>
        <s v="P0497"/>
        <s v="P0315"/>
        <s v="P0349"/>
        <s v="P0160"/>
        <s v="P0248"/>
        <s v="P0025"/>
        <s v="P0267"/>
        <s v="P0045"/>
        <s v="P0165"/>
        <s v="P0369"/>
        <s v="P0478"/>
        <s v="P0144"/>
        <s v="P0343"/>
        <s v="P0040"/>
        <s v="P0461"/>
        <s v="P0037"/>
        <s v="P0083"/>
        <s v="P0193"/>
        <s v="P0274"/>
        <s v="P0409"/>
        <s v="P0301"/>
        <s v="P0102"/>
        <s v="P0321"/>
        <s v="P0196"/>
        <s v="P0084"/>
        <s v="P0013"/>
        <s v="P0338"/>
        <s v="P0053"/>
        <s v="P0272"/>
        <s v="P0031"/>
        <s v="P0221"/>
        <s v="P0416"/>
        <s v="P0222"/>
        <s v="P0191"/>
        <s v="P0322"/>
        <s v="P0325"/>
        <s v="P0049"/>
        <s v="P0291"/>
        <s v="P0300"/>
        <s v="P0026"/>
        <s v="P0072"/>
        <s v="P0265"/>
        <s v="P0351"/>
        <s v="P0411"/>
      </sharedItems>
    </cacheField>
    <cacheField name="Date" numFmtId="164">
      <sharedItems containsSemiMixedTypes="0" containsDate="1" containsString="0">
        <d v="2025-07-07T00:00:00Z"/>
        <d v="2025-07-14T00:00:00Z"/>
        <d v="2025-07-21T00:00:00Z"/>
        <d v="2025-07-28T00:00:00Z"/>
        <d v="2025-07-01T00:00:00Z"/>
        <d v="2025-07-08T00:00:00Z"/>
        <d v="2025-07-15T00:00:00Z"/>
        <d v="2025-07-22T00:00:00Z"/>
        <d v="2025-07-02T00:00:00Z"/>
        <d v="2025-07-09T00:00:00Z"/>
        <d v="2025-07-16T00:00:00Z"/>
        <d v="2025-07-23T00:00:00Z"/>
        <d v="2025-07-30T00:00:00Z"/>
        <d v="2025-07-03T00:00:00Z"/>
        <d v="2025-07-10T00:00:00Z"/>
        <d v="2025-07-17T00:00:00Z"/>
        <d v="2025-07-24T00:00:00Z"/>
        <d v="2025-07-04T00:00:00Z"/>
        <d v="2025-07-11T00:00:00Z"/>
        <d v="2025-07-25T00:00:00Z"/>
        <d v="2025-07-05T00:00:00Z"/>
        <d v="2025-07-12T00:00:00Z"/>
        <d v="2025-07-19T00:00:00Z"/>
        <d v="2025-07-26T00:00:00Z"/>
        <d v="2025-07-06T00:00:00Z"/>
        <d v="2025-07-20T00:00:00Z"/>
      </sharedItems>
    </cacheField>
    <cacheField name="Day" numFmtId="164">
      <sharedItems>
        <s v="Monday"/>
        <s v="Tuesday"/>
        <s v="Wednesday"/>
        <s v="Thursday"/>
        <s v="Friday"/>
        <s v="Saturday"/>
        <s v="Sunday"/>
      </sharedItems>
    </cacheField>
    <cacheField name="Day_num" numFmtId="3">
      <sharedItems containsSemiMixedTypes="0" containsString="0" containsNumber="1" containsInteger="1">
        <n v="1.0"/>
        <n v="2.0"/>
        <n v="3.0"/>
        <n v="4.0"/>
        <n v="5.0"/>
        <n v="6.0"/>
        <n v="7.0"/>
      </sharedItems>
    </cacheField>
    <cacheField name="Time" numFmtId="166">
      <sharedItems containsSemiMixedTypes="0" containsDate="1" containsString="0">
        <d v="1899-12-30T12:45:00Z"/>
        <d v="1899-12-30T13:45:00Z"/>
        <d v="1899-12-30T11:45:00Z"/>
        <d v="1899-12-30T13:00:00Z"/>
        <d v="1899-12-30T09:15:00Z"/>
        <d v="1899-12-30T12:15:00Z"/>
        <d v="1899-12-30T15:45:00Z"/>
        <d v="1899-12-30T13:30:00Z"/>
        <d v="1899-12-30T10:00:00Z"/>
        <d v="1899-12-30T16:45:00Z"/>
        <d v="1899-12-30T09:45:00Z"/>
        <d v="1899-12-30T08:00:00Z"/>
        <d v="1899-12-30T14:45:00Z"/>
        <d v="1899-12-30T11:15:00Z"/>
        <d v="1899-12-30T15:15:00Z"/>
        <d v="1899-12-30T15:30:00Z"/>
        <d v="1899-12-30T11:00:00Z"/>
        <d v="1899-12-30T13:15:00Z"/>
        <d v="1899-12-30T12:00:00Z"/>
        <d v="1899-12-30T11:30:00Z"/>
        <d v="1899-12-30T14:00:00Z"/>
        <d v="1899-12-30T10:30:00Z"/>
        <d v="1899-12-30T16:15:00Z"/>
        <d v="1899-12-30T15:00:00Z"/>
        <d v="1899-12-30T14:30:00Z"/>
        <d v="1899-12-30T10:15:00Z"/>
        <d v="1899-12-30T14:15:00Z"/>
        <d v="1899-12-30T12:30:00Z"/>
        <d v="1899-12-30T16:30:00Z"/>
        <d v="1899-12-30T10:45:00Z"/>
        <d v="1899-12-30T09:30:00Z"/>
        <d v="1899-12-30T08:15:00Z"/>
      </sharedItems>
    </cacheField>
    <cacheField name="Gender" numFmtId="0">
      <sharedItems>
        <s v="M"/>
        <s v="F"/>
      </sharedItems>
    </cacheField>
    <cacheField name="Age" numFmtId="0">
      <sharedItems containsSemiMixedTypes="0" containsString="0" containsNumber="1" containsInteger="1">
        <n v="6.0"/>
        <n v="5.0"/>
        <n v="25.0"/>
        <n v="67.0"/>
        <n v="79.0"/>
        <n v="17.0"/>
        <n v="26.0"/>
        <n v="72.0"/>
        <n v="33.0"/>
        <n v="2.0"/>
        <n v="76.0"/>
        <n v="49.0"/>
        <n v="23.0"/>
        <n v="35.0"/>
        <n v="61.0"/>
        <n v="68.0"/>
        <n v="32.0"/>
        <n v="38.0"/>
        <n v="52.0"/>
        <n v="9.0"/>
        <n v="55.0"/>
        <n v="27.0"/>
        <n v="11.0"/>
        <n v="10.0"/>
        <n v="46.0"/>
        <n v="8.0"/>
        <n v="60.0"/>
        <n v="51.0"/>
        <n v="1.0"/>
        <n v="54.0"/>
        <n v="64.0"/>
        <n v="74.0"/>
        <n v="12.0"/>
        <n v="65.0"/>
        <n v="4.0"/>
        <n v="42.0"/>
        <n v="47.0"/>
        <n v="75.0"/>
        <n v="43.0"/>
        <n v="62.0"/>
        <n v="77.0"/>
        <n v="3.0"/>
        <n v="66.0"/>
        <n v="29.0"/>
        <n v="14.0"/>
        <n v="45.0"/>
        <n v="13.0"/>
      </sharedItems>
    </cacheField>
    <cacheField name="Clinician" numFmtId="0">
      <sharedItems>
        <s v="Dr. B"/>
        <s v="Dr. A"/>
        <s v="Dr. C"/>
        <s v="Nurse D"/>
      </sharedItems>
    </cacheField>
    <cacheField name="Visit Type" numFmtId="0">
      <sharedItems>
        <s v="Follow-up"/>
        <s v="Emergency"/>
        <s v="Consultation"/>
      </sharedItems>
    </cacheField>
    <cacheField name="Scheduled Duration" numFmtId="0">
      <sharedItems containsSemiMixedTypes="0" containsString="0" containsNumber="1" containsInteger="1">
        <n v="20.0"/>
        <n v="30.0"/>
        <n v="15.0"/>
        <n v="25.0"/>
      </sharedItems>
    </cacheField>
    <cacheField name="Actual Duration" numFmtId="0">
      <sharedItems containsString="0" containsBlank="1">
        <m/>
      </sharedItems>
    </cacheField>
    <cacheField name="Discrepancy(Actual-Scheduled)" numFmtId="0">
      <sharedItems>
        <s v=""/>
      </sharedItems>
    </cacheField>
    <cacheField name="Absolute discrepancy" numFmtId="0">
      <sharedItems containsString="0" containsBlank="1">
        <m/>
      </sharedItems>
    </cacheField>
    <cacheField name="Attended" numFmtId="0">
      <sharedItems>
        <s v="No"/>
      </sharedItems>
    </cacheField>
    <cacheField name="Reason (if missed)" numFmtId="0">
      <sharedItems>
        <s v="Forgot"/>
        <s v="Weather"/>
        <s v="No reason"/>
        <s v="Sick"/>
        <s v="Transport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P502" sheet="clinic_appointment_efficiency_d"/>
  </cacheSource>
  <cacheFields>
    <cacheField name="Appointment ID" numFmtId="0">
      <sharedItems containsBlank="1">
        <s v="A0435"/>
        <s v="A0310"/>
        <s v="A0233"/>
        <s v="A0438"/>
        <s v="A0158"/>
        <s v="A0414"/>
        <s v="A0466"/>
        <s v="A0145"/>
        <s v="A0171"/>
        <s v="A0335"/>
        <s v="A0471"/>
        <s v="A0404"/>
        <s v="A0285"/>
        <s v="A0284"/>
        <s v="A0402"/>
        <s v="A0135"/>
        <s v="A0493"/>
        <s v="A0330"/>
        <s v="A0130"/>
        <s v="A0250"/>
        <s v="A0374"/>
        <s v="A0177"/>
        <s v="A0030"/>
        <s v="A0234"/>
        <s v="A0355"/>
        <s v="A0279"/>
        <s v="A0027"/>
        <s v="A0354"/>
        <s v="A0088"/>
        <s v="A0212"/>
        <s v="A0099"/>
        <s v="A0278"/>
        <s v="A0432"/>
        <s v="A0071"/>
        <s v="A0288"/>
        <s v="A0489"/>
        <s v="A0022"/>
        <s v="A0304"/>
        <s v="A0157"/>
        <s v="A0395"/>
        <s v="A0486"/>
        <s v="A0269"/>
        <s v="A0176"/>
        <s v="A0385"/>
        <s v="A0445"/>
        <s v="A0081"/>
        <s v="A0412"/>
        <s v="A0170"/>
        <s v="A0455"/>
        <s v="A0317"/>
        <s v="A0242"/>
        <s v="A0397"/>
        <s v="A0019"/>
        <s v="A0472"/>
        <s v="A0344"/>
        <s v="A0464"/>
        <s v="A0389"/>
        <s v="A0143"/>
        <s v="A0365"/>
        <s v="A0172"/>
        <s v="A0270"/>
        <s v="A0324"/>
        <s v="A0054"/>
        <s v="A0165"/>
        <s v="A0369"/>
        <s v="A0478"/>
        <s v="A0144"/>
        <s v="A0444"/>
        <s v="A0205"/>
        <s v="A0294"/>
        <s v="A0403"/>
        <s v="A0016"/>
        <s v="A0062"/>
        <s v="A0401"/>
        <s v="A0093"/>
        <s v="A0380"/>
        <s v="A0087"/>
        <s v="A0102"/>
        <s v="A0321"/>
        <s v="A0196"/>
        <s v="A0084"/>
        <s v="A0164"/>
        <s v="A0359"/>
        <s v="A0055"/>
        <s v="A0360"/>
        <s v="A0458"/>
        <s v="A0439"/>
        <s v="A0178"/>
        <s v="A0173"/>
        <s v="A0198"/>
        <s v="A0283"/>
        <s v="A0302"/>
        <s v="A0249"/>
        <s v="A0147"/>
        <s v="A0272"/>
        <s v="A0292"/>
        <s v="A0314"/>
        <s v="A0090"/>
        <s v="A0425"/>
        <s v="A0218"/>
        <s v="A0424"/>
        <s v="A0305"/>
        <s v="A0381"/>
        <s v="A0454"/>
        <s v="A0244"/>
        <s v="A0300"/>
        <s v="A0026"/>
        <s v="A0008"/>
        <s v="A0132"/>
        <s v="A0200"/>
        <s v="A0345"/>
        <s v="A0498"/>
        <s v="A0192"/>
        <s v="A0149"/>
        <s v="A0153"/>
        <s v="A0231"/>
        <s v="A0268"/>
        <s v="A0060"/>
        <s v="A0057"/>
        <s v="A0243"/>
        <s v="A0207"/>
        <s v="A0000"/>
        <s v="A0182"/>
        <s v="A0332"/>
        <s v="A0411"/>
        <s v="A0076"/>
        <s v="A0327"/>
        <s v="A0112"/>
        <s v="A0334"/>
        <s v="A0167"/>
        <s v="A0379"/>
        <s v="A0155"/>
        <s v="A0142"/>
        <s v="A0479"/>
        <s v="A0106"/>
        <s v="A0492"/>
        <s v="A0137"/>
        <s v="A0429"/>
        <s v="A0017"/>
        <s v="A0382"/>
        <s v="A0079"/>
        <s v="A0086"/>
        <s v="A0331"/>
        <s v="A0410"/>
        <s v="A0245"/>
        <s v="A0005"/>
        <s v="A0241"/>
        <s v="A0364"/>
        <s v="A0259"/>
        <s v="A0068"/>
        <s v="A0247"/>
        <s v="A0059"/>
        <s v="A0363"/>
        <s v="A0400"/>
        <s v="A0494"/>
        <s v="A0329"/>
        <s v="A0133"/>
        <s v="A0457"/>
        <s v="A0126"/>
        <s v="A0154"/>
        <s v="A0151"/>
        <s v="A0184"/>
        <s v="A0311"/>
        <s v="A0188"/>
        <s v="A0092"/>
        <s v="A0148"/>
        <s v="A0488"/>
        <s v="A0213"/>
        <s v="A0475"/>
        <s v="A0252"/>
        <s v="A0100"/>
        <s v="A0343"/>
        <s v="A0040"/>
        <s v="A0495"/>
        <s v="A0203"/>
        <s v="A0004"/>
        <s v="A0226"/>
        <s v="A0307"/>
        <s v="A0336"/>
        <s v="A0139"/>
        <s v="A0296"/>
        <s v="A0012"/>
        <s v="A0377"/>
        <s v="A0013"/>
        <s v="A0290"/>
        <s v="A0050"/>
        <s v="A0077"/>
        <s v="A0136"/>
        <s v="A0024"/>
        <s v="A0448"/>
        <s v="A0358"/>
        <s v="A0035"/>
        <s v="A0098"/>
        <s v="A0253"/>
        <s v="A0166"/>
        <s v="A0156"/>
        <s v="A0266"/>
        <s v="A0031"/>
        <s v="A0221"/>
        <s v="A0416"/>
        <s v="A0222"/>
        <s v="A0214"/>
        <s v="A0125"/>
        <s v="A0115"/>
        <s v="A0129"/>
        <s v="A0206"/>
        <s v="A0201"/>
        <s v="A0426"/>
        <s v="A0190"/>
        <s v="A0240"/>
        <s v="A0462"/>
        <s v="A0422"/>
        <s v="A0065"/>
        <s v="A0452"/>
        <s v="A0480"/>
        <s v="A0107"/>
        <s v="A0181"/>
        <s v="A0103"/>
        <s v="A0082"/>
        <s v="A0405"/>
        <s v="A0175"/>
        <s v="A0393"/>
        <s v="A0117"/>
        <s v="A0186"/>
        <s v="A0074"/>
        <s v="A0003"/>
        <s v="A0044"/>
        <s v="A0105"/>
        <s v="A0174"/>
        <s v="A0080"/>
        <s v="A0437"/>
        <s v="A0202"/>
        <s v="A0185"/>
        <s v="A0128"/>
        <s v="A0483"/>
        <s v="A0047"/>
        <s v="A0255"/>
        <s v="A0159"/>
        <s v="A0308"/>
        <s v="A0407"/>
        <s v="A0356"/>
        <s v="A0347"/>
        <s v="A0368"/>
        <s v="A0415"/>
        <s v="A0043"/>
        <s v="A0309"/>
        <s v="A0398"/>
        <s v="A0442"/>
        <s v="A0386"/>
        <s v="A0104"/>
        <s v="A0114"/>
        <s v="A0367"/>
        <s v="A0497"/>
        <s v="A0315"/>
        <s v="A0349"/>
        <s v="A0353"/>
        <s v="A0261"/>
        <s v="A0378"/>
        <s v="A0271"/>
        <s v="A0141"/>
        <s v="A0273"/>
        <s v="A0491"/>
        <s v="A0277"/>
        <s v="A0446"/>
        <s v="A0275"/>
        <s v="A0299"/>
        <s v="A0413"/>
        <s v="A0263"/>
        <s v="A0447"/>
        <s v="A0461"/>
        <s v="A0037"/>
        <s v="A0083"/>
        <s v="A0193"/>
        <s v="A0340"/>
        <s v="A0482"/>
        <s v="A0333"/>
        <s v="A0066"/>
        <s v="A0096"/>
        <s v="A0394"/>
        <s v="A0061"/>
        <s v="A0085"/>
        <s v="A0116"/>
        <s v="A0392"/>
        <s v="A0473"/>
        <s v="A0056"/>
        <s v="A0209"/>
        <s v="A0366"/>
        <s v="A0286"/>
        <s v="A0251"/>
        <s v="A0418"/>
        <s v="A0140"/>
        <s v="A0010"/>
        <s v="A0427"/>
        <s v="A0443"/>
        <s v="A0191"/>
        <s v="A0322"/>
        <s v="A0325"/>
        <s v="A0049"/>
        <s v="A0194"/>
        <s v="A0239"/>
        <s v="A0303"/>
        <s v="A0260"/>
        <s v="A0328"/>
        <s v="A0223"/>
        <s v="A0467"/>
        <s v="A0326"/>
        <s v="A0001"/>
        <s v="A0052"/>
        <s v="A0383"/>
        <s v="A0376"/>
        <s v="A0370"/>
        <s v="A0318"/>
        <s v="A0408"/>
        <s v="A0072"/>
        <s v="A0265"/>
        <s v="A0351"/>
        <s v="A0217"/>
        <s v="A0469"/>
        <s v="A0021"/>
        <s v="A0406"/>
        <s v="A0113"/>
        <s v="A0029"/>
        <s v="A0070"/>
        <s v="A0007"/>
        <s v="A0118"/>
        <s v="A0289"/>
        <s v="A0015"/>
        <s v="A0433"/>
        <s v="A0453"/>
        <s v="A0463"/>
        <s v="A0058"/>
        <s v="A0372"/>
        <s v="A0419"/>
        <s v="A0428"/>
        <s v="A0306"/>
        <s v="A0496"/>
        <s v="A0020"/>
        <s v="A0210"/>
        <s v="A0033"/>
        <s v="A0257"/>
        <s v="A0281"/>
        <s v="A0168"/>
        <s v="A0484"/>
        <s v="A0396"/>
        <s v="A0091"/>
        <s v="A0421"/>
        <s v="A0476"/>
        <s v="A0094"/>
        <s v="A0180"/>
        <s v="A0485"/>
        <s v="A0011"/>
        <s v="A0295"/>
        <s v="A0051"/>
        <s v="A0420"/>
        <s v="A0108"/>
        <s v="A0362"/>
        <s v="A0341"/>
        <s v="A0282"/>
        <s v="A0470"/>
        <s v="A0161"/>
        <s v="A0293"/>
        <s v="A0199"/>
        <s v="A0228"/>
        <s v="A0160"/>
        <s v="A0375"/>
        <s v="A0138"/>
        <s v="A0014"/>
        <s v="A0481"/>
        <s v="A0023"/>
        <s v="A0018"/>
        <s v="A0297"/>
        <s v="A0459"/>
        <s v="A0254"/>
        <s v="A0163"/>
        <s v="A0258"/>
        <s v="A0373"/>
        <s v="A0134"/>
        <s v="A0371"/>
        <s v="A0119"/>
        <s v="A0274"/>
        <s v="A0409"/>
        <s v="A0301"/>
        <s v="A0110"/>
        <s v="A0390"/>
        <s v="A0131"/>
        <s v="A0339"/>
        <s v="A0388"/>
        <s v="A0121"/>
        <s v="A0216"/>
        <s v="A0474"/>
        <s v="A0036"/>
        <s v="A0235"/>
        <s v="A0238"/>
        <s v="A0350"/>
        <s v="A0230"/>
        <s v="A0063"/>
        <s v="A0338"/>
        <s v="A0053"/>
        <s v="A0067"/>
        <s v="A0120"/>
        <s v="A0323"/>
        <s v="A0348"/>
        <s v="A0009"/>
        <s v="A0179"/>
        <s v="A0150"/>
        <s v="A0227"/>
        <s v="A0097"/>
        <s v="A0187"/>
        <s v="A0264"/>
        <s v="A0490"/>
        <s v="A0032"/>
        <s v="A0477"/>
        <s v="A0069"/>
        <s v="A0291"/>
        <s v="A0320"/>
        <s v="A0313"/>
        <s v="A0487"/>
        <s v="A0038"/>
        <s v="A0361"/>
        <s v="A0208"/>
        <s v="A0183"/>
        <s v="A0169"/>
        <s v="A0146"/>
        <s v="A0417"/>
        <s v="A0236"/>
        <s v="A0431"/>
        <s v="A0430"/>
        <s v="A0256"/>
        <s v="A0246"/>
        <s v="A0276"/>
        <s v="A0298"/>
        <s v="A0039"/>
        <s v="A0028"/>
        <s v="A0064"/>
        <s v="A0211"/>
        <s v="A0220"/>
        <s v="A0075"/>
        <s v="A0122"/>
        <s v="A0319"/>
        <s v="A0456"/>
        <s v="A0280"/>
        <s v="A0124"/>
        <s v="A0123"/>
        <s v="A0189"/>
        <s v="A0440"/>
        <s v="A0041"/>
        <s v="A0042"/>
        <s v="A0152"/>
        <s v="A0436"/>
        <s v="A0352"/>
        <s v="A0219"/>
        <s v="A0109"/>
        <s v="A0449"/>
        <s v="A0229"/>
        <s v="A0073"/>
        <s v="A0337"/>
        <s v="A0346"/>
        <s v="A0312"/>
        <s v="A0465"/>
        <s v="A0399"/>
        <s v="A0078"/>
        <s v="A0034"/>
        <s v="A0441"/>
        <s v="A0460"/>
        <s v="A0499"/>
        <s v="A0195"/>
        <s v="A0127"/>
        <s v="A0204"/>
        <s v="A0002"/>
        <s v="A0391"/>
        <s v="A0451"/>
        <s v="A0006"/>
        <s v="A0095"/>
        <s v="A0316"/>
        <s v="A0468"/>
        <s v="A0101"/>
        <s v="A0450"/>
        <s v="A0232"/>
        <s v="A0423"/>
        <s v="A0089"/>
        <s v="A0162"/>
        <s v="A0357"/>
        <s v="A0342"/>
        <s v="A0197"/>
        <s v="A0262"/>
        <s v="A0384"/>
        <s v="A0224"/>
        <s v="A0434"/>
        <s v="A0048"/>
        <s v="A0046"/>
        <s v="A0215"/>
        <s v="A0287"/>
        <s v="A0225"/>
        <s v="A0387"/>
        <s v="A0237"/>
        <s v="A0111"/>
        <s v="A0248"/>
        <s v="A0025"/>
        <s v="A0267"/>
        <s v="A0045"/>
        <m/>
      </sharedItems>
    </cacheField>
    <cacheField name="Patient ID" numFmtId="0">
      <sharedItems containsBlank="1">
        <s v="P0435"/>
        <s v="P0310"/>
        <s v="P0233"/>
        <s v="P0438"/>
        <s v="P0158"/>
        <s v="P0414"/>
        <s v="P0466"/>
        <s v="P0145"/>
        <s v="P0171"/>
        <s v="P0335"/>
        <s v="P0471"/>
        <s v="P0404"/>
        <s v="P0285"/>
        <s v="P0284"/>
        <s v="P0402"/>
        <s v="P0135"/>
        <s v="P0493"/>
        <s v="P0330"/>
        <s v="P0130"/>
        <s v="P0250"/>
        <s v="P0374"/>
        <s v="P0177"/>
        <s v="P0030"/>
        <s v="P0234"/>
        <s v="P0355"/>
        <s v="P0279"/>
        <s v="P0027"/>
        <s v="P0354"/>
        <s v="P0088"/>
        <s v="P0212"/>
        <s v="P0099"/>
        <s v="P0278"/>
        <s v="P0432"/>
        <s v="P0071"/>
        <s v="P0288"/>
        <s v="P0489"/>
        <s v="P0022"/>
        <s v="P0304"/>
        <s v="P0157"/>
        <s v="P0395"/>
        <s v="P0486"/>
        <s v="P0269"/>
        <s v="P0176"/>
        <s v="P0385"/>
        <s v="P0445"/>
        <s v="P0081"/>
        <s v="P0412"/>
        <s v="P0170"/>
        <s v="P0455"/>
        <s v="P0317"/>
        <s v="P0242"/>
        <s v="P0397"/>
        <s v="P0019"/>
        <s v="P0472"/>
        <s v="P0344"/>
        <s v="P0464"/>
        <s v="P0389"/>
        <s v="P0143"/>
        <s v="P0365"/>
        <s v="P0172"/>
        <s v="P0270"/>
        <s v="P0324"/>
        <s v="P0054"/>
        <s v="P0165"/>
        <s v="P0369"/>
        <s v="P0478"/>
        <s v="P0144"/>
        <s v="P0444"/>
        <s v="P0205"/>
        <s v="P0294"/>
        <s v="P0403"/>
        <s v="P0016"/>
        <s v="P0062"/>
        <s v="P0401"/>
        <s v="P0093"/>
        <s v="P0380"/>
        <s v="P0087"/>
        <s v="P0102"/>
        <s v="P0321"/>
        <s v="P0196"/>
        <s v="P0084"/>
        <s v="P0164"/>
        <s v="P0359"/>
        <s v="P0055"/>
        <s v="P0360"/>
        <s v="P0458"/>
        <s v="P0439"/>
        <s v="P0178"/>
        <s v="P0173"/>
        <s v="P0198"/>
        <s v="P0283"/>
        <s v="P0302"/>
        <s v="P0249"/>
        <s v="P0147"/>
        <s v="P0272"/>
        <s v="P0292"/>
        <s v="P0314"/>
        <s v="P0090"/>
        <s v="P0425"/>
        <s v="P0218"/>
        <s v="P0424"/>
        <s v="P0305"/>
        <s v="P0381"/>
        <s v="P0454"/>
        <s v="P0244"/>
        <s v="P0300"/>
        <s v="P0026"/>
        <s v="P0008"/>
        <s v="P0132"/>
        <s v="P0200"/>
        <s v="P0345"/>
        <s v="P0498"/>
        <s v="P0192"/>
        <s v="P0149"/>
        <s v="P0153"/>
        <s v="P0231"/>
        <s v="P0268"/>
        <s v="P0060"/>
        <s v="P0057"/>
        <s v="P0243"/>
        <s v="P0207"/>
        <s v="P0000"/>
        <s v="P0182"/>
        <s v="P0332"/>
        <s v="P0411"/>
        <s v="P0076"/>
        <s v="P0327"/>
        <s v="P0112"/>
        <s v="P0334"/>
        <s v="P0167"/>
        <s v="P0379"/>
        <s v="P0155"/>
        <s v="P0142"/>
        <s v="P0479"/>
        <s v="P0106"/>
        <s v="P0492"/>
        <s v="P0137"/>
        <s v="P0429"/>
        <s v="P0017"/>
        <s v="P0382"/>
        <s v="P0079"/>
        <s v="P0086"/>
        <s v="P0331"/>
        <s v="P0410"/>
        <s v="P0245"/>
        <s v="P0005"/>
        <s v="P0241"/>
        <s v="P0364"/>
        <s v="P0259"/>
        <s v="P0068"/>
        <s v="P0247"/>
        <s v="P0059"/>
        <s v="P0363"/>
        <s v="P0400"/>
        <s v="P0494"/>
        <s v="P0329"/>
        <s v="P0133"/>
        <s v="P0457"/>
        <s v="P0126"/>
        <s v="P0154"/>
        <s v="P0151"/>
        <s v="P0184"/>
        <s v="P0311"/>
        <s v="P0188"/>
        <s v="P0092"/>
        <s v="P0148"/>
        <s v="P0488"/>
        <s v="P0213"/>
        <s v="P0475"/>
        <s v="P0252"/>
        <s v="P0100"/>
        <s v="P0343"/>
        <s v="P0040"/>
        <s v="P0495"/>
        <s v="P0203"/>
        <s v="P0004"/>
        <s v="P0226"/>
        <s v="P0307"/>
        <s v="P0336"/>
        <s v="P0139"/>
        <s v="P0296"/>
        <s v="P0012"/>
        <s v="P0377"/>
        <s v="P0013"/>
        <s v="P0290"/>
        <s v="P0050"/>
        <s v="P0077"/>
        <s v="P0136"/>
        <s v="P0024"/>
        <s v="P0448"/>
        <s v="P0358"/>
        <s v="P0035"/>
        <s v="P0098"/>
        <s v="P0253"/>
        <s v="P0166"/>
        <s v="P0156"/>
        <s v="P0266"/>
        <s v="P0031"/>
        <s v="P0221"/>
        <s v="P0416"/>
        <s v="P0222"/>
        <s v="P0214"/>
        <s v="P0125"/>
        <s v="P0115"/>
        <s v="P0129"/>
        <s v="P0206"/>
        <s v="P0201"/>
        <s v="P0426"/>
        <s v="P0190"/>
        <s v="P0240"/>
        <s v="P0462"/>
        <s v="P0422"/>
        <s v="P0065"/>
        <s v="P0452"/>
        <s v="P0480"/>
        <s v="P0107"/>
        <s v="P0181"/>
        <s v="P0103"/>
        <s v="P0082"/>
        <s v="P0405"/>
        <s v="P0175"/>
        <s v="P0393"/>
        <s v="P0117"/>
        <s v="P0186"/>
        <s v="P0074"/>
        <s v="P0003"/>
        <s v="P0044"/>
        <s v="P0105"/>
        <s v="P0174"/>
        <s v="P0080"/>
        <s v="P0437"/>
        <s v="P0202"/>
        <s v="P0185"/>
        <s v="P0128"/>
        <s v="P0483"/>
        <s v="P0047"/>
        <s v="P0255"/>
        <s v="P0159"/>
        <s v="P0308"/>
        <s v="P0407"/>
        <s v="P0356"/>
        <s v="P0347"/>
        <s v="P0368"/>
        <s v="P0415"/>
        <s v="P0043"/>
        <s v="P0309"/>
        <s v="P0398"/>
        <s v="P0442"/>
        <s v="P0386"/>
        <s v="P0104"/>
        <s v="P0114"/>
        <s v="P0367"/>
        <s v="P0497"/>
        <s v="P0315"/>
        <s v="P0349"/>
        <s v="P0353"/>
        <s v="P0261"/>
        <s v="P0378"/>
        <s v="P0271"/>
        <s v="P0141"/>
        <s v="P0273"/>
        <s v="P0491"/>
        <s v="P0277"/>
        <s v="P0446"/>
        <s v="P0275"/>
        <s v="P0299"/>
        <s v="P0413"/>
        <s v="P0263"/>
        <s v="P0447"/>
        <s v="P0461"/>
        <s v="P0037"/>
        <s v="P0083"/>
        <s v="P0193"/>
        <s v="P0340"/>
        <s v="P0482"/>
        <s v="P0333"/>
        <s v="P0066"/>
        <s v="P0096"/>
        <s v="P0394"/>
        <s v="P0061"/>
        <s v="P0085"/>
        <s v="P0116"/>
        <s v="P0392"/>
        <s v="P0473"/>
        <s v="P0056"/>
        <s v="P0209"/>
        <s v="P0366"/>
        <s v="P0286"/>
        <s v="P0251"/>
        <s v="P0418"/>
        <s v="P0140"/>
        <s v="P0010"/>
        <s v="P0427"/>
        <s v="P0443"/>
        <s v="P0191"/>
        <s v="P0322"/>
        <s v="P0325"/>
        <s v="P0049"/>
        <s v="P0194"/>
        <s v="P0239"/>
        <s v="P0303"/>
        <s v="P0260"/>
        <s v="P0328"/>
        <s v="P0223"/>
        <s v="P0467"/>
        <s v="P0326"/>
        <s v="P0001"/>
        <s v="P0052"/>
        <s v="P0383"/>
        <s v="P0376"/>
        <s v="P0370"/>
        <s v="P0318"/>
        <s v="P0408"/>
        <s v="P0072"/>
        <s v="P0265"/>
        <s v="P0351"/>
        <s v="P0217"/>
        <s v="P0469"/>
        <s v="P0021"/>
        <s v="P0406"/>
        <s v="P0113"/>
        <s v="P0029"/>
        <s v="P0070"/>
        <s v="P0007"/>
        <s v="P0118"/>
        <s v="P0289"/>
        <s v="P0015"/>
        <s v="P0433"/>
        <s v="P0453"/>
        <s v="P0463"/>
        <s v="P0058"/>
        <s v="P0372"/>
        <s v="P0419"/>
        <s v="P0428"/>
        <s v="P0306"/>
        <s v="P0496"/>
        <s v="P0020"/>
        <s v="P0210"/>
        <s v="P0033"/>
        <s v="P0257"/>
        <s v="P0281"/>
        <s v="P0168"/>
        <s v="P0484"/>
        <s v="P0396"/>
        <s v="P0091"/>
        <s v="P0421"/>
        <s v="P0476"/>
        <s v="P0094"/>
        <s v="P0180"/>
        <s v="P0485"/>
        <s v="P0011"/>
        <s v="P0295"/>
        <s v="P0051"/>
        <s v="P0420"/>
        <s v="P0108"/>
        <s v="P0362"/>
        <s v="P0341"/>
        <s v="P0282"/>
        <s v="P0470"/>
        <s v="P0161"/>
        <s v="P0293"/>
        <s v="P0199"/>
        <s v="P0228"/>
        <s v="P0160"/>
        <s v="P0375"/>
        <s v="P0138"/>
        <s v="P0014"/>
        <s v="P0481"/>
        <s v="P0023"/>
        <s v="P0018"/>
        <s v="P0297"/>
        <s v="P0459"/>
        <s v="P0254"/>
        <s v="P0163"/>
        <s v="P0258"/>
        <s v="P0373"/>
        <s v="P0134"/>
        <s v="P0371"/>
        <s v="P0119"/>
        <s v="P0274"/>
        <s v="P0409"/>
        <s v="P0301"/>
        <s v="P0110"/>
        <s v="P0390"/>
        <s v="P0131"/>
        <s v="P0339"/>
        <s v="P0388"/>
        <s v="P0121"/>
        <s v="P0216"/>
        <s v="P0474"/>
        <s v="P0036"/>
        <s v="P0235"/>
        <s v="P0238"/>
        <s v="P0350"/>
        <s v="P0230"/>
        <s v="P0063"/>
        <s v="P0338"/>
        <s v="P0053"/>
        <s v="P0067"/>
        <s v="P0120"/>
        <s v="P0323"/>
        <s v="P0348"/>
        <s v="P0009"/>
        <s v="P0179"/>
        <s v="P0150"/>
        <s v="P0227"/>
        <s v="P0097"/>
        <s v="P0187"/>
        <s v="P0264"/>
        <s v="P0490"/>
        <s v="P0032"/>
        <s v="P0477"/>
        <s v="P0069"/>
        <s v="P0291"/>
        <s v="P0320"/>
        <s v="P0313"/>
        <s v="P0487"/>
        <s v="P0038"/>
        <s v="P0361"/>
        <s v="P0208"/>
        <s v="P0183"/>
        <s v="P0169"/>
        <s v="P0146"/>
        <s v="P0417"/>
        <s v="P0236"/>
        <s v="P0431"/>
        <s v="P0430"/>
        <s v="P0256"/>
        <s v="P0246"/>
        <s v="P0276"/>
        <s v="P0298"/>
        <s v="P0039"/>
        <s v="P0028"/>
        <s v="P0064"/>
        <s v="P0211"/>
        <s v="P0220"/>
        <s v="P0075"/>
        <s v="P0122"/>
        <s v="P0319"/>
        <s v="P0456"/>
        <s v="P0280"/>
        <s v="P0124"/>
        <s v="P0123"/>
        <s v="P0189"/>
        <s v="P0440"/>
        <s v="P0041"/>
        <s v="P0042"/>
        <s v="P0152"/>
        <s v="P0436"/>
        <s v="P0352"/>
        <s v="P0219"/>
        <s v="P0109"/>
        <s v="P0449"/>
        <s v="P0229"/>
        <s v="P0073"/>
        <s v="P0337"/>
        <s v="P0346"/>
        <s v="P0312"/>
        <s v="P0465"/>
        <s v="P0399"/>
        <s v="P0078"/>
        <s v="P0034"/>
        <s v="P0441"/>
        <s v="P0460"/>
        <s v="P0499"/>
        <s v="P0195"/>
        <s v="P0127"/>
        <s v="P0204"/>
        <s v="P0002"/>
        <s v="P0391"/>
        <s v="P0451"/>
        <s v="P0006"/>
        <s v="P0095"/>
        <s v="P0316"/>
        <s v="P0468"/>
        <s v="P0101"/>
        <s v="P0450"/>
        <s v="P0232"/>
        <s v="P0423"/>
        <s v="P0089"/>
        <s v="P0162"/>
        <s v="P0357"/>
        <s v="P0342"/>
        <s v="P0197"/>
        <s v="P0262"/>
        <s v="P0384"/>
        <s v="P0224"/>
        <s v="P0434"/>
        <s v="P0048"/>
        <s v="P0046"/>
        <s v="P0215"/>
        <s v="P0287"/>
        <s v="P0225"/>
        <s v="P0387"/>
        <s v="P0237"/>
        <s v="P0111"/>
        <s v="P0248"/>
        <s v="P0025"/>
        <s v="P0267"/>
        <s v="P0045"/>
        <m/>
      </sharedItems>
    </cacheField>
    <cacheField name="Date" numFmtId="164">
      <sharedItems containsDate="1" containsString="0" containsBlank="1">
        <d v="2025-07-01T00:00:00Z"/>
        <d v="2025-07-02T00:00:00Z"/>
        <d v="2025-07-03T00:00:00Z"/>
        <d v="2025-07-04T00:00:00Z"/>
        <d v="2025-07-05T00:00:00Z"/>
        <d v="2025-07-06T00:00:00Z"/>
        <d v="2025-07-07T00:00:00Z"/>
        <d v="2025-07-08T00:00:00Z"/>
        <d v="2025-07-09T00:00:00Z"/>
        <d v="2025-07-10T00:00:00Z"/>
        <d v="2025-07-11T00:00:00Z"/>
        <d v="2025-07-12T00:00:00Z"/>
        <d v="2025-07-13T00:00:00Z"/>
        <d v="2025-07-14T00:00:00Z"/>
        <d v="2025-07-15T00:00:00Z"/>
        <d v="2025-07-16T00:00:00Z"/>
        <d v="2025-07-17T00:00:00Z"/>
        <d v="2025-07-18T00:00:00Z"/>
        <d v="2025-07-19T00:00:00Z"/>
        <d v="2025-07-20T00:00:00Z"/>
        <d v="2025-07-21T00:00:00Z"/>
        <d v="2025-07-22T00:00:00Z"/>
        <d v="2025-07-23T00:00:00Z"/>
        <d v="2025-07-24T00:00:00Z"/>
        <d v="2025-07-25T00:00:00Z"/>
        <d v="2025-07-26T00:00:00Z"/>
        <d v="2025-07-27T00:00:00Z"/>
        <d v="2025-07-28T00:00:00Z"/>
        <d v="2025-07-29T00:00:00Z"/>
        <d v="2025-07-30T00:00:00Z"/>
        <m/>
      </sharedItems>
    </cacheField>
    <cacheField name="Day" numFmtId="164">
      <sharedItems containsBlank="1">
        <s v="Tuesday"/>
        <s v="Wednesday"/>
        <s v="Thursday"/>
        <s v="Friday"/>
        <s v="Saturday"/>
        <s v="Sunday"/>
        <s v="Monday"/>
        <m/>
      </sharedItems>
    </cacheField>
    <cacheField name="Day_num" numFmtId="3">
      <sharedItems containsString="0" containsBlank="1" containsNumber="1" containsInteger="1">
        <n v="2.0"/>
        <n v="3.0"/>
        <n v="4.0"/>
        <n v="5.0"/>
        <n v="6.0"/>
        <n v="7.0"/>
        <n v="1.0"/>
        <m/>
      </sharedItems>
    </cacheField>
    <cacheField name="Time" numFmtId="165">
      <sharedItems containsDate="1" containsString="0" containsBlank="1">
        <d v="1899-12-30T11:15:00Z"/>
        <d v="1899-12-30T13:15:00Z"/>
        <d v="1899-12-30T15:45:00Z"/>
        <d v="1899-12-30T13:45:00Z"/>
        <d v="1899-12-30T10:30:00Z"/>
        <d v="1899-12-30T16:45:00Z"/>
        <d v="1899-12-30T14:15:00Z"/>
        <d v="1899-12-30T16:00:00Z"/>
        <d v="1899-12-30T10:15:00Z"/>
        <d v="1899-12-30T16:30:00Z"/>
        <d v="1899-12-30T15:30:00Z"/>
        <d v="1899-12-30T14:00:00Z"/>
        <d v="1899-12-30T09:15:00Z"/>
        <d v="1899-12-30T09:45:00Z"/>
        <d v="1899-12-30T13:30:00Z"/>
        <d v="1899-12-30T11:00:00Z"/>
        <d v="1899-12-30T08:30:00Z"/>
        <d v="1899-12-30T08:45:00Z"/>
        <d v="1899-12-30T08:15:00Z"/>
        <d v="1899-12-30T14:45:00Z"/>
        <d v="1899-12-30T12:45:00Z"/>
        <d v="1899-12-30T12:30:00Z"/>
        <d v="1899-12-30T12:15:00Z"/>
        <d v="1899-12-30T08:00:00Z"/>
        <d v="1899-12-30T16:15:00Z"/>
        <d v="1899-12-30T09:00:00Z"/>
        <d v="1899-12-30T10:45:00Z"/>
        <d v="1899-12-30T10:00:00Z"/>
        <d v="1899-12-30T15:00:00Z"/>
        <d v="1899-12-30T11:45:00Z"/>
        <d v="1899-12-30T13:00:00Z"/>
        <d v="1899-12-30T14:30:00Z"/>
        <d v="1899-12-30T09:30:00Z"/>
        <d v="1899-12-30T12:00:00Z"/>
        <d v="1899-12-30T15:15:00Z"/>
        <d v="1899-12-30T11:30:00Z"/>
        <m/>
      </sharedItems>
    </cacheField>
    <cacheField name="Gender" numFmtId="0">
      <sharedItems containsBlank="1">
        <s v="F"/>
        <s v="M"/>
        <m/>
      </sharedItems>
    </cacheField>
    <cacheField name="Age" numFmtId="0">
      <sharedItems containsString="0" containsBlank="1" containsNumber="1" containsInteger="1">
        <n v="16.0"/>
        <n v="27.0"/>
        <n v="40.0"/>
        <n v="18.0"/>
        <n v="26.0"/>
        <n v="54.0"/>
        <n v="28.0"/>
        <n v="70.0"/>
        <n v="36.0"/>
        <n v="35.0"/>
        <n v="24.0"/>
        <n v="15.0"/>
        <n v="63.0"/>
        <n v="51.0"/>
        <n v="14.0"/>
        <n v="1.0"/>
        <n v="68.0"/>
        <n v="78.0"/>
        <n v="57.0"/>
        <n v="65.0"/>
        <n v="2.0"/>
        <n v="76.0"/>
        <n v="77.0"/>
        <n v="43.0"/>
        <n v="4.0"/>
        <n v="20.0"/>
        <n v="21.0"/>
        <n v="39.0"/>
        <n v="49.0"/>
        <n v="17.0"/>
        <n v="66.0"/>
        <n v="33.0"/>
        <n v="67.0"/>
        <n v="38.0"/>
        <n v="23.0"/>
        <n v="5.0"/>
        <n v="9.0"/>
        <n v="75.0"/>
        <n v="59.0"/>
        <n v="34.0"/>
        <n v="74.0"/>
        <n v="7.0"/>
        <n v="64.0"/>
        <n v="52.0"/>
        <n v="45.0"/>
        <n v="61.0"/>
        <n v="47.0"/>
        <n v="6.0"/>
        <n v="72.0"/>
        <n v="31.0"/>
        <n v="50.0"/>
        <n v="53.0"/>
        <n v="62.0"/>
        <n v="25.0"/>
        <n v="13.0"/>
        <n v="42.0"/>
        <n v="79.0"/>
        <n v="37.0"/>
        <n v="30.0"/>
        <n v="11.0"/>
        <n v="29.0"/>
        <n v="56.0"/>
        <n v="32.0"/>
        <n v="8.0"/>
        <n v="22.0"/>
        <n v="55.0"/>
        <n v="19.0"/>
        <n v="12.0"/>
        <n v="69.0"/>
        <n v="10.0"/>
        <n v="3.0"/>
        <n v="73.0"/>
        <n v="44.0"/>
        <n v="46.0"/>
        <n v="60.0"/>
        <n v="41.0"/>
        <n v="71.0"/>
        <n v="48.0"/>
        <m/>
      </sharedItems>
    </cacheField>
    <cacheField name="Clinician" numFmtId="0">
      <sharedItems containsBlank="1">
        <s v="Nurse D"/>
        <s v="Dr. A"/>
        <s v="Dr. C"/>
        <s v="Dr. B"/>
        <m/>
      </sharedItems>
    </cacheField>
    <cacheField name="Visit Type" numFmtId="0">
      <sharedItems containsBlank="1">
        <s v="Consultation"/>
        <s v="Follow-up"/>
        <s v="Emergency"/>
        <m/>
      </sharedItems>
    </cacheField>
    <cacheField name="Scheduled Duration" numFmtId="0">
      <sharedItems containsSemiMixedTypes="0" containsString="0" containsNumber="1">
        <n v="25.0"/>
        <n v="15.0"/>
        <n v="20.0"/>
        <n v="30.0"/>
        <n v="21.46"/>
      </sharedItems>
    </cacheField>
    <cacheField name="Actual Duration" numFmtId="0">
      <sharedItems containsString="0" containsBlank="1" containsNumber="1">
        <n v="19.0"/>
        <n v="10.0"/>
        <n v="16.0"/>
        <n v="21.0"/>
        <n v="22.0"/>
        <n v="23.0"/>
        <n v="14.0"/>
        <n v="20.0"/>
        <n v="25.0"/>
        <n v="26.0"/>
        <n v="17.0"/>
        <n v="27.0"/>
        <n v="28.0"/>
        <n v="24.0"/>
        <n v="29.0"/>
        <m/>
        <n v="7.0"/>
        <n v="15.0"/>
        <n v="32.0"/>
        <n v="18.0"/>
        <n v="13.0"/>
        <n v="11.0"/>
        <n v="30.0"/>
        <n v="31.0"/>
        <n v="9.0"/>
        <n v="12.0"/>
        <n v="35.0"/>
        <n v="36.0"/>
        <n v="39.0"/>
        <n v="33.0"/>
        <n v="8.0"/>
        <n v="6.0"/>
        <n v="34.0"/>
        <n v="37.0"/>
        <n v="21.494145199063233"/>
      </sharedItems>
    </cacheField>
    <cacheField name="Discrepancy(Actual-Scheduled)">
      <sharedItems containsMixedTypes="1" containsNumber="1">
        <n v="-6.0"/>
        <n v="-5.0"/>
        <n v="-4.0"/>
        <n v="-3.0"/>
        <n v="-2.0"/>
        <n v="-1.0"/>
        <n v="0.0"/>
        <n v="1.0"/>
        <n v="2.0"/>
        <n v="3.0"/>
        <n v="4.0"/>
        <n v="8.0"/>
        <n v="12.0"/>
        <s v=""/>
        <n v="-8.0"/>
        <n v="6.0"/>
        <n v="7.0"/>
        <n v="-7.0"/>
        <n v="5.0"/>
        <n v="-10.0"/>
        <n v="10.0"/>
        <n v="-11.0"/>
        <n v="16.0"/>
        <n v="9.0"/>
        <n v="-9.0"/>
        <n v="15.0"/>
        <n v="-13.0"/>
        <n v="0.01873536299765808"/>
      </sharedItems>
    </cacheField>
    <cacheField name="Absolute discrepancy" numFmtId="0">
      <sharedItems containsString="0" containsBlank="1" containsNumber="1">
        <n v="6.0"/>
        <n v="5.0"/>
        <n v="4.0"/>
        <n v="3.0"/>
        <n v="2.0"/>
        <n v="1.0"/>
        <n v="0.0"/>
        <n v="8.0"/>
        <n v="12.0"/>
        <m/>
        <n v="7.0"/>
        <n v="10.0"/>
        <n v="11.0"/>
        <n v="16.0"/>
        <n v="9.0"/>
        <n v="15.0"/>
        <n v="13.0"/>
        <n v="3.8688524590163933"/>
      </sharedItems>
    </cacheField>
    <cacheField name="Attended" numFmtId="0">
      <sharedItems containsBlank="1">
        <s v="Yes"/>
        <s v="No"/>
        <m/>
      </sharedItems>
    </cacheField>
    <cacheField name="Reason (if missed)" numFmtId="0">
      <sharedItems containsBlank="1">
        <m/>
        <s v="No reason"/>
        <s v="Weather"/>
        <s v="Forgot"/>
        <s v="Sick"/>
        <s v="Transport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P501" sheet="clinic_appointment_efficiency_d"/>
  </cacheSource>
  <cacheFields>
    <cacheField name="Appointment ID" numFmtId="0">
      <sharedItems>
        <s v="A0435"/>
        <s v="A0310"/>
        <s v="A0233"/>
        <s v="A0438"/>
        <s v="A0158"/>
        <s v="A0414"/>
        <s v="A0466"/>
        <s v="A0145"/>
        <s v="A0171"/>
        <s v="A0335"/>
        <s v="A0471"/>
        <s v="A0404"/>
        <s v="A0285"/>
        <s v="A0284"/>
        <s v="A0402"/>
        <s v="A0135"/>
        <s v="A0493"/>
        <s v="A0330"/>
        <s v="A0130"/>
        <s v="A0250"/>
        <s v="A0374"/>
        <s v="A0177"/>
        <s v="A0030"/>
        <s v="A0234"/>
        <s v="A0355"/>
        <s v="A0279"/>
        <s v="A0027"/>
        <s v="A0354"/>
        <s v="A0088"/>
        <s v="A0212"/>
        <s v="A0099"/>
        <s v="A0278"/>
        <s v="A0432"/>
        <s v="A0071"/>
        <s v="A0288"/>
        <s v="A0489"/>
        <s v="A0022"/>
        <s v="A0304"/>
        <s v="A0157"/>
        <s v="A0395"/>
        <s v="A0486"/>
        <s v="A0269"/>
        <s v="A0176"/>
        <s v="A0385"/>
        <s v="A0445"/>
        <s v="A0081"/>
        <s v="A0412"/>
        <s v="A0170"/>
        <s v="A0455"/>
        <s v="A0317"/>
        <s v="A0242"/>
        <s v="A0397"/>
        <s v="A0019"/>
        <s v="A0472"/>
        <s v="A0344"/>
        <s v="A0464"/>
        <s v="A0389"/>
        <s v="A0143"/>
        <s v="A0365"/>
        <s v="A0172"/>
        <s v="A0270"/>
        <s v="A0324"/>
        <s v="A0054"/>
        <s v="A0165"/>
        <s v="A0369"/>
        <s v="A0478"/>
        <s v="A0144"/>
        <s v="A0444"/>
        <s v="A0205"/>
        <s v="A0294"/>
        <s v="A0403"/>
        <s v="A0016"/>
        <s v="A0062"/>
        <s v="A0401"/>
        <s v="A0093"/>
        <s v="A0380"/>
        <s v="A0087"/>
        <s v="A0102"/>
        <s v="A0321"/>
        <s v="A0196"/>
        <s v="A0084"/>
        <s v="A0164"/>
        <s v="A0359"/>
        <s v="A0055"/>
        <s v="A0360"/>
        <s v="A0458"/>
        <s v="A0439"/>
        <s v="A0178"/>
        <s v="A0173"/>
        <s v="A0198"/>
        <s v="A0283"/>
        <s v="A0302"/>
        <s v="A0249"/>
        <s v="A0147"/>
        <s v="A0272"/>
        <s v="A0292"/>
        <s v="A0314"/>
        <s v="A0090"/>
        <s v="A0425"/>
        <s v="A0218"/>
        <s v="A0424"/>
        <s v="A0305"/>
        <s v="A0381"/>
        <s v="A0454"/>
        <s v="A0244"/>
        <s v="A0300"/>
        <s v="A0026"/>
        <s v="A0008"/>
        <s v="A0132"/>
        <s v="A0200"/>
        <s v="A0345"/>
        <s v="A0498"/>
        <s v="A0192"/>
        <s v="A0149"/>
        <s v="A0153"/>
        <s v="A0231"/>
        <s v="A0268"/>
        <s v="A0060"/>
        <s v="A0057"/>
        <s v="A0243"/>
        <s v="A0207"/>
        <s v="A0000"/>
        <s v="A0182"/>
        <s v="A0332"/>
        <s v="A0411"/>
        <s v="A0076"/>
        <s v="A0327"/>
        <s v="A0112"/>
        <s v="A0334"/>
        <s v="A0167"/>
        <s v="A0379"/>
        <s v="A0155"/>
        <s v="A0142"/>
        <s v="A0479"/>
        <s v="A0106"/>
        <s v="A0492"/>
        <s v="A0137"/>
        <s v="A0429"/>
        <s v="A0017"/>
        <s v="A0382"/>
        <s v="A0079"/>
        <s v="A0086"/>
        <s v="A0331"/>
        <s v="A0410"/>
        <s v="A0245"/>
        <s v="A0005"/>
        <s v="A0241"/>
        <s v="A0364"/>
        <s v="A0259"/>
        <s v="A0068"/>
        <s v="A0247"/>
        <s v="A0059"/>
        <s v="A0363"/>
        <s v="A0400"/>
        <s v="A0494"/>
        <s v="A0329"/>
        <s v="A0133"/>
        <s v="A0457"/>
        <s v="A0126"/>
        <s v="A0154"/>
        <s v="A0151"/>
        <s v="A0184"/>
        <s v="A0311"/>
        <s v="A0188"/>
        <s v="A0092"/>
        <s v="A0148"/>
        <s v="A0488"/>
        <s v="A0213"/>
        <s v="A0475"/>
        <s v="A0252"/>
        <s v="A0100"/>
        <s v="A0343"/>
        <s v="A0040"/>
        <s v="A0495"/>
        <s v="A0203"/>
        <s v="A0004"/>
        <s v="A0226"/>
        <s v="A0307"/>
        <s v="A0336"/>
        <s v="A0139"/>
        <s v="A0296"/>
        <s v="A0012"/>
        <s v="A0377"/>
        <s v="A0013"/>
        <s v="A0290"/>
        <s v="A0050"/>
        <s v="A0077"/>
        <s v="A0136"/>
        <s v="A0024"/>
        <s v="A0448"/>
        <s v="A0358"/>
        <s v="A0035"/>
        <s v="A0098"/>
        <s v="A0253"/>
        <s v="A0166"/>
        <s v="A0156"/>
        <s v="A0266"/>
        <s v="A0031"/>
        <s v="A0221"/>
        <s v="A0416"/>
        <s v="A0222"/>
        <s v="A0214"/>
        <s v="A0125"/>
        <s v="A0115"/>
        <s v="A0129"/>
        <s v="A0206"/>
        <s v="A0201"/>
        <s v="A0426"/>
        <s v="A0190"/>
        <s v="A0240"/>
        <s v="A0462"/>
        <s v="A0422"/>
        <s v="A0065"/>
        <s v="A0452"/>
        <s v="A0480"/>
        <s v="A0107"/>
        <s v="A0181"/>
        <s v="A0103"/>
        <s v="A0082"/>
        <s v="A0405"/>
        <s v="A0175"/>
        <s v="A0393"/>
        <s v="A0117"/>
        <s v="A0186"/>
        <s v="A0074"/>
        <s v="A0003"/>
        <s v="A0044"/>
        <s v="A0105"/>
        <s v="A0174"/>
        <s v="A0080"/>
        <s v="A0437"/>
        <s v="A0202"/>
        <s v="A0185"/>
        <s v="A0128"/>
        <s v="A0483"/>
        <s v="A0047"/>
        <s v="A0255"/>
        <s v="A0159"/>
        <s v="A0308"/>
        <s v="A0407"/>
        <s v="A0356"/>
        <s v="A0347"/>
        <s v="A0368"/>
        <s v="A0415"/>
        <s v="A0043"/>
        <s v="A0309"/>
        <s v="A0398"/>
        <s v="A0442"/>
        <s v="A0386"/>
        <s v="A0104"/>
        <s v="A0114"/>
        <s v="A0367"/>
        <s v="A0497"/>
        <s v="A0315"/>
        <s v="A0349"/>
        <s v="A0353"/>
        <s v="A0261"/>
        <s v="A0378"/>
        <s v="A0271"/>
        <s v="A0141"/>
        <s v="A0273"/>
        <s v="A0491"/>
        <s v="A0277"/>
        <s v="A0446"/>
        <s v="A0275"/>
        <s v="A0299"/>
        <s v="A0413"/>
        <s v="A0263"/>
        <s v="A0447"/>
        <s v="A0461"/>
        <s v="A0037"/>
        <s v="A0083"/>
        <s v="A0193"/>
        <s v="A0340"/>
        <s v="A0482"/>
        <s v="A0333"/>
        <s v="A0066"/>
        <s v="A0096"/>
        <s v="A0394"/>
        <s v="A0061"/>
        <s v="A0085"/>
        <s v="A0116"/>
        <s v="A0392"/>
        <s v="A0473"/>
        <s v="A0056"/>
        <s v="A0209"/>
        <s v="A0366"/>
        <s v="A0286"/>
        <s v="A0251"/>
        <s v="A0418"/>
        <s v="A0140"/>
        <s v="A0010"/>
        <s v="A0427"/>
        <s v="A0443"/>
        <s v="A0191"/>
        <s v="A0322"/>
        <s v="A0325"/>
        <s v="A0049"/>
        <s v="A0194"/>
        <s v="A0239"/>
        <s v="A0303"/>
        <s v="A0260"/>
        <s v="A0328"/>
        <s v="A0223"/>
        <s v="A0467"/>
        <s v="A0326"/>
        <s v="A0001"/>
        <s v="A0052"/>
        <s v="A0383"/>
        <s v="A0376"/>
        <s v="A0370"/>
        <s v="A0318"/>
        <s v="A0408"/>
        <s v="A0072"/>
        <s v="A0265"/>
        <s v="A0351"/>
        <s v="A0217"/>
        <s v="A0469"/>
        <s v="A0021"/>
        <s v="A0406"/>
        <s v="A0113"/>
        <s v="A0029"/>
        <s v="A0070"/>
        <s v="A0007"/>
        <s v="A0118"/>
        <s v="A0289"/>
        <s v="A0015"/>
        <s v="A0433"/>
        <s v="A0453"/>
        <s v="A0463"/>
        <s v="A0058"/>
        <s v="A0372"/>
        <s v="A0419"/>
        <s v="A0428"/>
        <s v="A0306"/>
        <s v="A0496"/>
        <s v="A0020"/>
        <s v="A0210"/>
        <s v="A0033"/>
        <s v="A0257"/>
        <s v="A0281"/>
        <s v="A0168"/>
        <s v="A0484"/>
        <s v="A0396"/>
        <s v="A0091"/>
        <s v="A0421"/>
        <s v="A0476"/>
        <s v="A0094"/>
        <s v="A0180"/>
        <s v="A0485"/>
        <s v="A0011"/>
        <s v="A0295"/>
        <s v="A0051"/>
        <s v="A0420"/>
        <s v="A0108"/>
        <s v="A0362"/>
        <s v="A0341"/>
        <s v="A0282"/>
        <s v="A0470"/>
        <s v="A0161"/>
        <s v="A0293"/>
        <s v="A0199"/>
        <s v="A0228"/>
        <s v="A0160"/>
        <s v="A0375"/>
        <s v="A0138"/>
        <s v="A0014"/>
        <s v="A0481"/>
        <s v="A0023"/>
        <s v="A0018"/>
        <s v="A0297"/>
        <s v="A0459"/>
        <s v="A0254"/>
        <s v="A0163"/>
        <s v="A0258"/>
        <s v="A0373"/>
        <s v="A0134"/>
        <s v="A0371"/>
        <s v="A0119"/>
        <s v="A0274"/>
        <s v="A0409"/>
        <s v="A0301"/>
        <s v="A0110"/>
        <s v="A0390"/>
        <s v="A0131"/>
        <s v="A0339"/>
        <s v="A0388"/>
        <s v="A0121"/>
        <s v="A0216"/>
        <s v="A0474"/>
        <s v="A0036"/>
        <s v="A0235"/>
        <s v="A0238"/>
        <s v="A0350"/>
        <s v="A0230"/>
        <s v="A0063"/>
        <s v="A0338"/>
        <s v="A0053"/>
        <s v="A0067"/>
        <s v="A0120"/>
        <s v="A0323"/>
        <s v="A0348"/>
        <s v="A0009"/>
        <s v="A0179"/>
        <s v="A0150"/>
        <s v="A0227"/>
        <s v="A0097"/>
        <s v="A0187"/>
        <s v="A0264"/>
        <s v="A0490"/>
        <s v="A0032"/>
        <s v="A0477"/>
        <s v="A0069"/>
        <s v="A0291"/>
        <s v="A0320"/>
        <s v="A0313"/>
        <s v="A0487"/>
        <s v="A0038"/>
        <s v="A0361"/>
        <s v="A0208"/>
        <s v="A0183"/>
        <s v="A0169"/>
        <s v="A0146"/>
        <s v="A0417"/>
        <s v="A0236"/>
        <s v="A0431"/>
        <s v="A0430"/>
        <s v="A0256"/>
        <s v="A0246"/>
        <s v="A0276"/>
        <s v="A0298"/>
        <s v="A0039"/>
        <s v="A0028"/>
        <s v="A0064"/>
        <s v="A0211"/>
        <s v="A0220"/>
        <s v="A0075"/>
        <s v="A0122"/>
        <s v="A0319"/>
        <s v="A0456"/>
        <s v="A0280"/>
        <s v="A0124"/>
        <s v="A0123"/>
        <s v="A0189"/>
        <s v="A0440"/>
        <s v="A0041"/>
        <s v="A0042"/>
        <s v="A0152"/>
        <s v="A0436"/>
        <s v="A0352"/>
        <s v="A0219"/>
        <s v="A0109"/>
        <s v="A0449"/>
        <s v="A0229"/>
        <s v="A0073"/>
        <s v="A0337"/>
        <s v="A0346"/>
        <s v="A0312"/>
        <s v="A0465"/>
        <s v="A0399"/>
        <s v="A0078"/>
        <s v="A0034"/>
        <s v="A0441"/>
        <s v="A0460"/>
        <s v="A0499"/>
        <s v="A0195"/>
        <s v="A0127"/>
        <s v="A0204"/>
        <s v="A0002"/>
        <s v="A0391"/>
        <s v="A0451"/>
        <s v="A0006"/>
        <s v="A0095"/>
        <s v="A0316"/>
        <s v="A0468"/>
        <s v="A0101"/>
        <s v="A0450"/>
        <s v="A0232"/>
        <s v="A0423"/>
        <s v="A0089"/>
        <s v="A0162"/>
        <s v="A0357"/>
        <s v="A0342"/>
        <s v="A0197"/>
        <s v="A0262"/>
        <s v="A0384"/>
        <s v="A0224"/>
        <s v="A0434"/>
        <s v="A0048"/>
        <s v="A0046"/>
        <s v="A0215"/>
        <s v="A0287"/>
        <s v="A0225"/>
        <s v="A0387"/>
        <s v="A0237"/>
        <s v="A0111"/>
        <s v="A0248"/>
        <s v="A0025"/>
        <s v="A0267"/>
        <s v="A0045"/>
      </sharedItems>
    </cacheField>
    <cacheField name="Patient ID" numFmtId="0">
      <sharedItems>
        <s v="P0435"/>
        <s v="P0310"/>
        <s v="P0233"/>
        <s v="P0438"/>
        <s v="P0158"/>
        <s v="P0414"/>
        <s v="P0466"/>
        <s v="P0145"/>
        <s v="P0171"/>
        <s v="P0335"/>
        <s v="P0471"/>
        <s v="P0404"/>
        <s v="P0285"/>
        <s v="P0284"/>
        <s v="P0402"/>
        <s v="P0135"/>
        <s v="P0493"/>
        <s v="P0330"/>
        <s v="P0130"/>
        <s v="P0250"/>
        <s v="P0374"/>
        <s v="P0177"/>
        <s v="P0030"/>
        <s v="P0234"/>
        <s v="P0355"/>
        <s v="P0279"/>
        <s v="P0027"/>
        <s v="P0354"/>
        <s v="P0088"/>
        <s v="P0212"/>
        <s v="P0099"/>
        <s v="P0278"/>
        <s v="P0432"/>
        <s v="P0071"/>
        <s v="P0288"/>
        <s v="P0489"/>
        <s v="P0022"/>
        <s v="P0304"/>
        <s v="P0157"/>
        <s v="P0395"/>
        <s v="P0486"/>
        <s v="P0269"/>
        <s v="P0176"/>
        <s v="P0385"/>
        <s v="P0445"/>
        <s v="P0081"/>
        <s v="P0412"/>
        <s v="P0170"/>
        <s v="P0455"/>
        <s v="P0317"/>
        <s v="P0242"/>
        <s v="P0397"/>
        <s v="P0019"/>
        <s v="P0472"/>
        <s v="P0344"/>
        <s v="P0464"/>
        <s v="P0389"/>
        <s v="P0143"/>
        <s v="P0365"/>
        <s v="P0172"/>
        <s v="P0270"/>
        <s v="P0324"/>
        <s v="P0054"/>
        <s v="P0165"/>
        <s v="P0369"/>
        <s v="P0478"/>
        <s v="P0144"/>
        <s v="P0444"/>
        <s v="P0205"/>
        <s v="P0294"/>
        <s v="P0403"/>
        <s v="P0016"/>
        <s v="P0062"/>
        <s v="P0401"/>
        <s v="P0093"/>
        <s v="P0380"/>
        <s v="P0087"/>
        <s v="P0102"/>
        <s v="P0321"/>
        <s v="P0196"/>
        <s v="P0084"/>
        <s v="P0164"/>
        <s v="P0359"/>
        <s v="P0055"/>
        <s v="P0360"/>
        <s v="P0458"/>
        <s v="P0439"/>
        <s v="P0178"/>
        <s v="P0173"/>
        <s v="P0198"/>
        <s v="P0283"/>
        <s v="P0302"/>
        <s v="P0249"/>
        <s v="P0147"/>
        <s v="P0272"/>
        <s v="P0292"/>
        <s v="P0314"/>
        <s v="P0090"/>
        <s v="P0425"/>
        <s v="P0218"/>
        <s v="P0424"/>
        <s v="P0305"/>
        <s v="P0381"/>
        <s v="P0454"/>
        <s v="P0244"/>
        <s v="P0300"/>
        <s v="P0026"/>
        <s v="P0008"/>
        <s v="P0132"/>
        <s v="P0200"/>
        <s v="P0345"/>
        <s v="P0498"/>
        <s v="P0192"/>
        <s v="P0149"/>
        <s v="P0153"/>
        <s v="P0231"/>
        <s v="P0268"/>
        <s v="P0060"/>
        <s v="P0057"/>
        <s v="P0243"/>
        <s v="P0207"/>
        <s v="P0000"/>
        <s v="P0182"/>
        <s v="P0332"/>
        <s v="P0411"/>
        <s v="P0076"/>
        <s v="P0327"/>
        <s v="P0112"/>
        <s v="P0334"/>
        <s v="P0167"/>
        <s v="P0379"/>
        <s v="P0155"/>
        <s v="P0142"/>
        <s v="P0479"/>
        <s v="P0106"/>
        <s v="P0492"/>
        <s v="P0137"/>
        <s v="P0429"/>
        <s v="P0017"/>
        <s v="P0382"/>
        <s v="P0079"/>
        <s v="P0086"/>
        <s v="P0331"/>
        <s v="P0410"/>
        <s v="P0245"/>
        <s v="P0005"/>
        <s v="P0241"/>
        <s v="P0364"/>
        <s v="P0259"/>
        <s v="P0068"/>
        <s v="P0247"/>
        <s v="P0059"/>
        <s v="P0363"/>
        <s v="P0400"/>
        <s v="P0494"/>
        <s v="P0329"/>
        <s v="P0133"/>
        <s v="P0457"/>
        <s v="P0126"/>
        <s v="P0154"/>
        <s v="P0151"/>
        <s v="P0184"/>
        <s v="P0311"/>
        <s v="P0188"/>
        <s v="P0092"/>
        <s v="P0148"/>
        <s v="P0488"/>
        <s v="P0213"/>
        <s v="P0475"/>
        <s v="P0252"/>
        <s v="P0100"/>
        <s v="P0343"/>
        <s v="P0040"/>
        <s v="P0495"/>
        <s v="P0203"/>
        <s v="P0004"/>
        <s v="P0226"/>
        <s v="P0307"/>
        <s v="P0336"/>
        <s v="P0139"/>
        <s v="P0296"/>
        <s v="P0012"/>
        <s v="P0377"/>
        <s v="P0013"/>
        <s v="P0290"/>
        <s v="P0050"/>
        <s v="P0077"/>
        <s v="P0136"/>
        <s v="P0024"/>
        <s v="P0448"/>
        <s v="P0358"/>
        <s v="P0035"/>
        <s v="P0098"/>
        <s v="P0253"/>
        <s v="P0166"/>
        <s v="P0156"/>
        <s v="P0266"/>
        <s v="P0031"/>
        <s v="P0221"/>
        <s v="P0416"/>
        <s v="P0222"/>
        <s v="P0214"/>
        <s v="P0125"/>
        <s v="P0115"/>
        <s v="P0129"/>
        <s v="P0206"/>
        <s v="P0201"/>
        <s v="P0426"/>
        <s v="P0190"/>
        <s v="P0240"/>
        <s v="P0462"/>
        <s v="P0422"/>
        <s v="P0065"/>
        <s v="P0452"/>
        <s v="P0480"/>
        <s v="P0107"/>
        <s v="P0181"/>
        <s v="P0103"/>
        <s v="P0082"/>
        <s v="P0405"/>
        <s v="P0175"/>
        <s v="P0393"/>
        <s v="P0117"/>
        <s v="P0186"/>
        <s v="P0074"/>
        <s v="P0003"/>
        <s v="P0044"/>
        <s v="P0105"/>
        <s v="P0174"/>
        <s v="P0080"/>
        <s v="P0437"/>
        <s v="P0202"/>
        <s v="P0185"/>
        <s v="P0128"/>
        <s v="P0483"/>
        <s v="P0047"/>
        <s v="P0255"/>
        <s v="P0159"/>
        <s v="P0308"/>
        <s v="P0407"/>
        <s v="P0356"/>
        <s v="P0347"/>
        <s v="P0368"/>
        <s v="P0415"/>
        <s v="P0043"/>
        <s v="P0309"/>
        <s v="P0398"/>
        <s v="P0442"/>
        <s v="P0386"/>
        <s v="P0104"/>
        <s v="P0114"/>
        <s v="P0367"/>
        <s v="P0497"/>
        <s v="P0315"/>
        <s v="P0349"/>
        <s v="P0353"/>
        <s v="P0261"/>
        <s v="P0378"/>
        <s v="P0271"/>
        <s v="P0141"/>
        <s v="P0273"/>
        <s v="P0491"/>
        <s v="P0277"/>
        <s v="P0446"/>
        <s v="P0275"/>
        <s v="P0299"/>
        <s v="P0413"/>
        <s v="P0263"/>
        <s v="P0447"/>
        <s v="P0461"/>
        <s v="P0037"/>
        <s v="P0083"/>
        <s v="P0193"/>
        <s v="P0340"/>
        <s v="P0482"/>
        <s v="P0333"/>
        <s v="P0066"/>
        <s v="P0096"/>
        <s v="P0394"/>
        <s v="P0061"/>
        <s v="P0085"/>
        <s v="P0116"/>
        <s v="P0392"/>
        <s v="P0473"/>
        <s v="P0056"/>
        <s v="P0209"/>
        <s v="P0366"/>
        <s v="P0286"/>
        <s v="P0251"/>
        <s v="P0418"/>
        <s v="P0140"/>
        <s v="P0010"/>
        <s v="P0427"/>
        <s v="P0443"/>
        <s v="P0191"/>
        <s v="P0322"/>
        <s v="P0325"/>
        <s v="P0049"/>
        <s v="P0194"/>
        <s v="P0239"/>
        <s v="P0303"/>
        <s v="P0260"/>
        <s v="P0328"/>
        <s v="P0223"/>
        <s v="P0467"/>
        <s v="P0326"/>
        <s v="P0001"/>
        <s v="P0052"/>
        <s v="P0383"/>
        <s v="P0376"/>
        <s v="P0370"/>
        <s v="P0318"/>
        <s v="P0408"/>
        <s v="P0072"/>
        <s v="P0265"/>
        <s v="P0351"/>
        <s v="P0217"/>
        <s v="P0469"/>
        <s v="P0021"/>
        <s v="P0406"/>
        <s v="P0113"/>
        <s v="P0029"/>
        <s v="P0070"/>
        <s v="P0007"/>
        <s v="P0118"/>
        <s v="P0289"/>
        <s v="P0015"/>
        <s v="P0433"/>
        <s v="P0453"/>
        <s v="P0463"/>
        <s v="P0058"/>
        <s v="P0372"/>
        <s v="P0419"/>
        <s v="P0428"/>
        <s v="P0306"/>
        <s v="P0496"/>
        <s v="P0020"/>
        <s v="P0210"/>
        <s v="P0033"/>
        <s v="P0257"/>
        <s v="P0281"/>
        <s v="P0168"/>
        <s v="P0484"/>
        <s v="P0396"/>
        <s v="P0091"/>
        <s v="P0421"/>
        <s v="P0476"/>
        <s v="P0094"/>
        <s v="P0180"/>
        <s v="P0485"/>
        <s v="P0011"/>
        <s v="P0295"/>
        <s v="P0051"/>
        <s v="P0420"/>
        <s v="P0108"/>
        <s v="P0362"/>
        <s v="P0341"/>
        <s v="P0282"/>
        <s v="P0470"/>
        <s v="P0161"/>
        <s v="P0293"/>
        <s v="P0199"/>
        <s v="P0228"/>
        <s v="P0160"/>
        <s v="P0375"/>
        <s v="P0138"/>
        <s v="P0014"/>
        <s v="P0481"/>
        <s v="P0023"/>
        <s v="P0018"/>
        <s v="P0297"/>
        <s v="P0459"/>
        <s v="P0254"/>
        <s v="P0163"/>
        <s v="P0258"/>
        <s v="P0373"/>
        <s v="P0134"/>
        <s v="P0371"/>
        <s v="P0119"/>
        <s v="P0274"/>
        <s v="P0409"/>
        <s v="P0301"/>
        <s v="P0110"/>
        <s v="P0390"/>
        <s v="P0131"/>
        <s v="P0339"/>
        <s v="P0388"/>
        <s v="P0121"/>
        <s v="P0216"/>
        <s v="P0474"/>
        <s v="P0036"/>
        <s v="P0235"/>
        <s v="P0238"/>
        <s v="P0350"/>
        <s v="P0230"/>
        <s v="P0063"/>
        <s v="P0338"/>
        <s v="P0053"/>
        <s v="P0067"/>
        <s v="P0120"/>
        <s v="P0323"/>
        <s v="P0348"/>
        <s v="P0009"/>
        <s v="P0179"/>
        <s v="P0150"/>
        <s v="P0227"/>
        <s v="P0097"/>
        <s v="P0187"/>
        <s v="P0264"/>
        <s v="P0490"/>
        <s v="P0032"/>
        <s v="P0477"/>
        <s v="P0069"/>
        <s v="P0291"/>
        <s v="P0320"/>
        <s v="P0313"/>
        <s v="P0487"/>
        <s v="P0038"/>
        <s v="P0361"/>
        <s v="P0208"/>
        <s v="P0183"/>
        <s v="P0169"/>
        <s v="P0146"/>
        <s v="P0417"/>
        <s v="P0236"/>
        <s v="P0431"/>
        <s v="P0430"/>
        <s v="P0256"/>
        <s v="P0246"/>
        <s v="P0276"/>
        <s v="P0298"/>
        <s v="P0039"/>
        <s v="P0028"/>
        <s v="P0064"/>
        <s v="P0211"/>
        <s v="P0220"/>
        <s v="P0075"/>
        <s v="P0122"/>
        <s v="P0319"/>
        <s v="P0456"/>
        <s v="P0280"/>
        <s v="P0124"/>
        <s v="P0123"/>
        <s v="P0189"/>
        <s v="P0440"/>
        <s v="P0041"/>
        <s v="P0042"/>
        <s v="P0152"/>
        <s v="P0436"/>
        <s v="P0352"/>
        <s v="P0219"/>
        <s v="P0109"/>
        <s v="P0449"/>
        <s v="P0229"/>
        <s v="P0073"/>
        <s v="P0337"/>
        <s v="P0346"/>
        <s v="P0312"/>
        <s v="P0465"/>
        <s v="P0399"/>
        <s v="P0078"/>
        <s v="P0034"/>
        <s v="P0441"/>
        <s v="P0460"/>
        <s v="P0499"/>
        <s v="P0195"/>
        <s v="P0127"/>
        <s v="P0204"/>
        <s v="P0002"/>
        <s v="P0391"/>
        <s v="P0451"/>
        <s v="P0006"/>
        <s v="P0095"/>
        <s v="P0316"/>
        <s v="P0468"/>
        <s v="P0101"/>
        <s v="P0450"/>
        <s v="P0232"/>
        <s v="P0423"/>
        <s v="P0089"/>
        <s v="P0162"/>
        <s v="P0357"/>
        <s v="P0342"/>
        <s v="P0197"/>
        <s v="P0262"/>
        <s v="P0384"/>
        <s v="P0224"/>
        <s v="P0434"/>
        <s v="P0048"/>
        <s v="P0046"/>
        <s v="P0215"/>
        <s v="P0287"/>
        <s v="P0225"/>
        <s v="P0387"/>
        <s v="P0237"/>
        <s v="P0111"/>
        <s v="P0248"/>
        <s v="P0025"/>
        <s v="P0267"/>
        <s v="P0045"/>
      </sharedItems>
    </cacheField>
    <cacheField name="Date" numFmtId="164">
      <sharedItems containsSemiMixedTypes="0" containsDate="1" containsString="0">
        <d v="2025-07-01T00:00:00Z"/>
        <d v="2025-07-02T00:00:00Z"/>
        <d v="2025-07-03T00:00:00Z"/>
        <d v="2025-07-04T00:00:00Z"/>
        <d v="2025-07-05T00:00:00Z"/>
        <d v="2025-07-06T00:00:00Z"/>
        <d v="2025-07-07T00:00:00Z"/>
        <d v="2025-07-08T00:00:00Z"/>
        <d v="2025-07-09T00:00:00Z"/>
        <d v="2025-07-10T00:00:00Z"/>
        <d v="2025-07-11T00:00:00Z"/>
        <d v="2025-07-12T00:00:00Z"/>
        <d v="2025-07-13T00:00:00Z"/>
        <d v="2025-07-14T00:00:00Z"/>
        <d v="2025-07-15T00:00:00Z"/>
        <d v="2025-07-16T00:00:00Z"/>
        <d v="2025-07-17T00:00:00Z"/>
        <d v="2025-07-18T00:00:00Z"/>
        <d v="2025-07-19T00:00:00Z"/>
        <d v="2025-07-20T00:00:00Z"/>
        <d v="2025-07-21T00:00:00Z"/>
        <d v="2025-07-22T00:00:00Z"/>
        <d v="2025-07-23T00:00:00Z"/>
        <d v="2025-07-24T00:00:00Z"/>
        <d v="2025-07-25T00:00:00Z"/>
        <d v="2025-07-26T00:00:00Z"/>
        <d v="2025-07-27T00:00:00Z"/>
        <d v="2025-07-28T00:00:00Z"/>
        <d v="2025-07-29T00:00:00Z"/>
        <d v="2025-07-30T00:00:00Z"/>
      </sharedItems>
    </cacheField>
    <cacheField name="Day" numFmtId="164">
      <sharedItems>
        <s v="Tuesday"/>
        <s v="Wednesday"/>
        <s v="Thursday"/>
        <s v="Friday"/>
        <s v="Saturday"/>
        <s v="Sunday"/>
        <s v="Monday"/>
      </sharedItems>
    </cacheField>
    <cacheField name="Day_num" numFmtId="3">
      <sharedItems containsSemiMixedTypes="0" containsString="0" containsNumber="1" containsInteger="1">
        <n v="2.0"/>
        <n v="3.0"/>
        <n v="4.0"/>
        <n v="5.0"/>
        <n v="6.0"/>
        <n v="7.0"/>
        <n v="1.0"/>
      </sharedItems>
    </cacheField>
    <cacheField name="Time" numFmtId="165">
      <sharedItems containsSemiMixedTypes="0" containsDate="1" containsString="0">
        <d v="1899-12-30T11:15:00Z"/>
        <d v="1899-12-30T13:15:00Z"/>
        <d v="1899-12-30T15:45:00Z"/>
        <d v="1899-12-30T13:45:00Z"/>
        <d v="1899-12-30T10:30:00Z"/>
        <d v="1899-12-30T16:45:00Z"/>
        <d v="1899-12-30T14:15:00Z"/>
        <d v="1899-12-30T16:00:00Z"/>
        <d v="1899-12-30T10:15:00Z"/>
        <d v="1899-12-30T16:30:00Z"/>
        <d v="1899-12-30T15:30:00Z"/>
        <d v="1899-12-30T14:00:00Z"/>
        <d v="1899-12-30T09:15:00Z"/>
        <d v="1899-12-30T09:45:00Z"/>
        <d v="1899-12-30T13:30:00Z"/>
        <d v="1899-12-30T11:00:00Z"/>
        <d v="1899-12-30T08:30:00Z"/>
        <d v="1899-12-30T08:45:00Z"/>
        <d v="1899-12-30T08:15:00Z"/>
        <d v="1899-12-30T14:45:00Z"/>
        <d v="1899-12-30T12:45:00Z"/>
        <d v="1899-12-30T12:30:00Z"/>
        <d v="1899-12-30T12:15:00Z"/>
        <d v="1899-12-30T08:00:00Z"/>
        <d v="1899-12-30T16:15:00Z"/>
        <d v="1899-12-30T09:00:00Z"/>
        <d v="1899-12-30T10:45:00Z"/>
        <d v="1899-12-30T10:00:00Z"/>
        <d v="1899-12-30T15:00:00Z"/>
        <d v="1899-12-30T11:45:00Z"/>
        <d v="1899-12-30T13:00:00Z"/>
        <d v="1899-12-30T14:30:00Z"/>
        <d v="1899-12-30T09:30:00Z"/>
        <d v="1899-12-30T12:00:00Z"/>
        <d v="1899-12-30T15:15:00Z"/>
        <d v="1899-12-30T11:30:00Z"/>
      </sharedItems>
    </cacheField>
    <cacheField name="Gender" numFmtId="0">
      <sharedItems>
        <s v="F"/>
        <s v="M"/>
      </sharedItems>
    </cacheField>
    <cacheField name="Age" numFmtId="0">
      <sharedItems containsSemiMixedTypes="0" containsString="0" containsNumber="1" containsInteger="1">
        <n v="16.0"/>
        <n v="27.0"/>
        <n v="40.0"/>
        <n v="18.0"/>
        <n v="26.0"/>
        <n v="54.0"/>
        <n v="28.0"/>
        <n v="70.0"/>
        <n v="36.0"/>
        <n v="35.0"/>
        <n v="24.0"/>
        <n v="15.0"/>
        <n v="63.0"/>
        <n v="51.0"/>
        <n v="14.0"/>
        <n v="1.0"/>
        <n v="68.0"/>
        <n v="78.0"/>
        <n v="57.0"/>
        <n v="65.0"/>
        <n v="2.0"/>
        <n v="76.0"/>
        <n v="77.0"/>
        <n v="43.0"/>
        <n v="4.0"/>
        <n v="20.0"/>
        <n v="21.0"/>
        <n v="39.0"/>
        <n v="49.0"/>
        <n v="17.0"/>
        <n v="66.0"/>
        <n v="33.0"/>
        <n v="67.0"/>
        <n v="38.0"/>
        <n v="23.0"/>
        <n v="5.0"/>
        <n v="9.0"/>
        <n v="75.0"/>
        <n v="59.0"/>
        <n v="34.0"/>
        <n v="74.0"/>
        <n v="7.0"/>
        <n v="64.0"/>
        <n v="52.0"/>
        <n v="45.0"/>
        <n v="61.0"/>
        <n v="47.0"/>
        <n v="6.0"/>
        <n v="72.0"/>
        <n v="31.0"/>
        <n v="50.0"/>
        <n v="53.0"/>
        <n v="62.0"/>
        <n v="25.0"/>
        <n v="13.0"/>
        <n v="42.0"/>
        <n v="79.0"/>
        <n v="37.0"/>
        <n v="30.0"/>
        <n v="11.0"/>
        <n v="29.0"/>
        <n v="56.0"/>
        <n v="32.0"/>
        <n v="8.0"/>
        <n v="22.0"/>
        <n v="55.0"/>
        <n v="19.0"/>
        <n v="12.0"/>
        <n v="69.0"/>
        <n v="10.0"/>
        <n v="3.0"/>
        <n v="73.0"/>
        <n v="44.0"/>
        <n v="46.0"/>
        <n v="60.0"/>
        <n v="41.0"/>
        <n v="71.0"/>
        <n v="48.0"/>
      </sharedItems>
    </cacheField>
    <cacheField name="Clinician" numFmtId="0">
      <sharedItems>
        <s v="Nurse D"/>
        <s v="Dr. A"/>
        <s v="Dr. C"/>
        <s v="Dr. B"/>
      </sharedItems>
    </cacheField>
    <cacheField name="Visit Type" numFmtId="0">
      <sharedItems>
        <s v="Consultation"/>
        <s v="Follow-up"/>
        <s v="Emergency"/>
      </sharedItems>
    </cacheField>
    <cacheField name="Scheduled Duration" numFmtId="0">
      <sharedItems containsSemiMixedTypes="0" containsString="0" containsNumber="1" containsInteger="1">
        <n v="25.0"/>
        <n v="15.0"/>
        <n v="20.0"/>
        <n v="30.0"/>
      </sharedItems>
    </cacheField>
    <cacheField name="Actual Duration" numFmtId="0">
      <sharedItems containsString="0" containsBlank="1" containsNumber="1" containsInteger="1">
        <n v="19.0"/>
        <n v="10.0"/>
        <n v="16.0"/>
        <n v="21.0"/>
        <n v="22.0"/>
        <n v="23.0"/>
        <n v="14.0"/>
        <n v="20.0"/>
        <n v="25.0"/>
        <n v="26.0"/>
        <n v="17.0"/>
        <n v="27.0"/>
        <n v="28.0"/>
        <n v="24.0"/>
        <n v="29.0"/>
        <m/>
        <n v="7.0"/>
        <n v="15.0"/>
        <n v="32.0"/>
        <n v="18.0"/>
        <n v="13.0"/>
        <n v="11.0"/>
        <n v="30.0"/>
        <n v="31.0"/>
        <n v="9.0"/>
        <n v="12.0"/>
        <n v="35.0"/>
        <n v="36.0"/>
        <n v="39.0"/>
        <n v="33.0"/>
        <n v="8.0"/>
        <n v="6.0"/>
        <n v="34.0"/>
        <n v="37.0"/>
      </sharedItems>
    </cacheField>
    <cacheField name="Discrepancy(Actual-Scheduled)">
      <sharedItems containsMixedTypes="1" containsNumber="1" containsInteger="1">
        <n v="-6.0"/>
        <n v="-5.0"/>
        <n v="-4.0"/>
        <n v="-3.0"/>
        <n v="-2.0"/>
        <n v="-1.0"/>
        <n v="0.0"/>
        <n v="1.0"/>
        <n v="2.0"/>
        <n v="3.0"/>
        <n v="4.0"/>
        <n v="8.0"/>
        <n v="12.0"/>
        <s v=""/>
        <n v="-8.0"/>
        <n v="6.0"/>
        <n v="7.0"/>
        <n v="-7.0"/>
        <n v="5.0"/>
        <n v="-10.0"/>
        <n v="10.0"/>
        <n v="-11.0"/>
        <n v="16.0"/>
        <n v="9.0"/>
        <n v="-9.0"/>
        <n v="15.0"/>
        <n v="-13.0"/>
      </sharedItems>
    </cacheField>
    <cacheField name="Absolute discrepancy" numFmtId="0">
      <sharedItems containsString="0" containsBlank="1" containsNumber="1" containsInteger="1">
        <n v="6.0"/>
        <n v="5.0"/>
        <n v="4.0"/>
        <n v="3.0"/>
        <n v="2.0"/>
        <n v="1.0"/>
        <n v="0.0"/>
        <n v="8.0"/>
        <n v="12.0"/>
        <m/>
        <n v="7.0"/>
        <n v="10.0"/>
        <n v="11.0"/>
        <n v="16.0"/>
        <n v="9.0"/>
        <n v="15.0"/>
        <n v="13.0"/>
      </sharedItems>
    </cacheField>
    <cacheField name="Attended" numFmtId="0">
      <sharedItems>
        <s v="Yes"/>
        <s v="No"/>
      </sharedItems>
    </cacheField>
    <cacheField name="Reason (if missed)" numFmtId="0">
      <sharedItems containsBlank="1">
        <m/>
        <s v="No reason"/>
        <s v="Weather"/>
        <s v="Forgot"/>
        <s v="Sick"/>
        <s v="Transport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Discrepancies analysis" cacheId="0" dataCaption="" rowGrandTotals="0" compact="0" compactData="0">
  <location ref="A1:E6" firstHeaderRow="0" firstDataRow="1" firstDataCol="1"/>
  <pivotFields>
    <pivotField name="Appointm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Pati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Day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Day_num" compact="0" numFmtId="3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Tim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Clinician" axis="axisRow" compact="0" outline="0" multipleItemSelectionAllowed="1" showAll="0" sortType="ascending">
      <items>
        <item x="0"/>
        <item x="1"/>
        <item x="3"/>
        <item x="2"/>
        <item t="default"/>
      </items>
    </pivotField>
    <pivotField name="Visit Type" axis="axisCol" compact="0" outline="0" multipleItemSelectionAllowed="1" showAll="0" sortType="ascending">
      <items>
        <item x="1"/>
        <item x="2"/>
        <item x="0"/>
        <item t="default"/>
      </items>
    </pivotField>
    <pivotField name="Scheduled Duration" compact="0" outline="0" multipleItemSelectionAllowed="1" showAll="0">
      <items>
        <item x="0"/>
        <item x="1"/>
        <item x="2"/>
        <item x="3"/>
        <item t="default"/>
      </items>
    </pivotField>
    <pivotField name="Actual Dur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Discrepancy(Actual-Scheduled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Absolute discrepanc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Attended" compact="0" outline="0" multipleItemSelectionAllowed="1" showAll="0">
      <items>
        <item x="0"/>
        <item t="default"/>
      </items>
    </pivotField>
  </pivotFields>
  <rowFields>
    <field x="8"/>
  </rowFields>
  <colFields>
    <field x="9"/>
  </colFields>
  <dataFields>
    <dataField name="COUNTA of Absolute discrepancy" fld="13" subtotal="count" baseField="0"/>
  </dataFields>
</pivotTableDefinition>
</file>

<file path=xl/pivotTables/pivotTable2.xml><?xml version="1.0" encoding="utf-8"?>
<pivotTableDefinition xmlns="http://schemas.openxmlformats.org/spreadsheetml/2006/main" name="Discrepancies analysis 2" cacheId="0" dataCaption="" rowGrandTotals="0" compact="0" compactData="0">
  <location ref="A9:C16" firstHeaderRow="0" firstDataRow="2" firstDataCol="0"/>
  <pivotFields>
    <pivotField name="Appointm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Pati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Day" axis="axisRow" compact="0" numFmtId="164" outline="0" multipleItemSelectionAllowed="1" showAll="0" sortType="ascending">
      <items>
        <item x="6"/>
        <item x="2"/>
        <item x="4"/>
        <item x="3"/>
        <item x="5"/>
        <item x="0"/>
        <item x="1"/>
        <item t="default"/>
      </items>
    </pivotField>
    <pivotField name="Day_num" axis="axisRow" compact="0" numFmtId="3" outline="0" multipleItemSelectionAllowed="1" showAll="0" sortType="ascending" defaultSubtotal="0">
      <items>
        <item x="2"/>
        <item x="0"/>
        <item x="1"/>
        <item x="5"/>
        <item x="6"/>
        <item x="4"/>
        <item x="3"/>
      </items>
    </pivotField>
    <pivotField name="Tim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Clinician" compact="0" outline="0" multipleItemSelectionAllowed="1" showAll="0">
      <items>
        <item x="0"/>
        <item x="1"/>
        <item x="2"/>
        <item x="3"/>
        <item t="default"/>
      </items>
    </pivotField>
    <pivotField name="Visit Type" compact="0" outline="0" multipleItemSelectionAllowed="1" showAll="0">
      <items>
        <item x="0"/>
        <item x="1"/>
        <item x="2"/>
        <item t="default"/>
      </items>
    </pivotField>
    <pivotField name="Scheduled Duration" compact="0" outline="0" multipleItemSelectionAllowed="1" showAll="0">
      <items>
        <item x="0"/>
        <item x="1"/>
        <item x="2"/>
        <item x="3"/>
        <item t="default"/>
      </items>
    </pivotField>
    <pivotField name="Actual Dur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Discrepancy(Actual-Scheduled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Absolute discrepanc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Attended" compact="0" outline="0" multipleItemSelectionAllowed="1" showAll="0">
      <items>
        <item x="0"/>
        <item t="default"/>
      </items>
    </pivotField>
  </pivotFields>
  <rowFields>
    <field x="4"/>
    <field x="3"/>
  </rowFields>
  <dataFields>
    <dataField name="COUNTA of Discrepancy(Actual-Scheduled)" fld="12" subtotal="count" baseField="0"/>
  </dataFields>
</pivotTableDefinition>
</file>

<file path=xl/pivotTables/pivotTable3.xml><?xml version="1.0" encoding="utf-8"?>
<pivotTableDefinition xmlns="http://schemas.openxmlformats.org/spreadsheetml/2006/main" name="Missed visit analysis" cacheId="1" dataCaption="" rowGrandTotals="0" compact="0" compactData="0">
  <location ref="A1:B6" firstHeaderRow="0" firstDataRow="1" firstDataCol="0"/>
  <pivotFields>
    <pivotField name="Appointment 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Pati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Day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Day_num" compact="0" numFmtId="3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Tim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Clinician" compact="0" outline="0" multipleItemSelectionAllowed="1" showAll="0">
      <items>
        <item x="0"/>
        <item x="1"/>
        <item x="2"/>
        <item x="3"/>
        <item t="default"/>
      </items>
    </pivotField>
    <pivotField name="Visit Type" compact="0" outline="0" multipleItemSelectionAllowed="1" showAll="0">
      <items>
        <item x="0"/>
        <item x="1"/>
        <item x="2"/>
        <item t="default"/>
      </items>
    </pivotField>
    <pivotField name="Scheduled Duration" compact="0" outline="0" multipleItemSelectionAllowed="1" showAll="0">
      <items>
        <item x="0"/>
        <item x="1"/>
        <item x="2"/>
        <item x="3"/>
        <item t="default"/>
      </items>
    </pivotField>
    <pivotField name="Actual Duration" compact="0" outline="0" multipleItemSelectionAllowed="1" showAll="0">
      <items>
        <item x="0"/>
        <item t="default"/>
      </items>
    </pivotField>
    <pivotField name="Discrepancy(Actual-Scheduled)" compact="0" outline="0" multipleItemSelectionAllowed="1" showAll="0">
      <items>
        <item x="0"/>
        <item t="default"/>
      </items>
    </pivotField>
    <pivotField name="Absolute discrepancy" compact="0" outline="0" multipleItemSelectionAllowed="1" showAll="0">
      <items>
        <item x="0"/>
        <item t="default"/>
      </items>
    </pivotField>
    <pivotField name="Attended" compact="0" outline="0" multipleItemSelectionAllowed="1" showAll="0">
      <items>
        <item x="0"/>
        <item t="default"/>
      </items>
    </pivotField>
    <pivotField name="Reason (if missed)" axis="axisRow" compact="0" outline="0" multipleItemSelectionAllowed="1" showAll="0" sortType="ascending">
      <items>
        <item x="0"/>
        <item x="2"/>
        <item x="3"/>
        <item x="4"/>
        <item x="1"/>
        <item t="default"/>
      </items>
    </pivotField>
  </pivotFields>
  <rowFields>
    <field x="15"/>
  </rowFields>
  <dataFields>
    <dataField name="COUNTA of Appointment ID" fld="0" subtotal="count" baseField="0"/>
  </dataFields>
</pivotTableDefinition>
</file>

<file path=xl/pivotTables/pivotTable4.xml><?xml version="1.0" encoding="utf-8"?>
<pivotTableDefinition xmlns="http://schemas.openxmlformats.org/spreadsheetml/2006/main" name="Missed visit analysis 2" cacheId="1" dataCaption="" compact="0" compactData="0">
  <location ref="A9:H18" firstHeaderRow="0" firstDataRow="2" firstDataCol="1"/>
  <pivotFields>
    <pivotField name="Appointm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Pati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Day" axis="axisRow" compact="0" numFmtId="164" outline="0" multipleItemSelectionAllowed="1" showAll="0" sortType="ascending">
      <items>
        <item x="4"/>
        <item x="0"/>
        <item x="5"/>
        <item x="6"/>
        <item x="3"/>
        <item x="1"/>
        <item x="2"/>
        <item t="default"/>
      </items>
    </pivotField>
    <pivotField name="Day_num" axis="axisRow" compact="0" numFmtId="3" outline="0" multipleItemSelectionAllowed="1" showAll="0" sortType="ascending" defaultSubtotal="0">
      <items>
        <item x="0"/>
        <item x="1"/>
        <item x="2"/>
        <item x="3"/>
        <item x="4"/>
        <item x="5"/>
        <item x="6"/>
      </items>
    </pivotField>
    <pivotField name="Tim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Clinician" compact="0" outline="0" multipleItemSelectionAllowed="1" showAll="0">
      <items>
        <item x="0"/>
        <item x="1"/>
        <item x="2"/>
        <item x="3"/>
        <item t="default"/>
      </items>
    </pivotField>
    <pivotField name="Visit Type" compact="0" outline="0" multipleItemSelectionAllowed="1" showAll="0">
      <items>
        <item x="0"/>
        <item x="1"/>
        <item x="2"/>
        <item t="default"/>
      </items>
    </pivotField>
    <pivotField name="Scheduled Duration" compact="0" outline="0" multipleItemSelectionAllowed="1" showAll="0">
      <items>
        <item x="0"/>
        <item x="1"/>
        <item x="2"/>
        <item x="3"/>
        <item t="default"/>
      </items>
    </pivotField>
    <pivotField name="Actual Duration" compact="0" outline="0" multipleItemSelectionAllowed="1" showAll="0">
      <items>
        <item x="0"/>
        <item t="default"/>
      </items>
    </pivotField>
    <pivotField name="Discrepancy(Actual-Scheduled)" compact="0" outline="0" multipleItemSelectionAllowed="1" showAll="0">
      <items>
        <item x="0"/>
        <item t="default"/>
      </items>
    </pivotField>
    <pivotField name="Absolute discrepancy" compact="0" outline="0" multipleItemSelectionAllowed="1" showAll="0">
      <items>
        <item x="0"/>
        <item t="default"/>
      </items>
    </pivotField>
    <pivotField name="Attended" compact="0" outline="0" multipleItemSelectionAllowed="1" showAll="0">
      <items>
        <item x="0"/>
        <item t="default"/>
      </items>
    </pivotField>
    <pivotField name="Reason (if missed)" axis="axisCol" dataField="1" compact="0" outline="0" multipleItemSelectionAllowed="1" showAll="0" sortType="ascending">
      <items>
        <item x="0"/>
        <item x="2"/>
        <item x="3"/>
        <item x="4"/>
        <item x="1"/>
        <item t="default"/>
      </items>
    </pivotField>
  </pivotFields>
  <rowFields>
    <field x="4"/>
    <field x="3"/>
  </rowFields>
  <colFields>
    <field x="15"/>
  </colFields>
  <dataFields>
    <dataField name="COUNTA of Reason (if missed)" fld="15" subtotal="count" baseField="0"/>
  </dataFields>
</pivotTableDefinition>
</file>

<file path=xl/pivotTables/pivotTable5.xml><?xml version="1.0" encoding="utf-8"?>
<pivotTableDefinition xmlns="http://schemas.openxmlformats.org/spreadsheetml/2006/main" name="Missed visit analysis 3" cacheId="1" dataCaption="" rowGrandTotals="0" colGrandTotals="0" compact="0" compactData="0">
  <location ref="A22:F25" firstHeaderRow="0" firstDataRow="1" firstDataCol="1"/>
  <pivotFields>
    <pivotField name="Appointm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Pati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Day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Day_num" compact="0" numFmtId="3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Tim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Gender" axis="axisRow" compact="0" outline="0" multipleItemSelectionAllowed="1" showAll="0" sortType="ascending">
      <items>
        <item x="1"/>
        <item x="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Clinician" compact="0" outline="0" multipleItemSelectionAllowed="1" showAll="0">
      <items>
        <item x="0"/>
        <item x="1"/>
        <item x="2"/>
        <item x="3"/>
        <item t="default"/>
      </items>
    </pivotField>
    <pivotField name="Visit Type" compact="0" outline="0" multipleItemSelectionAllowed="1" showAll="0">
      <items>
        <item x="0"/>
        <item x="1"/>
        <item x="2"/>
        <item t="default"/>
      </items>
    </pivotField>
    <pivotField name="Scheduled Duration" compact="0" outline="0" multipleItemSelectionAllowed="1" showAll="0">
      <items>
        <item x="0"/>
        <item x="1"/>
        <item x="2"/>
        <item x="3"/>
        <item t="default"/>
      </items>
    </pivotField>
    <pivotField name="Actual Duration" compact="0" outline="0" multipleItemSelectionAllowed="1" showAll="0">
      <items>
        <item x="0"/>
        <item t="default"/>
      </items>
    </pivotField>
    <pivotField name="Discrepancy(Actual-Scheduled)" compact="0" outline="0" multipleItemSelectionAllowed="1" showAll="0">
      <items>
        <item x="0"/>
        <item t="default"/>
      </items>
    </pivotField>
    <pivotField name="Absolute discrepancy" compact="0" outline="0" multipleItemSelectionAllowed="1" showAll="0">
      <items>
        <item x="0"/>
        <item t="default"/>
      </items>
    </pivotField>
    <pivotField name="Attended" compact="0" outline="0" multipleItemSelectionAllowed="1" showAll="0">
      <items>
        <item x="0"/>
        <item t="default"/>
      </items>
    </pivotField>
    <pivotField name="Reason (if missed)" axis="axisCol" dataField="1" compact="0" outline="0" multipleItemSelectionAllowed="1" showAll="0" sortType="ascending">
      <items>
        <item x="0"/>
        <item x="2"/>
        <item x="3"/>
        <item x="4"/>
        <item x="1"/>
        <item t="default"/>
      </items>
    </pivotField>
  </pivotFields>
  <rowFields>
    <field x="6"/>
  </rowFields>
  <colFields>
    <field x="15"/>
  </colFields>
  <dataFields>
    <dataField name="COUNTA of Reason (if missed)" fld="15" subtotal="count" baseField="0"/>
  </dataFields>
</pivotTableDefinition>
</file>

<file path=xl/pivotTables/pivotTable6.xml><?xml version="1.0" encoding="utf-8"?>
<pivotTableDefinition xmlns="http://schemas.openxmlformats.org/spreadsheetml/2006/main" name="Missed visit analysis 4" cacheId="1" dataCaption="" rowGrandTotals="0" colGrandTotals="0" compact="0" compactData="0">
  <location ref="A29:D32" firstHeaderRow="0" firstDataRow="1" firstDataCol="1"/>
  <pivotFields>
    <pivotField name="Appointm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Pati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Day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Day_num" compact="0" numFmtId="3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Tim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Gender" axis="axisRow" compact="0" outline="0" multipleItemSelectionAllowed="1" showAll="0" sortType="ascending">
      <items>
        <item x="1"/>
        <item x="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Clinician" compact="0" outline="0" multipleItemSelectionAllowed="1" showAll="0">
      <items>
        <item x="0"/>
        <item x="1"/>
        <item x="2"/>
        <item x="3"/>
        <item t="default"/>
      </items>
    </pivotField>
    <pivotField name="Visit Type" axis="axisCol" dataField="1" compact="0" outline="0" multipleItemSelectionAllowed="1" showAll="0" sortType="ascending">
      <items>
        <item x="2"/>
        <item x="1"/>
        <item x="0"/>
        <item t="default"/>
      </items>
    </pivotField>
    <pivotField name="Scheduled Duration" compact="0" outline="0" multipleItemSelectionAllowed="1" showAll="0">
      <items>
        <item x="0"/>
        <item x="1"/>
        <item x="2"/>
        <item x="3"/>
        <item t="default"/>
      </items>
    </pivotField>
    <pivotField name="Actual Duration" compact="0" outline="0" multipleItemSelectionAllowed="1" showAll="0">
      <items>
        <item x="0"/>
        <item t="default"/>
      </items>
    </pivotField>
    <pivotField name="Discrepancy(Actual-Scheduled)" compact="0" outline="0" multipleItemSelectionAllowed="1" showAll="0">
      <items>
        <item x="0"/>
        <item t="default"/>
      </items>
    </pivotField>
    <pivotField name="Absolute discrepancy" compact="0" outline="0" multipleItemSelectionAllowed="1" showAll="0">
      <items>
        <item x="0"/>
        <item t="default"/>
      </items>
    </pivotField>
    <pivotField name="Attended" compact="0" outline="0" multipleItemSelectionAllowed="1" showAll="0">
      <items>
        <item x="0"/>
        <item t="default"/>
      </items>
    </pivotField>
    <pivotField name="Reason (if missed)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6"/>
  </rowFields>
  <colFields>
    <field x="9"/>
  </colFields>
  <dataFields>
    <dataField name="COUNTA of Visit Type" fld="9" subtotal="count" baseField="0"/>
  </dataFields>
</pivotTableDefinition>
</file>

<file path=xl/pivotTables/pivotTable7.xml><?xml version="1.0" encoding="utf-8"?>
<pivotTableDefinition xmlns="http://schemas.openxmlformats.org/spreadsheetml/2006/main" name="Missed visit analysis 5" cacheId="1" dataCaption="" compact="0" compactData="0">
  <location ref="A37:B40" firstHeaderRow="0" firstDataRow="1" firstDataCol="0"/>
  <pivotFields>
    <pivotField name="Appointm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Pati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Day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Day_num" compact="0" numFmtId="3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Tim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Gender" axis="axisRow" compact="0" outline="0" multipleItemSelectionAllowed="1" showAll="0" sortType="ascending">
      <items>
        <item x="1"/>
        <item x="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Clinician" compact="0" outline="0" multipleItemSelectionAllowed="1" showAll="0">
      <items>
        <item x="0"/>
        <item x="1"/>
        <item x="2"/>
        <item x="3"/>
        <item t="default"/>
      </items>
    </pivotField>
    <pivotField name="Visit Type" compact="0" outline="0" multipleItemSelectionAllowed="1" showAll="0">
      <items>
        <item x="0"/>
        <item x="1"/>
        <item x="2"/>
        <item t="default"/>
      </items>
    </pivotField>
    <pivotField name="Scheduled Duration" compact="0" outline="0" multipleItemSelectionAllowed="1" showAll="0">
      <items>
        <item x="0"/>
        <item x="1"/>
        <item x="2"/>
        <item x="3"/>
        <item t="default"/>
      </items>
    </pivotField>
    <pivotField name="Actual Duration" compact="0" outline="0" multipleItemSelectionAllowed="1" showAll="0">
      <items>
        <item x="0"/>
        <item t="default"/>
      </items>
    </pivotField>
    <pivotField name="Discrepancy(Actual-Scheduled)" compact="0" outline="0" multipleItemSelectionAllowed="1" showAll="0">
      <items>
        <item x="0"/>
        <item t="default"/>
      </items>
    </pivotField>
    <pivotField name="Absolute discrepancy" compact="0" outline="0" multipleItemSelectionAllowed="1" showAll="0">
      <items>
        <item x="0"/>
        <item t="default"/>
      </items>
    </pivotField>
    <pivotField name="Attended" compact="0" outline="0" multipleItemSelectionAllowed="1" showAll="0">
      <items>
        <item x="0"/>
        <item t="default"/>
      </items>
    </pivotField>
    <pivotField name="Reason (if missed)" dataField="1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6"/>
  </rowFields>
  <dataFields>
    <dataField name="COUNTA of Reason (if missed)" fld="15" subtotal="count" baseField="0"/>
  </dataFields>
</pivotTableDefinition>
</file>

<file path=xl/pivotTables/pivotTable8.xml><?xml version="1.0" encoding="utf-8"?>
<pivotTableDefinition xmlns="http://schemas.openxmlformats.org/spreadsheetml/2006/main" name="Missed visit analysis 6" cacheId="2" dataCaption="" compact="0" compactData="0">
  <location ref="A43:B48" firstHeaderRow="0" firstDataRow="1" firstDataCol="0"/>
  <pivotFields>
    <pivotField name="Appointm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t="default"/>
      </items>
    </pivotField>
    <pivotField name="Pati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Day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Day_num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Tim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Gender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t="default"/>
      </items>
    </pivotField>
    <pivotField name="Clinicia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isit Type" axis="axisRow" compact="0" outline="0" multipleItemSelectionAllowed="1" showAll="0" sortType="ascending">
      <items>
        <item x="3"/>
        <item x="0"/>
        <item x="2"/>
        <item x="1"/>
        <item t="default"/>
      </items>
    </pivotField>
    <pivotField name="Scheduled Dur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ctual Dur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Discrepancy(Actual-Scheduled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Absolute discrepanc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Attended" compact="0" outline="0" multipleItemSelectionAllowed="1" showAll="0">
      <items>
        <item x="0"/>
        <item x="1"/>
        <item x="2"/>
        <item t="default"/>
      </items>
    </pivotField>
    <pivotField name="Reason (if missed)" dataField="1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</pivotFields>
  <rowFields>
    <field x="9"/>
  </rowFields>
  <dataFields>
    <dataField name="COUNTA of Reason (if missed)" fld="15" subtotal="count" baseField="0"/>
  </dataFields>
</pivotTableDefinition>
</file>

<file path=xl/pivotTables/pivotTable9.xml><?xml version="1.0" encoding="utf-8"?>
<pivotTableDefinition xmlns="http://schemas.openxmlformats.org/spreadsheetml/2006/main" name="Visit type analysis" cacheId="3" dataCaption="" compact="0" compactData="0">
  <location ref="A1:D6" firstHeaderRow="0" firstDataRow="1" firstDataCol="1"/>
  <pivotFields>
    <pivotField name="Appointm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Pati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Day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Day_num" compact="0" numFmtId="3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Tim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name="Clinician" compact="0" outline="0" multipleItemSelectionAllowed="1" showAll="0">
      <items>
        <item x="0"/>
        <item x="1"/>
        <item x="2"/>
        <item x="3"/>
        <item t="default"/>
      </items>
    </pivotField>
    <pivotField name="Visit Type" axis="axisRow" compact="0" outline="0" multipleItemSelectionAllowed="1" showAll="0" sortType="ascending">
      <items>
        <item x="0"/>
        <item x="2"/>
        <item x="1"/>
        <item t="default"/>
      </items>
    </pivotField>
    <pivotField name="Scheduled Duration" compact="0" outline="0" multipleItemSelectionAllowed="1" showAll="0">
      <items>
        <item x="0"/>
        <item x="1"/>
        <item x="2"/>
        <item x="3"/>
        <item t="default"/>
      </items>
    </pivotField>
    <pivotField name="Actual Dur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Discrepancy(Actual-Scheduled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bsolute discrepanc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Attended" axis="axisCol" dataField="1" compact="0" outline="0" multipleItemSelectionAllowed="1" showAll="0" sortType="ascending">
      <items>
        <item x="1"/>
        <item x="0"/>
        <item t="default"/>
      </items>
    </pivotField>
    <pivotField name="Reason (if missed)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</pivotFields>
  <rowFields>
    <field x="9"/>
  </rowFields>
  <colFields>
    <field x="14"/>
  </colFields>
  <dataFields>
    <dataField name="COUNTA of Attended" fld="14" subtotal="count" baseField="0"/>
  </dataFields>
</pivotTableDefinition>
</file>

<file path=xl/pivotTables/pivotTable10.xml><?xml version="1.0" encoding="utf-8"?>
<pivotTableDefinition xmlns="http://schemas.openxmlformats.org/spreadsheetml/2006/main" name="Visit type analysis 2" cacheId="3" dataCaption="" rowGrandTotals="0" compact="0" compactData="0">
  <location ref="A20:B23" firstHeaderRow="0" firstDataRow="1" firstDataCol="0"/>
  <pivotFields>
    <pivotField name="Appointm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Pati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Day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Day_num" compact="0" numFmtId="3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Tim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name="Clinician" compact="0" outline="0" multipleItemSelectionAllowed="1" showAll="0">
      <items>
        <item x="0"/>
        <item x="1"/>
        <item x="2"/>
        <item x="3"/>
        <item t="default"/>
      </items>
    </pivotField>
    <pivotField name="Visit Type" axis="axisRow" compact="0" outline="0" multipleItemSelectionAllowed="1" showAll="0" sortType="ascending">
      <items>
        <item x="0"/>
        <item x="2"/>
        <item x="1"/>
        <item t="default"/>
      </items>
    </pivotField>
    <pivotField name="Scheduled Duration" dataField="1" compact="0" outline="0" multipleItemSelectionAllowed="1" showAll="0">
      <items>
        <item x="0"/>
        <item x="1"/>
        <item x="2"/>
        <item x="3"/>
        <item t="default"/>
      </items>
    </pivotField>
    <pivotField name="Actual Dur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Discrepancy(Actual-Scheduled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bsolute discrepanc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Attended" compact="0" outline="0" multipleItemSelectionAllowed="1" showAll="0">
      <items>
        <item x="0"/>
        <item x="1"/>
        <item t="default"/>
      </items>
    </pivotField>
    <pivotField name="Reason (if missed)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</pivotFields>
  <rowFields>
    <field x="9"/>
  </rowFields>
  <dataFields>
    <dataField name="COUNTA of Scheduled Duration" fld="10" subtotal="count" baseField="0"/>
  </dataFields>
</pivotTableDefinition>
</file>

<file path=xl/pivotTables/pivotTable11.xml><?xml version="1.0" encoding="utf-8"?>
<pivotTableDefinition xmlns="http://schemas.openxmlformats.org/spreadsheetml/2006/main" name="Visit type analysis 3" cacheId="3" dataCaption="" rowGrandTotals="0" colGrandTotals="0" compact="0" compactData="0">
  <location ref="A29:C33" firstHeaderRow="0" firstDataRow="1" firstDataCol="1"/>
  <pivotFields>
    <pivotField name="Appointment 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Pati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Day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Day_num" compact="0" numFmtId="3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Tim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name="Clinician" compact="0" outline="0" multipleItemSelectionAllowed="1" showAll="0">
      <items>
        <item x="0"/>
        <item x="1"/>
        <item x="2"/>
        <item x="3"/>
        <item t="default"/>
      </items>
    </pivotField>
    <pivotField name="Visit Type" axis="axisRow" compact="0" outline="0" multipleItemSelectionAllowed="1" showAll="0" sortType="ascending">
      <items>
        <item x="0"/>
        <item x="2"/>
        <item x="1"/>
        <item t="default"/>
      </items>
    </pivotField>
    <pivotField name="Scheduled Duration" compact="0" outline="0" multipleItemSelectionAllowed="1" showAll="0">
      <items>
        <item x="0"/>
        <item x="1"/>
        <item x="2"/>
        <item x="3"/>
        <item t="default"/>
      </items>
    </pivotField>
    <pivotField name="Actual Dur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Discrepancy(Actual-Scheduled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bsolute discrepanc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Attended" axis="axisCol" compact="0" outline="0" multipleItemSelectionAllowed="1" showAll="0" sortType="ascending">
      <items>
        <item x="1"/>
        <item x="0"/>
        <item t="default"/>
      </items>
    </pivotField>
    <pivotField name="Reason (if missed)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</pivotFields>
  <rowFields>
    <field x="9"/>
  </rowFields>
  <colFields>
    <field x="14"/>
  </colFields>
  <dataFields>
    <dataField name="COUNTA of Appointment ID" fld="0" subtotal="count" baseField="0"/>
  </dataFields>
</pivotTableDefinition>
</file>

<file path=xl/pivotTables/pivotTable12.xml><?xml version="1.0" encoding="utf-8"?>
<pivotTableDefinition xmlns="http://schemas.openxmlformats.org/spreadsheetml/2006/main" name="Clinician Workload" cacheId="3" dataCaption="" compact="0" compactData="0">
  <location ref="A1:C6" firstHeaderRow="0" firstDataRow="2" firstDataCol="0"/>
  <pivotFields>
    <pivotField name="Appointm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Pati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Day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Day_num" compact="0" numFmtId="3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Tim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name="Clinician" axis="axisRow" compact="0" outline="0" multipleItemSelectionAllowed="1" showAll="0" sortType="ascending">
      <items>
        <item x="1"/>
        <item x="3"/>
        <item x="2"/>
        <item x="0"/>
        <item t="default"/>
      </items>
    </pivotField>
    <pivotField name="Visit Type" compact="0" outline="0" multipleItemSelectionAllowed="1" showAll="0">
      <items>
        <item x="0"/>
        <item x="1"/>
        <item x="2"/>
        <item t="default"/>
      </items>
    </pivotField>
    <pivotField name="Scheduled Duration" dataField="1" compact="0" outline="0" multipleItemSelectionAllowed="1" showAll="0">
      <items>
        <item x="0"/>
        <item x="1"/>
        <item x="2"/>
        <item x="3"/>
        <item t="default"/>
      </items>
    </pivotField>
    <pivotField name="Actual Duratio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Discrepancy(Actual-Scheduled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bsolute discrepanc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Attended" compact="0" outline="0" multipleItemSelectionAllowed="1" showAll="0">
      <items>
        <item x="0"/>
        <item x="1"/>
        <item t="default"/>
      </items>
    </pivotField>
    <pivotField name="Reason (if missed)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</pivotFields>
  <rowFields>
    <field x="8"/>
  </rowFields>
  <colFields>
    <field x="-2"/>
  </colFields>
  <dataFields>
    <dataField name="COUNTA of Actual Duration" fld="11" subtotal="count" baseField="0"/>
    <dataField name="COUNTA of Scheduled Duration" fld="10" subtotal="count" baseField="0"/>
  </dataFields>
</pivotTableDefinition>
</file>

<file path=xl/pivotTables/pivotTable13.xml><?xml version="1.0" encoding="utf-8"?>
<pivotTableDefinition xmlns="http://schemas.openxmlformats.org/spreadsheetml/2006/main" name="Clinician Workload 2" cacheId="3" dataCaption="" compact="0" compactData="0">
  <location ref="A11:E17" firstHeaderRow="0" firstDataRow="1" firstDataCol="1"/>
  <pivotFields>
    <pivotField name="Appointm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Pati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Day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Day_num" compact="0" numFmtId="3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Tim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name="Clinician" axis="axisRow" compact="0" outline="0" multipleItemSelectionAllowed="1" showAll="0" sortType="ascending">
      <items>
        <item x="1"/>
        <item x="3"/>
        <item x="2"/>
        <item x="0"/>
        <item t="default"/>
      </items>
    </pivotField>
    <pivotField name="Visit Type" axis="axisCol" compact="0" outline="0" multipleItemSelectionAllowed="1" showAll="0" sortType="ascending">
      <items>
        <item x="0"/>
        <item x="2"/>
        <item x="1"/>
        <item t="default"/>
      </items>
    </pivotField>
    <pivotField name="Scheduled Duration" compact="0" outline="0" multipleItemSelectionAllowed="1" showAll="0">
      <items>
        <item x="0"/>
        <item x="1"/>
        <item x="2"/>
        <item x="3"/>
        <item t="default"/>
      </items>
    </pivotField>
    <pivotField name="Actual Duratio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Discrepancy(Actual-Scheduled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bsolute discrepanc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Attended" compact="0" outline="0" multipleItemSelectionAllowed="1" showAll="0">
      <items>
        <item x="0"/>
        <item x="1"/>
        <item t="default"/>
      </items>
    </pivotField>
    <pivotField name="Reason (if missed)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</pivotFields>
  <rowFields>
    <field x="8"/>
  </rowFields>
  <colFields>
    <field x="9"/>
  </colFields>
  <dataFields>
    <dataField name="COUNTA of Actual Duration" fld="11" subtotal="count" baseField="0"/>
  </dataFields>
</pivotTableDefinition>
</file>

<file path=xl/pivotTables/pivotTable14.xml><?xml version="1.0" encoding="utf-8"?>
<pivotTableDefinition xmlns="http://schemas.openxmlformats.org/spreadsheetml/2006/main" name="Clinician Workload 3" cacheId="3" dataCaption="" compact="0" compactData="0">
  <location ref="A21:E27" firstHeaderRow="0" firstDataRow="1" firstDataCol="1"/>
  <pivotFields>
    <pivotField name="Appointm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Pati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Day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Day_num" compact="0" numFmtId="3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Tim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name="Clinician" axis="axisRow" compact="0" outline="0" multipleItemSelectionAllowed="1" showAll="0" sortType="ascending">
      <items>
        <item x="1"/>
        <item x="3"/>
        <item x="2"/>
        <item x="0"/>
        <item t="default"/>
      </items>
    </pivotField>
    <pivotField name="Visit Type" axis="axisCol" compact="0" outline="0" multipleItemSelectionAllowed="1" showAll="0" sortType="ascending">
      <items>
        <item x="0"/>
        <item x="2"/>
        <item x="1"/>
        <item t="default"/>
      </items>
    </pivotField>
    <pivotField name="Scheduled Duration" compact="0" outline="0" multipleItemSelectionAllowed="1" showAll="0">
      <items>
        <item x="0"/>
        <item x="1"/>
        <item x="2"/>
        <item x="3"/>
        <item t="default"/>
      </items>
    </pivotField>
    <pivotField name="Actual Duratio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Discrepancy(Actual-Scheduled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bsolute discrepanc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Attended" compact="0" outline="0" multipleItemSelectionAllowed="1" showAll="0">
      <items>
        <item x="0"/>
        <item x="1"/>
        <item t="default"/>
      </items>
    </pivotField>
    <pivotField name="Reason (if missed)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</pivotFields>
  <rowFields>
    <field x="8"/>
  </rowFields>
  <colFields>
    <field x="9"/>
  </colFields>
  <dataFields>
    <dataField name="SUM of Actual Duration" fld="11" baseField="0"/>
  </dataFields>
</pivotTableDefinition>
</file>

<file path=xl/pivotTables/pivotTable15.xml><?xml version="1.0" encoding="utf-8"?>
<pivotTableDefinition xmlns="http://schemas.openxmlformats.org/spreadsheetml/2006/main" name="Gender and Age distribution" cacheId="3" dataCaption="" rowGrandTotals="0" colGrandTotals="0" compact="0" compactData="0">
  <location ref="A1:C4" firstHeaderRow="0" firstDataRow="1" firstDataCol="1"/>
  <pivotFields>
    <pivotField name="Appointment 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Pati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Day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Day_num" compact="0" numFmtId="3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Tim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Gender" axis="axisRow" compact="0" outline="0" multipleItemSelectionAllowed="1" showAll="0" sortType="ascending">
      <items>
        <item x="0"/>
        <item x="1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name="Clinician" compact="0" outline="0" multipleItemSelectionAllowed="1" showAll="0">
      <items>
        <item x="0"/>
        <item x="1"/>
        <item x="2"/>
        <item x="3"/>
        <item t="default"/>
      </items>
    </pivotField>
    <pivotField name="Visit Type" compact="0" outline="0" multipleItemSelectionAllowed="1" showAll="0">
      <items>
        <item x="0"/>
        <item x="1"/>
        <item x="2"/>
        <item t="default"/>
      </items>
    </pivotField>
    <pivotField name="Scheduled Duration" compact="0" outline="0" multipleItemSelectionAllowed="1" showAll="0">
      <items>
        <item x="0"/>
        <item x="1"/>
        <item x="2"/>
        <item x="3"/>
        <item t="default"/>
      </items>
    </pivotField>
    <pivotField name="Actual Dur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Discrepancy(Actual-Scheduled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bsolute discrepanc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Attended" axis="axisCol" compact="0" outline="0" multipleItemSelectionAllowed="1" showAll="0" sortType="descending">
      <items>
        <item x="0"/>
        <item x="1"/>
        <item t="default"/>
      </items>
    </pivotField>
    <pivotField name="Reason (if missed)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</pivotFields>
  <rowFields>
    <field x="6"/>
  </rowFields>
  <colFields>
    <field x="14"/>
  </colFields>
  <dataFields>
    <dataField name="COUNTA of Appointment ID" fld="0" subtotal="count" baseField="0"/>
  </dataFields>
</pivotTableDefinition>
</file>

<file path=xl/pivotTables/pivotTable16.xml><?xml version="1.0" encoding="utf-8"?>
<pivotTableDefinition xmlns="http://schemas.openxmlformats.org/spreadsheetml/2006/main" name="Gender and Age distribution 2" cacheId="3" dataCaption="" rowGrandTotals="0" compact="0" compactData="0">
  <location ref="A9:B11" firstHeaderRow="0" firstDataRow="1" firstDataCol="0"/>
  <pivotFields>
    <pivotField name="Appointment 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Pati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Day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Day_num" compact="0" numFmtId="3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Tim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Gender" axis="axisRow" compact="0" outline="0" multipleItemSelectionAllowed="1" showAll="0" sortType="ascending">
      <items>
        <item x="0"/>
        <item x="1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name="Clinician" compact="0" outline="0" multipleItemSelectionAllowed="1" showAll="0">
      <items>
        <item x="0"/>
        <item x="1"/>
        <item x="2"/>
        <item x="3"/>
        <item t="default"/>
      </items>
    </pivotField>
    <pivotField name="Visit Type" compact="0" outline="0" multipleItemSelectionAllowed="1" showAll="0">
      <items>
        <item x="0"/>
        <item x="1"/>
        <item x="2"/>
        <item t="default"/>
      </items>
    </pivotField>
    <pivotField name="Scheduled Duration" compact="0" outline="0" multipleItemSelectionAllowed="1" showAll="0">
      <items>
        <item x="0"/>
        <item x="1"/>
        <item x="2"/>
        <item x="3"/>
        <item t="default"/>
      </items>
    </pivotField>
    <pivotField name="Actual Dur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Discrepancy(Actual-Scheduled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bsolute discrepanc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Attended" compact="0" outline="0" multipleItemSelectionAllowed="1" showAll="0">
      <items>
        <item x="0"/>
        <item x="1"/>
        <item t="default"/>
      </items>
    </pivotField>
    <pivotField name="Reason (if missed)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</pivotFields>
  <rowFields>
    <field x="6"/>
  </rowFields>
  <dataFields>
    <dataField name="COUNTA of Appointment ID" fld="0" subtotal="count" baseField="0"/>
  </dataFields>
</pivotTableDefinition>
</file>

<file path=xl/pivotTables/pivotTable17.xml><?xml version="1.0" encoding="utf-8"?>
<pivotTableDefinition xmlns="http://schemas.openxmlformats.org/spreadsheetml/2006/main" name="Appointment Workload per day of" cacheId="3" dataCaption="" rowGrandTotals="0" compact="0" compactData="0">
  <location ref="A1:D8" firstHeaderRow="0" firstDataRow="2" firstDataCol="0"/>
  <pivotFields>
    <pivotField name="Appointment 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Pati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Day" axis="axisRow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t="default"/>
      </items>
      <autoSortScope>
        <pivotArea>
          <references>
            <reference field="4294967294">
              <x v="1"/>
            </reference>
          </references>
        </pivotArea>
      </autoSortScope>
    </pivotField>
    <pivotField name="Day_num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Tim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name="Clinician" compact="0" outline="0" multipleItemSelectionAllowed="1" showAll="0">
      <items>
        <item x="0"/>
        <item x="1"/>
        <item x="2"/>
        <item x="3"/>
        <item t="default"/>
      </items>
    </pivotField>
    <pivotField name="Visit Type" compact="0" outline="0" multipleItemSelectionAllowed="1" showAll="0">
      <items>
        <item x="0"/>
        <item x="1"/>
        <item x="2"/>
        <item t="default"/>
      </items>
    </pivotField>
    <pivotField name="Scheduled Duration" compact="0" outline="0" multipleItemSelectionAllowed="1" showAll="0">
      <items>
        <item x="0"/>
        <item x="1"/>
        <item x="2"/>
        <item x="3"/>
        <item t="default"/>
      </items>
    </pivotField>
    <pivotField name="Actual Duratio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Discrepancy(Actual-Scheduled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bsolute discrepanc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Attended" compact="0" outline="0" multipleItemSelectionAllowed="1" showAll="0">
      <items>
        <item x="0"/>
        <item x="1"/>
        <item t="default"/>
      </items>
    </pivotField>
    <pivotField name="Reason (if missed)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</pivotFields>
  <rowFields>
    <field x="3"/>
  </rowFields>
  <colFields>
    <field x="-2"/>
  </colFields>
  <dataFields>
    <dataField name="COUNTA of Appointment ID" fld="0" subtotal="count" baseField="0"/>
    <dataField name="AVERAGE of Day_num" fld="4" subtotal="average" baseField="0"/>
    <dataField name="COUNTA of Actual Duration" fld="11" subtotal="count" baseField="0"/>
  </dataFields>
</pivotTableDefinition>
</file>

<file path=xl/pivotTables/pivotTable18.xml><?xml version="1.0" encoding="utf-8"?>
<pivotTableDefinition xmlns="http://schemas.openxmlformats.org/spreadsheetml/2006/main" name="Appointments ratio" cacheId="3" dataCaption="" compact="0" compactData="0">
  <location ref="A1:D33" firstHeaderRow="0" firstDataRow="1" firstDataCol="1"/>
  <pivotFields>
    <pivotField name="Appointment 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Pati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Date" axis="axisRow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Day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Day_num" compact="0" numFmtId="3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Tim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name="Clinician" compact="0" outline="0" multipleItemSelectionAllowed="1" showAll="0">
      <items>
        <item x="0"/>
        <item x="1"/>
        <item x="2"/>
        <item x="3"/>
        <item t="default"/>
      </items>
    </pivotField>
    <pivotField name="Visit Type" compact="0" outline="0" multipleItemSelectionAllowed="1" showAll="0">
      <items>
        <item x="0"/>
        <item x="1"/>
        <item x="2"/>
        <item t="default"/>
      </items>
    </pivotField>
    <pivotField name="Scheduled Duration" compact="0" outline="0" multipleItemSelectionAllowed="1" showAll="0">
      <items>
        <item x="0"/>
        <item x="1"/>
        <item x="2"/>
        <item x="3"/>
        <item t="default"/>
      </items>
    </pivotField>
    <pivotField name="Actual Dur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Discrepancy(Actual-Scheduled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bsolute discrepanc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Attended" axis="axisCol" compact="0" outline="0" multipleItemSelectionAllowed="1" showAll="0" sortType="ascending">
      <items>
        <item x="1"/>
        <item x="0"/>
        <item t="default"/>
      </items>
    </pivotField>
    <pivotField name="Reason (if missed)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</pivotFields>
  <rowFields>
    <field x="2"/>
  </rowFields>
  <colFields>
    <field x="14"/>
  </colFields>
  <dataFields>
    <dataField name="COUNTA of Appointment ID" fld="0" subtotal="count" baseField="0"/>
  </dataFields>
</pivotTableDefinition>
</file>

<file path=xl/pivotTables/pivotTable19.xml><?xml version="1.0" encoding="utf-8"?>
<pivotTableDefinition xmlns="http://schemas.openxmlformats.org/spreadsheetml/2006/main" name="Appointments ratio donenot done" cacheId="3" dataCaption="" compact="0" compactData="0">
  <location ref="A1:B4" firstHeaderRow="0" firstDataRow="1" firstDataCol="0"/>
  <pivotFields>
    <pivotField name="Appointment 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Pati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Day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Day_num" compact="0" numFmtId="3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Tim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name="Clinician" compact="0" outline="0" multipleItemSelectionAllowed="1" showAll="0">
      <items>
        <item x="0"/>
        <item x="1"/>
        <item x="2"/>
        <item x="3"/>
        <item t="default"/>
      </items>
    </pivotField>
    <pivotField name="Visit Type" compact="0" outline="0" multipleItemSelectionAllowed="1" showAll="0">
      <items>
        <item x="0"/>
        <item x="1"/>
        <item x="2"/>
        <item t="default"/>
      </items>
    </pivotField>
    <pivotField name="Scheduled Duration" compact="0" outline="0" multipleItemSelectionAllowed="1" showAll="0">
      <items>
        <item x="0"/>
        <item x="1"/>
        <item x="2"/>
        <item x="3"/>
        <item t="default"/>
      </items>
    </pivotField>
    <pivotField name="Actual Dur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Discrepancy(Actual-Scheduled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bsolute discrepanc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Attended" axis="axisRow" compact="0" outline="0" multipleItemSelectionAllowed="1" showAll="0" sortType="ascending">
      <items>
        <item x="1"/>
        <item x="0"/>
        <item t="default"/>
      </items>
    </pivotField>
    <pivotField name="Reason (if missed)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</pivotFields>
  <rowFields>
    <field x="14"/>
  </rowFields>
  <dataFields>
    <dataField name="COUNTA of Appointment ID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pivotTable" Target="../pivotTables/pivotTable4.xml"/><Relationship Id="rId3" Type="http://schemas.openxmlformats.org/officeDocument/2006/relationships/pivotTable" Target="../pivotTables/pivotTable5.xml"/><Relationship Id="rId4" Type="http://schemas.openxmlformats.org/officeDocument/2006/relationships/pivotTable" Target="../pivotTables/pivotTable6.xml"/><Relationship Id="rId5" Type="http://schemas.openxmlformats.org/officeDocument/2006/relationships/pivotTable" Target="../pivotTables/pivotTable7.xml"/><Relationship Id="rId6" Type="http://schemas.openxmlformats.org/officeDocument/2006/relationships/pivotTable" Target="../pivotTables/pivotTable8.xm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9.xml"/><Relationship Id="rId2" Type="http://schemas.openxmlformats.org/officeDocument/2006/relationships/pivotTable" Target="../pivotTables/pivotTable10.xml"/><Relationship Id="rId3" Type="http://schemas.openxmlformats.org/officeDocument/2006/relationships/pivotTable" Target="../pivotTables/pivotTable11.xm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2.xml"/><Relationship Id="rId2" Type="http://schemas.openxmlformats.org/officeDocument/2006/relationships/pivotTable" Target="../pivotTables/pivotTable13.xml"/><Relationship Id="rId3" Type="http://schemas.openxmlformats.org/officeDocument/2006/relationships/pivotTable" Target="../pivotTables/pivotTable14.xm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5.xml"/><Relationship Id="rId2" Type="http://schemas.openxmlformats.org/officeDocument/2006/relationships/pivotTable" Target="../pivotTables/pivotTable16.xm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7.xm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8.xm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9.xml"/><Relationship Id="rId2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5.25"/>
    <col customWidth="1" min="13" max="13" width="24.38"/>
    <col customWidth="1" min="14" max="14" width="18.63"/>
    <col customWidth="1" min="15" max="30" width="15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2">
        <v>45839.0</v>
      </c>
      <c r="D2" s="2" t="str">
        <f t="shared" ref="D2:D501" si="1">TEXT(C2,"dddd")</f>
        <v>Tuesday</v>
      </c>
      <c r="E2" s="3">
        <f t="shared" ref="E2:E501" si="2">MATCH(D2,{"Monday","Tuesday","Wednesday","Thursday","Friday","Saturday","Sunday"},0)</f>
        <v>2</v>
      </c>
      <c r="F2" s="4">
        <v>0.46875</v>
      </c>
      <c r="G2" s="1" t="s">
        <v>18</v>
      </c>
      <c r="H2" s="1">
        <v>16.0</v>
      </c>
      <c r="I2" s="1" t="s">
        <v>19</v>
      </c>
      <c r="J2" s="1" t="s">
        <v>20</v>
      </c>
      <c r="K2" s="1">
        <v>25.0</v>
      </c>
      <c r="L2" s="1">
        <v>19.0</v>
      </c>
      <c r="M2" s="1">
        <f t="shared" ref="M2:M501" si="3">if(ISBLANK(L2),"",(L2-K2))</f>
        <v>-6</v>
      </c>
      <c r="N2" s="1">
        <f t="shared" ref="N2:N24" si="4">abs(M2)</f>
        <v>6</v>
      </c>
      <c r="O2" s="1" t="s">
        <v>21</v>
      </c>
    </row>
    <row r="3">
      <c r="A3" s="1" t="s">
        <v>22</v>
      </c>
      <c r="B3" s="1" t="s">
        <v>23</v>
      </c>
      <c r="C3" s="2">
        <v>45839.0</v>
      </c>
      <c r="D3" s="2" t="str">
        <f t="shared" si="1"/>
        <v>Tuesday</v>
      </c>
      <c r="E3" s="3">
        <f t="shared" si="2"/>
        <v>2</v>
      </c>
      <c r="F3" s="4">
        <v>0.5520833333333334</v>
      </c>
      <c r="G3" s="1" t="s">
        <v>18</v>
      </c>
      <c r="H3" s="1">
        <v>27.0</v>
      </c>
      <c r="I3" s="1" t="s">
        <v>24</v>
      </c>
      <c r="J3" s="1" t="s">
        <v>20</v>
      </c>
      <c r="K3" s="1">
        <v>15.0</v>
      </c>
      <c r="L3" s="1">
        <v>10.0</v>
      </c>
      <c r="M3" s="1">
        <f t="shared" si="3"/>
        <v>-5</v>
      </c>
      <c r="N3" s="1">
        <f t="shared" si="4"/>
        <v>5</v>
      </c>
      <c r="O3" s="1" t="s">
        <v>21</v>
      </c>
    </row>
    <row r="4">
      <c r="A4" s="1" t="s">
        <v>25</v>
      </c>
      <c r="B4" s="1" t="s">
        <v>26</v>
      </c>
      <c r="C4" s="2">
        <v>45839.0</v>
      </c>
      <c r="D4" s="2" t="str">
        <f t="shared" si="1"/>
        <v>Tuesday</v>
      </c>
      <c r="E4" s="3">
        <f t="shared" si="2"/>
        <v>2</v>
      </c>
      <c r="F4" s="4">
        <v>0.65625</v>
      </c>
      <c r="G4" s="1" t="s">
        <v>27</v>
      </c>
      <c r="H4" s="1">
        <v>40.0</v>
      </c>
      <c r="I4" s="1" t="s">
        <v>19</v>
      </c>
      <c r="J4" s="1" t="s">
        <v>20</v>
      </c>
      <c r="K4" s="1">
        <v>20.0</v>
      </c>
      <c r="L4" s="1">
        <v>16.0</v>
      </c>
      <c r="M4" s="1">
        <f t="shared" si="3"/>
        <v>-4</v>
      </c>
      <c r="N4" s="1">
        <f t="shared" si="4"/>
        <v>4</v>
      </c>
      <c r="O4" s="1" t="s">
        <v>21</v>
      </c>
    </row>
    <row r="5">
      <c r="A5" s="1" t="s">
        <v>28</v>
      </c>
      <c r="B5" s="1" t="s">
        <v>29</v>
      </c>
      <c r="C5" s="2">
        <v>45839.0</v>
      </c>
      <c r="D5" s="2" t="str">
        <f t="shared" si="1"/>
        <v>Tuesday</v>
      </c>
      <c r="E5" s="3">
        <f t="shared" si="2"/>
        <v>2</v>
      </c>
      <c r="F5" s="4">
        <v>0.5729166666666666</v>
      </c>
      <c r="G5" s="1" t="s">
        <v>18</v>
      </c>
      <c r="H5" s="1">
        <v>18.0</v>
      </c>
      <c r="I5" s="1" t="s">
        <v>19</v>
      </c>
      <c r="J5" s="1" t="s">
        <v>20</v>
      </c>
      <c r="K5" s="1">
        <v>25.0</v>
      </c>
      <c r="L5" s="1">
        <v>21.0</v>
      </c>
      <c r="M5" s="1">
        <f t="shared" si="3"/>
        <v>-4</v>
      </c>
      <c r="N5" s="1">
        <f t="shared" si="4"/>
        <v>4</v>
      </c>
      <c r="O5" s="1" t="s">
        <v>21</v>
      </c>
    </row>
    <row r="6">
      <c r="A6" s="1" t="s">
        <v>30</v>
      </c>
      <c r="B6" s="1" t="s">
        <v>31</v>
      </c>
      <c r="C6" s="2">
        <v>45839.0</v>
      </c>
      <c r="D6" s="2" t="str">
        <f t="shared" si="1"/>
        <v>Tuesday</v>
      </c>
      <c r="E6" s="3">
        <f t="shared" si="2"/>
        <v>2</v>
      </c>
      <c r="F6" s="4">
        <v>0.4375</v>
      </c>
      <c r="G6" s="1" t="s">
        <v>18</v>
      </c>
      <c r="H6" s="1">
        <v>18.0</v>
      </c>
      <c r="I6" s="1" t="s">
        <v>32</v>
      </c>
      <c r="J6" s="1" t="s">
        <v>20</v>
      </c>
      <c r="K6" s="1">
        <v>25.0</v>
      </c>
      <c r="L6" s="1">
        <v>22.0</v>
      </c>
      <c r="M6" s="1">
        <f t="shared" si="3"/>
        <v>-3</v>
      </c>
      <c r="N6" s="1">
        <f t="shared" si="4"/>
        <v>3</v>
      </c>
      <c r="O6" s="1" t="s">
        <v>21</v>
      </c>
    </row>
    <row r="7">
      <c r="A7" s="1" t="s">
        <v>33</v>
      </c>
      <c r="B7" s="1" t="s">
        <v>34</v>
      </c>
      <c r="C7" s="2">
        <v>45839.0</v>
      </c>
      <c r="D7" s="2" t="str">
        <f t="shared" si="1"/>
        <v>Tuesday</v>
      </c>
      <c r="E7" s="3">
        <f t="shared" si="2"/>
        <v>2</v>
      </c>
      <c r="F7" s="4">
        <v>0.6979166666666666</v>
      </c>
      <c r="G7" s="1" t="s">
        <v>18</v>
      </c>
      <c r="H7" s="1">
        <v>26.0</v>
      </c>
      <c r="I7" s="1" t="s">
        <v>24</v>
      </c>
      <c r="J7" s="1" t="s">
        <v>20</v>
      </c>
      <c r="K7" s="1">
        <v>25.0</v>
      </c>
      <c r="L7" s="1">
        <v>22.0</v>
      </c>
      <c r="M7" s="1">
        <f t="shared" si="3"/>
        <v>-3</v>
      </c>
      <c r="N7" s="1">
        <f t="shared" si="4"/>
        <v>3</v>
      </c>
      <c r="O7" s="1" t="s">
        <v>21</v>
      </c>
    </row>
    <row r="8">
      <c r="A8" s="1" t="s">
        <v>35</v>
      </c>
      <c r="B8" s="1" t="s">
        <v>36</v>
      </c>
      <c r="C8" s="2">
        <v>45839.0</v>
      </c>
      <c r="D8" s="2" t="str">
        <f t="shared" si="1"/>
        <v>Tuesday</v>
      </c>
      <c r="E8" s="3">
        <f t="shared" si="2"/>
        <v>2</v>
      </c>
      <c r="F8" s="4">
        <v>0.59375</v>
      </c>
      <c r="G8" s="1" t="s">
        <v>27</v>
      </c>
      <c r="H8" s="1">
        <v>54.0</v>
      </c>
      <c r="I8" s="1" t="s">
        <v>32</v>
      </c>
      <c r="J8" s="1" t="s">
        <v>20</v>
      </c>
      <c r="K8" s="1">
        <v>25.0</v>
      </c>
      <c r="L8" s="1">
        <v>22.0</v>
      </c>
      <c r="M8" s="1">
        <f t="shared" si="3"/>
        <v>-3</v>
      </c>
      <c r="N8" s="1">
        <f t="shared" si="4"/>
        <v>3</v>
      </c>
      <c r="O8" s="1" t="s">
        <v>21</v>
      </c>
    </row>
    <row r="9">
      <c r="A9" s="1" t="s">
        <v>37</v>
      </c>
      <c r="B9" s="1" t="s">
        <v>38</v>
      </c>
      <c r="C9" s="2">
        <v>45839.0</v>
      </c>
      <c r="D9" s="2" t="str">
        <f t="shared" si="1"/>
        <v>Tuesday</v>
      </c>
      <c r="E9" s="3">
        <f t="shared" si="2"/>
        <v>2</v>
      </c>
      <c r="F9" s="4">
        <v>0.6666666666666666</v>
      </c>
      <c r="G9" s="1" t="s">
        <v>27</v>
      </c>
      <c r="H9" s="1">
        <v>28.0</v>
      </c>
      <c r="I9" s="1" t="s">
        <v>24</v>
      </c>
      <c r="J9" s="1" t="s">
        <v>39</v>
      </c>
      <c r="K9" s="1">
        <v>25.0</v>
      </c>
      <c r="L9" s="1">
        <v>23.0</v>
      </c>
      <c r="M9" s="1">
        <f t="shared" si="3"/>
        <v>-2</v>
      </c>
      <c r="N9" s="1">
        <f t="shared" si="4"/>
        <v>2</v>
      </c>
      <c r="O9" s="1" t="s">
        <v>21</v>
      </c>
    </row>
    <row r="10">
      <c r="A10" s="1" t="s">
        <v>40</v>
      </c>
      <c r="B10" s="1" t="s">
        <v>41</v>
      </c>
      <c r="C10" s="2">
        <v>45839.0</v>
      </c>
      <c r="D10" s="2" t="str">
        <f t="shared" si="1"/>
        <v>Tuesday</v>
      </c>
      <c r="E10" s="3">
        <f t="shared" si="2"/>
        <v>2</v>
      </c>
      <c r="F10" s="4">
        <v>0.4270833333333333</v>
      </c>
      <c r="G10" s="1" t="s">
        <v>27</v>
      </c>
      <c r="H10" s="1">
        <v>70.0</v>
      </c>
      <c r="I10" s="1" t="s">
        <v>32</v>
      </c>
      <c r="J10" s="1" t="s">
        <v>39</v>
      </c>
      <c r="K10" s="1">
        <v>25.0</v>
      </c>
      <c r="L10" s="1">
        <v>23.0</v>
      </c>
      <c r="M10" s="1">
        <f t="shared" si="3"/>
        <v>-2</v>
      </c>
      <c r="N10" s="1">
        <f t="shared" si="4"/>
        <v>2</v>
      </c>
      <c r="O10" s="1" t="s">
        <v>21</v>
      </c>
    </row>
    <row r="11">
      <c r="A11" s="1" t="s">
        <v>42</v>
      </c>
      <c r="B11" s="1" t="s">
        <v>43</v>
      </c>
      <c r="C11" s="2">
        <v>45839.0</v>
      </c>
      <c r="D11" s="2" t="str">
        <f t="shared" si="1"/>
        <v>Tuesday</v>
      </c>
      <c r="E11" s="3">
        <f t="shared" si="2"/>
        <v>2</v>
      </c>
      <c r="F11" s="4">
        <v>0.6875</v>
      </c>
      <c r="G11" s="1" t="s">
        <v>18</v>
      </c>
      <c r="H11" s="1">
        <v>36.0</v>
      </c>
      <c r="I11" s="1" t="s">
        <v>19</v>
      </c>
      <c r="J11" s="1" t="s">
        <v>39</v>
      </c>
      <c r="K11" s="1">
        <v>25.0</v>
      </c>
      <c r="L11" s="1">
        <v>23.0</v>
      </c>
      <c r="M11" s="1">
        <f t="shared" si="3"/>
        <v>-2</v>
      </c>
      <c r="N11" s="1">
        <f t="shared" si="4"/>
        <v>2</v>
      </c>
      <c r="O11" s="1" t="s">
        <v>21</v>
      </c>
    </row>
    <row r="12">
      <c r="A12" s="1" t="s">
        <v>44</v>
      </c>
      <c r="B12" s="1" t="s">
        <v>45</v>
      </c>
      <c r="C12" s="2">
        <v>45839.0</v>
      </c>
      <c r="D12" s="2" t="str">
        <f t="shared" si="1"/>
        <v>Tuesday</v>
      </c>
      <c r="E12" s="3">
        <f t="shared" si="2"/>
        <v>2</v>
      </c>
      <c r="F12" s="4">
        <v>0.6458333333333334</v>
      </c>
      <c r="G12" s="1" t="s">
        <v>27</v>
      </c>
      <c r="H12" s="1">
        <v>35.0</v>
      </c>
      <c r="I12" s="1" t="s">
        <v>19</v>
      </c>
      <c r="J12" s="1" t="s">
        <v>20</v>
      </c>
      <c r="K12" s="1">
        <v>15.0</v>
      </c>
      <c r="L12" s="1">
        <v>14.0</v>
      </c>
      <c r="M12" s="1">
        <f t="shared" si="3"/>
        <v>-1</v>
      </c>
      <c r="N12" s="1">
        <f t="shared" si="4"/>
        <v>1</v>
      </c>
      <c r="O12" s="1" t="s">
        <v>21</v>
      </c>
    </row>
    <row r="13">
      <c r="A13" s="1" t="s">
        <v>46</v>
      </c>
      <c r="B13" s="1" t="s">
        <v>47</v>
      </c>
      <c r="C13" s="2">
        <v>45839.0</v>
      </c>
      <c r="D13" s="2" t="str">
        <f t="shared" si="1"/>
        <v>Tuesday</v>
      </c>
      <c r="E13" s="3">
        <f t="shared" si="2"/>
        <v>2</v>
      </c>
      <c r="F13" s="4">
        <v>0.5833333333333334</v>
      </c>
      <c r="G13" s="1" t="s">
        <v>27</v>
      </c>
      <c r="H13" s="1">
        <v>24.0</v>
      </c>
      <c r="I13" s="1" t="s">
        <v>19</v>
      </c>
      <c r="J13" s="1" t="s">
        <v>39</v>
      </c>
      <c r="K13" s="1">
        <v>15.0</v>
      </c>
      <c r="L13" s="1">
        <v>14.0</v>
      </c>
      <c r="M13" s="1">
        <f t="shared" si="3"/>
        <v>-1</v>
      </c>
      <c r="N13" s="1">
        <f t="shared" si="4"/>
        <v>1</v>
      </c>
      <c r="O13" s="1" t="s">
        <v>21</v>
      </c>
    </row>
    <row r="14">
      <c r="A14" s="1" t="s">
        <v>48</v>
      </c>
      <c r="B14" s="1" t="s">
        <v>49</v>
      </c>
      <c r="C14" s="2">
        <v>45839.0</v>
      </c>
      <c r="D14" s="2" t="str">
        <f t="shared" si="1"/>
        <v>Tuesday</v>
      </c>
      <c r="E14" s="3">
        <f t="shared" si="2"/>
        <v>2</v>
      </c>
      <c r="F14" s="4">
        <v>0.3854166666666667</v>
      </c>
      <c r="G14" s="1" t="s">
        <v>18</v>
      </c>
      <c r="H14" s="1">
        <v>15.0</v>
      </c>
      <c r="I14" s="1" t="s">
        <v>19</v>
      </c>
      <c r="J14" s="1" t="s">
        <v>20</v>
      </c>
      <c r="K14" s="1">
        <v>20.0</v>
      </c>
      <c r="L14" s="1">
        <v>20.0</v>
      </c>
      <c r="M14" s="1">
        <f t="shared" si="3"/>
        <v>0</v>
      </c>
      <c r="N14" s="1">
        <f t="shared" si="4"/>
        <v>0</v>
      </c>
      <c r="O14" s="1" t="s">
        <v>21</v>
      </c>
    </row>
    <row r="15">
      <c r="A15" s="1" t="s">
        <v>50</v>
      </c>
      <c r="B15" s="1" t="s">
        <v>51</v>
      </c>
      <c r="C15" s="2">
        <v>45839.0</v>
      </c>
      <c r="D15" s="2" t="str">
        <f t="shared" si="1"/>
        <v>Tuesday</v>
      </c>
      <c r="E15" s="3">
        <f t="shared" si="2"/>
        <v>2</v>
      </c>
      <c r="F15" s="4">
        <v>0.5520833333333334</v>
      </c>
      <c r="G15" s="1" t="s">
        <v>27</v>
      </c>
      <c r="H15" s="1">
        <v>63.0</v>
      </c>
      <c r="I15" s="1" t="s">
        <v>19</v>
      </c>
      <c r="J15" s="1" t="s">
        <v>39</v>
      </c>
      <c r="K15" s="1">
        <v>25.0</v>
      </c>
      <c r="L15" s="1">
        <v>25.0</v>
      </c>
      <c r="M15" s="1">
        <f t="shared" si="3"/>
        <v>0</v>
      </c>
      <c r="N15" s="1">
        <f t="shared" si="4"/>
        <v>0</v>
      </c>
      <c r="O15" s="1" t="s">
        <v>21</v>
      </c>
    </row>
    <row r="16">
      <c r="A16" s="1" t="s">
        <v>52</v>
      </c>
      <c r="B16" s="1" t="s">
        <v>53</v>
      </c>
      <c r="C16" s="2">
        <v>45839.0</v>
      </c>
      <c r="D16" s="2" t="str">
        <f t="shared" si="1"/>
        <v>Tuesday</v>
      </c>
      <c r="E16" s="3">
        <f t="shared" si="2"/>
        <v>2</v>
      </c>
      <c r="F16" s="4">
        <v>0.5833333333333334</v>
      </c>
      <c r="G16" s="1" t="s">
        <v>27</v>
      </c>
      <c r="H16" s="1">
        <v>51.0</v>
      </c>
      <c r="I16" s="1" t="s">
        <v>54</v>
      </c>
      <c r="J16" s="1" t="s">
        <v>39</v>
      </c>
      <c r="K16" s="1">
        <v>25.0</v>
      </c>
      <c r="L16" s="1">
        <v>26.0</v>
      </c>
      <c r="M16" s="1">
        <f t="shared" si="3"/>
        <v>1</v>
      </c>
      <c r="N16" s="1">
        <f t="shared" si="4"/>
        <v>1</v>
      </c>
      <c r="O16" s="1" t="s">
        <v>21</v>
      </c>
    </row>
    <row r="17">
      <c r="A17" s="1" t="s">
        <v>55</v>
      </c>
      <c r="B17" s="1" t="s">
        <v>56</v>
      </c>
      <c r="C17" s="2">
        <v>45839.0</v>
      </c>
      <c r="D17" s="2" t="str">
        <f t="shared" si="1"/>
        <v>Tuesday</v>
      </c>
      <c r="E17" s="3">
        <f t="shared" si="2"/>
        <v>2</v>
      </c>
      <c r="F17" s="4">
        <v>0.6458333333333334</v>
      </c>
      <c r="G17" s="1" t="s">
        <v>18</v>
      </c>
      <c r="H17" s="1">
        <v>14.0</v>
      </c>
      <c r="I17" s="1" t="s">
        <v>24</v>
      </c>
      <c r="J17" s="1" t="s">
        <v>20</v>
      </c>
      <c r="K17" s="1">
        <v>15.0</v>
      </c>
      <c r="L17" s="1">
        <v>17.0</v>
      </c>
      <c r="M17" s="1">
        <f t="shared" si="3"/>
        <v>2</v>
      </c>
      <c r="N17" s="1">
        <f t="shared" si="4"/>
        <v>2</v>
      </c>
      <c r="O17" s="1" t="s">
        <v>21</v>
      </c>
    </row>
    <row r="18">
      <c r="A18" s="1" t="s">
        <v>57</v>
      </c>
      <c r="B18" s="1" t="s">
        <v>58</v>
      </c>
      <c r="C18" s="2">
        <v>45839.0</v>
      </c>
      <c r="D18" s="2" t="str">
        <f t="shared" si="1"/>
        <v>Tuesday</v>
      </c>
      <c r="E18" s="3">
        <f t="shared" si="2"/>
        <v>2</v>
      </c>
      <c r="F18" s="4">
        <v>0.59375</v>
      </c>
      <c r="G18" s="1" t="s">
        <v>27</v>
      </c>
      <c r="H18" s="1">
        <v>1.0</v>
      </c>
      <c r="I18" s="1" t="s">
        <v>24</v>
      </c>
      <c r="J18" s="1" t="s">
        <v>20</v>
      </c>
      <c r="K18" s="1">
        <v>25.0</v>
      </c>
      <c r="L18" s="1">
        <v>27.0</v>
      </c>
      <c r="M18" s="1">
        <f t="shared" si="3"/>
        <v>2</v>
      </c>
      <c r="N18" s="1">
        <f t="shared" si="4"/>
        <v>2</v>
      </c>
      <c r="O18" s="1" t="s">
        <v>21</v>
      </c>
    </row>
    <row r="19">
      <c r="A19" s="1" t="s">
        <v>59</v>
      </c>
      <c r="B19" s="1" t="s">
        <v>60</v>
      </c>
      <c r="C19" s="2">
        <v>45839.0</v>
      </c>
      <c r="D19" s="2" t="str">
        <f t="shared" si="1"/>
        <v>Tuesday</v>
      </c>
      <c r="E19" s="3">
        <f t="shared" si="2"/>
        <v>2</v>
      </c>
      <c r="F19" s="4">
        <v>0.3854166666666667</v>
      </c>
      <c r="G19" s="1" t="s">
        <v>18</v>
      </c>
      <c r="H19" s="1">
        <v>68.0</v>
      </c>
      <c r="I19" s="1" t="s">
        <v>24</v>
      </c>
      <c r="J19" s="1" t="s">
        <v>20</v>
      </c>
      <c r="K19" s="1">
        <v>25.0</v>
      </c>
      <c r="L19" s="1">
        <v>28.0</v>
      </c>
      <c r="M19" s="1">
        <f t="shared" si="3"/>
        <v>3</v>
      </c>
      <c r="N19" s="1">
        <f t="shared" si="4"/>
        <v>3</v>
      </c>
      <c r="O19" s="1" t="s">
        <v>21</v>
      </c>
    </row>
    <row r="20">
      <c r="A20" s="1" t="s">
        <v>61</v>
      </c>
      <c r="B20" s="1" t="s">
        <v>62</v>
      </c>
      <c r="C20" s="2">
        <v>45839.0</v>
      </c>
      <c r="D20" s="2" t="str">
        <f t="shared" si="1"/>
        <v>Tuesday</v>
      </c>
      <c r="E20" s="3">
        <f t="shared" si="2"/>
        <v>2</v>
      </c>
      <c r="F20" s="4">
        <v>0.6875</v>
      </c>
      <c r="G20" s="1" t="s">
        <v>27</v>
      </c>
      <c r="H20" s="1">
        <v>14.0</v>
      </c>
      <c r="I20" s="1" t="s">
        <v>19</v>
      </c>
      <c r="J20" s="1" t="s">
        <v>20</v>
      </c>
      <c r="K20" s="1">
        <v>15.0</v>
      </c>
      <c r="L20" s="1">
        <v>19.0</v>
      </c>
      <c r="M20" s="1">
        <f t="shared" si="3"/>
        <v>4</v>
      </c>
      <c r="N20" s="1">
        <f t="shared" si="4"/>
        <v>4</v>
      </c>
      <c r="O20" s="1" t="s">
        <v>21</v>
      </c>
    </row>
    <row r="21">
      <c r="A21" s="1" t="s">
        <v>63</v>
      </c>
      <c r="B21" s="1" t="s">
        <v>64</v>
      </c>
      <c r="C21" s="2">
        <v>45839.0</v>
      </c>
      <c r="D21" s="2" t="str">
        <f t="shared" si="1"/>
        <v>Tuesday</v>
      </c>
      <c r="E21" s="3">
        <f t="shared" si="2"/>
        <v>2</v>
      </c>
      <c r="F21" s="4">
        <v>0.5833333333333334</v>
      </c>
      <c r="G21" s="1" t="s">
        <v>27</v>
      </c>
      <c r="H21" s="1">
        <v>78.0</v>
      </c>
      <c r="I21" s="1" t="s">
        <v>24</v>
      </c>
      <c r="J21" s="1" t="s">
        <v>20</v>
      </c>
      <c r="K21" s="1">
        <v>20.0</v>
      </c>
      <c r="L21" s="1">
        <v>24.0</v>
      </c>
      <c r="M21" s="1">
        <f t="shared" si="3"/>
        <v>4</v>
      </c>
      <c r="N21" s="1">
        <f t="shared" si="4"/>
        <v>4</v>
      </c>
      <c r="O21" s="1" t="s">
        <v>21</v>
      </c>
    </row>
    <row r="22">
      <c r="A22" s="1" t="s">
        <v>65</v>
      </c>
      <c r="B22" s="1" t="s">
        <v>66</v>
      </c>
      <c r="C22" s="2">
        <v>45839.0</v>
      </c>
      <c r="D22" s="2" t="str">
        <f t="shared" si="1"/>
        <v>Tuesday</v>
      </c>
      <c r="E22" s="3">
        <f t="shared" si="2"/>
        <v>2</v>
      </c>
      <c r="F22" s="4">
        <v>0.4375</v>
      </c>
      <c r="G22" s="1" t="s">
        <v>18</v>
      </c>
      <c r="H22" s="1">
        <v>57.0</v>
      </c>
      <c r="I22" s="1" t="s">
        <v>24</v>
      </c>
      <c r="J22" s="1" t="s">
        <v>20</v>
      </c>
      <c r="K22" s="1">
        <v>25.0</v>
      </c>
      <c r="L22" s="1">
        <v>29.0</v>
      </c>
      <c r="M22" s="1">
        <f t="shared" si="3"/>
        <v>4</v>
      </c>
      <c r="N22" s="1">
        <f t="shared" si="4"/>
        <v>4</v>
      </c>
      <c r="O22" s="1" t="s">
        <v>21</v>
      </c>
    </row>
    <row r="23">
      <c r="A23" s="1" t="s">
        <v>67</v>
      </c>
      <c r="B23" s="1" t="s">
        <v>68</v>
      </c>
      <c r="C23" s="2">
        <v>45839.0</v>
      </c>
      <c r="D23" s="2" t="str">
        <f t="shared" si="1"/>
        <v>Tuesday</v>
      </c>
      <c r="E23" s="3">
        <f t="shared" si="2"/>
        <v>2</v>
      </c>
      <c r="F23" s="4">
        <v>0.40625</v>
      </c>
      <c r="G23" s="1" t="s">
        <v>27</v>
      </c>
      <c r="H23" s="1">
        <v>70.0</v>
      </c>
      <c r="I23" s="1" t="s">
        <v>24</v>
      </c>
      <c r="J23" s="1" t="s">
        <v>39</v>
      </c>
      <c r="K23" s="1">
        <v>20.0</v>
      </c>
      <c r="L23" s="1">
        <v>28.0</v>
      </c>
      <c r="M23" s="1">
        <f t="shared" si="3"/>
        <v>8</v>
      </c>
      <c r="N23" s="1">
        <f t="shared" si="4"/>
        <v>8</v>
      </c>
      <c r="O23" s="1" t="s">
        <v>21</v>
      </c>
    </row>
    <row r="24">
      <c r="A24" s="1" t="s">
        <v>69</v>
      </c>
      <c r="B24" s="1" t="s">
        <v>70</v>
      </c>
      <c r="C24" s="2">
        <v>45839.0</v>
      </c>
      <c r="D24" s="2" t="str">
        <f t="shared" si="1"/>
        <v>Tuesday</v>
      </c>
      <c r="E24" s="3">
        <f t="shared" si="2"/>
        <v>2</v>
      </c>
      <c r="F24" s="4">
        <v>0.5625</v>
      </c>
      <c r="G24" s="1" t="s">
        <v>27</v>
      </c>
      <c r="H24" s="1">
        <v>65.0</v>
      </c>
      <c r="I24" s="1" t="s">
        <v>32</v>
      </c>
      <c r="J24" s="1" t="s">
        <v>20</v>
      </c>
      <c r="K24" s="1">
        <v>15.0</v>
      </c>
      <c r="L24" s="1">
        <v>27.0</v>
      </c>
      <c r="M24" s="1">
        <f t="shared" si="3"/>
        <v>12</v>
      </c>
      <c r="N24" s="1">
        <f t="shared" si="4"/>
        <v>12</v>
      </c>
      <c r="O24" s="1" t="s">
        <v>21</v>
      </c>
    </row>
    <row r="25">
      <c r="A25" s="1" t="s">
        <v>71</v>
      </c>
      <c r="B25" s="1" t="s">
        <v>72</v>
      </c>
      <c r="C25" s="2">
        <v>45839.0</v>
      </c>
      <c r="D25" s="2" t="str">
        <f t="shared" si="1"/>
        <v>Tuesday</v>
      </c>
      <c r="E25" s="3">
        <f t="shared" si="2"/>
        <v>2</v>
      </c>
      <c r="F25" s="4">
        <v>0.6979166666666666</v>
      </c>
      <c r="G25" s="1" t="s">
        <v>18</v>
      </c>
      <c r="H25" s="1">
        <v>2.0</v>
      </c>
      <c r="I25" s="1" t="s">
        <v>32</v>
      </c>
      <c r="J25" s="1" t="s">
        <v>20</v>
      </c>
      <c r="K25" s="1">
        <v>20.0</v>
      </c>
      <c r="M25" s="1" t="str">
        <f t="shared" si="3"/>
        <v/>
      </c>
      <c r="O25" s="1" t="s">
        <v>73</v>
      </c>
      <c r="P25" s="1" t="s">
        <v>74</v>
      </c>
    </row>
    <row r="26">
      <c r="A26" s="1" t="s">
        <v>75</v>
      </c>
      <c r="B26" s="1" t="s">
        <v>76</v>
      </c>
      <c r="C26" s="2">
        <v>45839.0</v>
      </c>
      <c r="D26" s="2" t="str">
        <f t="shared" si="1"/>
        <v>Tuesday</v>
      </c>
      <c r="E26" s="3">
        <f t="shared" si="2"/>
        <v>2</v>
      </c>
      <c r="F26" s="4">
        <v>0.40625</v>
      </c>
      <c r="G26" s="1" t="s">
        <v>18</v>
      </c>
      <c r="H26" s="1">
        <v>76.0</v>
      </c>
      <c r="I26" s="1" t="s">
        <v>32</v>
      </c>
      <c r="J26" s="1" t="s">
        <v>20</v>
      </c>
      <c r="K26" s="1">
        <v>20.0</v>
      </c>
      <c r="M26" s="1" t="str">
        <f t="shared" si="3"/>
        <v/>
      </c>
      <c r="O26" s="1" t="s">
        <v>73</v>
      </c>
      <c r="P26" s="1" t="s">
        <v>74</v>
      </c>
    </row>
    <row r="27">
      <c r="A27" s="1" t="s">
        <v>77</v>
      </c>
      <c r="B27" s="1" t="s">
        <v>78</v>
      </c>
      <c r="C27" s="2">
        <v>45840.0</v>
      </c>
      <c r="D27" s="2" t="str">
        <f t="shared" si="1"/>
        <v>Wednesday</v>
      </c>
      <c r="E27" s="3">
        <f t="shared" si="2"/>
        <v>3</v>
      </c>
      <c r="F27" s="4">
        <v>0.4583333333333333</v>
      </c>
      <c r="G27" s="1" t="s">
        <v>18</v>
      </c>
      <c r="H27" s="1">
        <v>14.0</v>
      </c>
      <c r="I27" s="1" t="s">
        <v>32</v>
      </c>
      <c r="J27" s="1" t="s">
        <v>39</v>
      </c>
      <c r="K27" s="1">
        <v>15.0</v>
      </c>
      <c r="L27" s="1">
        <v>7.0</v>
      </c>
      <c r="M27" s="1">
        <f t="shared" si="3"/>
        <v>-8</v>
      </c>
      <c r="N27" s="1">
        <f t="shared" ref="N27:N40" si="5">abs(M27)</f>
        <v>8</v>
      </c>
      <c r="O27" s="1" t="s">
        <v>21</v>
      </c>
    </row>
    <row r="28">
      <c r="A28" s="1" t="s">
        <v>79</v>
      </c>
      <c r="B28" s="1" t="s">
        <v>80</v>
      </c>
      <c r="C28" s="2">
        <v>45840.0</v>
      </c>
      <c r="D28" s="2" t="str">
        <f t="shared" si="1"/>
        <v>Wednesday</v>
      </c>
      <c r="E28" s="3">
        <f t="shared" si="2"/>
        <v>3</v>
      </c>
      <c r="F28" s="4">
        <v>0.40625</v>
      </c>
      <c r="G28" s="1" t="s">
        <v>18</v>
      </c>
      <c r="H28" s="1">
        <v>77.0</v>
      </c>
      <c r="I28" s="1" t="s">
        <v>19</v>
      </c>
      <c r="J28" s="1" t="s">
        <v>20</v>
      </c>
      <c r="K28" s="1">
        <v>20.0</v>
      </c>
      <c r="L28" s="1">
        <v>15.0</v>
      </c>
      <c r="M28" s="1">
        <f t="shared" si="3"/>
        <v>-5</v>
      </c>
      <c r="N28" s="1">
        <f t="shared" si="5"/>
        <v>5</v>
      </c>
      <c r="O28" s="1" t="s">
        <v>21</v>
      </c>
    </row>
    <row r="29">
      <c r="A29" s="1" t="s">
        <v>81</v>
      </c>
      <c r="B29" s="1" t="s">
        <v>82</v>
      </c>
      <c r="C29" s="2">
        <v>45840.0</v>
      </c>
      <c r="D29" s="2" t="str">
        <f t="shared" si="1"/>
        <v>Wednesday</v>
      </c>
      <c r="E29" s="3">
        <f t="shared" si="2"/>
        <v>3</v>
      </c>
      <c r="F29" s="4">
        <v>0.3854166666666667</v>
      </c>
      <c r="G29" s="1" t="s">
        <v>27</v>
      </c>
      <c r="H29" s="1">
        <v>43.0</v>
      </c>
      <c r="I29" s="1" t="s">
        <v>24</v>
      </c>
      <c r="J29" s="1" t="s">
        <v>20</v>
      </c>
      <c r="K29" s="1">
        <v>20.0</v>
      </c>
      <c r="L29" s="1">
        <v>15.0</v>
      </c>
      <c r="M29" s="1">
        <f t="shared" si="3"/>
        <v>-5</v>
      </c>
      <c r="N29" s="1">
        <f t="shared" si="5"/>
        <v>5</v>
      </c>
      <c r="O29" s="1" t="s">
        <v>21</v>
      </c>
    </row>
    <row r="30">
      <c r="A30" s="1" t="s">
        <v>83</v>
      </c>
      <c r="B30" s="1" t="s">
        <v>84</v>
      </c>
      <c r="C30" s="2">
        <v>45840.0</v>
      </c>
      <c r="D30" s="2" t="str">
        <f t="shared" si="1"/>
        <v>Wednesday</v>
      </c>
      <c r="E30" s="3">
        <f t="shared" si="2"/>
        <v>3</v>
      </c>
      <c r="F30" s="4">
        <v>0.3541666666666667</v>
      </c>
      <c r="G30" s="1" t="s">
        <v>18</v>
      </c>
      <c r="H30" s="1">
        <v>4.0</v>
      </c>
      <c r="I30" s="1" t="s">
        <v>54</v>
      </c>
      <c r="J30" s="1" t="s">
        <v>85</v>
      </c>
      <c r="K30" s="1">
        <v>25.0</v>
      </c>
      <c r="L30" s="1">
        <v>20.0</v>
      </c>
      <c r="M30" s="1">
        <f t="shared" si="3"/>
        <v>-5</v>
      </c>
      <c r="N30" s="1">
        <f t="shared" si="5"/>
        <v>5</v>
      </c>
      <c r="O30" s="1" t="s">
        <v>21</v>
      </c>
    </row>
    <row r="31">
      <c r="A31" s="1" t="s">
        <v>86</v>
      </c>
      <c r="B31" s="1" t="s">
        <v>87</v>
      </c>
      <c r="C31" s="2">
        <v>45840.0</v>
      </c>
      <c r="D31" s="2" t="str">
        <f t="shared" si="1"/>
        <v>Wednesday</v>
      </c>
      <c r="E31" s="3">
        <f t="shared" si="2"/>
        <v>3</v>
      </c>
      <c r="F31" s="4">
        <v>0.65625</v>
      </c>
      <c r="G31" s="1" t="s">
        <v>27</v>
      </c>
      <c r="H31" s="1">
        <v>20.0</v>
      </c>
      <c r="I31" s="1" t="s">
        <v>32</v>
      </c>
      <c r="J31" s="1" t="s">
        <v>39</v>
      </c>
      <c r="K31" s="1">
        <v>20.0</v>
      </c>
      <c r="L31" s="1">
        <v>15.0</v>
      </c>
      <c r="M31" s="1">
        <f t="shared" si="3"/>
        <v>-5</v>
      </c>
      <c r="N31" s="1">
        <f t="shared" si="5"/>
        <v>5</v>
      </c>
      <c r="O31" s="1" t="s">
        <v>21</v>
      </c>
    </row>
    <row r="32">
      <c r="A32" s="1" t="s">
        <v>88</v>
      </c>
      <c r="B32" s="1" t="s">
        <v>89</v>
      </c>
      <c r="C32" s="2">
        <v>45840.0</v>
      </c>
      <c r="D32" s="2" t="str">
        <f t="shared" si="1"/>
        <v>Wednesday</v>
      </c>
      <c r="E32" s="3">
        <f t="shared" si="2"/>
        <v>3</v>
      </c>
      <c r="F32" s="4">
        <v>0.3645833333333333</v>
      </c>
      <c r="G32" s="1" t="s">
        <v>18</v>
      </c>
      <c r="H32" s="1">
        <v>21.0</v>
      </c>
      <c r="I32" s="1" t="s">
        <v>24</v>
      </c>
      <c r="J32" s="1" t="s">
        <v>20</v>
      </c>
      <c r="K32" s="1">
        <v>20.0</v>
      </c>
      <c r="L32" s="1">
        <v>16.0</v>
      </c>
      <c r="M32" s="1">
        <f t="shared" si="3"/>
        <v>-4</v>
      </c>
      <c r="N32" s="1">
        <f t="shared" si="5"/>
        <v>4</v>
      </c>
      <c r="O32" s="1" t="s">
        <v>21</v>
      </c>
    </row>
    <row r="33">
      <c r="A33" s="1" t="s">
        <v>90</v>
      </c>
      <c r="B33" s="1" t="s">
        <v>91</v>
      </c>
      <c r="C33" s="2">
        <v>45840.0</v>
      </c>
      <c r="D33" s="2" t="str">
        <f t="shared" si="1"/>
        <v>Wednesday</v>
      </c>
      <c r="E33" s="3">
        <f t="shared" si="2"/>
        <v>3</v>
      </c>
      <c r="F33" s="4">
        <v>0.34375</v>
      </c>
      <c r="G33" s="1" t="s">
        <v>27</v>
      </c>
      <c r="H33" s="1">
        <v>39.0</v>
      </c>
      <c r="I33" s="1" t="s">
        <v>54</v>
      </c>
      <c r="J33" s="1" t="s">
        <v>20</v>
      </c>
      <c r="K33" s="1">
        <v>20.0</v>
      </c>
      <c r="L33" s="1">
        <v>20.0</v>
      </c>
      <c r="M33" s="1">
        <f t="shared" si="3"/>
        <v>0</v>
      </c>
      <c r="N33" s="1">
        <f t="shared" si="5"/>
        <v>0</v>
      </c>
      <c r="O33" s="1" t="s">
        <v>21</v>
      </c>
    </row>
    <row r="34">
      <c r="A34" s="1" t="s">
        <v>92</v>
      </c>
      <c r="B34" s="1" t="s">
        <v>93</v>
      </c>
      <c r="C34" s="2">
        <v>45840.0</v>
      </c>
      <c r="D34" s="2" t="str">
        <f t="shared" si="1"/>
        <v>Wednesday</v>
      </c>
      <c r="E34" s="3">
        <f t="shared" si="2"/>
        <v>3</v>
      </c>
      <c r="F34" s="4">
        <v>0.5625</v>
      </c>
      <c r="G34" s="1" t="s">
        <v>27</v>
      </c>
      <c r="H34" s="1">
        <v>49.0</v>
      </c>
      <c r="I34" s="1" t="s">
        <v>32</v>
      </c>
      <c r="J34" s="1" t="s">
        <v>20</v>
      </c>
      <c r="K34" s="1">
        <v>20.0</v>
      </c>
      <c r="L34" s="1">
        <v>20.0</v>
      </c>
      <c r="M34" s="1">
        <f t="shared" si="3"/>
        <v>0</v>
      </c>
      <c r="N34" s="1">
        <f t="shared" si="5"/>
        <v>0</v>
      </c>
      <c r="O34" s="1" t="s">
        <v>21</v>
      </c>
    </row>
    <row r="35">
      <c r="A35" s="1" t="s">
        <v>94</v>
      </c>
      <c r="B35" s="1" t="s">
        <v>95</v>
      </c>
      <c r="C35" s="2">
        <v>45840.0</v>
      </c>
      <c r="D35" s="2" t="str">
        <f t="shared" si="1"/>
        <v>Wednesday</v>
      </c>
      <c r="E35" s="3">
        <f t="shared" si="2"/>
        <v>3</v>
      </c>
      <c r="F35" s="4">
        <v>0.4583333333333333</v>
      </c>
      <c r="G35" s="1" t="s">
        <v>27</v>
      </c>
      <c r="H35" s="1">
        <v>17.0</v>
      </c>
      <c r="I35" s="1" t="s">
        <v>54</v>
      </c>
      <c r="J35" s="1" t="s">
        <v>20</v>
      </c>
      <c r="K35" s="1">
        <v>25.0</v>
      </c>
      <c r="L35" s="1">
        <v>26.0</v>
      </c>
      <c r="M35" s="1">
        <f t="shared" si="3"/>
        <v>1</v>
      </c>
      <c r="N35" s="1">
        <f t="shared" si="5"/>
        <v>1</v>
      </c>
      <c r="O35" s="1" t="s">
        <v>21</v>
      </c>
    </row>
    <row r="36">
      <c r="A36" s="1" t="s">
        <v>96</v>
      </c>
      <c r="B36" s="1" t="s">
        <v>97</v>
      </c>
      <c r="C36" s="2">
        <v>45840.0</v>
      </c>
      <c r="D36" s="2" t="str">
        <f t="shared" si="1"/>
        <v>Wednesday</v>
      </c>
      <c r="E36" s="3">
        <f t="shared" si="2"/>
        <v>3</v>
      </c>
      <c r="F36" s="4">
        <v>0.6145833333333334</v>
      </c>
      <c r="G36" s="1" t="s">
        <v>18</v>
      </c>
      <c r="H36" s="1">
        <v>66.0</v>
      </c>
      <c r="I36" s="1" t="s">
        <v>32</v>
      </c>
      <c r="J36" s="1" t="s">
        <v>85</v>
      </c>
      <c r="K36" s="1">
        <v>20.0</v>
      </c>
      <c r="L36" s="1">
        <v>22.0</v>
      </c>
      <c r="M36" s="1">
        <f t="shared" si="3"/>
        <v>2</v>
      </c>
      <c r="N36" s="1">
        <f t="shared" si="5"/>
        <v>2</v>
      </c>
      <c r="O36" s="1" t="s">
        <v>21</v>
      </c>
    </row>
    <row r="37">
      <c r="A37" s="1" t="s">
        <v>98</v>
      </c>
      <c r="B37" s="1" t="s">
        <v>99</v>
      </c>
      <c r="C37" s="2">
        <v>45840.0</v>
      </c>
      <c r="D37" s="2" t="str">
        <f t="shared" si="1"/>
        <v>Wednesday</v>
      </c>
      <c r="E37" s="3">
        <f t="shared" si="2"/>
        <v>3</v>
      </c>
      <c r="F37" s="4">
        <v>0.53125</v>
      </c>
      <c r="G37" s="1" t="s">
        <v>27</v>
      </c>
      <c r="H37" s="1">
        <v>36.0</v>
      </c>
      <c r="I37" s="1" t="s">
        <v>32</v>
      </c>
      <c r="J37" s="1" t="s">
        <v>39</v>
      </c>
      <c r="K37" s="1">
        <v>25.0</v>
      </c>
      <c r="L37" s="1">
        <v>28.0</v>
      </c>
      <c r="M37" s="1">
        <f t="shared" si="3"/>
        <v>3</v>
      </c>
      <c r="N37" s="1">
        <f t="shared" si="5"/>
        <v>3</v>
      </c>
      <c r="O37" s="1" t="s">
        <v>21</v>
      </c>
    </row>
    <row r="38">
      <c r="A38" s="1" t="s">
        <v>100</v>
      </c>
      <c r="B38" s="1" t="s">
        <v>101</v>
      </c>
      <c r="C38" s="2">
        <v>45840.0</v>
      </c>
      <c r="D38" s="2" t="str">
        <f t="shared" si="1"/>
        <v>Wednesday</v>
      </c>
      <c r="E38" s="3">
        <f t="shared" si="2"/>
        <v>3</v>
      </c>
      <c r="F38" s="4">
        <v>0.6875</v>
      </c>
      <c r="G38" s="1" t="s">
        <v>27</v>
      </c>
      <c r="H38" s="1">
        <v>78.0</v>
      </c>
      <c r="I38" s="1" t="s">
        <v>19</v>
      </c>
      <c r="J38" s="1" t="s">
        <v>39</v>
      </c>
      <c r="K38" s="1">
        <v>25.0</v>
      </c>
      <c r="L38" s="1">
        <v>29.0</v>
      </c>
      <c r="M38" s="1">
        <f t="shared" si="3"/>
        <v>4</v>
      </c>
      <c r="N38" s="1">
        <f t="shared" si="5"/>
        <v>4</v>
      </c>
      <c r="O38" s="1" t="s">
        <v>21</v>
      </c>
    </row>
    <row r="39">
      <c r="A39" s="1" t="s">
        <v>102</v>
      </c>
      <c r="B39" s="1" t="s">
        <v>103</v>
      </c>
      <c r="C39" s="2">
        <v>45840.0</v>
      </c>
      <c r="D39" s="2" t="str">
        <f t="shared" si="1"/>
        <v>Wednesday</v>
      </c>
      <c r="E39" s="3">
        <f t="shared" si="2"/>
        <v>3</v>
      </c>
      <c r="F39" s="4">
        <v>0.5208333333333334</v>
      </c>
      <c r="G39" s="1" t="s">
        <v>27</v>
      </c>
      <c r="H39" s="1">
        <v>33.0</v>
      </c>
      <c r="I39" s="1" t="s">
        <v>54</v>
      </c>
      <c r="J39" s="1" t="s">
        <v>85</v>
      </c>
      <c r="K39" s="1">
        <v>20.0</v>
      </c>
      <c r="L39" s="1">
        <v>26.0</v>
      </c>
      <c r="M39" s="1">
        <f t="shared" si="3"/>
        <v>6</v>
      </c>
      <c r="N39" s="1">
        <f t="shared" si="5"/>
        <v>6</v>
      </c>
      <c r="O39" s="1" t="s">
        <v>21</v>
      </c>
    </row>
    <row r="40">
      <c r="A40" s="1" t="s">
        <v>104</v>
      </c>
      <c r="B40" s="1" t="s">
        <v>105</v>
      </c>
      <c r="C40" s="2">
        <v>45840.0</v>
      </c>
      <c r="D40" s="2" t="str">
        <f t="shared" si="1"/>
        <v>Wednesday</v>
      </c>
      <c r="E40" s="3">
        <f t="shared" si="2"/>
        <v>3</v>
      </c>
      <c r="F40" s="4">
        <v>0.3541666666666667</v>
      </c>
      <c r="G40" s="1" t="s">
        <v>27</v>
      </c>
      <c r="H40" s="1">
        <v>67.0</v>
      </c>
      <c r="I40" s="1" t="s">
        <v>32</v>
      </c>
      <c r="J40" s="1" t="s">
        <v>39</v>
      </c>
      <c r="K40" s="1">
        <v>25.0</v>
      </c>
      <c r="L40" s="1">
        <v>32.0</v>
      </c>
      <c r="M40" s="1">
        <f t="shared" si="3"/>
        <v>7</v>
      </c>
      <c r="N40" s="1">
        <f t="shared" si="5"/>
        <v>7</v>
      </c>
      <c r="O40" s="1" t="s">
        <v>21</v>
      </c>
    </row>
    <row r="41">
      <c r="A41" s="1" t="s">
        <v>106</v>
      </c>
      <c r="B41" s="1" t="s">
        <v>107</v>
      </c>
      <c r="C41" s="2">
        <v>45840.0</v>
      </c>
      <c r="D41" s="2" t="str">
        <f t="shared" si="1"/>
        <v>Wednesday</v>
      </c>
      <c r="E41" s="3">
        <f t="shared" si="2"/>
        <v>3</v>
      </c>
      <c r="F41" s="4">
        <v>0.3854166666666667</v>
      </c>
      <c r="G41" s="1" t="s">
        <v>18</v>
      </c>
      <c r="H41" s="1">
        <v>38.0</v>
      </c>
      <c r="I41" s="1" t="s">
        <v>54</v>
      </c>
      <c r="J41" s="1" t="s">
        <v>20</v>
      </c>
      <c r="K41" s="1">
        <v>25.0</v>
      </c>
      <c r="M41" s="1" t="str">
        <f t="shared" si="3"/>
        <v/>
      </c>
      <c r="O41" s="1" t="s">
        <v>73</v>
      </c>
      <c r="P41" s="1" t="s">
        <v>108</v>
      </c>
    </row>
    <row r="42">
      <c r="A42" s="1" t="s">
        <v>109</v>
      </c>
      <c r="B42" s="1" t="s">
        <v>110</v>
      </c>
      <c r="C42" s="2">
        <v>45840.0</v>
      </c>
      <c r="D42" s="2" t="str">
        <f t="shared" si="1"/>
        <v>Wednesday</v>
      </c>
      <c r="E42" s="3">
        <f t="shared" si="2"/>
        <v>3</v>
      </c>
      <c r="F42" s="4">
        <v>0.46875</v>
      </c>
      <c r="G42" s="1" t="s">
        <v>18</v>
      </c>
      <c r="H42" s="1">
        <v>23.0</v>
      </c>
      <c r="I42" s="1" t="s">
        <v>54</v>
      </c>
      <c r="J42" s="1" t="s">
        <v>20</v>
      </c>
      <c r="K42" s="1">
        <v>20.0</v>
      </c>
      <c r="M42" s="1" t="str">
        <f t="shared" si="3"/>
        <v/>
      </c>
      <c r="O42" s="1" t="s">
        <v>73</v>
      </c>
      <c r="P42" s="1" t="s">
        <v>108</v>
      </c>
    </row>
    <row r="43">
      <c r="A43" s="1" t="s">
        <v>111</v>
      </c>
      <c r="B43" s="1" t="s">
        <v>112</v>
      </c>
      <c r="C43" s="2">
        <v>45840.0</v>
      </c>
      <c r="D43" s="2" t="str">
        <f t="shared" si="1"/>
        <v>Wednesday</v>
      </c>
      <c r="E43" s="3">
        <f t="shared" si="2"/>
        <v>3</v>
      </c>
      <c r="F43" s="4">
        <v>0.5520833333333334</v>
      </c>
      <c r="G43" s="1" t="s">
        <v>18</v>
      </c>
      <c r="H43" s="1">
        <v>5.0</v>
      </c>
      <c r="I43" s="1" t="s">
        <v>24</v>
      </c>
      <c r="J43" s="1" t="s">
        <v>39</v>
      </c>
      <c r="K43" s="1">
        <v>15.0</v>
      </c>
      <c r="M43" s="1" t="str">
        <f t="shared" si="3"/>
        <v/>
      </c>
      <c r="O43" s="1" t="s">
        <v>73</v>
      </c>
      <c r="P43" s="1" t="s">
        <v>74</v>
      </c>
    </row>
    <row r="44">
      <c r="A44" s="1" t="s">
        <v>113</v>
      </c>
      <c r="B44" s="1" t="s">
        <v>114</v>
      </c>
      <c r="C44" s="2">
        <v>45841.0</v>
      </c>
      <c r="D44" s="2" t="str">
        <f t="shared" si="1"/>
        <v>Thursday</v>
      </c>
      <c r="E44" s="3">
        <f t="shared" si="2"/>
        <v>4</v>
      </c>
      <c r="F44" s="4">
        <v>0.5104166666666666</v>
      </c>
      <c r="G44" s="1" t="s">
        <v>18</v>
      </c>
      <c r="H44" s="1">
        <v>70.0</v>
      </c>
      <c r="I44" s="1" t="s">
        <v>54</v>
      </c>
      <c r="J44" s="1" t="s">
        <v>20</v>
      </c>
      <c r="K44" s="1">
        <v>15.0</v>
      </c>
      <c r="L44" s="1">
        <v>7.0</v>
      </c>
      <c r="M44" s="1">
        <f t="shared" si="3"/>
        <v>-8</v>
      </c>
      <c r="N44" s="1">
        <f t="shared" ref="N44:N64" si="6">abs(M44)</f>
        <v>8</v>
      </c>
      <c r="O44" s="1" t="s">
        <v>21</v>
      </c>
    </row>
    <row r="45">
      <c r="A45" s="1" t="s">
        <v>115</v>
      </c>
      <c r="B45" s="1" t="s">
        <v>116</v>
      </c>
      <c r="C45" s="2">
        <v>45841.0</v>
      </c>
      <c r="D45" s="2" t="str">
        <f t="shared" si="1"/>
        <v>Thursday</v>
      </c>
      <c r="E45" s="3">
        <f t="shared" si="2"/>
        <v>4</v>
      </c>
      <c r="F45" s="4">
        <v>0.3333333333333333</v>
      </c>
      <c r="G45" s="1" t="s">
        <v>27</v>
      </c>
      <c r="H45" s="1">
        <v>9.0</v>
      </c>
      <c r="I45" s="1" t="s">
        <v>24</v>
      </c>
      <c r="J45" s="1" t="s">
        <v>20</v>
      </c>
      <c r="K45" s="1">
        <v>25.0</v>
      </c>
      <c r="L45" s="1">
        <v>18.0</v>
      </c>
      <c r="M45" s="1">
        <f t="shared" si="3"/>
        <v>-7</v>
      </c>
      <c r="N45" s="1">
        <f t="shared" si="6"/>
        <v>7</v>
      </c>
      <c r="O45" s="1" t="s">
        <v>21</v>
      </c>
    </row>
    <row r="46">
      <c r="A46" s="1" t="s">
        <v>117</v>
      </c>
      <c r="B46" s="1" t="s">
        <v>118</v>
      </c>
      <c r="C46" s="2">
        <v>45841.0</v>
      </c>
      <c r="D46" s="2" t="str">
        <f t="shared" si="1"/>
        <v>Thursday</v>
      </c>
      <c r="E46" s="3">
        <f t="shared" si="2"/>
        <v>4</v>
      </c>
      <c r="F46" s="4">
        <v>0.34375</v>
      </c>
      <c r="G46" s="1" t="s">
        <v>18</v>
      </c>
      <c r="H46" s="1">
        <v>63.0</v>
      </c>
      <c r="I46" s="1" t="s">
        <v>24</v>
      </c>
      <c r="J46" s="1" t="s">
        <v>20</v>
      </c>
      <c r="K46" s="1">
        <v>20.0</v>
      </c>
      <c r="L46" s="1">
        <v>13.0</v>
      </c>
      <c r="M46" s="1">
        <f t="shared" si="3"/>
        <v>-7</v>
      </c>
      <c r="N46" s="1">
        <f t="shared" si="6"/>
        <v>7</v>
      </c>
      <c r="O46" s="1" t="s">
        <v>21</v>
      </c>
    </row>
    <row r="47">
      <c r="A47" s="1" t="s">
        <v>119</v>
      </c>
      <c r="B47" s="1" t="s">
        <v>120</v>
      </c>
      <c r="C47" s="2">
        <v>45841.0</v>
      </c>
      <c r="D47" s="2" t="str">
        <f t="shared" si="1"/>
        <v>Thursday</v>
      </c>
      <c r="E47" s="3">
        <f t="shared" si="2"/>
        <v>4</v>
      </c>
      <c r="F47" s="4">
        <v>0.3854166666666667</v>
      </c>
      <c r="G47" s="1" t="s">
        <v>18</v>
      </c>
      <c r="H47" s="1">
        <v>75.0</v>
      </c>
      <c r="I47" s="1" t="s">
        <v>24</v>
      </c>
      <c r="J47" s="1" t="s">
        <v>39</v>
      </c>
      <c r="K47" s="1">
        <v>25.0</v>
      </c>
      <c r="L47" s="1">
        <v>19.0</v>
      </c>
      <c r="M47" s="1">
        <f t="shared" si="3"/>
        <v>-6</v>
      </c>
      <c r="N47" s="1">
        <f t="shared" si="6"/>
        <v>6</v>
      </c>
      <c r="O47" s="1" t="s">
        <v>21</v>
      </c>
    </row>
    <row r="48">
      <c r="A48" s="1" t="s">
        <v>121</v>
      </c>
      <c r="B48" s="1" t="s">
        <v>122</v>
      </c>
      <c r="C48" s="2">
        <v>45841.0</v>
      </c>
      <c r="D48" s="2" t="str">
        <f t="shared" si="1"/>
        <v>Thursday</v>
      </c>
      <c r="E48" s="3">
        <f t="shared" si="2"/>
        <v>4</v>
      </c>
      <c r="F48" s="4">
        <v>0.4375</v>
      </c>
      <c r="G48" s="1" t="s">
        <v>18</v>
      </c>
      <c r="H48" s="1">
        <v>63.0</v>
      </c>
      <c r="I48" s="1" t="s">
        <v>54</v>
      </c>
      <c r="J48" s="1" t="s">
        <v>39</v>
      </c>
      <c r="K48" s="1">
        <v>20.0</v>
      </c>
      <c r="L48" s="1">
        <v>14.0</v>
      </c>
      <c r="M48" s="1">
        <f t="shared" si="3"/>
        <v>-6</v>
      </c>
      <c r="N48" s="1">
        <f t="shared" si="6"/>
        <v>6</v>
      </c>
      <c r="O48" s="1" t="s">
        <v>21</v>
      </c>
    </row>
    <row r="49">
      <c r="A49" s="1" t="s">
        <v>123</v>
      </c>
      <c r="B49" s="1" t="s">
        <v>124</v>
      </c>
      <c r="C49" s="2">
        <v>45841.0</v>
      </c>
      <c r="D49" s="2" t="str">
        <f t="shared" si="1"/>
        <v>Thursday</v>
      </c>
      <c r="E49" s="3">
        <f t="shared" si="2"/>
        <v>4</v>
      </c>
      <c r="F49" s="4">
        <v>0.5729166666666666</v>
      </c>
      <c r="G49" s="1" t="s">
        <v>18</v>
      </c>
      <c r="H49" s="1">
        <v>59.0</v>
      </c>
      <c r="I49" s="1" t="s">
        <v>19</v>
      </c>
      <c r="J49" s="1" t="s">
        <v>20</v>
      </c>
      <c r="K49" s="1">
        <v>30.0</v>
      </c>
      <c r="L49" s="1">
        <v>25.0</v>
      </c>
      <c r="M49" s="1">
        <f t="shared" si="3"/>
        <v>-5</v>
      </c>
      <c r="N49" s="1">
        <f t="shared" si="6"/>
        <v>5</v>
      </c>
      <c r="O49" s="1" t="s">
        <v>21</v>
      </c>
    </row>
    <row r="50">
      <c r="A50" s="1" t="s">
        <v>125</v>
      </c>
      <c r="B50" s="1" t="s">
        <v>126</v>
      </c>
      <c r="C50" s="2">
        <v>45841.0</v>
      </c>
      <c r="D50" s="2" t="str">
        <f t="shared" si="1"/>
        <v>Thursday</v>
      </c>
      <c r="E50" s="3">
        <f t="shared" si="2"/>
        <v>4</v>
      </c>
      <c r="F50" s="4">
        <v>0.40625</v>
      </c>
      <c r="G50" s="1" t="s">
        <v>18</v>
      </c>
      <c r="H50" s="1">
        <v>34.0</v>
      </c>
      <c r="I50" s="1" t="s">
        <v>24</v>
      </c>
      <c r="J50" s="1" t="s">
        <v>39</v>
      </c>
      <c r="K50" s="1">
        <v>15.0</v>
      </c>
      <c r="L50" s="1">
        <v>11.0</v>
      </c>
      <c r="M50" s="1">
        <f t="shared" si="3"/>
        <v>-4</v>
      </c>
      <c r="N50" s="1">
        <f t="shared" si="6"/>
        <v>4</v>
      </c>
      <c r="O50" s="1" t="s">
        <v>21</v>
      </c>
    </row>
    <row r="51">
      <c r="A51" s="1" t="s">
        <v>127</v>
      </c>
      <c r="B51" s="1" t="s">
        <v>128</v>
      </c>
      <c r="C51" s="2">
        <v>45841.0</v>
      </c>
      <c r="D51" s="2" t="str">
        <f t="shared" si="1"/>
        <v>Thursday</v>
      </c>
      <c r="E51" s="3">
        <f t="shared" si="2"/>
        <v>4</v>
      </c>
      <c r="F51" s="4">
        <v>0.6145833333333334</v>
      </c>
      <c r="G51" s="1" t="s">
        <v>27</v>
      </c>
      <c r="H51" s="1">
        <v>74.0</v>
      </c>
      <c r="I51" s="1" t="s">
        <v>19</v>
      </c>
      <c r="J51" s="1" t="s">
        <v>39</v>
      </c>
      <c r="K51" s="1">
        <v>20.0</v>
      </c>
      <c r="L51" s="1">
        <v>17.0</v>
      </c>
      <c r="M51" s="1">
        <f t="shared" si="3"/>
        <v>-3</v>
      </c>
      <c r="N51" s="1">
        <f t="shared" si="6"/>
        <v>3</v>
      </c>
      <c r="O51" s="1" t="s">
        <v>21</v>
      </c>
    </row>
    <row r="52">
      <c r="A52" s="1" t="s">
        <v>129</v>
      </c>
      <c r="B52" s="1" t="s">
        <v>130</v>
      </c>
      <c r="C52" s="2">
        <v>45841.0</v>
      </c>
      <c r="D52" s="2" t="str">
        <f t="shared" si="1"/>
        <v>Thursday</v>
      </c>
      <c r="E52" s="3">
        <f t="shared" si="2"/>
        <v>4</v>
      </c>
      <c r="F52" s="4">
        <v>0.5208333333333334</v>
      </c>
      <c r="G52" s="1" t="s">
        <v>27</v>
      </c>
      <c r="H52" s="1">
        <v>24.0</v>
      </c>
      <c r="I52" s="1" t="s">
        <v>32</v>
      </c>
      <c r="J52" s="1" t="s">
        <v>20</v>
      </c>
      <c r="K52" s="1">
        <v>25.0</v>
      </c>
      <c r="L52" s="1">
        <v>23.0</v>
      </c>
      <c r="M52" s="1">
        <f t="shared" si="3"/>
        <v>-2</v>
      </c>
      <c r="N52" s="1">
        <f t="shared" si="6"/>
        <v>2</v>
      </c>
      <c r="O52" s="1" t="s">
        <v>21</v>
      </c>
    </row>
    <row r="53">
      <c r="A53" s="1" t="s">
        <v>131</v>
      </c>
      <c r="B53" s="1" t="s">
        <v>132</v>
      </c>
      <c r="C53" s="2">
        <v>45841.0</v>
      </c>
      <c r="D53" s="2" t="str">
        <f t="shared" si="1"/>
        <v>Thursday</v>
      </c>
      <c r="E53" s="3">
        <f t="shared" si="2"/>
        <v>4</v>
      </c>
      <c r="F53" s="4">
        <v>0.6458333333333334</v>
      </c>
      <c r="G53" s="1" t="s">
        <v>18</v>
      </c>
      <c r="H53" s="1">
        <v>7.0</v>
      </c>
      <c r="I53" s="1" t="s">
        <v>24</v>
      </c>
      <c r="J53" s="1" t="s">
        <v>20</v>
      </c>
      <c r="K53" s="1">
        <v>20.0</v>
      </c>
      <c r="L53" s="1">
        <v>18.0</v>
      </c>
      <c r="M53" s="1">
        <f t="shared" si="3"/>
        <v>-2</v>
      </c>
      <c r="N53" s="1">
        <f t="shared" si="6"/>
        <v>2</v>
      </c>
      <c r="O53" s="1" t="s">
        <v>21</v>
      </c>
    </row>
    <row r="54">
      <c r="A54" s="1" t="s">
        <v>133</v>
      </c>
      <c r="B54" s="1" t="s">
        <v>134</v>
      </c>
      <c r="C54" s="2">
        <v>45841.0</v>
      </c>
      <c r="D54" s="2" t="str">
        <f t="shared" si="1"/>
        <v>Thursday</v>
      </c>
      <c r="E54" s="3">
        <f t="shared" si="2"/>
        <v>4</v>
      </c>
      <c r="F54" s="4">
        <v>0.3645833333333333</v>
      </c>
      <c r="G54" s="1" t="s">
        <v>18</v>
      </c>
      <c r="H54" s="1">
        <v>74.0</v>
      </c>
      <c r="I54" s="1" t="s">
        <v>24</v>
      </c>
      <c r="J54" s="1" t="s">
        <v>20</v>
      </c>
      <c r="K54" s="1">
        <v>25.0</v>
      </c>
      <c r="L54" s="1">
        <v>24.0</v>
      </c>
      <c r="M54" s="1">
        <f t="shared" si="3"/>
        <v>-1</v>
      </c>
      <c r="N54" s="1">
        <f t="shared" si="6"/>
        <v>1</v>
      </c>
      <c r="O54" s="1" t="s">
        <v>21</v>
      </c>
    </row>
    <row r="55">
      <c r="A55" s="1" t="s">
        <v>135</v>
      </c>
      <c r="B55" s="1" t="s">
        <v>136</v>
      </c>
      <c r="C55" s="2">
        <v>45841.0</v>
      </c>
      <c r="D55" s="2" t="str">
        <f t="shared" si="1"/>
        <v>Thursday</v>
      </c>
      <c r="E55" s="3">
        <f t="shared" si="2"/>
        <v>4</v>
      </c>
      <c r="F55" s="4">
        <v>0.6770833333333334</v>
      </c>
      <c r="G55" s="1" t="s">
        <v>27</v>
      </c>
      <c r="H55" s="1">
        <v>78.0</v>
      </c>
      <c r="I55" s="1" t="s">
        <v>32</v>
      </c>
      <c r="J55" s="1" t="s">
        <v>39</v>
      </c>
      <c r="K55" s="1">
        <v>20.0</v>
      </c>
      <c r="L55" s="1">
        <v>19.0</v>
      </c>
      <c r="M55" s="1">
        <f t="shared" si="3"/>
        <v>-1</v>
      </c>
      <c r="N55" s="1">
        <f t="shared" si="6"/>
        <v>1</v>
      </c>
      <c r="O55" s="1" t="s">
        <v>21</v>
      </c>
    </row>
    <row r="56">
      <c r="A56" s="1" t="s">
        <v>137</v>
      </c>
      <c r="B56" s="1" t="s">
        <v>138</v>
      </c>
      <c r="C56" s="2">
        <v>45841.0</v>
      </c>
      <c r="D56" s="2" t="str">
        <f t="shared" si="1"/>
        <v>Thursday</v>
      </c>
      <c r="E56" s="3">
        <f t="shared" si="2"/>
        <v>4</v>
      </c>
      <c r="F56" s="4">
        <v>0.375</v>
      </c>
      <c r="G56" s="1" t="s">
        <v>18</v>
      </c>
      <c r="H56" s="1">
        <v>38.0</v>
      </c>
      <c r="I56" s="1" t="s">
        <v>54</v>
      </c>
      <c r="J56" s="1" t="s">
        <v>20</v>
      </c>
      <c r="K56" s="1">
        <v>20.0</v>
      </c>
      <c r="L56" s="1">
        <v>20.0</v>
      </c>
      <c r="M56" s="1">
        <f t="shared" si="3"/>
        <v>0</v>
      </c>
      <c r="N56" s="1">
        <f t="shared" si="6"/>
        <v>0</v>
      </c>
      <c r="O56" s="1" t="s">
        <v>21</v>
      </c>
    </row>
    <row r="57">
      <c r="A57" s="1" t="s">
        <v>139</v>
      </c>
      <c r="B57" s="1" t="s">
        <v>140</v>
      </c>
      <c r="C57" s="2">
        <v>45841.0</v>
      </c>
      <c r="D57" s="2" t="str">
        <f t="shared" si="1"/>
        <v>Thursday</v>
      </c>
      <c r="E57" s="3">
        <f t="shared" si="2"/>
        <v>4</v>
      </c>
      <c r="F57" s="4">
        <v>0.4270833333333333</v>
      </c>
      <c r="G57" s="1" t="s">
        <v>27</v>
      </c>
      <c r="H57" s="1">
        <v>59.0</v>
      </c>
      <c r="I57" s="1" t="s">
        <v>54</v>
      </c>
      <c r="J57" s="1" t="s">
        <v>20</v>
      </c>
      <c r="K57" s="1">
        <v>30.0</v>
      </c>
      <c r="L57" s="1">
        <v>30.0</v>
      </c>
      <c r="M57" s="1">
        <f t="shared" si="3"/>
        <v>0</v>
      </c>
      <c r="N57" s="1">
        <f t="shared" si="6"/>
        <v>0</v>
      </c>
      <c r="O57" s="1" t="s">
        <v>21</v>
      </c>
    </row>
    <row r="58">
      <c r="A58" s="1" t="s">
        <v>141</v>
      </c>
      <c r="B58" s="1" t="s">
        <v>142</v>
      </c>
      <c r="C58" s="2">
        <v>45841.0</v>
      </c>
      <c r="D58" s="2" t="str">
        <f t="shared" si="1"/>
        <v>Thursday</v>
      </c>
      <c r="E58" s="3">
        <f t="shared" si="2"/>
        <v>4</v>
      </c>
      <c r="F58" s="4">
        <v>0.6979166666666666</v>
      </c>
      <c r="G58" s="1" t="s">
        <v>18</v>
      </c>
      <c r="H58" s="1">
        <v>26.0</v>
      </c>
      <c r="I58" s="1" t="s">
        <v>24</v>
      </c>
      <c r="J58" s="1" t="s">
        <v>39</v>
      </c>
      <c r="K58" s="1">
        <v>15.0</v>
      </c>
      <c r="L58" s="1">
        <v>15.0</v>
      </c>
      <c r="M58" s="1">
        <f t="shared" si="3"/>
        <v>0</v>
      </c>
      <c r="N58" s="1">
        <f t="shared" si="6"/>
        <v>0</v>
      </c>
      <c r="O58" s="1" t="s">
        <v>21</v>
      </c>
    </row>
    <row r="59">
      <c r="A59" s="1" t="s">
        <v>143</v>
      </c>
      <c r="B59" s="1" t="s">
        <v>144</v>
      </c>
      <c r="C59" s="2">
        <v>45841.0</v>
      </c>
      <c r="D59" s="2" t="str">
        <f t="shared" si="1"/>
        <v>Thursday</v>
      </c>
      <c r="E59" s="3">
        <f t="shared" si="2"/>
        <v>4</v>
      </c>
      <c r="F59" s="4">
        <v>0.4479166666666667</v>
      </c>
      <c r="G59" s="1" t="s">
        <v>27</v>
      </c>
      <c r="H59" s="1">
        <v>15.0</v>
      </c>
      <c r="I59" s="1" t="s">
        <v>54</v>
      </c>
      <c r="J59" s="1" t="s">
        <v>20</v>
      </c>
      <c r="K59" s="1">
        <v>20.0</v>
      </c>
      <c r="L59" s="1">
        <v>21.0</v>
      </c>
      <c r="M59" s="1">
        <f t="shared" si="3"/>
        <v>1</v>
      </c>
      <c r="N59" s="1">
        <f t="shared" si="6"/>
        <v>1</v>
      </c>
      <c r="O59" s="1" t="s">
        <v>21</v>
      </c>
    </row>
    <row r="60">
      <c r="A60" s="1" t="s">
        <v>145</v>
      </c>
      <c r="B60" s="1" t="s">
        <v>146</v>
      </c>
      <c r="C60" s="2">
        <v>45841.0</v>
      </c>
      <c r="D60" s="2" t="str">
        <f t="shared" si="1"/>
        <v>Thursday</v>
      </c>
      <c r="E60" s="3">
        <f t="shared" si="2"/>
        <v>4</v>
      </c>
      <c r="F60" s="4">
        <v>0.4166666666666667</v>
      </c>
      <c r="G60" s="1" t="s">
        <v>27</v>
      </c>
      <c r="H60" s="1">
        <v>40.0</v>
      </c>
      <c r="I60" s="1" t="s">
        <v>32</v>
      </c>
      <c r="J60" s="1" t="s">
        <v>20</v>
      </c>
      <c r="K60" s="1">
        <v>20.0</v>
      </c>
      <c r="L60" s="1">
        <v>21.0</v>
      </c>
      <c r="M60" s="1">
        <f t="shared" si="3"/>
        <v>1</v>
      </c>
      <c r="N60" s="1">
        <f t="shared" si="6"/>
        <v>1</v>
      </c>
      <c r="O60" s="1" t="s">
        <v>21</v>
      </c>
    </row>
    <row r="61">
      <c r="A61" s="1" t="s">
        <v>147</v>
      </c>
      <c r="B61" s="1" t="s">
        <v>148</v>
      </c>
      <c r="C61" s="2">
        <v>45841.0</v>
      </c>
      <c r="D61" s="2" t="str">
        <f t="shared" si="1"/>
        <v>Thursday</v>
      </c>
      <c r="E61" s="3">
        <f t="shared" si="2"/>
        <v>4</v>
      </c>
      <c r="F61" s="4">
        <v>0.4270833333333333</v>
      </c>
      <c r="G61" s="1" t="s">
        <v>18</v>
      </c>
      <c r="H61" s="1">
        <v>33.0</v>
      </c>
      <c r="I61" s="1" t="s">
        <v>32</v>
      </c>
      <c r="J61" s="1" t="s">
        <v>20</v>
      </c>
      <c r="K61" s="1">
        <v>20.0</v>
      </c>
      <c r="L61" s="1">
        <v>23.0</v>
      </c>
      <c r="M61" s="1">
        <f t="shared" si="3"/>
        <v>3</v>
      </c>
      <c r="N61" s="1">
        <f t="shared" si="6"/>
        <v>3</v>
      </c>
      <c r="O61" s="1" t="s">
        <v>21</v>
      </c>
    </row>
    <row r="62">
      <c r="A62" s="1" t="s">
        <v>149</v>
      </c>
      <c r="B62" s="1" t="s">
        <v>150</v>
      </c>
      <c r="C62" s="2">
        <v>45841.0</v>
      </c>
      <c r="D62" s="2" t="str">
        <f t="shared" si="1"/>
        <v>Thursday</v>
      </c>
      <c r="E62" s="3">
        <f t="shared" si="2"/>
        <v>4</v>
      </c>
      <c r="F62" s="4">
        <v>0.6458333333333334</v>
      </c>
      <c r="G62" s="1" t="s">
        <v>27</v>
      </c>
      <c r="H62" s="1">
        <v>78.0</v>
      </c>
      <c r="I62" s="1" t="s">
        <v>54</v>
      </c>
      <c r="J62" s="1" t="s">
        <v>20</v>
      </c>
      <c r="K62" s="1">
        <v>20.0</v>
      </c>
      <c r="L62" s="1">
        <v>23.0</v>
      </c>
      <c r="M62" s="1">
        <f t="shared" si="3"/>
        <v>3</v>
      </c>
      <c r="N62" s="1">
        <f t="shared" si="6"/>
        <v>3</v>
      </c>
      <c r="O62" s="1" t="s">
        <v>21</v>
      </c>
    </row>
    <row r="63">
      <c r="A63" s="1" t="s">
        <v>151</v>
      </c>
      <c r="B63" s="1" t="s">
        <v>152</v>
      </c>
      <c r="C63" s="2">
        <v>45841.0</v>
      </c>
      <c r="D63" s="2" t="str">
        <f t="shared" si="1"/>
        <v>Thursday</v>
      </c>
      <c r="E63" s="3">
        <f t="shared" si="2"/>
        <v>4</v>
      </c>
      <c r="F63" s="4">
        <v>0.5729166666666666</v>
      </c>
      <c r="G63" s="1" t="s">
        <v>18</v>
      </c>
      <c r="H63" s="1">
        <v>15.0</v>
      </c>
      <c r="I63" s="1" t="s">
        <v>24</v>
      </c>
      <c r="J63" s="1" t="s">
        <v>20</v>
      </c>
      <c r="K63" s="1">
        <v>15.0</v>
      </c>
      <c r="L63" s="1">
        <v>21.0</v>
      </c>
      <c r="M63" s="1">
        <f t="shared" si="3"/>
        <v>6</v>
      </c>
      <c r="N63" s="1">
        <f t="shared" si="6"/>
        <v>6</v>
      </c>
      <c r="O63" s="1" t="s">
        <v>21</v>
      </c>
    </row>
    <row r="64">
      <c r="A64" s="1" t="s">
        <v>153</v>
      </c>
      <c r="B64" s="1" t="s">
        <v>154</v>
      </c>
      <c r="C64" s="2">
        <v>45841.0</v>
      </c>
      <c r="D64" s="2" t="str">
        <f t="shared" si="1"/>
        <v>Thursday</v>
      </c>
      <c r="E64" s="3">
        <f t="shared" si="2"/>
        <v>4</v>
      </c>
      <c r="F64" s="4">
        <v>0.6145833333333334</v>
      </c>
      <c r="G64" s="1" t="s">
        <v>18</v>
      </c>
      <c r="H64" s="1">
        <v>64.0</v>
      </c>
      <c r="I64" s="1" t="s">
        <v>54</v>
      </c>
      <c r="J64" s="1" t="s">
        <v>39</v>
      </c>
      <c r="K64" s="1">
        <v>15.0</v>
      </c>
      <c r="L64" s="1">
        <v>23.0</v>
      </c>
      <c r="M64" s="1">
        <f t="shared" si="3"/>
        <v>8</v>
      </c>
      <c r="N64" s="1">
        <f t="shared" si="6"/>
        <v>8</v>
      </c>
      <c r="O64" s="1" t="s">
        <v>21</v>
      </c>
    </row>
    <row r="65">
      <c r="A65" s="1" t="s">
        <v>155</v>
      </c>
      <c r="B65" s="1" t="s">
        <v>156</v>
      </c>
      <c r="C65" s="2">
        <v>45841.0</v>
      </c>
      <c r="D65" s="2" t="str">
        <f t="shared" si="1"/>
        <v>Thursday</v>
      </c>
      <c r="E65" s="3">
        <f t="shared" si="2"/>
        <v>4</v>
      </c>
      <c r="F65" s="4">
        <v>0.59375</v>
      </c>
      <c r="G65" s="1" t="s">
        <v>27</v>
      </c>
      <c r="H65" s="1">
        <v>52.0</v>
      </c>
      <c r="I65" s="1" t="s">
        <v>54</v>
      </c>
      <c r="J65" s="1" t="s">
        <v>20</v>
      </c>
      <c r="K65" s="1">
        <v>20.0</v>
      </c>
      <c r="M65" s="1" t="str">
        <f t="shared" si="3"/>
        <v/>
      </c>
      <c r="O65" s="1" t="s">
        <v>73</v>
      </c>
      <c r="P65" s="1" t="s">
        <v>157</v>
      </c>
    </row>
    <row r="66">
      <c r="A66" s="1" t="s">
        <v>158</v>
      </c>
      <c r="B66" s="1" t="s">
        <v>159</v>
      </c>
      <c r="C66" s="2">
        <v>45841.0</v>
      </c>
      <c r="D66" s="2" t="str">
        <f t="shared" si="1"/>
        <v>Thursday</v>
      </c>
      <c r="E66" s="3">
        <f t="shared" si="2"/>
        <v>4</v>
      </c>
      <c r="F66" s="4">
        <v>0.5208333333333334</v>
      </c>
      <c r="G66" s="1" t="s">
        <v>27</v>
      </c>
      <c r="H66" s="1">
        <v>1.0</v>
      </c>
      <c r="I66" s="1" t="s">
        <v>32</v>
      </c>
      <c r="J66" s="1" t="s">
        <v>20</v>
      </c>
      <c r="K66" s="1">
        <v>25.0</v>
      </c>
      <c r="M66" s="1" t="str">
        <f t="shared" si="3"/>
        <v/>
      </c>
      <c r="O66" s="1" t="s">
        <v>73</v>
      </c>
      <c r="P66" s="1" t="s">
        <v>160</v>
      </c>
    </row>
    <row r="67">
      <c r="A67" s="1" t="s">
        <v>161</v>
      </c>
      <c r="B67" s="1" t="s">
        <v>162</v>
      </c>
      <c r="C67" s="2">
        <v>45841.0</v>
      </c>
      <c r="D67" s="2" t="str">
        <f t="shared" si="1"/>
        <v>Thursday</v>
      </c>
      <c r="E67" s="3">
        <f t="shared" si="2"/>
        <v>4</v>
      </c>
      <c r="F67" s="4">
        <v>0.625</v>
      </c>
      <c r="G67" s="1" t="s">
        <v>27</v>
      </c>
      <c r="H67" s="1">
        <v>54.0</v>
      </c>
      <c r="I67" s="1" t="s">
        <v>32</v>
      </c>
      <c r="J67" s="1" t="s">
        <v>85</v>
      </c>
      <c r="K67" s="1">
        <v>15.0</v>
      </c>
      <c r="M67" s="1" t="str">
        <f t="shared" si="3"/>
        <v/>
      </c>
      <c r="O67" s="1" t="s">
        <v>73</v>
      </c>
      <c r="P67" s="1" t="s">
        <v>157</v>
      </c>
    </row>
    <row r="68">
      <c r="A68" s="1" t="s">
        <v>163</v>
      </c>
      <c r="B68" s="1" t="s">
        <v>164</v>
      </c>
      <c r="C68" s="2">
        <v>45841.0</v>
      </c>
      <c r="D68" s="2" t="str">
        <f t="shared" si="1"/>
        <v>Thursday</v>
      </c>
      <c r="E68" s="3">
        <f t="shared" si="2"/>
        <v>4</v>
      </c>
      <c r="F68" s="4">
        <v>0.6875</v>
      </c>
      <c r="G68" s="1" t="s">
        <v>18</v>
      </c>
      <c r="H68" s="1">
        <v>64.0</v>
      </c>
      <c r="I68" s="1" t="s">
        <v>24</v>
      </c>
      <c r="J68" s="1" t="s">
        <v>39</v>
      </c>
      <c r="K68" s="1">
        <v>20.0</v>
      </c>
      <c r="M68" s="1" t="str">
        <f t="shared" si="3"/>
        <v/>
      </c>
      <c r="O68" s="1" t="s">
        <v>73</v>
      </c>
      <c r="P68" s="1" t="s">
        <v>108</v>
      </c>
    </row>
    <row r="69">
      <c r="A69" s="1" t="s">
        <v>165</v>
      </c>
      <c r="B69" s="1" t="s">
        <v>166</v>
      </c>
      <c r="C69" s="2">
        <v>45842.0</v>
      </c>
      <c r="D69" s="2" t="str">
        <f t="shared" si="1"/>
        <v>Friday</v>
      </c>
      <c r="E69" s="3">
        <f t="shared" si="2"/>
        <v>5</v>
      </c>
      <c r="F69" s="4">
        <v>0.40625</v>
      </c>
      <c r="G69" s="1" t="s">
        <v>27</v>
      </c>
      <c r="H69" s="1">
        <v>51.0</v>
      </c>
      <c r="I69" s="1" t="s">
        <v>54</v>
      </c>
      <c r="J69" s="1" t="s">
        <v>20</v>
      </c>
      <c r="K69" s="1">
        <v>25.0</v>
      </c>
      <c r="L69" s="1">
        <v>21.0</v>
      </c>
      <c r="M69" s="1">
        <f t="shared" si="3"/>
        <v>-4</v>
      </c>
      <c r="N69" s="1">
        <f t="shared" ref="N69:N78" si="7">abs(M69)</f>
        <v>4</v>
      </c>
      <c r="O69" s="1" t="s">
        <v>21</v>
      </c>
    </row>
    <row r="70">
      <c r="A70" s="1" t="s">
        <v>167</v>
      </c>
      <c r="B70" s="1" t="s">
        <v>168</v>
      </c>
      <c r="C70" s="2">
        <v>45842.0</v>
      </c>
      <c r="D70" s="2" t="str">
        <f t="shared" si="1"/>
        <v>Friday</v>
      </c>
      <c r="E70" s="3">
        <f t="shared" si="2"/>
        <v>5</v>
      </c>
      <c r="F70" s="4">
        <v>0.4895833333333333</v>
      </c>
      <c r="G70" s="1" t="s">
        <v>27</v>
      </c>
      <c r="H70" s="1">
        <v>45.0</v>
      </c>
      <c r="I70" s="1" t="s">
        <v>54</v>
      </c>
      <c r="J70" s="1" t="s">
        <v>20</v>
      </c>
      <c r="K70" s="1">
        <v>30.0</v>
      </c>
      <c r="L70" s="1">
        <v>27.0</v>
      </c>
      <c r="M70" s="1">
        <f t="shared" si="3"/>
        <v>-3</v>
      </c>
      <c r="N70" s="1">
        <f t="shared" si="7"/>
        <v>3</v>
      </c>
      <c r="O70" s="1" t="s">
        <v>21</v>
      </c>
    </row>
    <row r="71">
      <c r="A71" s="1" t="s">
        <v>169</v>
      </c>
      <c r="B71" s="1" t="s">
        <v>170</v>
      </c>
      <c r="C71" s="2">
        <v>45842.0</v>
      </c>
      <c r="D71" s="2" t="str">
        <f t="shared" si="1"/>
        <v>Friday</v>
      </c>
      <c r="E71" s="3">
        <f t="shared" si="2"/>
        <v>5</v>
      </c>
      <c r="F71" s="4">
        <v>0.5416666666666666</v>
      </c>
      <c r="G71" s="1" t="s">
        <v>18</v>
      </c>
      <c r="H71" s="1">
        <v>70.0</v>
      </c>
      <c r="I71" s="1" t="s">
        <v>24</v>
      </c>
      <c r="J71" s="1" t="s">
        <v>20</v>
      </c>
      <c r="K71" s="1">
        <v>30.0</v>
      </c>
      <c r="L71" s="1">
        <v>28.0</v>
      </c>
      <c r="M71" s="1">
        <f t="shared" si="3"/>
        <v>-2</v>
      </c>
      <c r="N71" s="1">
        <f t="shared" si="7"/>
        <v>2</v>
      </c>
      <c r="O71" s="1" t="s">
        <v>21</v>
      </c>
    </row>
    <row r="72">
      <c r="A72" s="1" t="s">
        <v>171</v>
      </c>
      <c r="B72" s="1" t="s">
        <v>172</v>
      </c>
      <c r="C72" s="2">
        <v>45842.0</v>
      </c>
      <c r="D72" s="2" t="str">
        <f t="shared" si="1"/>
        <v>Friday</v>
      </c>
      <c r="E72" s="3">
        <f t="shared" si="2"/>
        <v>5</v>
      </c>
      <c r="F72" s="4">
        <v>0.6979166666666666</v>
      </c>
      <c r="G72" s="1" t="s">
        <v>18</v>
      </c>
      <c r="H72" s="1">
        <v>54.0</v>
      </c>
      <c r="I72" s="1" t="s">
        <v>24</v>
      </c>
      <c r="J72" s="1" t="s">
        <v>20</v>
      </c>
      <c r="K72" s="1">
        <v>20.0</v>
      </c>
      <c r="L72" s="1">
        <v>18.0</v>
      </c>
      <c r="M72" s="1">
        <f t="shared" si="3"/>
        <v>-2</v>
      </c>
      <c r="N72" s="1">
        <f t="shared" si="7"/>
        <v>2</v>
      </c>
      <c r="O72" s="1" t="s">
        <v>21</v>
      </c>
    </row>
    <row r="73">
      <c r="A73" s="1" t="s">
        <v>173</v>
      </c>
      <c r="B73" s="1" t="s">
        <v>174</v>
      </c>
      <c r="C73" s="2">
        <v>45842.0</v>
      </c>
      <c r="D73" s="2" t="str">
        <f t="shared" si="1"/>
        <v>Friday</v>
      </c>
      <c r="E73" s="3">
        <f t="shared" si="2"/>
        <v>5</v>
      </c>
      <c r="F73" s="4">
        <v>0.40625</v>
      </c>
      <c r="G73" s="1" t="s">
        <v>18</v>
      </c>
      <c r="H73" s="1">
        <v>23.0</v>
      </c>
      <c r="I73" s="1" t="s">
        <v>54</v>
      </c>
      <c r="J73" s="1" t="s">
        <v>39</v>
      </c>
      <c r="K73" s="1">
        <v>15.0</v>
      </c>
      <c r="L73" s="1">
        <v>13.0</v>
      </c>
      <c r="M73" s="1">
        <f t="shared" si="3"/>
        <v>-2</v>
      </c>
      <c r="N73" s="1">
        <f t="shared" si="7"/>
        <v>2</v>
      </c>
      <c r="O73" s="1" t="s">
        <v>21</v>
      </c>
    </row>
    <row r="74">
      <c r="A74" s="1" t="s">
        <v>175</v>
      </c>
      <c r="B74" s="1" t="s">
        <v>176</v>
      </c>
      <c r="C74" s="2">
        <v>45842.0</v>
      </c>
      <c r="D74" s="2" t="str">
        <f t="shared" si="1"/>
        <v>Friday</v>
      </c>
      <c r="E74" s="3">
        <f t="shared" si="2"/>
        <v>5</v>
      </c>
      <c r="F74" s="4">
        <v>0.6770833333333334</v>
      </c>
      <c r="G74" s="1" t="s">
        <v>18</v>
      </c>
      <c r="H74" s="1">
        <v>38.0</v>
      </c>
      <c r="I74" s="1" t="s">
        <v>24</v>
      </c>
      <c r="J74" s="1" t="s">
        <v>20</v>
      </c>
      <c r="K74" s="1">
        <v>20.0</v>
      </c>
      <c r="L74" s="1">
        <v>19.0</v>
      </c>
      <c r="M74" s="1">
        <f t="shared" si="3"/>
        <v>-1</v>
      </c>
      <c r="N74" s="1">
        <f t="shared" si="7"/>
        <v>1</v>
      </c>
      <c r="O74" s="1" t="s">
        <v>21</v>
      </c>
    </row>
    <row r="75">
      <c r="A75" s="1" t="s">
        <v>177</v>
      </c>
      <c r="B75" s="1" t="s">
        <v>178</v>
      </c>
      <c r="C75" s="2">
        <v>45842.0</v>
      </c>
      <c r="D75" s="2" t="str">
        <f t="shared" si="1"/>
        <v>Friday</v>
      </c>
      <c r="E75" s="3">
        <f t="shared" si="2"/>
        <v>5</v>
      </c>
      <c r="F75" s="4">
        <v>0.5416666666666666</v>
      </c>
      <c r="G75" s="1" t="s">
        <v>18</v>
      </c>
      <c r="H75" s="1">
        <v>59.0</v>
      </c>
      <c r="I75" s="1" t="s">
        <v>32</v>
      </c>
      <c r="J75" s="1" t="s">
        <v>20</v>
      </c>
      <c r="K75" s="1">
        <v>20.0</v>
      </c>
      <c r="L75" s="1">
        <v>19.0</v>
      </c>
      <c r="M75" s="1">
        <f t="shared" si="3"/>
        <v>-1</v>
      </c>
      <c r="N75" s="1">
        <f t="shared" si="7"/>
        <v>1</v>
      </c>
      <c r="O75" s="1" t="s">
        <v>21</v>
      </c>
    </row>
    <row r="76">
      <c r="A76" s="1" t="s">
        <v>179</v>
      </c>
      <c r="B76" s="1" t="s">
        <v>180</v>
      </c>
      <c r="C76" s="2">
        <v>45842.0</v>
      </c>
      <c r="D76" s="2" t="str">
        <f t="shared" si="1"/>
        <v>Friday</v>
      </c>
      <c r="E76" s="3">
        <f t="shared" si="2"/>
        <v>5</v>
      </c>
      <c r="F76" s="4">
        <v>0.65625</v>
      </c>
      <c r="G76" s="1" t="s">
        <v>27</v>
      </c>
      <c r="H76" s="1">
        <v>27.0</v>
      </c>
      <c r="I76" s="1" t="s">
        <v>54</v>
      </c>
      <c r="J76" s="1" t="s">
        <v>20</v>
      </c>
      <c r="K76" s="1">
        <v>20.0</v>
      </c>
      <c r="L76" s="1">
        <v>22.0</v>
      </c>
      <c r="M76" s="1">
        <f t="shared" si="3"/>
        <v>2</v>
      </c>
      <c r="N76" s="1">
        <f t="shared" si="7"/>
        <v>2</v>
      </c>
      <c r="O76" s="1" t="s">
        <v>21</v>
      </c>
    </row>
    <row r="77">
      <c r="A77" s="1" t="s">
        <v>181</v>
      </c>
      <c r="B77" s="1" t="s">
        <v>182</v>
      </c>
      <c r="C77" s="2">
        <v>45842.0</v>
      </c>
      <c r="D77" s="2" t="str">
        <f t="shared" si="1"/>
        <v>Friday</v>
      </c>
      <c r="E77" s="3">
        <f t="shared" si="2"/>
        <v>5</v>
      </c>
      <c r="F77" s="4">
        <v>0.6041666666666666</v>
      </c>
      <c r="G77" s="1" t="s">
        <v>18</v>
      </c>
      <c r="H77" s="1">
        <v>15.0</v>
      </c>
      <c r="I77" s="1" t="s">
        <v>24</v>
      </c>
      <c r="J77" s="1" t="s">
        <v>39</v>
      </c>
      <c r="K77" s="1">
        <v>25.0</v>
      </c>
      <c r="L77" s="1">
        <v>30.0</v>
      </c>
      <c r="M77" s="1">
        <f t="shared" si="3"/>
        <v>5</v>
      </c>
      <c r="N77" s="1">
        <f t="shared" si="7"/>
        <v>5</v>
      </c>
      <c r="O77" s="1" t="s">
        <v>21</v>
      </c>
    </row>
    <row r="78">
      <c r="A78" s="1" t="s">
        <v>183</v>
      </c>
      <c r="B78" s="1" t="s">
        <v>184</v>
      </c>
      <c r="C78" s="2">
        <v>45842.0</v>
      </c>
      <c r="D78" s="2" t="str">
        <f t="shared" si="1"/>
        <v>Friday</v>
      </c>
      <c r="E78" s="3">
        <f t="shared" si="2"/>
        <v>5</v>
      </c>
      <c r="F78" s="4">
        <v>0.4583333333333333</v>
      </c>
      <c r="G78" s="1" t="s">
        <v>27</v>
      </c>
      <c r="H78" s="1">
        <v>4.0</v>
      </c>
      <c r="I78" s="1" t="s">
        <v>24</v>
      </c>
      <c r="J78" s="1" t="s">
        <v>20</v>
      </c>
      <c r="K78" s="1">
        <v>20.0</v>
      </c>
      <c r="L78" s="1">
        <v>28.0</v>
      </c>
      <c r="M78" s="1">
        <f t="shared" si="3"/>
        <v>8</v>
      </c>
      <c r="N78" s="1">
        <f t="shared" si="7"/>
        <v>8</v>
      </c>
      <c r="O78" s="1" t="s">
        <v>21</v>
      </c>
    </row>
    <row r="79">
      <c r="A79" s="1" t="s">
        <v>185</v>
      </c>
      <c r="B79" s="1" t="s">
        <v>186</v>
      </c>
      <c r="C79" s="2">
        <v>45842.0</v>
      </c>
      <c r="D79" s="2" t="str">
        <f t="shared" si="1"/>
        <v>Friday</v>
      </c>
      <c r="E79" s="3">
        <f t="shared" si="2"/>
        <v>5</v>
      </c>
      <c r="F79" s="4">
        <v>0.4895833333333333</v>
      </c>
      <c r="G79" s="1" t="s">
        <v>18</v>
      </c>
      <c r="H79" s="1">
        <v>61.0</v>
      </c>
      <c r="I79" s="1" t="s">
        <v>19</v>
      </c>
      <c r="J79" s="1" t="s">
        <v>20</v>
      </c>
      <c r="K79" s="1">
        <v>15.0</v>
      </c>
      <c r="M79" s="1" t="str">
        <f t="shared" si="3"/>
        <v/>
      </c>
      <c r="O79" s="1" t="s">
        <v>73</v>
      </c>
      <c r="P79" s="1" t="s">
        <v>160</v>
      </c>
    </row>
    <row r="80">
      <c r="A80" s="1" t="s">
        <v>187</v>
      </c>
      <c r="B80" s="1" t="s">
        <v>188</v>
      </c>
      <c r="C80" s="2">
        <v>45842.0</v>
      </c>
      <c r="D80" s="2" t="str">
        <f t="shared" si="1"/>
        <v>Friday</v>
      </c>
      <c r="E80" s="3">
        <f t="shared" si="2"/>
        <v>5</v>
      </c>
      <c r="F80" s="4">
        <v>0.3958333333333333</v>
      </c>
      <c r="G80" s="1" t="s">
        <v>18</v>
      </c>
      <c r="H80" s="1">
        <v>47.0</v>
      </c>
      <c r="I80" s="1" t="s">
        <v>54</v>
      </c>
      <c r="J80" s="1" t="s">
        <v>20</v>
      </c>
      <c r="K80" s="1">
        <v>25.0</v>
      </c>
      <c r="M80" s="1" t="str">
        <f t="shared" si="3"/>
        <v/>
      </c>
      <c r="O80" s="1" t="s">
        <v>73</v>
      </c>
      <c r="P80" s="1" t="s">
        <v>160</v>
      </c>
    </row>
    <row r="81">
      <c r="A81" s="1" t="s">
        <v>189</v>
      </c>
      <c r="B81" s="1" t="s">
        <v>190</v>
      </c>
      <c r="C81" s="2">
        <v>45842.0</v>
      </c>
      <c r="D81" s="2" t="str">
        <f t="shared" si="1"/>
        <v>Friday</v>
      </c>
      <c r="E81" s="3">
        <f t="shared" si="2"/>
        <v>5</v>
      </c>
      <c r="F81" s="4">
        <v>0.5833333333333334</v>
      </c>
      <c r="G81" s="1" t="s">
        <v>27</v>
      </c>
      <c r="H81" s="1">
        <v>51.0</v>
      </c>
      <c r="I81" s="1" t="s">
        <v>24</v>
      </c>
      <c r="J81" s="1" t="s">
        <v>85</v>
      </c>
      <c r="K81" s="1">
        <v>25.0</v>
      </c>
      <c r="M81" s="1" t="str">
        <f t="shared" si="3"/>
        <v/>
      </c>
      <c r="O81" s="1" t="s">
        <v>73</v>
      </c>
      <c r="P81" s="1" t="s">
        <v>160</v>
      </c>
    </row>
    <row r="82">
      <c r="A82" s="1" t="s">
        <v>191</v>
      </c>
      <c r="B82" s="1" t="s">
        <v>192</v>
      </c>
      <c r="C82" s="2">
        <v>45842.0</v>
      </c>
      <c r="D82" s="2" t="str">
        <f t="shared" si="1"/>
        <v>Friday</v>
      </c>
      <c r="E82" s="3">
        <f t="shared" si="2"/>
        <v>5</v>
      </c>
      <c r="F82" s="4">
        <v>0.6770833333333334</v>
      </c>
      <c r="G82" s="1" t="s">
        <v>18</v>
      </c>
      <c r="H82" s="1">
        <v>75.0</v>
      </c>
      <c r="I82" s="1" t="s">
        <v>32</v>
      </c>
      <c r="J82" s="1" t="s">
        <v>39</v>
      </c>
      <c r="K82" s="1">
        <v>20.0</v>
      </c>
      <c r="M82" s="1" t="str">
        <f t="shared" si="3"/>
        <v/>
      </c>
      <c r="O82" s="1" t="s">
        <v>73</v>
      </c>
      <c r="P82" s="1" t="s">
        <v>160</v>
      </c>
    </row>
    <row r="83">
      <c r="A83" s="1" t="s">
        <v>193</v>
      </c>
      <c r="B83" s="1" t="s">
        <v>194</v>
      </c>
      <c r="C83" s="2">
        <v>45843.0</v>
      </c>
      <c r="D83" s="2" t="str">
        <f t="shared" si="1"/>
        <v>Saturday</v>
      </c>
      <c r="E83" s="3">
        <f t="shared" si="2"/>
        <v>6</v>
      </c>
      <c r="F83" s="4">
        <v>0.5520833333333334</v>
      </c>
      <c r="G83" s="1" t="s">
        <v>18</v>
      </c>
      <c r="H83" s="1">
        <v>6.0</v>
      </c>
      <c r="I83" s="1" t="s">
        <v>54</v>
      </c>
      <c r="J83" s="1" t="s">
        <v>85</v>
      </c>
      <c r="K83" s="1">
        <v>25.0</v>
      </c>
      <c r="L83" s="1">
        <v>15.0</v>
      </c>
      <c r="M83" s="1">
        <f t="shared" si="3"/>
        <v>-10</v>
      </c>
      <c r="N83" s="1">
        <f t="shared" ref="N83:N95" si="8">abs(M83)</f>
        <v>10</v>
      </c>
      <c r="O83" s="1" t="s">
        <v>21</v>
      </c>
    </row>
    <row r="84">
      <c r="A84" s="1" t="s">
        <v>195</v>
      </c>
      <c r="B84" s="1" t="s">
        <v>196</v>
      </c>
      <c r="C84" s="2">
        <v>45843.0</v>
      </c>
      <c r="D84" s="2" t="str">
        <f t="shared" si="1"/>
        <v>Saturday</v>
      </c>
      <c r="E84" s="3">
        <f t="shared" si="2"/>
        <v>6</v>
      </c>
      <c r="F84" s="4">
        <v>0.5</v>
      </c>
      <c r="G84" s="1" t="s">
        <v>27</v>
      </c>
      <c r="H84" s="1">
        <v>72.0</v>
      </c>
      <c r="I84" s="1" t="s">
        <v>19</v>
      </c>
      <c r="J84" s="1" t="s">
        <v>85</v>
      </c>
      <c r="K84" s="1">
        <v>25.0</v>
      </c>
      <c r="L84" s="1">
        <v>18.0</v>
      </c>
      <c r="M84" s="1">
        <f t="shared" si="3"/>
        <v>-7</v>
      </c>
      <c r="N84" s="1">
        <f t="shared" si="8"/>
        <v>7</v>
      </c>
      <c r="O84" s="1" t="s">
        <v>21</v>
      </c>
    </row>
    <row r="85">
      <c r="A85" s="1" t="s">
        <v>197</v>
      </c>
      <c r="B85" s="1" t="s">
        <v>198</v>
      </c>
      <c r="C85" s="2">
        <v>45843.0</v>
      </c>
      <c r="D85" s="2" t="str">
        <f t="shared" si="1"/>
        <v>Saturday</v>
      </c>
      <c r="E85" s="3">
        <f t="shared" si="2"/>
        <v>6</v>
      </c>
      <c r="F85" s="4">
        <v>0.6875</v>
      </c>
      <c r="G85" s="1" t="s">
        <v>18</v>
      </c>
      <c r="H85" s="1">
        <v>38.0</v>
      </c>
      <c r="I85" s="1" t="s">
        <v>19</v>
      </c>
      <c r="J85" s="1" t="s">
        <v>20</v>
      </c>
      <c r="K85" s="1">
        <v>30.0</v>
      </c>
      <c r="L85" s="1">
        <v>24.0</v>
      </c>
      <c r="M85" s="1">
        <f t="shared" si="3"/>
        <v>-6</v>
      </c>
      <c r="N85" s="1">
        <f t="shared" si="8"/>
        <v>6</v>
      </c>
      <c r="O85" s="1" t="s">
        <v>21</v>
      </c>
    </row>
    <row r="86">
      <c r="A86" s="1" t="s">
        <v>199</v>
      </c>
      <c r="B86" s="1" t="s">
        <v>200</v>
      </c>
      <c r="C86" s="2">
        <v>45843.0</v>
      </c>
      <c r="D86" s="2" t="str">
        <f t="shared" si="1"/>
        <v>Saturday</v>
      </c>
      <c r="E86" s="3">
        <f t="shared" si="2"/>
        <v>6</v>
      </c>
      <c r="F86" s="4">
        <v>0.3854166666666667</v>
      </c>
      <c r="G86" s="1" t="s">
        <v>27</v>
      </c>
      <c r="H86" s="1">
        <v>31.0</v>
      </c>
      <c r="I86" s="1" t="s">
        <v>19</v>
      </c>
      <c r="J86" s="1" t="s">
        <v>20</v>
      </c>
      <c r="K86" s="1">
        <v>30.0</v>
      </c>
      <c r="L86" s="1">
        <v>25.0</v>
      </c>
      <c r="M86" s="1">
        <f t="shared" si="3"/>
        <v>-5</v>
      </c>
      <c r="N86" s="1">
        <f t="shared" si="8"/>
        <v>5</v>
      </c>
      <c r="O86" s="1" t="s">
        <v>21</v>
      </c>
    </row>
    <row r="87">
      <c r="A87" s="1" t="s">
        <v>201</v>
      </c>
      <c r="B87" s="1" t="s">
        <v>202</v>
      </c>
      <c r="C87" s="2">
        <v>45843.0</v>
      </c>
      <c r="D87" s="2" t="str">
        <f t="shared" si="1"/>
        <v>Saturday</v>
      </c>
      <c r="E87" s="3">
        <f t="shared" si="2"/>
        <v>6</v>
      </c>
      <c r="F87" s="4">
        <v>0.5</v>
      </c>
      <c r="G87" s="1" t="s">
        <v>18</v>
      </c>
      <c r="H87" s="1">
        <v>50.0</v>
      </c>
      <c r="I87" s="1" t="s">
        <v>24</v>
      </c>
      <c r="J87" s="1" t="s">
        <v>20</v>
      </c>
      <c r="K87" s="1">
        <v>15.0</v>
      </c>
      <c r="L87" s="1">
        <v>13.0</v>
      </c>
      <c r="M87" s="1">
        <f t="shared" si="3"/>
        <v>-2</v>
      </c>
      <c r="N87" s="1">
        <f t="shared" si="8"/>
        <v>2</v>
      </c>
      <c r="O87" s="1" t="s">
        <v>21</v>
      </c>
    </row>
    <row r="88">
      <c r="A88" s="1" t="s">
        <v>203</v>
      </c>
      <c r="B88" s="1" t="s">
        <v>204</v>
      </c>
      <c r="C88" s="2">
        <v>45843.0</v>
      </c>
      <c r="D88" s="2" t="str">
        <f t="shared" si="1"/>
        <v>Saturday</v>
      </c>
      <c r="E88" s="3">
        <f t="shared" si="2"/>
        <v>6</v>
      </c>
      <c r="F88" s="4">
        <v>0.6145833333333334</v>
      </c>
      <c r="G88" s="1" t="s">
        <v>18</v>
      </c>
      <c r="H88" s="1">
        <v>1.0</v>
      </c>
      <c r="I88" s="1" t="s">
        <v>32</v>
      </c>
      <c r="J88" s="1" t="s">
        <v>39</v>
      </c>
      <c r="K88" s="1">
        <v>20.0</v>
      </c>
      <c r="L88" s="1">
        <v>20.0</v>
      </c>
      <c r="M88" s="1">
        <f t="shared" si="3"/>
        <v>0</v>
      </c>
      <c r="N88" s="1">
        <f t="shared" si="8"/>
        <v>0</v>
      </c>
      <c r="O88" s="1" t="s">
        <v>21</v>
      </c>
    </row>
    <row r="89">
      <c r="A89" s="1" t="s">
        <v>205</v>
      </c>
      <c r="B89" s="1" t="s">
        <v>206</v>
      </c>
      <c r="C89" s="2">
        <v>45843.0</v>
      </c>
      <c r="D89" s="2" t="str">
        <f t="shared" si="1"/>
        <v>Saturday</v>
      </c>
      <c r="E89" s="3">
        <f t="shared" si="2"/>
        <v>6</v>
      </c>
      <c r="F89" s="4">
        <v>0.3645833333333333</v>
      </c>
      <c r="G89" s="1" t="s">
        <v>18</v>
      </c>
      <c r="H89" s="1">
        <v>4.0</v>
      </c>
      <c r="I89" s="1" t="s">
        <v>32</v>
      </c>
      <c r="J89" s="1" t="s">
        <v>20</v>
      </c>
      <c r="K89" s="1">
        <v>30.0</v>
      </c>
      <c r="L89" s="1">
        <v>31.0</v>
      </c>
      <c r="M89" s="1">
        <f t="shared" si="3"/>
        <v>1</v>
      </c>
      <c r="N89" s="1">
        <f t="shared" si="8"/>
        <v>1</v>
      </c>
      <c r="O89" s="1" t="s">
        <v>21</v>
      </c>
    </row>
    <row r="90">
      <c r="A90" s="1" t="s">
        <v>207</v>
      </c>
      <c r="B90" s="1" t="s">
        <v>208</v>
      </c>
      <c r="C90" s="2">
        <v>45843.0</v>
      </c>
      <c r="D90" s="2" t="str">
        <f t="shared" si="1"/>
        <v>Saturday</v>
      </c>
      <c r="E90" s="3">
        <f t="shared" si="2"/>
        <v>6</v>
      </c>
      <c r="F90" s="4">
        <v>0.5833333333333334</v>
      </c>
      <c r="G90" s="1" t="s">
        <v>27</v>
      </c>
      <c r="H90" s="1">
        <v>53.0</v>
      </c>
      <c r="I90" s="1" t="s">
        <v>24</v>
      </c>
      <c r="J90" s="1" t="s">
        <v>85</v>
      </c>
      <c r="K90" s="1">
        <v>25.0</v>
      </c>
      <c r="L90" s="1">
        <v>26.0</v>
      </c>
      <c r="M90" s="1">
        <f t="shared" si="3"/>
        <v>1</v>
      </c>
      <c r="N90" s="1">
        <f t="shared" si="8"/>
        <v>1</v>
      </c>
      <c r="O90" s="1" t="s">
        <v>21</v>
      </c>
    </row>
    <row r="91">
      <c r="A91" s="1" t="s">
        <v>209</v>
      </c>
      <c r="B91" s="1" t="s">
        <v>210</v>
      </c>
      <c r="C91" s="2">
        <v>45843.0</v>
      </c>
      <c r="D91" s="2" t="str">
        <f t="shared" si="1"/>
        <v>Saturday</v>
      </c>
      <c r="E91" s="3">
        <f t="shared" si="2"/>
        <v>6</v>
      </c>
      <c r="F91" s="4">
        <v>0.5729166666666666</v>
      </c>
      <c r="G91" s="1" t="s">
        <v>27</v>
      </c>
      <c r="H91" s="1">
        <v>57.0</v>
      </c>
      <c r="I91" s="1" t="s">
        <v>24</v>
      </c>
      <c r="J91" s="1" t="s">
        <v>20</v>
      </c>
      <c r="K91" s="1">
        <v>25.0</v>
      </c>
      <c r="L91" s="1">
        <v>27.0</v>
      </c>
      <c r="M91" s="1">
        <f t="shared" si="3"/>
        <v>2</v>
      </c>
      <c r="N91" s="1">
        <f t="shared" si="8"/>
        <v>2</v>
      </c>
      <c r="O91" s="1" t="s">
        <v>21</v>
      </c>
    </row>
    <row r="92">
      <c r="A92" s="1" t="s">
        <v>211</v>
      </c>
      <c r="B92" s="1" t="s">
        <v>212</v>
      </c>
      <c r="C92" s="2">
        <v>45843.0</v>
      </c>
      <c r="D92" s="2" t="str">
        <f t="shared" si="1"/>
        <v>Saturday</v>
      </c>
      <c r="E92" s="3">
        <f t="shared" si="2"/>
        <v>6</v>
      </c>
      <c r="F92" s="4">
        <v>0.6458333333333334</v>
      </c>
      <c r="G92" s="1" t="s">
        <v>18</v>
      </c>
      <c r="H92" s="1">
        <v>23.0</v>
      </c>
      <c r="I92" s="1" t="s">
        <v>54</v>
      </c>
      <c r="J92" s="1" t="s">
        <v>20</v>
      </c>
      <c r="K92" s="1">
        <v>25.0</v>
      </c>
      <c r="L92" s="1">
        <v>28.0</v>
      </c>
      <c r="M92" s="1">
        <f t="shared" si="3"/>
        <v>3</v>
      </c>
      <c r="N92" s="1">
        <f t="shared" si="8"/>
        <v>3</v>
      </c>
      <c r="O92" s="1" t="s">
        <v>21</v>
      </c>
    </row>
    <row r="93">
      <c r="A93" s="1" t="s">
        <v>213</v>
      </c>
      <c r="B93" s="1" t="s">
        <v>214</v>
      </c>
      <c r="C93" s="2">
        <v>45843.0</v>
      </c>
      <c r="D93" s="2" t="str">
        <f t="shared" si="1"/>
        <v>Saturday</v>
      </c>
      <c r="E93" s="3">
        <f t="shared" si="2"/>
        <v>6</v>
      </c>
      <c r="F93" s="4">
        <v>0.6979166666666666</v>
      </c>
      <c r="G93" s="1" t="s">
        <v>18</v>
      </c>
      <c r="H93" s="1">
        <v>15.0</v>
      </c>
      <c r="I93" s="1" t="s">
        <v>32</v>
      </c>
      <c r="J93" s="1" t="s">
        <v>20</v>
      </c>
      <c r="K93" s="1">
        <v>25.0</v>
      </c>
      <c r="L93" s="1">
        <v>28.0</v>
      </c>
      <c r="M93" s="1">
        <f t="shared" si="3"/>
        <v>3</v>
      </c>
      <c r="N93" s="1">
        <f t="shared" si="8"/>
        <v>3</v>
      </c>
      <c r="O93" s="1" t="s">
        <v>21</v>
      </c>
    </row>
    <row r="94">
      <c r="A94" s="1" t="s">
        <v>215</v>
      </c>
      <c r="B94" s="1" t="s">
        <v>216</v>
      </c>
      <c r="C94" s="2">
        <v>45843.0</v>
      </c>
      <c r="D94" s="2" t="str">
        <f t="shared" si="1"/>
        <v>Saturday</v>
      </c>
      <c r="E94" s="3">
        <f t="shared" si="2"/>
        <v>6</v>
      </c>
      <c r="F94" s="4">
        <v>0.6979166666666666</v>
      </c>
      <c r="G94" s="1" t="s">
        <v>18</v>
      </c>
      <c r="H94" s="1">
        <v>50.0</v>
      </c>
      <c r="I94" s="1" t="s">
        <v>32</v>
      </c>
      <c r="J94" s="1" t="s">
        <v>39</v>
      </c>
      <c r="K94" s="1">
        <v>15.0</v>
      </c>
      <c r="L94" s="1">
        <v>18.0</v>
      </c>
      <c r="M94" s="1">
        <f t="shared" si="3"/>
        <v>3</v>
      </c>
      <c r="N94" s="1">
        <f t="shared" si="8"/>
        <v>3</v>
      </c>
      <c r="O94" s="1" t="s">
        <v>21</v>
      </c>
    </row>
    <row r="95">
      <c r="A95" s="1" t="s">
        <v>217</v>
      </c>
      <c r="B95" s="1" t="s">
        <v>218</v>
      </c>
      <c r="C95" s="2">
        <v>45843.0</v>
      </c>
      <c r="D95" s="2" t="str">
        <f t="shared" si="1"/>
        <v>Saturday</v>
      </c>
      <c r="E95" s="3">
        <f t="shared" si="2"/>
        <v>6</v>
      </c>
      <c r="F95" s="4">
        <v>0.3854166666666667</v>
      </c>
      <c r="G95" s="1" t="s">
        <v>18</v>
      </c>
      <c r="H95" s="1">
        <v>39.0</v>
      </c>
      <c r="I95" s="1" t="s">
        <v>19</v>
      </c>
      <c r="J95" s="1" t="s">
        <v>39</v>
      </c>
      <c r="K95" s="1">
        <v>15.0</v>
      </c>
      <c r="L95" s="1">
        <v>25.0</v>
      </c>
      <c r="M95" s="1">
        <f t="shared" si="3"/>
        <v>10</v>
      </c>
      <c r="N95" s="1">
        <f t="shared" si="8"/>
        <v>10</v>
      </c>
      <c r="O95" s="1" t="s">
        <v>21</v>
      </c>
    </row>
    <row r="96">
      <c r="A96" s="1" t="s">
        <v>219</v>
      </c>
      <c r="B96" s="1" t="s">
        <v>220</v>
      </c>
      <c r="C96" s="2">
        <v>45843.0</v>
      </c>
      <c r="D96" s="2" t="str">
        <f t="shared" si="1"/>
        <v>Saturday</v>
      </c>
      <c r="E96" s="3">
        <f t="shared" si="2"/>
        <v>6</v>
      </c>
      <c r="F96" s="4">
        <v>0.53125</v>
      </c>
      <c r="G96" s="1" t="s">
        <v>27</v>
      </c>
      <c r="H96" s="1">
        <v>62.0</v>
      </c>
      <c r="I96" s="1" t="s">
        <v>54</v>
      </c>
      <c r="J96" s="1" t="s">
        <v>20</v>
      </c>
      <c r="K96" s="1">
        <v>20.0</v>
      </c>
      <c r="M96" s="1" t="str">
        <f t="shared" si="3"/>
        <v/>
      </c>
      <c r="O96" s="1" t="s">
        <v>73</v>
      </c>
      <c r="P96" s="1" t="s">
        <v>160</v>
      </c>
    </row>
    <row r="97">
      <c r="A97" s="1" t="s">
        <v>221</v>
      </c>
      <c r="B97" s="1" t="s">
        <v>222</v>
      </c>
      <c r="C97" s="2">
        <v>45844.0</v>
      </c>
      <c r="D97" s="2" t="str">
        <f t="shared" si="1"/>
        <v>Sunday</v>
      </c>
      <c r="E97" s="3">
        <f t="shared" si="2"/>
        <v>7</v>
      </c>
      <c r="F97" s="4">
        <v>0.3541666666666667</v>
      </c>
      <c r="G97" s="1" t="s">
        <v>27</v>
      </c>
      <c r="H97" s="1">
        <v>39.0</v>
      </c>
      <c r="I97" s="1" t="s">
        <v>54</v>
      </c>
      <c r="J97" s="1" t="s">
        <v>39</v>
      </c>
      <c r="K97" s="1">
        <v>20.0</v>
      </c>
      <c r="L97" s="1">
        <v>9.0</v>
      </c>
      <c r="M97" s="1">
        <f t="shared" si="3"/>
        <v>-11</v>
      </c>
      <c r="N97" s="1">
        <f t="shared" ref="N97:N106" si="9">abs(M97)</f>
        <v>11</v>
      </c>
      <c r="O97" s="1" t="s">
        <v>21</v>
      </c>
    </row>
    <row r="98">
      <c r="A98" s="1" t="s">
        <v>223</v>
      </c>
      <c r="B98" s="1" t="s">
        <v>224</v>
      </c>
      <c r="C98" s="2">
        <v>45844.0</v>
      </c>
      <c r="D98" s="2" t="str">
        <f t="shared" si="1"/>
        <v>Sunday</v>
      </c>
      <c r="E98" s="3">
        <f t="shared" si="2"/>
        <v>7</v>
      </c>
      <c r="F98" s="4">
        <v>0.5</v>
      </c>
      <c r="G98" s="1" t="s">
        <v>27</v>
      </c>
      <c r="H98" s="1">
        <v>66.0</v>
      </c>
      <c r="I98" s="1" t="s">
        <v>32</v>
      </c>
      <c r="J98" s="1" t="s">
        <v>20</v>
      </c>
      <c r="K98" s="1">
        <v>20.0</v>
      </c>
      <c r="L98" s="1">
        <v>12.0</v>
      </c>
      <c r="M98" s="1">
        <f t="shared" si="3"/>
        <v>-8</v>
      </c>
      <c r="N98" s="1">
        <f t="shared" si="9"/>
        <v>8</v>
      </c>
      <c r="O98" s="1" t="s">
        <v>21</v>
      </c>
    </row>
    <row r="99">
      <c r="A99" s="1" t="s">
        <v>225</v>
      </c>
      <c r="B99" s="1" t="s">
        <v>226</v>
      </c>
      <c r="C99" s="2">
        <v>45844.0</v>
      </c>
      <c r="D99" s="2" t="str">
        <f t="shared" si="1"/>
        <v>Sunday</v>
      </c>
      <c r="E99" s="3">
        <f t="shared" si="2"/>
        <v>7</v>
      </c>
      <c r="F99" s="4">
        <v>0.53125</v>
      </c>
      <c r="G99" s="1" t="s">
        <v>27</v>
      </c>
      <c r="H99" s="1">
        <v>25.0</v>
      </c>
      <c r="I99" s="1" t="s">
        <v>19</v>
      </c>
      <c r="J99" s="1" t="s">
        <v>39</v>
      </c>
      <c r="K99" s="1">
        <v>20.0</v>
      </c>
      <c r="L99" s="1">
        <v>14.0</v>
      </c>
      <c r="M99" s="1">
        <f t="shared" si="3"/>
        <v>-6</v>
      </c>
      <c r="N99" s="1">
        <f t="shared" si="9"/>
        <v>6</v>
      </c>
      <c r="O99" s="1" t="s">
        <v>21</v>
      </c>
    </row>
    <row r="100">
      <c r="A100" s="1" t="s">
        <v>227</v>
      </c>
      <c r="B100" s="1" t="s">
        <v>228</v>
      </c>
      <c r="C100" s="2">
        <v>45844.0</v>
      </c>
      <c r="D100" s="2" t="str">
        <f t="shared" si="1"/>
        <v>Sunday</v>
      </c>
      <c r="E100" s="3">
        <f t="shared" si="2"/>
        <v>7</v>
      </c>
      <c r="F100" s="4">
        <v>0.3958333333333333</v>
      </c>
      <c r="G100" s="1" t="s">
        <v>27</v>
      </c>
      <c r="H100" s="1">
        <v>13.0</v>
      </c>
      <c r="I100" s="1" t="s">
        <v>54</v>
      </c>
      <c r="J100" s="1" t="s">
        <v>20</v>
      </c>
      <c r="K100" s="1">
        <v>20.0</v>
      </c>
      <c r="L100" s="1">
        <v>16.0</v>
      </c>
      <c r="M100" s="1">
        <f t="shared" si="3"/>
        <v>-4</v>
      </c>
      <c r="N100" s="1">
        <f t="shared" si="9"/>
        <v>4</v>
      </c>
      <c r="O100" s="1" t="s">
        <v>21</v>
      </c>
    </row>
    <row r="101">
      <c r="A101" s="1" t="s">
        <v>229</v>
      </c>
      <c r="B101" s="1" t="s">
        <v>230</v>
      </c>
      <c r="C101" s="2">
        <v>45844.0</v>
      </c>
      <c r="D101" s="2" t="str">
        <f t="shared" si="1"/>
        <v>Sunday</v>
      </c>
      <c r="E101" s="3">
        <f t="shared" si="2"/>
        <v>7</v>
      </c>
      <c r="F101" s="4">
        <v>0.46875</v>
      </c>
      <c r="G101" s="1" t="s">
        <v>27</v>
      </c>
      <c r="H101" s="1">
        <v>38.0</v>
      </c>
      <c r="I101" s="1" t="s">
        <v>54</v>
      </c>
      <c r="J101" s="1" t="s">
        <v>20</v>
      </c>
      <c r="K101" s="1">
        <v>20.0</v>
      </c>
      <c r="L101" s="1">
        <v>17.0</v>
      </c>
      <c r="M101" s="1">
        <f t="shared" si="3"/>
        <v>-3</v>
      </c>
      <c r="N101" s="1">
        <f t="shared" si="9"/>
        <v>3</v>
      </c>
      <c r="O101" s="1" t="s">
        <v>21</v>
      </c>
    </row>
    <row r="102">
      <c r="A102" s="1" t="s">
        <v>231</v>
      </c>
      <c r="B102" s="1" t="s">
        <v>232</v>
      </c>
      <c r="C102" s="2">
        <v>45844.0</v>
      </c>
      <c r="D102" s="2" t="str">
        <f t="shared" si="1"/>
        <v>Sunday</v>
      </c>
      <c r="E102" s="3">
        <f t="shared" si="2"/>
        <v>7</v>
      </c>
      <c r="F102" s="4">
        <v>0.6770833333333334</v>
      </c>
      <c r="G102" s="1" t="s">
        <v>27</v>
      </c>
      <c r="H102" s="1">
        <v>1.0</v>
      </c>
      <c r="I102" s="1" t="s">
        <v>19</v>
      </c>
      <c r="J102" s="1" t="s">
        <v>85</v>
      </c>
      <c r="K102" s="1">
        <v>20.0</v>
      </c>
      <c r="L102" s="1">
        <v>20.0</v>
      </c>
      <c r="M102" s="1">
        <f t="shared" si="3"/>
        <v>0</v>
      </c>
      <c r="N102" s="1">
        <f t="shared" si="9"/>
        <v>0</v>
      </c>
      <c r="O102" s="1" t="s">
        <v>21</v>
      </c>
    </row>
    <row r="103">
      <c r="A103" s="1" t="s">
        <v>233</v>
      </c>
      <c r="B103" s="1" t="s">
        <v>234</v>
      </c>
      <c r="C103" s="2">
        <v>45844.0</v>
      </c>
      <c r="D103" s="2" t="str">
        <f t="shared" si="1"/>
        <v>Sunday</v>
      </c>
      <c r="E103" s="3">
        <f t="shared" si="2"/>
        <v>7</v>
      </c>
      <c r="F103" s="4">
        <v>0.4583333333333333</v>
      </c>
      <c r="G103" s="1" t="s">
        <v>27</v>
      </c>
      <c r="H103" s="1">
        <v>27.0</v>
      </c>
      <c r="I103" s="1" t="s">
        <v>54</v>
      </c>
      <c r="J103" s="1" t="s">
        <v>20</v>
      </c>
      <c r="K103" s="1">
        <v>20.0</v>
      </c>
      <c r="L103" s="1">
        <v>21.0</v>
      </c>
      <c r="M103" s="1">
        <f t="shared" si="3"/>
        <v>1</v>
      </c>
      <c r="N103" s="1">
        <f t="shared" si="9"/>
        <v>1</v>
      </c>
      <c r="O103" s="1" t="s">
        <v>21</v>
      </c>
    </row>
    <row r="104">
      <c r="A104" s="1" t="s">
        <v>235</v>
      </c>
      <c r="B104" s="1" t="s">
        <v>236</v>
      </c>
      <c r="C104" s="2">
        <v>45844.0</v>
      </c>
      <c r="D104" s="2" t="str">
        <f t="shared" si="1"/>
        <v>Sunday</v>
      </c>
      <c r="E104" s="3">
        <f t="shared" si="2"/>
        <v>7</v>
      </c>
      <c r="F104" s="4">
        <v>0.6979166666666666</v>
      </c>
      <c r="G104" s="1" t="s">
        <v>27</v>
      </c>
      <c r="H104" s="1">
        <v>21.0</v>
      </c>
      <c r="I104" s="1" t="s">
        <v>54</v>
      </c>
      <c r="J104" s="1" t="s">
        <v>20</v>
      </c>
      <c r="K104" s="1">
        <v>20.0</v>
      </c>
      <c r="L104" s="1">
        <v>21.0</v>
      </c>
      <c r="M104" s="1">
        <f t="shared" si="3"/>
        <v>1</v>
      </c>
      <c r="N104" s="1">
        <f t="shared" si="9"/>
        <v>1</v>
      </c>
      <c r="O104" s="1" t="s">
        <v>21</v>
      </c>
    </row>
    <row r="105">
      <c r="A105" s="1" t="s">
        <v>237</v>
      </c>
      <c r="B105" s="1" t="s">
        <v>238</v>
      </c>
      <c r="C105" s="2">
        <v>45844.0</v>
      </c>
      <c r="D105" s="2" t="str">
        <f t="shared" si="1"/>
        <v>Sunday</v>
      </c>
      <c r="E105" s="3">
        <f t="shared" si="2"/>
        <v>7</v>
      </c>
      <c r="F105" s="4">
        <v>0.5104166666666666</v>
      </c>
      <c r="G105" s="1" t="s">
        <v>18</v>
      </c>
      <c r="H105" s="1">
        <v>74.0</v>
      </c>
      <c r="I105" s="1" t="s">
        <v>19</v>
      </c>
      <c r="J105" s="1" t="s">
        <v>20</v>
      </c>
      <c r="K105" s="1">
        <v>25.0</v>
      </c>
      <c r="L105" s="1">
        <v>35.0</v>
      </c>
      <c r="M105" s="1">
        <f t="shared" si="3"/>
        <v>10</v>
      </c>
      <c r="N105" s="1">
        <f t="shared" si="9"/>
        <v>10</v>
      </c>
      <c r="O105" s="1" t="s">
        <v>21</v>
      </c>
    </row>
    <row r="106">
      <c r="A106" s="1" t="s">
        <v>239</v>
      </c>
      <c r="B106" s="1" t="s">
        <v>240</v>
      </c>
      <c r="C106" s="2">
        <v>45844.0</v>
      </c>
      <c r="D106" s="2" t="str">
        <f t="shared" si="1"/>
        <v>Sunday</v>
      </c>
      <c r="E106" s="3">
        <f t="shared" si="2"/>
        <v>7</v>
      </c>
      <c r="F106" s="4">
        <v>0.4270833333333333</v>
      </c>
      <c r="G106" s="1" t="s">
        <v>18</v>
      </c>
      <c r="H106" s="1">
        <v>35.0</v>
      </c>
      <c r="I106" s="1" t="s">
        <v>32</v>
      </c>
      <c r="J106" s="1" t="s">
        <v>39</v>
      </c>
      <c r="K106" s="1">
        <v>25.0</v>
      </c>
      <c r="L106" s="1">
        <v>35.0</v>
      </c>
      <c r="M106" s="1">
        <f t="shared" si="3"/>
        <v>10</v>
      </c>
      <c r="N106" s="1">
        <f t="shared" si="9"/>
        <v>10</v>
      </c>
      <c r="O106" s="1" t="s">
        <v>21</v>
      </c>
    </row>
    <row r="107">
      <c r="A107" s="1" t="s">
        <v>241</v>
      </c>
      <c r="B107" s="1" t="s">
        <v>242</v>
      </c>
      <c r="C107" s="2">
        <v>45844.0</v>
      </c>
      <c r="D107" s="2" t="str">
        <f t="shared" si="1"/>
        <v>Sunday</v>
      </c>
      <c r="E107" s="3">
        <f t="shared" si="2"/>
        <v>7</v>
      </c>
      <c r="F107" s="4">
        <v>0.59375</v>
      </c>
      <c r="G107" s="1" t="s">
        <v>27</v>
      </c>
      <c r="H107" s="1">
        <v>42.0</v>
      </c>
      <c r="I107" s="1" t="s">
        <v>19</v>
      </c>
      <c r="J107" s="1" t="s">
        <v>20</v>
      </c>
      <c r="K107" s="1">
        <v>15.0</v>
      </c>
      <c r="M107" s="1" t="str">
        <f t="shared" si="3"/>
        <v/>
      </c>
      <c r="O107" s="1" t="s">
        <v>73</v>
      </c>
      <c r="P107" s="1" t="s">
        <v>157</v>
      </c>
    </row>
    <row r="108">
      <c r="A108" s="1" t="s">
        <v>243</v>
      </c>
      <c r="B108" s="1" t="s">
        <v>244</v>
      </c>
      <c r="C108" s="2">
        <v>45844.0</v>
      </c>
      <c r="D108" s="2" t="str">
        <f t="shared" si="1"/>
        <v>Sunday</v>
      </c>
      <c r="E108" s="3">
        <f t="shared" si="2"/>
        <v>7</v>
      </c>
      <c r="F108" s="4">
        <v>0.3854166666666667</v>
      </c>
      <c r="G108" s="1" t="s">
        <v>18</v>
      </c>
      <c r="H108" s="1">
        <v>45.0</v>
      </c>
      <c r="I108" s="1" t="s">
        <v>19</v>
      </c>
      <c r="J108" s="1" t="s">
        <v>39</v>
      </c>
      <c r="K108" s="1">
        <v>30.0</v>
      </c>
      <c r="M108" s="1" t="str">
        <f t="shared" si="3"/>
        <v/>
      </c>
      <c r="O108" s="1" t="s">
        <v>73</v>
      </c>
      <c r="P108" s="1" t="s">
        <v>108</v>
      </c>
    </row>
    <row r="109">
      <c r="A109" s="1" t="s">
        <v>245</v>
      </c>
      <c r="B109" s="1" t="s">
        <v>246</v>
      </c>
      <c r="C109" s="2">
        <v>45845.0</v>
      </c>
      <c r="D109" s="2" t="str">
        <f t="shared" si="1"/>
        <v>Monday</v>
      </c>
      <c r="E109" s="3">
        <f t="shared" si="2"/>
        <v>1</v>
      </c>
      <c r="F109" s="4">
        <v>0.6770833333333334</v>
      </c>
      <c r="G109" s="1" t="s">
        <v>18</v>
      </c>
      <c r="H109" s="1">
        <v>1.0</v>
      </c>
      <c r="I109" s="1" t="s">
        <v>54</v>
      </c>
      <c r="J109" s="1" t="s">
        <v>20</v>
      </c>
      <c r="K109" s="1">
        <v>15.0</v>
      </c>
      <c r="L109" s="1">
        <v>10.0</v>
      </c>
      <c r="M109" s="1">
        <f t="shared" si="3"/>
        <v>-5</v>
      </c>
      <c r="N109" s="1">
        <f t="shared" ref="N109:N125" si="10">abs(M109)</f>
        <v>5</v>
      </c>
      <c r="O109" s="1" t="s">
        <v>21</v>
      </c>
    </row>
    <row r="110">
      <c r="A110" s="1" t="s">
        <v>247</v>
      </c>
      <c r="B110" s="1" t="s">
        <v>248</v>
      </c>
      <c r="C110" s="2">
        <v>45845.0</v>
      </c>
      <c r="D110" s="2" t="str">
        <f t="shared" si="1"/>
        <v>Monday</v>
      </c>
      <c r="E110" s="3">
        <f t="shared" si="2"/>
        <v>1</v>
      </c>
      <c r="F110" s="4">
        <v>0.5520833333333334</v>
      </c>
      <c r="G110" s="1" t="s">
        <v>18</v>
      </c>
      <c r="H110" s="1">
        <v>78.0</v>
      </c>
      <c r="I110" s="1" t="s">
        <v>32</v>
      </c>
      <c r="J110" s="1" t="s">
        <v>20</v>
      </c>
      <c r="K110" s="1">
        <v>20.0</v>
      </c>
      <c r="L110" s="1">
        <v>15.0</v>
      </c>
      <c r="M110" s="1">
        <f t="shared" si="3"/>
        <v>-5</v>
      </c>
      <c r="N110" s="1">
        <f t="shared" si="10"/>
        <v>5</v>
      </c>
      <c r="O110" s="1" t="s">
        <v>21</v>
      </c>
    </row>
    <row r="111">
      <c r="A111" s="1" t="s">
        <v>249</v>
      </c>
      <c r="B111" s="1" t="s">
        <v>250</v>
      </c>
      <c r="C111" s="2">
        <v>45845.0</v>
      </c>
      <c r="D111" s="2" t="str">
        <f t="shared" si="1"/>
        <v>Monday</v>
      </c>
      <c r="E111" s="3">
        <f t="shared" si="2"/>
        <v>1</v>
      </c>
      <c r="F111" s="4">
        <v>0.5416666666666666</v>
      </c>
      <c r="G111" s="1" t="s">
        <v>18</v>
      </c>
      <c r="H111" s="1">
        <v>79.0</v>
      </c>
      <c r="I111" s="1" t="s">
        <v>32</v>
      </c>
      <c r="J111" s="1" t="s">
        <v>85</v>
      </c>
      <c r="K111" s="1">
        <v>25.0</v>
      </c>
      <c r="L111" s="1">
        <v>20.0</v>
      </c>
      <c r="M111" s="1">
        <f t="shared" si="3"/>
        <v>-5</v>
      </c>
      <c r="N111" s="1">
        <f t="shared" si="10"/>
        <v>5</v>
      </c>
      <c r="O111" s="1" t="s">
        <v>21</v>
      </c>
    </row>
    <row r="112">
      <c r="A112" s="1" t="s">
        <v>251</v>
      </c>
      <c r="B112" s="1" t="s">
        <v>252</v>
      </c>
      <c r="C112" s="2">
        <v>45845.0</v>
      </c>
      <c r="D112" s="2" t="str">
        <f t="shared" si="1"/>
        <v>Monday</v>
      </c>
      <c r="E112" s="3">
        <f t="shared" si="2"/>
        <v>1</v>
      </c>
      <c r="F112" s="4">
        <v>0.53125</v>
      </c>
      <c r="G112" s="1" t="s">
        <v>18</v>
      </c>
      <c r="H112" s="1">
        <v>6.0</v>
      </c>
      <c r="I112" s="1" t="s">
        <v>32</v>
      </c>
      <c r="J112" s="1" t="s">
        <v>20</v>
      </c>
      <c r="K112" s="1">
        <v>25.0</v>
      </c>
      <c r="L112" s="1">
        <v>21.0</v>
      </c>
      <c r="M112" s="1">
        <f t="shared" si="3"/>
        <v>-4</v>
      </c>
      <c r="N112" s="1">
        <f t="shared" si="10"/>
        <v>4</v>
      </c>
      <c r="O112" s="1" t="s">
        <v>21</v>
      </c>
    </row>
    <row r="113">
      <c r="A113" s="1" t="s">
        <v>253</v>
      </c>
      <c r="B113" s="1" t="s">
        <v>254</v>
      </c>
      <c r="C113" s="2">
        <v>45845.0</v>
      </c>
      <c r="D113" s="2" t="str">
        <f t="shared" si="1"/>
        <v>Monday</v>
      </c>
      <c r="E113" s="3">
        <f t="shared" si="2"/>
        <v>1</v>
      </c>
      <c r="F113" s="4">
        <v>0.6458333333333334</v>
      </c>
      <c r="G113" s="1" t="s">
        <v>27</v>
      </c>
      <c r="H113" s="1">
        <v>2.0</v>
      </c>
      <c r="I113" s="1" t="s">
        <v>32</v>
      </c>
      <c r="J113" s="1" t="s">
        <v>20</v>
      </c>
      <c r="K113" s="1">
        <v>20.0</v>
      </c>
      <c r="L113" s="1">
        <v>16.0</v>
      </c>
      <c r="M113" s="1">
        <f t="shared" si="3"/>
        <v>-4</v>
      </c>
      <c r="N113" s="1">
        <f t="shared" si="10"/>
        <v>4</v>
      </c>
      <c r="O113" s="1" t="s">
        <v>21</v>
      </c>
    </row>
    <row r="114">
      <c r="A114" s="1" t="s">
        <v>255</v>
      </c>
      <c r="B114" s="1" t="s">
        <v>256</v>
      </c>
      <c r="C114" s="2">
        <v>45845.0</v>
      </c>
      <c r="D114" s="2" t="str">
        <f t="shared" si="1"/>
        <v>Monday</v>
      </c>
      <c r="E114" s="3">
        <f t="shared" si="2"/>
        <v>1</v>
      </c>
      <c r="F114" s="4">
        <v>0.5625</v>
      </c>
      <c r="G114" s="1" t="s">
        <v>27</v>
      </c>
      <c r="H114" s="1">
        <v>75.0</v>
      </c>
      <c r="I114" s="1" t="s">
        <v>54</v>
      </c>
      <c r="J114" s="1" t="s">
        <v>20</v>
      </c>
      <c r="K114" s="1">
        <v>25.0</v>
      </c>
      <c r="L114" s="1">
        <v>23.0</v>
      </c>
      <c r="M114" s="1">
        <f t="shared" si="3"/>
        <v>-2</v>
      </c>
      <c r="N114" s="1">
        <f t="shared" si="10"/>
        <v>2</v>
      </c>
      <c r="O114" s="1" t="s">
        <v>21</v>
      </c>
    </row>
    <row r="115">
      <c r="A115" s="1" t="s">
        <v>257</v>
      </c>
      <c r="B115" s="1" t="s">
        <v>258</v>
      </c>
      <c r="C115" s="2">
        <v>45845.0</v>
      </c>
      <c r="D115" s="2" t="str">
        <f t="shared" si="1"/>
        <v>Monday</v>
      </c>
      <c r="E115" s="3">
        <f t="shared" si="2"/>
        <v>1</v>
      </c>
      <c r="F115" s="4">
        <v>0.3854166666666667</v>
      </c>
      <c r="G115" s="1" t="s">
        <v>27</v>
      </c>
      <c r="H115" s="1">
        <v>17.0</v>
      </c>
      <c r="I115" s="1" t="s">
        <v>24</v>
      </c>
      <c r="J115" s="1" t="s">
        <v>39</v>
      </c>
      <c r="K115" s="1">
        <v>15.0</v>
      </c>
      <c r="L115" s="1">
        <v>13.0</v>
      </c>
      <c r="M115" s="1">
        <f t="shared" si="3"/>
        <v>-2</v>
      </c>
      <c r="N115" s="1">
        <f t="shared" si="10"/>
        <v>2</v>
      </c>
      <c r="O115" s="1" t="s">
        <v>21</v>
      </c>
    </row>
    <row r="116">
      <c r="A116" s="1" t="s">
        <v>259</v>
      </c>
      <c r="B116" s="1" t="s">
        <v>260</v>
      </c>
      <c r="C116" s="2">
        <v>45845.0</v>
      </c>
      <c r="D116" s="2" t="str">
        <f t="shared" si="1"/>
        <v>Monday</v>
      </c>
      <c r="E116" s="3">
        <f t="shared" si="2"/>
        <v>1</v>
      </c>
      <c r="F116" s="4">
        <v>0.6979166666666666</v>
      </c>
      <c r="G116" s="1" t="s">
        <v>27</v>
      </c>
      <c r="H116" s="1">
        <v>13.0</v>
      </c>
      <c r="I116" s="1" t="s">
        <v>19</v>
      </c>
      <c r="J116" s="1" t="s">
        <v>39</v>
      </c>
      <c r="K116" s="1">
        <v>15.0</v>
      </c>
      <c r="L116" s="1">
        <v>14.0</v>
      </c>
      <c r="M116" s="1">
        <f t="shared" si="3"/>
        <v>-1</v>
      </c>
      <c r="N116" s="1">
        <f t="shared" si="10"/>
        <v>1</v>
      </c>
      <c r="O116" s="1" t="s">
        <v>21</v>
      </c>
    </row>
    <row r="117">
      <c r="A117" s="1" t="s">
        <v>261</v>
      </c>
      <c r="B117" s="1" t="s">
        <v>262</v>
      </c>
      <c r="C117" s="2">
        <v>45845.0</v>
      </c>
      <c r="D117" s="2" t="str">
        <f t="shared" si="1"/>
        <v>Monday</v>
      </c>
      <c r="E117" s="3">
        <f t="shared" si="2"/>
        <v>1</v>
      </c>
      <c r="F117" s="4">
        <v>0.4479166666666667</v>
      </c>
      <c r="G117" s="1" t="s">
        <v>27</v>
      </c>
      <c r="H117" s="1">
        <v>2.0</v>
      </c>
      <c r="I117" s="1" t="s">
        <v>32</v>
      </c>
      <c r="J117" s="1" t="s">
        <v>20</v>
      </c>
      <c r="K117" s="1">
        <v>20.0</v>
      </c>
      <c r="L117" s="1">
        <v>20.0</v>
      </c>
      <c r="M117" s="1">
        <f t="shared" si="3"/>
        <v>0</v>
      </c>
      <c r="N117" s="1">
        <f t="shared" si="10"/>
        <v>0</v>
      </c>
      <c r="O117" s="1" t="s">
        <v>21</v>
      </c>
    </row>
    <row r="118">
      <c r="A118" s="1" t="s">
        <v>263</v>
      </c>
      <c r="B118" s="1" t="s">
        <v>264</v>
      </c>
      <c r="C118" s="2">
        <v>45845.0</v>
      </c>
      <c r="D118" s="2" t="str">
        <f t="shared" si="1"/>
        <v>Monday</v>
      </c>
      <c r="E118" s="3">
        <f t="shared" si="2"/>
        <v>1</v>
      </c>
      <c r="F118" s="4">
        <v>0.53125</v>
      </c>
      <c r="G118" s="1" t="s">
        <v>27</v>
      </c>
      <c r="H118" s="1">
        <v>37.0</v>
      </c>
      <c r="I118" s="1" t="s">
        <v>19</v>
      </c>
      <c r="J118" s="1" t="s">
        <v>39</v>
      </c>
      <c r="K118" s="1">
        <v>25.0</v>
      </c>
      <c r="L118" s="1">
        <v>25.0</v>
      </c>
      <c r="M118" s="1">
        <f t="shared" si="3"/>
        <v>0</v>
      </c>
      <c r="N118" s="1">
        <f t="shared" si="10"/>
        <v>0</v>
      </c>
      <c r="O118" s="1" t="s">
        <v>21</v>
      </c>
    </row>
    <row r="119">
      <c r="A119" s="1" t="s">
        <v>265</v>
      </c>
      <c r="B119" s="1" t="s">
        <v>266</v>
      </c>
      <c r="C119" s="2">
        <v>45845.0</v>
      </c>
      <c r="D119" s="2" t="str">
        <f t="shared" si="1"/>
        <v>Monday</v>
      </c>
      <c r="E119" s="3">
        <f t="shared" si="2"/>
        <v>1</v>
      </c>
      <c r="F119" s="4">
        <v>0.4479166666666667</v>
      </c>
      <c r="G119" s="1" t="s">
        <v>18</v>
      </c>
      <c r="H119" s="1">
        <v>63.0</v>
      </c>
      <c r="I119" s="1" t="s">
        <v>54</v>
      </c>
      <c r="J119" s="1" t="s">
        <v>85</v>
      </c>
      <c r="K119" s="1">
        <v>15.0</v>
      </c>
      <c r="L119" s="1">
        <v>16.0</v>
      </c>
      <c r="M119" s="1">
        <f t="shared" si="3"/>
        <v>1</v>
      </c>
      <c r="N119" s="1">
        <f t="shared" si="10"/>
        <v>1</v>
      </c>
      <c r="O119" s="1" t="s">
        <v>21</v>
      </c>
    </row>
    <row r="120">
      <c r="A120" s="1" t="s">
        <v>267</v>
      </c>
      <c r="B120" s="1" t="s">
        <v>268</v>
      </c>
      <c r="C120" s="2">
        <v>45845.0</v>
      </c>
      <c r="D120" s="2" t="str">
        <f t="shared" si="1"/>
        <v>Monday</v>
      </c>
      <c r="E120" s="3">
        <f t="shared" si="2"/>
        <v>1</v>
      </c>
      <c r="F120" s="4">
        <v>0.3958333333333333</v>
      </c>
      <c r="G120" s="1" t="s">
        <v>27</v>
      </c>
      <c r="H120" s="1">
        <v>30.0</v>
      </c>
      <c r="I120" s="1" t="s">
        <v>54</v>
      </c>
      <c r="J120" s="1" t="s">
        <v>39</v>
      </c>
      <c r="K120" s="1">
        <v>25.0</v>
      </c>
      <c r="L120" s="1">
        <v>26.0</v>
      </c>
      <c r="M120" s="1">
        <f t="shared" si="3"/>
        <v>1</v>
      </c>
      <c r="N120" s="1">
        <f t="shared" si="10"/>
        <v>1</v>
      </c>
      <c r="O120" s="1" t="s">
        <v>21</v>
      </c>
    </row>
    <row r="121">
      <c r="A121" s="1" t="s">
        <v>269</v>
      </c>
      <c r="B121" s="1" t="s">
        <v>270</v>
      </c>
      <c r="C121" s="2">
        <v>45845.0</v>
      </c>
      <c r="D121" s="2" t="str">
        <f t="shared" si="1"/>
        <v>Monday</v>
      </c>
      <c r="E121" s="3">
        <f t="shared" si="2"/>
        <v>1</v>
      </c>
      <c r="F121" s="4">
        <v>0.5416666666666666</v>
      </c>
      <c r="G121" s="1" t="s">
        <v>18</v>
      </c>
      <c r="H121" s="1">
        <v>38.0</v>
      </c>
      <c r="I121" s="1" t="s">
        <v>19</v>
      </c>
      <c r="J121" s="1" t="s">
        <v>39</v>
      </c>
      <c r="K121" s="1">
        <v>15.0</v>
      </c>
      <c r="L121" s="1">
        <v>16.0</v>
      </c>
      <c r="M121" s="1">
        <f t="shared" si="3"/>
        <v>1</v>
      </c>
      <c r="N121" s="1">
        <f t="shared" si="10"/>
        <v>1</v>
      </c>
      <c r="O121" s="1" t="s">
        <v>21</v>
      </c>
    </row>
    <row r="122">
      <c r="A122" s="1" t="s">
        <v>271</v>
      </c>
      <c r="B122" s="1" t="s">
        <v>272</v>
      </c>
      <c r="C122" s="2">
        <v>45845.0</v>
      </c>
      <c r="D122" s="2" t="str">
        <f t="shared" si="1"/>
        <v>Monday</v>
      </c>
      <c r="E122" s="3">
        <f t="shared" si="2"/>
        <v>1</v>
      </c>
      <c r="F122" s="4">
        <v>0.53125</v>
      </c>
      <c r="G122" s="1" t="s">
        <v>27</v>
      </c>
      <c r="H122" s="1">
        <v>5.0</v>
      </c>
      <c r="I122" s="1" t="s">
        <v>19</v>
      </c>
      <c r="J122" s="1" t="s">
        <v>85</v>
      </c>
      <c r="K122" s="1">
        <v>15.0</v>
      </c>
      <c r="L122" s="1">
        <v>17.0</v>
      </c>
      <c r="M122" s="1">
        <f t="shared" si="3"/>
        <v>2</v>
      </c>
      <c r="N122" s="1">
        <f t="shared" si="10"/>
        <v>2</v>
      </c>
      <c r="O122" s="1" t="s">
        <v>21</v>
      </c>
    </row>
    <row r="123">
      <c r="A123" s="1" t="s">
        <v>273</v>
      </c>
      <c r="B123" s="1" t="s">
        <v>274</v>
      </c>
      <c r="C123" s="2">
        <v>45845.0</v>
      </c>
      <c r="D123" s="2" t="str">
        <f t="shared" si="1"/>
        <v>Monday</v>
      </c>
      <c r="E123" s="3">
        <f t="shared" si="2"/>
        <v>1</v>
      </c>
      <c r="F123" s="4">
        <v>0.375</v>
      </c>
      <c r="G123" s="1" t="s">
        <v>18</v>
      </c>
      <c r="H123" s="1">
        <v>11.0</v>
      </c>
      <c r="I123" s="1" t="s">
        <v>32</v>
      </c>
      <c r="J123" s="1" t="s">
        <v>39</v>
      </c>
      <c r="K123" s="1">
        <v>25.0</v>
      </c>
      <c r="L123" s="1">
        <v>30.0</v>
      </c>
      <c r="M123" s="1">
        <f t="shared" si="3"/>
        <v>5</v>
      </c>
      <c r="N123" s="1">
        <f t="shared" si="10"/>
        <v>5</v>
      </c>
      <c r="O123" s="1" t="s">
        <v>21</v>
      </c>
    </row>
    <row r="124">
      <c r="A124" s="1" t="s">
        <v>275</v>
      </c>
      <c r="B124" s="1" t="s">
        <v>276</v>
      </c>
      <c r="C124" s="2">
        <v>45845.0</v>
      </c>
      <c r="D124" s="2" t="str">
        <f t="shared" si="1"/>
        <v>Monday</v>
      </c>
      <c r="E124" s="3">
        <f t="shared" si="2"/>
        <v>1</v>
      </c>
      <c r="F124" s="4">
        <v>0.4583333333333333</v>
      </c>
      <c r="G124" s="1" t="s">
        <v>27</v>
      </c>
      <c r="H124" s="1">
        <v>24.0</v>
      </c>
      <c r="I124" s="1" t="s">
        <v>54</v>
      </c>
      <c r="J124" s="1" t="s">
        <v>39</v>
      </c>
      <c r="K124" s="1">
        <v>20.0</v>
      </c>
      <c r="L124" s="1">
        <v>25.0</v>
      </c>
      <c r="M124" s="1">
        <f t="shared" si="3"/>
        <v>5</v>
      </c>
      <c r="N124" s="1">
        <f t="shared" si="10"/>
        <v>5</v>
      </c>
      <c r="O124" s="1" t="s">
        <v>21</v>
      </c>
    </row>
    <row r="125">
      <c r="A125" s="1" t="s">
        <v>277</v>
      </c>
      <c r="B125" s="1" t="s">
        <v>278</v>
      </c>
      <c r="C125" s="2">
        <v>45845.0</v>
      </c>
      <c r="D125" s="2" t="str">
        <f t="shared" si="1"/>
        <v>Monday</v>
      </c>
      <c r="E125" s="3">
        <f t="shared" si="2"/>
        <v>1</v>
      </c>
      <c r="F125" s="4">
        <v>0.6770833333333334</v>
      </c>
      <c r="G125" s="1" t="s">
        <v>18</v>
      </c>
      <c r="H125" s="1">
        <v>45.0</v>
      </c>
      <c r="I125" s="1" t="s">
        <v>24</v>
      </c>
      <c r="J125" s="1" t="s">
        <v>20</v>
      </c>
      <c r="K125" s="1">
        <v>25.0</v>
      </c>
      <c r="L125" s="1">
        <v>32.0</v>
      </c>
      <c r="M125" s="1">
        <f t="shared" si="3"/>
        <v>7</v>
      </c>
      <c r="N125" s="1">
        <f t="shared" si="10"/>
        <v>7</v>
      </c>
      <c r="O125" s="1" t="s">
        <v>21</v>
      </c>
    </row>
    <row r="126">
      <c r="A126" s="1" t="s">
        <v>279</v>
      </c>
      <c r="B126" s="1" t="s">
        <v>280</v>
      </c>
      <c r="C126" s="2">
        <v>45845.0</v>
      </c>
      <c r="D126" s="2" t="str">
        <f t="shared" si="1"/>
        <v>Monday</v>
      </c>
      <c r="E126" s="3">
        <f t="shared" si="2"/>
        <v>1</v>
      </c>
      <c r="F126" s="4">
        <v>0.34375</v>
      </c>
      <c r="G126" s="1" t="s">
        <v>27</v>
      </c>
      <c r="H126" s="1">
        <v>29.0</v>
      </c>
      <c r="I126" s="1" t="s">
        <v>24</v>
      </c>
      <c r="J126" s="1" t="s">
        <v>20</v>
      </c>
      <c r="K126" s="1">
        <v>20.0</v>
      </c>
      <c r="M126" s="1" t="str">
        <f t="shared" si="3"/>
        <v/>
      </c>
      <c r="O126" s="1" t="s">
        <v>73</v>
      </c>
      <c r="P126" s="1" t="s">
        <v>108</v>
      </c>
    </row>
    <row r="127">
      <c r="A127" s="1" t="s">
        <v>281</v>
      </c>
      <c r="B127" s="1" t="s">
        <v>282</v>
      </c>
      <c r="C127" s="2">
        <v>45845.0</v>
      </c>
      <c r="D127" s="2" t="str">
        <f t="shared" si="1"/>
        <v>Monday</v>
      </c>
      <c r="E127" s="3">
        <f t="shared" si="2"/>
        <v>1</v>
      </c>
      <c r="F127" s="4">
        <v>0.53125</v>
      </c>
      <c r="G127" s="1" t="s">
        <v>27</v>
      </c>
      <c r="H127" s="1">
        <v>6.0</v>
      </c>
      <c r="I127" s="1" t="s">
        <v>54</v>
      </c>
      <c r="J127" s="1" t="s">
        <v>39</v>
      </c>
      <c r="K127" s="1">
        <v>20.0</v>
      </c>
      <c r="M127" s="1" t="str">
        <f t="shared" si="3"/>
        <v/>
      </c>
      <c r="O127" s="1" t="s">
        <v>73</v>
      </c>
      <c r="P127" s="1" t="s">
        <v>157</v>
      </c>
    </row>
    <row r="128">
      <c r="A128" s="1" t="s">
        <v>283</v>
      </c>
      <c r="B128" s="1" t="s">
        <v>284</v>
      </c>
      <c r="C128" s="2">
        <v>45845.0</v>
      </c>
      <c r="D128" s="2" t="str">
        <f t="shared" si="1"/>
        <v>Monday</v>
      </c>
      <c r="E128" s="3">
        <f t="shared" si="2"/>
        <v>1</v>
      </c>
      <c r="F128" s="4">
        <v>0.5729166666666666</v>
      </c>
      <c r="G128" s="1" t="s">
        <v>27</v>
      </c>
      <c r="H128" s="1">
        <v>5.0</v>
      </c>
      <c r="I128" s="1" t="s">
        <v>24</v>
      </c>
      <c r="J128" s="1" t="s">
        <v>39</v>
      </c>
      <c r="K128" s="1">
        <v>20.0</v>
      </c>
      <c r="M128" s="1" t="str">
        <f t="shared" si="3"/>
        <v/>
      </c>
      <c r="O128" s="1" t="s">
        <v>73</v>
      </c>
      <c r="P128" s="1" t="s">
        <v>157</v>
      </c>
    </row>
    <row r="129">
      <c r="A129" s="1" t="s">
        <v>285</v>
      </c>
      <c r="B129" s="1" t="s">
        <v>286</v>
      </c>
      <c r="C129" s="2">
        <v>45846.0</v>
      </c>
      <c r="D129" s="2" t="str">
        <f t="shared" si="1"/>
        <v>Tuesday</v>
      </c>
      <c r="E129" s="3">
        <f t="shared" si="2"/>
        <v>2</v>
      </c>
      <c r="F129" s="4">
        <v>0.4895833333333333</v>
      </c>
      <c r="G129" s="1" t="s">
        <v>18</v>
      </c>
      <c r="H129" s="1">
        <v>78.0</v>
      </c>
      <c r="I129" s="1" t="s">
        <v>24</v>
      </c>
      <c r="J129" s="1" t="s">
        <v>39</v>
      </c>
      <c r="K129" s="1">
        <v>25.0</v>
      </c>
      <c r="L129" s="1">
        <v>18.0</v>
      </c>
      <c r="M129" s="1">
        <f t="shared" si="3"/>
        <v>-7</v>
      </c>
      <c r="N129" s="1">
        <f t="shared" ref="N129:N146" si="11">abs(M129)</f>
        <v>7</v>
      </c>
      <c r="O129" s="1" t="s">
        <v>21</v>
      </c>
    </row>
    <row r="130">
      <c r="A130" s="1" t="s">
        <v>287</v>
      </c>
      <c r="B130" s="1" t="s">
        <v>288</v>
      </c>
      <c r="C130" s="2">
        <v>45846.0</v>
      </c>
      <c r="D130" s="2" t="str">
        <f t="shared" si="1"/>
        <v>Tuesday</v>
      </c>
      <c r="E130" s="3">
        <f t="shared" si="2"/>
        <v>2</v>
      </c>
      <c r="F130" s="4">
        <v>0.6458333333333334</v>
      </c>
      <c r="G130" s="1" t="s">
        <v>27</v>
      </c>
      <c r="H130" s="1">
        <v>27.0</v>
      </c>
      <c r="I130" s="1" t="s">
        <v>19</v>
      </c>
      <c r="J130" s="1" t="s">
        <v>39</v>
      </c>
      <c r="K130" s="1">
        <v>25.0</v>
      </c>
      <c r="L130" s="1">
        <v>18.0</v>
      </c>
      <c r="M130" s="1">
        <f t="shared" si="3"/>
        <v>-7</v>
      </c>
      <c r="N130" s="1">
        <f t="shared" si="11"/>
        <v>7</v>
      </c>
      <c r="O130" s="1" t="s">
        <v>21</v>
      </c>
    </row>
    <row r="131">
      <c r="A131" s="1" t="s">
        <v>289</v>
      </c>
      <c r="B131" s="1" t="s">
        <v>290</v>
      </c>
      <c r="C131" s="2">
        <v>45846.0</v>
      </c>
      <c r="D131" s="2" t="str">
        <f t="shared" si="1"/>
        <v>Tuesday</v>
      </c>
      <c r="E131" s="3">
        <f t="shared" si="2"/>
        <v>2</v>
      </c>
      <c r="F131" s="4">
        <v>0.5416666666666666</v>
      </c>
      <c r="G131" s="1" t="s">
        <v>18</v>
      </c>
      <c r="H131" s="1">
        <v>64.0</v>
      </c>
      <c r="I131" s="1" t="s">
        <v>19</v>
      </c>
      <c r="J131" s="1" t="s">
        <v>39</v>
      </c>
      <c r="K131" s="1">
        <v>30.0</v>
      </c>
      <c r="L131" s="1">
        <v>24.0</v>
      </c>
      <c r="M131" s="1">
        <f t="shared" si="3"/>
        <v>-6</v>
      </c>
      <c r="N131" s="1">
        <f t="shared" si="11"/>
        <v>6</v>
      </c>
      <c r="O131" s="1" t="s">
        <v>21</v>
      </c>
    </row>
    <row r="132">
      <c r="A132" s="1" t="s">
        <v>291</v>
      </c>
      <c r="B132" s="1" t="s">
        <v>292</v>
      </c>
      <c r="C132" s="2">
        <v>45846.0</v>
      </c>
      <c r="D132" s="2" t="str">
        <f t="shared" si="1"/>
        <v>Tuesday</v>
      </c>
      <c r="E132" s="3">
        <f t="shared" si="2"/>
        <v>2</v>
      </c>
      <c r="F132" s="4">
        <v>0.6458333333333334</v>
      </c>
      <c r="G132" s="1" t="s">
        <v>18</v>
      </c>
      <c r="H132" s="1">
        <v>40.0</v>
      </c>
      <c r="I132" s="1" t="s">
        <v>24</v>
      </c>
      <c r="J132" s="1" t="s">
        <v>20</v>
      </c>
      <c r="K132" s="1">
        <v>20.0</v>
      </c>
      <c r="L132" s="1">
        <v>15.0</v>
      </c>
      <c r="M132" s="1">
        <f t="shared" si="3"/>
        <v>-5</v>
      </c>
      <c r="N132" s="1">
        <f t="shared" si="11"/>
        <v>5</v>
      </c>
      <c r="O132" s="1" t="s">
        <v>21</v>
      </c>
    </row>
    <row r="133">
      <c r="A133" s="1" t="s">
        <v>293</v>
      </c>
      <c r="B133" s="1" t="s">
        <v>294</v>
      </c>
      <c r="C133" s="2">
        <v>45846.0</v>
      </c>
      <c r="D133" s="2" t="str">
        <f t="shared" si="1"/>
        <v>Tuesday</v>
      </c>
      <c r="E133" s="3">
        <f t="shared" si="2"/>
        <v>2</v>
      </c>
      <c r="F133" s="4">
        <v>0.40625</v>
      </c>
      <c r="G133" s="1" t="s">
        <v>18</v>
      </c>
      <c r="H133" s="1">
        <v>68.0</v>
      </c>
      <c r="I133" s="1" t="s">
        <v>24</v>
      </c>
      <c r="J133" s="1" t="s">
        <v>39</v>
      </c>
      <c r="K133" s="1">
        <v>30.0</v>
      </c>
      <c r="L133" s="1">
        <v>27.0</v>
      </c>
      <c r="M133" s="1">
        <f t="shared" si="3"/>
        <v>-3</v>
      </c>
      <c r="N133" s="1">
        <f t="shared" si="11"/>
        <v>3</v>
      </c>
      <c r="O133" s="1" t="s">
        <v>21</v>
      </c>
    </row>
    <row r="134">
      <c r="A134" s="1" t="s">
        <v>295</v>
      </c>
      <c r="B134" s="1" t="s">
        <v>296</v>
      </c>
      <c r="C134" s="2">
        <v>45846.0</v>
      </c>
      <c r="D134" s="2" t="str">
        <f t="shared" si="1"/>
        <v>Tuesday</v>
      </c>
      <c r="E134" s="3">
        <f t="shared" si="2"/>
        <v>2</v>
      </c>
      <c r="F134" s="4">
        <v>0.5625</v>
      </c>
      <c r="G134" s="1" t="s">
        <v>27</v>
      </c>
      <c r="H134" s="1">
        <v>38.0</v>
      </c>
      <c r="I134" s="1" t="s">
        <v>54</v>
      </c>
      <c r="J134" s="1" t="s">
        <v>20</v>
      </c>
      <c r="K134" s="1">
        <v>20.0</v>
      </c>
      <c r="L134" s="1">
        <v>18.0</v>
      </c>
      <c r="M134" s="1">
        <f t="shared" si="3"/>
        <v>-2</v>
      </c>
      <c r="N134" s="1">
        <f t="shared" si="11"/>
        <v>2</v>
      </c>
      <c r="O134" s="1" t="s">
        <v>21</v>
      </c>
    </row>
    <row r="135">
      <c r="A135" s="1" t="s">
        <v>297</v>
      </c>
      <c r="B135" s="1" t="s">
        <v>298</v>
      </c>
      <c r="C135" s="2">
        <v>45846.0</v>
      </c>
      <c r="D135" s="2" t="str">
        <f t="shared" si="1"/>
        <v>Tuesday</v>
      </c>
      <c r="E135" s="3">
        <f t="shared" si="2"/>
        <v>2</v>
      </c>
      <c r="F135" s="4">
        <v>0.4895833333333333</v>
      </c>
      <c r="G135" s="1" t="s">
        <v>18</v>
      </c>
      <c r="H135" s="1">
        <v>14.0</v>
      </c>
      <c r="I135" s="1" t="s">
        <v>19</v>
      </c>
      <c r="J135" s="1" t="s">
        <v>85</v>
      </c>
      <c r="K135" s="1">
        <v>25.0</v>
      </c>
      <c r="L135" s="1">
        <v>23.0</v>
      </c>
      <c r="M135" s="1">
        <f t="shared" si="3"/>
        <v>-2</v>
      </c>
      <c r="N135" s="1">
        <f t="shared" si="11"/>
        <v>2</v>
      </c>
      <c r="O135" s="1" t="s">
        <v>21</v>
      </c>
    </row>
    <row r="136">
      <c r="A136" s="1" t="s">
        <v>299</v>
      </c>
      <c r="B136" s="1" t="s">
        <v>300</v>
      </c>
      <c r="C136" s="2">
        <v>45846.0</v>
      </c>
      <c r="D136" s="2" t="str">
        <f t="shared" si="1"/>
        <v>Tuesday</v>
      </c>
      <c r="E136" s="3">
        <f t="shared" si="2"/>
        <v>2</v>
      </c>
      <c r="F136" s="4">
        <v>0.40625</v>
      </c>
      <c r="G136" s="1" t="s">
        <v>27</v>
      </c>
      <c r="H136" s="1">
        <v>1.0</v>
      </c>
      <c r="I136" s="1" t="s">
        <v>24</v>
      </c>
      <c r="J136" s="1" t="s">
        <v>20</v>
      </c>
      <c r="K136" s="1">
        <v>25.0</v>
      </c>
      <c r="L136" s="1">
        <v>24.0</v>
      </c>
      <c r="M136" s="1">
        <f t="shared" si="3"/>
        <v>-1</v>
      </c>
      <c r="N136" s="1">
        <f t="shared" si="11"/>
        <v>1</v>
      </c>
      <c r="O136" s="1" t="s">
        <v>21</v>
      </c>
    </row>
    <row r="137">
      <c r="A137" s="1" t="s">
        <v>301</v>
      </c>
      <c r="B137" s="1" t="s">
        <v>302</v>
      </c>
      <c r="C137" s="2">
        <v>45846.0</v>
      </c>
      <c r="D137" s="2" t="str">
        <f t="shared" si="1"/>
        <v>Tuesday</v>
      </c>
      <c r="E137" s="3">
        <f t="shared" si="2"/>
        <v>2</v>
      </c>
      <c r="F137" s="4">
        <v>0.5208333333333334</v>
      </c>
      <c r="G137" s="1" t="s">
        <v>18</v>
      </c>
      <c r="H137" s="1">
        <v>2.0</v>
      </c>
      <c r="I137" s="1" t="s">
        <v>32</v>
      </c>
      <c r="J137" s="1" t="s">
        <v>20</v>
      </c>
      <c r="K137" s="1">
        <v>25.0</v>
      </c>
      <c r="L137" s="1">
        <v>24.0</v>
      </c>
      <c r="M137" s="1">
        <f t="shared" si="3"/>
        <v>-1</v>
      </c>
      <c r="N137" s="1">
        <f t="shared" si="11"/>
        <v>1</v>
      </c>
      <c r="O137" s="1" t="s">
        <v>21</v>
      </c>
    </row>
    <row r="138">
      <c r="A138" s="1" t="s">
        <v>303</v>
      </c>
      <c r="B138" s="1" t="s">
        <v>304</v>
      </c>
      <c r="C138" s="2">
        <v>45846.0</v>
      </c>
      <c r="D138" s="2" t="str">
        <f t="shared" si="1"/>
        <v>Tuesday</v>
      </c>
      <c r="E138" s="3">
        <f t="shared" si="2"/>
        <v>2</v>
      </c>
      <c r="F138" s="4">
        <v>0.625</v>
      </c>
      <c r="G138" s="1" t="s">
        <v>18</v>
      </c>
      <c r="H138" s="1">
        <v>56.0</v>
      </c>
      <c r="I138" s="1" t="s">
        <v>32</v>
      </c>
      <c r="J138" s="1" t="s">
        <v>20</v>
      </c>
      <c r="K138" s="1">
        <v>15.0</v>
      </c>
      <c r="L138" s="1">
        <v>15.0</v>
      </c>
      <c r="M138" s="1">
        <f t="shared" si="3"/>
        <v>0</v>
      </c>
      <c r="N138" s="1">
        <f t="shared" si="11"/>
        <v>0</v>
      </c>
      <c r="O138" s="1" t="s">
        <v>21</v>
      </c>
    </row>
    <row r="139">
      <c r="A139" s="1" t="s">
        <v>305</v>
      </c>
      <c r="B139" s="1" t="s">
        <v>306</v>
      </c>
      <c r="C139" s="2">
        <v>45846.0</v>
      </c>
      <c r="D139" s="2" t="str">
        <f t="shared" si="1"/>
        <v>Tuesday</v>
      </c>
      <c r="E139" s="3">
        <f t="shared" si="2"/>
        <v>2</v>
      </c>
      <c r="F139" s="4">
        <v>0.53125</v>
      </c>
      <c r="G139" s="1" t="s">
        <v>18</v>
      </c>
      <c r="H139" s="1">
        <v>32.0</v>
      </c>
      <c r="I139" s="1" t="s">
        <v>24</v>
      </c>
      <c r="J139" s="1" t="s">
        <v>39</v>
      </c>
      <c r="K139" s="1">
        <v>20.0</v>
      </c>
      <c r="L139" s="1">
        <v>21.0</v>
      </c>
      <c r="M139" s="1">
        <f t="shared" si="3"/>
        <v>1</v>
      </c>
      <c r="N139" s="1">
        <f t="shared" si="11"/>
        <v>1</v>
      </c>
      <c r="O139" s="1" t="s">
        <v>21</v>
      </c>
    </row>
    <row r="140">
      <c r="A140" s="1" t="s">
        <v>307</v>
      </c>
      <c r="B140" s="1" t="s">
        <v>308</v>
      </c>
      <c r="C140" s="2">
        <v>45846.0</v>
      </c>
      <c r="D140" s="2" t="str">
        <f t="shared" si="1"/>
        <v>Tuesday</v>
      </c>
      <c r="E140" s="3">
        <f t="shared" si="2"/>
        <v>2</v>
      </c>
      <c r="F140" s="4">
        <v>0.3958333333333333</v>
      </c>
      <c r="G140" s="1" t="s">
        <v>18</v>
      </c>
      <c r="H140" s="1">
        <v>53.0</v>
      </c>
      <c r="I140" s="1" t="s">
        <v>19</v>
      </c>
      <c r="J140" s="1" t="s">
        <v>20</v>
      </c>
      <c r="K140" s="1">
        <v>20.0</v>
      </c>
      <c r="L140" s="1">
        <v>23.0</v>
      </c>
      <c r="M140" s="1">
        <f t="shared" si="3"/>
        <v>3</v>
      </c>
      <c r="N140" s="1">
        <f t="shared" si="11"/>
        <v>3</v>
      </c>
      <c r="O140" s="1" t="s">
        <v>21</v>
      </c>
    </row>
    <row r="141">
      <c r="A141" s="1" t="s">
        <v>309</v>
      </c>
      <c r="B141" s="1" t="s">
        <v>310</v>
      </c>
      <c r="C141" s="2">
        <v>45846.0</v>
      </c>
      <c r="D141" s="2" t="str">
        <f t="shared" si="1"/>
        <v>Tuesday</v>
      </c>
      <c r="E141" s="3">
        <f t="shared" si="2"/>
        <v>2</v>
      </c>
      <c r="F141" s="4">
        <v>0.625</v>
      </c>
      <c r="G141" s="1" t="s">
        <v>27</v>
      </c>
      <c r="H141" s="1">
        <v>47.0</v>
      </c>
      <c r="I141" s="1" t="s">
        <v>32</v>
      </c>
      <c r="J141" s="1" t="s">
        <v>20</v>
      </c>
      <c r="K141" s="1">
        <v>20.0</v>
      </c>
      <c r="L141" s="1">
        <v>23.0</v>
      </c>
      <c r="M141" s="1">
        <f t="shared" si="3"/>
        <v>3</v>
      </c>
      <c r="N141" s="1">
        <f t="shared" si="11"/>
        <v>3</v>
      </c>
      <c r="O141" s="1" t="s">
        <v>21</v>
      </c>
    </row>
    <row r="142">
      <c r="A142" s="1" t="s">
        <v>311</v>
      </c>
      <c r="B142" s="1" t="s">
        <v>312</v>
      </c>
      <c r="C142" s="2">
        <v>45846.0</v>
      </c>
      <c r="D142" s="2" t="str">
        <f t="shared" si="1"/>
        <v>Tuesday</v>
      </c>
      <c r="E142" s="3">
        <f t="shared" si="2"/>
        <v>2</v>
      </c>
      <c r="F142" s="4">
        <v>0.5729166666666666</v>
      </c>
      <c r="G142" s="1" t="s">
        <v>27</v>
      </c>
      <c r="H142" s="1">
        <v>77.0</v>
      </c>
      <c r="I142" s="1" t="s">
        <v>54</v>
      </c>
      <c r="J142" s="1" t="s">
        <v>20</v>
      </c>
      <c r="K142" s="1">
        <v>20.0</v>
      </c>
      <c r="L142" s="1">
        <v>26.0</v>
      </c>
      <c r="M142" s="1">
        <f t="shared" si="3"/>
        <v>6</v>
      </c>
      <c r="N142" s="1">
        <f t="shared" si="11"/>
        <v>6</v>
      </c>
      <c r="O142" s="1" t="s">
        <v>21</v>
      </c>
    </row>
    <row r="143">
      <c r="A143" s="1" t="s">
        <v>313</v>
      </c>
      <c r="B143" s="1" t="s">
        <v>314</v>
      </c>
      <c r="C143" s="2">
        <v>45846.0</v>
      </c>
      <c r="D143" s="2" t="str">
        <f t="shared" si="1"/>
        <v>Tuesday</v>
      </c>
      <c r="E143" s="3">
        <f t="shared" si="2"/>
        <v>2</v>
      </c>
      <c r="F143" s="4">
        <v>0.375</v>
      </c>
      <c r="G143" s="1" t="s">
        <v>18</v>
      </c>
      <c r="H143" s="1">
        <v>8.0</v>
      </c>
      <c r="I143" s="1" t="s">
        <v>24</v>
      </c>
      <c r="J143" s="1" t="s">
        <v>20</v>
      </c>
      <c r="K143" s="1">
        <v>15.0</v>
      </c>
      <c r="L143" s="1">
        <v>21.0</v>
      </c>
      <c r="M143" s="1">
        <f t="shared" si="3"/>
        <v>6</v>
      </c>
      <c r="N143" s="1">
        <f t="shared" si="11"/>
        <v>6</v>
      </c>
      <c r="O143" s="1" t="s">
        <v>21</v>
      </c>
    </row>
    <row r="144">
      <c r="A144" s="1" t="s">
        <v>315</v>
      </c>
      <c r="B144" s="1" t="s">
        <v>316</v>
      </c>
      <c r="C144" s="2">
        <v>45846.0</v>
      </c>
      <c r="D144" s="2" t="str">
        <f t="shared" si="1"/>
        <v>Tuesday</v>
      </c>
      <c r="E144" s="3">
        <f t="shared" si="2"/>
        <v>2</v>
      </c>
      <c r="F144" s="4">
        <v>0.5416666666666666</v>
      </c>
      <c r="G144" s="1" t="s">
        <v>27</v>
      </c>
      <c r="H144" s="1">
        <v>76.0</v>
      </c>
      <c r="I144" s="1" t="s">
        <v>32</v>
      </c>
      <c r="J144" s="1" t="s">
        <v>20</v>
      </c>
      <c r="K144" s="1">
        <v>15.0</v>
      </c>
      <c r="L144" s="1">
        <v>21.0</v>
      </c>
      <c r="M144" s="1">
        <f t="shared" si="3"/>
        <v>6</v>
      </c>
      <c r="N144" s="1">
        <f t="shared" si="11"/>
        <v>6</v>
      </c>
      <c r="O144" s="1" t="s">
        <v>21</v>
      </c>
    </row>
    <row r="145">
      <c r="A145" s="1" t="s">
        <v>317</v>
      </c>
      <c r="B145" s="1" t="s">
        <v>318</v>
      </c>
      <c r="C145" s="2">
        <v>45846.0</v>
      </c>
      <c r="D145" s="2" t="str">
        <f t="shared" si="1"/>
        <v>Tuesday</v>
      </c>
      <c r="E145" s="3">
        <f t="shared" si="2"/>
        <v>2</v>
      </c>
      <c r="F145" s="4">
        <v>0.625</v>
      </c>
      <c r="G145" s="1" t="s">
        <v>27</v>
      </c>
      <c r="H145" s="1">
        <v>49.0</v>
      </c>
      <c r="I145" s="1" t="s">
        <v>54</v>
      </c>
      <c r="J145" s="1" t="s">
        <v>20</v>
      </c>
      <c r="K145" s="1">
        <v>25.0</v>
      </c>
      <c r="L145" s="1">
        <v>32.0</v>
      </c>
      <c r="M145" s="1">
        <f t="shared" si="3"/>
        <v>7</v>
      </c>
      <c r="N145" s="1">
        <f t="shared" si="11"/>
        <v>7</v>
      </c>
      <c r="O145" s="1" t="s">
        <v>21</v>
      </c>
    </row>
    <row r="146">
      <c r="A146" s="1" t="s">
        <v>319</v>
      </c>
      <c r="B146" s="1" t="s">
        <v>320</v>
      </c>
      <c r="C146" s="2">
        <v>45846.0</v>
      </c>
      <c r="D146" s="2" t="str">
        <f t="shared" si="1"/>
        <v>Tuesday</v>
      </c>
      <c r="E146" s="3">
        <f t="shared" si="2"/>
        <v>2</v>
      </c>
      <c r="F146" s="4">
        <v>0.4895833333333333</v>
      </c>
      <c r="G146" s="1" t="s">
        <v>18</v>
      </c>
      <c r="H146" s="1">
        <v>49.0</v>
      </c>
      <c r="I146" s="1" t="s">
        <v>19</v>
      </c>
      <c r="J146" s="1" t="s">
        <v>20</v>
      </c>
      <c r="K146" s="1">
        <v>20.0</v>
      </c>
      <c r="L146" s="1">
        <v>36.0</v>
      </c>
      <c r="M146" s="1">
        <f t="shared" si="3"/>
        <v>16</v>
      </c>
      <c r="N146" s="1">
        <f t="shared" si="11"/>
        <v>16</v>
      </c>
      <c r="O146" s="1" t="s">
        <v>21</v>
      </c>
    </row>
    <row r="147">
      <c r="A147" s="1" t="s">
        <v>321</v>
      </c>
      <c r="B147" s="1" t="s">
        <v>322</v>
      </c>
      <c r="C147" s="2">
        <v>45846.0</v>
      </c>
      <c r="D147" s="2" t="str">
        <f t="shared" si="1"/>
        <v>Tuesday</v>
      </c>
      <c r="E147" s="3">
        <f t="shared" si="2"/>
        <v>2</v>
      </c>
      <c r="F147" s="4">
        <v>0.3333333333333333</v>
      </c>
      <c r="G147" s="1" t="s">
        <v>27</v>
      </c>
      <c r="H147" s="1">
        <v>49.0</v>
      </c>
      <c r="I147" s="1" t="s">
        <v>24</v>
      </c>
      <c r="J147" s="1" t="s">
        <v>39</v>
      </c>
      <c r="K147" s="1">
        <v>25.0</v>
      </c>
      <c r="M147" s="1" t="str">
        <f t="shared" si="3"/>
        <v/>
      </c>
      <c r="O147" s="1" t="s">
        <v>73</v>
      </c>
      <c r="P147" s="1" t="s">
        <v>157</v>
      </c>
    </row>
    <row r="148">
      <c r="A148" s="1" t="s">
        <v>323</v>
      </c>
      <c r="B148" s="1" t="s">
        <v>324</v>
      </c>
      <c r="C148" s="2">
        <v>45847.0</v>
      </c>
      <c r="D148" s="2" t="str">
        <f t="shared" si="1"/>
        <v>Wednesday</v>
      </c>
      <c r="E148" s="3">
        <f t="shared" si="2"/>
        <v>3</v>
      </c>
      <c r="F148" s="4">
        <v>0.5104166666666666</v>
      </c>
      <c r="G148" s="1" t="s">
        <v>27</v>
      </c>
      <c r="H148" s="1">
        <v>15.0</v>
      </c>
      <c r="I148" s="1" t="s">
        <v>54</v>
      </c>
      <c r="J148" s="1" t="s">
        <v>20</v>
      </c>
      <c r="K148" s="1">
        <v>15.0</v>
      </c>
      <c r="L148" s="1">
        <v>10.0</v>
      </c>
      <c r="M148" s="1">
        <f t="shared" si="3"/>
        <v>-5</v>
      </c>
      <c r="N148" s="1">
        <f t="shared" ref="N148:N159" si="12">abs(M148)</f>
        <v>5</v>
      </c>
      <c r="O148" s="1" t="s">
        <v>21</v>
      </c>
    </row>
    <row r="149">
      <c r="A149" s="1" t="s">
        <v>325</v>
      </c>
      <c r="B149" s="1" t="s">
        <v>326</v>
      </c>
      <c r="C149" s="2">
        <v>45847.0</v>
      </c>
      <c r="D149" s="2" t="str">
        <f t="shared" si="1"/>
        <v>Wednesday</v>
      </c>
      <c r="E149" s="3">
        <f t="shared" si="2"/>
        <v>3</v>
      </c>
      <c r="F149" s="4">
        <v>0.6666666666666666</v>
      </c>
      <c r="G149" s="1" t="s">
        <v>27</v>
      </c>
      <c r="H149" s="1">
        <v>78.0</v>
      </c>
      <c r="I149" s="1" t="s">
        <v>24</v>
      </c>
      <c r="J149" s="1" t="s">
        <v>20</v>
      </c>
      <c r="K149" s="1">
        <v>20.0</v>
      </c>
      <c r="L149" s="1">
        <v>16.0</v>
      </c>
      <c r="M149" s="1">
        <f t="shared" si="3"/>
        <v>-4</v>
      </c>
      <c r="N149" s="1">
        <f t="shared" si="12"/>
        <v>4</v>
      </c>
      <c r="O149" s="1" t="s">
        <v>21</v>
      </c>
    </row>
    <row r="150">
      <c r="A150" s="1" t="s">
        <v>327</v>
      </c>
      <c r="B150" s="1" t="s">
        <v>328</v>
      </c>
      <c r="C150" s="2">
        <v>45847.0</v>
      </c>
      <c r="D150" s="2" t="str">
        <f t="shared" si="1"/>
        <v>Wednesday</v>
      </c>
      <c r="E150" s="3">
        <f t="shared" si="2"/>
        <v>3</v>
      </c>
      <c r="F150" s="4">
        <v>0.625</v>
      </c>
      <c r="G150" s="1" t="s">
        <v>27</v>
      </c>
      <c r="H150" s="1">
        <v>22.0</v>
      </c>
      <c r="I150" s="1" t="s">
        <v>19</v>
      </c>
      <c r="J150" s="1" t="s">
        <v>85</v>
      </c>
      <c r="K150" s="1">
        <v>20.0</v>
      </c>
      <c r="L150" s="1">
        <v>17.0</v>
      </c>
      <c r="M150" s="1">
        <f t="shared" si="3"/>
        <v>-3</v>
      </c>
      <c r="N150" s="1">
        <f t="shared" si="12"/>
        <v>3</v>
      </c>
      <c r="O150" s="1" t="s">
        <v>21</v>
      </c>
    </row>
    <row r="151">
      <c r="A151" s="1" t="s">
        <v>329</v>
      </c>
      <c r="B151" s="1" t="s">
        <v>330</v>
      </c>
      <c r="C151" s="2">
        <v>45847.0</v>
      </c>
      <c r="D151" s="2" t="str">
        <f t="shared" si="1"/>
        <v>Wednesday</v>
      </c>
      <c r="E151" s="3">
        <f t="shared" si="2"/>
        <v>3</v>
      </c>
      <c r="F151" s="4">
        <v>0.3333333333333333</v>
      </c>
      <c r="G151" s="1" t="s">
        <v>18</v>
      </c>
      <c r="H151" s="1">
        <v>4.0</v>
      </c>
      <c r="I151" s="1" t="s">
        <v>32</v>
      </c>
      <c r="J151" s="1" t="s">
        <v>85</v>
      </c>
      <c r="K151" s="1">
        <v>25.0</v>
      </c>
      <c r="L151" s="1">
        <v>24.0</v>
      </c>
      <c r="M151" s="1">
        <f t="shared" si="3"/>
        <v>-1</v>
      </c>
      <c r="N151" s="1">
        <f t="shared" si="12"/>
        <v>1</v>
      </c>
      <c r="O151" s="1" t="s">
        <v>21</v>
      </c>
    </row>
    <row r="152">
      <c r="A152" s="1" t="s">
        <v>331</v>
      </c>
      <c r="B152" s="1" t="s">
        <v>332</v>
      </c>
      <c r="C152" s="2">
        <v>45847.0</v>
      </c>
      <c r="D152" s="2" t="str">
        <f t="shared" si="1"/>
        <v>Wednesday</v>
      </c>
      <c r="E152" s="3">
        <f t="shared" si="2"/>
        <v>3</v>
      </c>
      <c r="F152" s="4">
        <v>0.40625</v>
      </c>
      <c r="G152" s="1" t="s">
        <v>27</v>
      </c>
      <c r="H152" s="1">
        <v>62.0</v>
      </c>
      <c r="I152" s="1" t="s">
        <v>24</v>
      </c>
      <c r="J152" s="1" t="s">
        <v>39</v>
      </c>
      <c r="K152" s="1">
        <v>20.0</v>
      </c>
      <c r="L152" s="1">
        <v>19.0</v>
      </c>
      <c r="M152" s="1">
        <f t="shared" si="3"/>
        <v>-1</v>
      </c>
      <c r="N152" s="1">
        <f t="shared" si="12"/>
        <v>1</v>
      </c>
      <c r="O152" s="1" t="s">
        <v>21</v>
      </c>
    </row>
    <row r="153">
      <c r="A153" s="1" t="s">
        <v>333</v>
      </c>
      <c r="B153" s="1" t="s">
        <v>334</v>
      </c>
      <c r="C153" s="2">
        <v>45847.0</v>
      </c>
      <c r="D153" s="2" t="str">
        <f t="shared" si="1"/>
        <v>Wednesday</v>
      </c>
      <c r="E153" s="3">
        <f t="shared" si="2"/>
        <v>3</v>
      </c>
      <c r="F153" s="4">
        <v>0.53125</v>
      </c>
      <c r="G153" s="1" t="s">
        <v>18</v>
      </c>
      <c r="H153" s="1">
        <v>51.0</v>
      </c>
      <c r="I153" s="1" t="s">
        <v>24</v>
      </c>
      <c r="J153" s="1" t="s">
        <v>20</v>
      </c>
      <c r="K153" s="1">
        <v>20.0</v>
      </c>
      <c r="L153" s="1">
        <v>20.0</v>
      </c>
      <c r="M153" s="1">
        <f t="shared" si="3"/>
        <v>0</v>
      </c>
      <c r="N153" s="1">
        <f t="shared" si="12"/>
        <v>0</v>
      </c>
      <c r="O153" s="1" t="s">
        <v>21</v>
      </c>
    </row>
    <row r="154">
      <c r="A154" s="1" t="s">
        <v>335</v>
      </c>
      <c r="B154" s="1" t="s">
        <v>336</v>
      </c>
      <c r="C154" s="2">
        <v>45847.0</v>
      </c>
      <c r="D154" s="2" t="str">
        <f t="shared" si="1"/>
        <v>Wednesday</v>
      </c>
      <c r="E154" s="3">
        <f t="shared" si="2"/>
        <v>3</v>
      </c>
      <c r="F154" s="4">
        <v>0.46875</v>
      </c>
      <c r="G154" s="1" t="s">
        <v>18</v>
      </c>
      <c r="H154" s="1">
        <v>29.0</v>
      </c>
      <c r="I154" s="1" t="s">
        <v>54</v>
      </c>
      <c r="J154" s="1" t="s">
        <v>20</v>
      </c>
      <c r="K154" s="1">
        <v>15.0</v>
      </c>
      <c r="L154" s="1">
        <v>15.0</v>
      </c>
      <c r="M154" s="1">
        <f t="shared" si="3"/>
        <v>0</v>
      </c>
      <c r="N154" s="1">
        <f t="shared" si="12"/>
        <v>0</v>
      </c>
      <c r="O154" s="1" t="s">
        <v>21</v>
      </c>
    </row>
    <row r="155">
      <c r="A155" s="1" t="s">
        <v>337</v>
      </c>
      <c r="B155" s="1" t="s">
        <v>338</v>
      </c>
      <c r="C155" s="2">
        <v>45847.0</v>
      </c>
      <c r="D155" s="2" t="str">
        <f t="shared" si="1"/>
        <v>Wednesday</v>
      </c>
      <c r="E155" s="3">
        <f t="shared" si="2"/>
        <v>3</v>
      </c>
      <c r="F155" s="4">
        <v>0.5625</v>
      </c>
      <c r="G155" s="1" t="s">
        <v>18</v>
      </c>
      <c r="H155" s="1">
        <v>43.0</v>
      </c>
      <c r="I155" s="1" t="s">
        <v>19</v>
      </c>
      <c r="J155" s="1" t="s">
        <v>20</v>
      </c>
      <c r="K155" s="1">
        <v>15.0</v>
      </c>
      <c r="L155" s="1">
        <v>15.0</v>
      </c>
      <c r="M155" s="1">
        <f t="shared" si="3"/>
        <v>0</v>
      </c>
      <c r="N155" s="1">
        <f t="shared" si="12"/>
        <v>0</v>
      </c>
      <c r="O155" s="1" t="s">
        <v>21</v>
      </c>
    </row>
    <row r="156">
      <c r="A156" s="1" t="s">
        <v>339</v>
      </c>
      <c r="B156" s="1" t="s">
        <v>340</v>
      </c>
      <c r="C156" s="2">
        <v>45847.0</v>
      </c>
      <c r="D156" s="2" t="str">
        <f t="shared" si="1"/>
        <v>Wednesday</v>
      </c>
      <c r="E156" s="3">
        <f t="shared" si="2"/>
        <v>3</v>
      </c>
      <c r="F156" s="4">
        <v>0.46875</v>
      </c>
      <c r="G156" s="1" t="s">
        <v>18</v>
      </c>
      <c r="H156" s="1">
        <v>47.0</v>
      </c>
      <c r="I156" s="1" t="s">
        <v>32</v>
      </c>
      <c r="J156" s="1" t="s">
        <v>20</v>
      </c>
      <c r="K156" s="1">
        <v>15.0</v>
      </c>
      <c r="L156" s="1">
        <v>15.0</v>
      </c>
      <c r="M156" s="1">
        <f t="shared" si="3"/>
        <v>0</v>
      </c>
      <c r="N156" s="1">
        <f t="shared" si="12"/>
        <v>0</v>
      </c>
      <c r="O156" s="1" t="s">
        <v>21</v>
      </c>
    </row>
    <row r="157">
      <c r="A157" s="1" t="s">
        <v>341</v>
      </c>
      <c r="B157" s="1" t="s">
        <v>342</v>
      </c>
      <c r="C157" s="2">
        <v>45847.0</v>
      </c>
      <c r="D157" s="2" t="str">
        <f t="shared" si="1"/>
        <v>Wednesday</v>
      </c>
      <c r="E157" s="3">
        <f t="shared" si="2"/>
        <v>3</v>
      </c>
      <c r="F157" s="4">
        <v>0.5104166666666666</v>
      </c>
      <c r="G157" s="1" t="s">
        <v>27</v>
      </c>
      <c r="H157" s="1">
        <v>47.0</v>
      </c>
      <c r="I157" s="1" t="s">
        <v>32</v>
      </c>
      <c r="J157" s="1" t="s">
        <v>20</v>
      </c>
      <c r="K157" s="1">
        <v>25.0</v>
      </c>
      <c r="L157" s="1">
        <v>26.0</v>
      </c>
      <c r="M157" s="1">
        <f t="shared" si="3"/>
        <v>1</v>
      </c>
      <c r="N157" s="1">
        <f t="shared" si="12"/>
        <v>1</v>
      </c>
      <c r="O157" s="1" t="s">
        <v>21</v>
      </c>
    </row>
    <row r="158">
      <c r="A158" s="1" t="s">
        <v>343</v>
      </c>
      <c r="B158" s="1" t="s">
        <v>344</v>
      </c>
      <c r="C158" s="2">
        <v>45847.0</v>
      </c>
      <c r="D158" s="2" t="str">
        <f t="shared" si="1"/>
        <v>Wednesday</v>
      </c>
      <c r="E158" s="3">
        <f t="shared" si="2"/>
        <v>3</v>
      </c>
      <c r="F158" s="4">
        <v>0.53125</v>
      </c>
      <c r="G158" s="1" t="s">
        <v>18</v>
      </c>
      <c r="H158" s="1">
        <v>2.0</v>
      </c>
      <c r="I158" s="1" t="s">
        <v>19</v>
      </c>
      <c r="J158" s="1" t="s">
        <v>39</v>
      </c>
      <c r="K158" s="1">
        <v>25.0</v>
      </c>
      <c r="L158" s="1">
        <v>27.0</v>
      </c>
      <c r="M158" s="1">
        <f t="shared" si="3"/>
        <v>2</v>
      </c>
      <c r="N158" s="1">
        <f t="shared" si="12"/>
        <v>2</v>
      </c>
      <c r="O158" s="1" t="s">
        <v>21</v>
      </c>
    </row>
    <row r="159">
      <c r="A159" s="1" t="s">
        <v>345</v>
      </c>
      <c r="B159" s="1" t="s">
        <v>346</v>
      </c>
      <c r="C159" s="2">
        <v>45847.0</v>
      </c>
      <c r="D159" s="2" t="str">
        <f t="shared" si="1"/>
        <v>Wednesday</v>
      </c>
      <c r="E159" s="3">
        <f t="shared" si="2"/>
        <v>3</v>
      </c>
      <c r="F159" s="4">
        <v>0.6354166666666666</v>
      </c>
      <c r="G159" s="1" t="s">
        <v>27</v>
      </c>
      <c r="H159" s="1">
        <v>32.0</v>
      </c>
      <c r="I159" s="1" t="s">
        <v>54</v>
      </c>
      <c r="J159" s="1" t="s">
        <v>39</v>
      </c>
      <c r="K159" s="1">
        <v>25.0</v>
      </c>
      <c r="L159" s="1">
        <v>29.0</v>
      </c>
      <c r="M159" s="1">
        <f t="shared" si="3"/>
        <v>4</v>
      </c>
      <c r="N159" s="1">
        <f t="shared" si="12"/>
        <v>4</v>
      </c>
      <c r="O159" s="1" t="s">
        <v>21</v>
      </c>
    </row>
    <row r="160">
      <c r="A160" s="1" t="s">
        <v>347</v>
      </c>
      <c r="B160" s="1" t="s">
        <v>348</v>
      </c>
      <c r="C160" s="2">
        <v>45847.0</v>
      </c>
      <c r="D160" s="2" t="str">
        <f t="shared" si="1"/>
        <v>Wednesday</v>
      </c>
      <c r="E160" s="3">
        <f t="shared" si="2"/>
        <v>3</v>
      </c>
      <c r="F160" s="4">
        <v>0.3854166666666667</v>
      </c>
      <c r="G160" s="1" t="s">
        <v>27</v>
      </c>
      <c r="H160" s="1">
        <v>52.0</v>
      </c>
      <c r="I160" s="1" t="s">
        <v>24</v>
      </c>
      <c r="J160" s="1" t="s">
        <v>20</v>
      </c>
      <c r="K160" s="1">
        <v>25.0</v>
      </c>
      <c r="M160" s="1" t="str">
        <f t="shared" si="3"/>
        <v/>
      </c>
      <c r="O160" s="1" t="s">
        <v>73</v>
      </c>
      <c r="P160" s="1" t="s">
        <v>157</v>
      </c>
    </row>
    <row r="161">
      <c r="A161" s="1" t="s">
        <v>349</v>
      </c>
      <c r="B161" s="1" t="s">
        <v>350</v>
      </c>
      <c r="C161" s="2">
        <v>45847.0</v>
      </c>
      <c r="D161" s="2" t="str">
        <f t="shared" si="1"/>
        <v>Wednesday</v>
      </c>
      <c r="E161" s="3">
        <f t="shared" si="2"/>
        <v>3</v>
      </c>
      <c r="F161" s="4">
        <v>0.5</v>
      </c>
      <c r="G161" s="1" t="s">
        <v>18</v>
      </c>
      <c r="H161" s="1">
        <v>25.0</v>
      </c>
      <c r="I161" s="1" t="s">
        <v>54</v>
      </c>
      <c r="J161" s="1" t="s">
        <v>20</v>
      </c>
      <c r="K161" s="1">
        <v>15.0</v>
      </c>
      <c r="M161" s="1" t="str">
        <f t="shared" si="3"/>
        <v/>
      </c>
      <c r="O161" s="1" t="s">
        <v>73</v>
      </c>
      <c r="P161" s="1" t="s">
        <v>74</v>
      </c>
    </row>
    <row r="162">
      <c r="A162" s="1" t="s">
        <v>351</v>
      </c>
      <c r="B162" s="1" t="s">
        <v>352</v>
      </c>
      <c r="C162" s="2">
        <v>45847.0</v>
      </c>
      <c r="D162" s="2" t="str">
        <f t="shared" si="1"/>
        <v>Wednesday</v>
      </c>
      <c r="E162" s="3">
        <f t="shared" si="2"/>
        <v>3</v>
      </c>
      <c r="F162" s="4">
        <v>0.4791666666666667</v>
      </c>
      <c r="G162" s="1" t="s">
        <v>18</v>
      </c>
      <c r="H162" s="1">
        <v>25.0</v>
      </c>
      <c r="I162" s="1" t="s">
        <v>24</v>
      </c>
      <c r="J162" s="1" t="s">
        <v>39</v>
      </c>
      <c r="K162" s="1">
        <v>25.0</v>
      </c>
      <c r="M162" s="1" t="str">
        <f t="shared" si="3"/>
        <v/>
      </c>
      <c r="O162" s="1" t="s">
        <v>73</v>
      </c>
      <c r="P162" s="1" t="s">
        <v>108</v>
      </c>
    </row>
    <row r="163">
      <c r="A163" s="1" t="s">
        <v>353</v>
      </c>
      <c r="B163" s="1" t="s">
        <v>354</v>
      </c>
      <c r="C163" s="2">
        <v>45847.0</v>
      </c>
      <c r="D163" s="2" t="str">
        <f t="shared" si="1"/>
        <v>Wednesday</v>
      </c>
      <c r="E163" s="3">
        <f t="shared" si="2"/>
        <v>3</v>
      </c>
      <c r="F163" s="4">
        <v>0.5625</v>
      </c>
      <c r="G163" s="1" t="s">
        <v>27</v>
      </c>
      <c r="H163" s="1">
        <v>9.0</v>
      </c>
      <c r="I163" s="1" t="s">
        <v>19</v>
      </c>
      <c r="J163" s="1" t="s">
        <v>39</v>
      </c>
      <c r="K163" s="1">
        <v>30.0</v>
      </c>
      <c r="M163" s="1" t="str">
        <f t="shared" si="3"/>
        <v/>
      </c>
      <c r="O163" s="1" t="s">
        <v>73</v>
      </c>
      <c r="P163" s="1" t="s">
        <v>355</v>
      </c>
    </row>
    <row r="164">
      <c r="A164" s="1" t="s">
        <v>356</v>
      </c>
      <c r="B164" s="1" t="s">
        <v>357</v>
      </c>
      <c r="C164" s="2">
        <v>45847.0</v>
      </c>
      <c r="D164" s="2" t="str">
        <f t="shared" si="1"/>
        <v>Wednesday</v>
      </c>
      <c r="E164" s="3">
        <f t="shared" si="2"/>
        <v>3</v>
      </c>
      <c r="F164" s="4">
        <v>0.6354166666666666</v>
      </c>
      <c r="G164" s="1" t="s">
        <v>27</v>
      </c>
      <c r="H164" s="1">
        <v>55.0</v>
      </c>
      <c r="I164" s="1" t="s">
        <v>24</v>
      </c>
      <c r="J164" s="1" t="s">
        <v>39</v>
      </c>
      <c r="K164" s="1">
        <v>25.0</v>
      </c>
      <c r="M164" s="1" t="str">
        <f t="shared" si="3"/>
        <v/>
      </c>
      <c r="O164" s="1" t="s">
        <v>73</v>
      </c>
      <c r="P164" s="1" t="s">
        <v>157</v>
      </c>
    </row>
    <row r="165">
      <c r="A165" s="1" t="s">
        <v>358</v>
      </c>
      <c r="B165" s="1" t="s">
        <v>359</v>
      </c>
      <c r="C165" s="2">
        <v>45848.0</v>
      </c>
      <c r="D165" s="2" t="str">
        <f t="shared" si="1"/>
        <v>Thursday</v>
      </c>
      <c r="E165" s="3">
        <f t="shared" si="2"/>
        <v>4</v>
      </c>
      <c r="F165" s="4">
        <v>0.3333333333333333</v>
      </c>
      <c r="G165" s="1" t="s">
        <v>27</v>
      </c>
      <c r="H165" s="1">
        <v>36.0</v>
      </c>
      <c r="I165" s="1" t="s">
        <v>24</v>
      </c>
      <c r="J165" s="1" t="s">
        <v>85</v>
      </c>
      <c r="K165" s="1">
        <v>25.0</v>
      </c>
      <c r="L165" s="1">
        <v>19.0</v>
      </c>
      <c r="M165" s="1">
        <f t="shared" si="3"/>
        <v>-6</v>
      </c>
      <c r="N165" s="1">
        <f t="shared" ref="N165:N172" si="13">abs(M165)</f>
        <v>6</v>
      </c>
      <c r="O165" s="1" t="s">
        <v>21</v>
      </c>
    </row>
    <row r="166">
      <c r="A166" s="1" t="s">
        <v>360</v>
      </c>
      <c r="B166" s="1" t="s">
        <v>361</v>
      </c>
      <c r="C166" s="2">
        <v>45848.0</v>
      </c>
      <c r="D166" s="2" t="str">
        <f t="shared" si="1"/>
        <v>Thursday</v>
      </c>
      <c r="E166" s="3">
        <f t="shared" si="2"/>
        <v>4</v>
      </c>
      <c r="F166" s="4">
        <v>0.6354166666666666</v>
      </c>
      <c r="G166" s="1" t="s">
        <v>18</v>
      </c>
      <c r="H166" s="1">
        <v>67.0</v>
      </c>
      <c r="I166" s="1" t="s">
        <v>54</v>
      </c>
      <c r="J166" s="1" t="s">
        <v>20</v>
      </c>
      <c r="K166" s="1">
        <v>15.0</v>
      </c>
      <c r="L166" s="1">
        <v>14.0</v>
      </c>
      <c r="M166" s="1">
        <f t="shared" si="3"/>
        <v>-1</v>
      </c>
      <c r="N166" s="1">
        <f t="shared" si="13"/>
        <v>1</v>
      </c>
      <c r="O166" s="1" t="s">
        <v>21</v>
      </c>
    </row>
    <row r="167">
      <c r="A167" s="1" t="s">
        <v>362</v>
      </c>
      <c r="B167" s="1" t="s">
        <v>363</v>
      </c>
      <c r="C167" s="2">
        <v>45848.0</v>
      </c>
      <c r="D167" s="2" t="str">
        <f t="shared" si="1"/>
        <v>Thursday</v>
      </c>
      <c r="E167" s="3">
        <f t="shared" si="2"/>
        <v>4</v>
      </c>
      <c r="F167" s="4">
        <v>0.5</v>
      </c>
      <c r="G167" s="1" t="s">
        <v>27</v>
      </c>
      <c r="H167" s="1">
        <v>57.0</v>
      </c>
      <c r="I167" s="1" t="s">
        <v>24</v>
      </c>
      <c r="J167" s="1" t="s">
        <v>20</v>
      </c>
      <c r="K167" s="1">
        <v>15.0</v>
      </c>
      <c r="L167" s="1">
        <v>14.0</v>
      </c>
      <c r="M167" s="1">
        <f t="shared" si="3"/>
        <v>-1</v>
      </c>
      <c r="N167" s="1">
        <f t="shared" si="13"/>
        <v>1</v>
      </c>
      <c r="O167" s="1" t="s">
        <v>21</v>
      </c>
    </row>
    <row r="168">
      <c r="A168" s="1" t="s">
        <v>364</v>
      </c>
      <c r="B168" s="1" t="s">
        <v>365</v>
      </c>
      <c r="C168" s="2">
        <v>45848.0</v>
      </c>
      <c r="D168" s="2" t="str">
        <f t="shared" si="1"/>
        <v>Thursday</v>
      </c>
      <c r="E168" s="3">
        <f t="shared" si="2"/>
        <v>4</v>
      </c>
      <c r="F168" s="4">
        <v>0.375</v>
      </c>
      <c r="G168" s="1" t="s">
        <v>27</v>
      </c>
      <c r="H168" s="1">
        <v>19.0</v>
      </c>
      <c r="I168" s="1" t="s">
        <v>32</v>
      </c>
      <c r="J168" s="1" t="s">
        <v>39</v>
      </c>
      <c r="K168" s="1">
        <v>20.0</v>
      </c>
      <c r="L168" s="1">
        <v>22.0</v>
      </c>
      <c r="M168" s="1">
        <f t="shared" si="3"/>
        <v>2</v>
      </c>
      <c r="N168" s="1">
        <f t="shared" si="13"/>
        <v>2</v>
      </c>
      <c r="O168" s="1" t="s">
        <v>21</v>
      </c>
    </row>
    <row r="169">
      <c r="A169" s="1" t="s">
        <v>366</v>
      </c>
      <c r="B169" s="1" t="s">
        <v>367</v>
      </c>
      <c r="C169" s="2">
        <v>45848.0</v>
      </c>
      <c r="D169" s="2" t="str">
        <f t="shared" si="1"/>
        <v>Thursday</v>
      </c>
      <c r="E169" s="3">
        <f t="shared" si="2"/>
        <v>4</v>
      </c>
      <c r="F169" s="4">
        <v>0.4895833333333333</v>
      </c>
      <c r="G169" s="1" t="s">
        <v>18</v>
      </c>
      <c r="H169" s="1">
        <v>12.0</v>
      </c>
      <c r="I169" s="1" t="s">
        <v>54</v>
      </c>
      <c r="J169" s="1" t="s">
        <v>20</v>
      </c>
      <c r="K169" s="1">
        <v>25.0</v>
      </c>
      <c r="L169" s="1">
        <v>28.0</v>
      </c>
      <c r="M169" s="1">
        <f t="shared" si="3"/>
        <v>3</v>
      </c>
      <c r="N169" s="1">
        <f t="shared" si="13"/>
        <v>3</v>
      </c>
      <c r="O169" s="1" t="s">
        <v>21</v>
      </c>
    </row>
    <row r="170">
      <c r="A170" s="1" t="s">
        <v>368</v>
      </c>
      <c r="B170" s="1" t="s">
        <v>369</v>
      </c>
      <c r="C170" s="2">
        <v>45848.0</v>
      </c>
      <c r="D170" s="2" t="str">
        <f t="shared" si="1"/>
        <v>Thursday</v>
      </c>
      <c r="E170" s="3">
        <f t="shared" si="2"/>
        <v>4</v>
      </c>
      <c r="F170" s="4">
        <v>0.6041666666666666</v>
      </c>
      <c r="G170" s="1" t="s">
        <v>27</v>
      </c>
      <c r="H170" s="1">
        <v>16.0</v>
      </c>
      <c r="I170" s="1" t="s">
        <v>19</v>
      </c>
      <c r="J170" s="1" t="s">
        <v>20</v>
      </c>
      <c r="K170" s="1">
        <v>25.0</v>
      </c>
      <c r="L170" s="1">
        <v>28.0</v>
      </c>
      <c r="M170" s="1">
        <f t="shared" si="3"/>
        <v>3</v>
      </c>
      <c r="N170" s="1">
        <f t="shared" si="13"/>
        <v>3</v>
      </c>
      <c r="O170" s="1" t="s">
        <v>21</v>
      </c>
    </row>
    <row r="171">
      <c r="A171" s="1" t="s">
        <v>370</v>
      </c>
      <c r="B171" s="1" t="s">
        <v>371</v>
      </c>
      <c r="C171" s="2">
        <v>45848.0</v>
      </c>
      <c r="D171" s="2" t="str">
        <f t="shared" si="1"/>
        <v>Thursday</v>
      </c>
      <c r="E171" s="3">
        <f t="shared" si="2"/>
        <v>4</v>
      </c>
      <c r="F171" s="4">
        <v>0.5833333333333334</v>
      </c>
      <c r="G171" s="1" t="s">
        <v>18</v>
      </c>
      <c r="H171" s="1">
        <v>9.0</v>
      </c>
      <c r="I171" s="1" t="s">
        <v>19</v>
      </c>
      <c r="J171" s="1" t="s">
        <v>20</v>
      </c>
      <c r="K171" s="1">
        <v>30.0</v>
      </c>
      <c r="L171" s="1">
        <v>39.0</v>
      </c>
      <c r="M171" s="1">
        <f t="shared" si="3"/>
        <v>9</v>
      </c>
      <c r="N171" s="1">
        <f t="shared" si="13"/>
        <v>9</v>
      </c>
      <c r="O171" s="1" t="s">
        <v>21</v>
      </c>
    </row>
    <row r="172">
      <c r="A172" s="1" t="s">
        <v>372</v>
      </c>
      <c r="B172" s="1" t="s">
        <v>373</v>
      </c>
      <c r="C172" s="2">
        <v>45848.0</v>
      </c>
      <c r="D172" s="2" t="str">
        <f t="shared" si="1"/>
        <v>Thursday</v>
      </c>
      <c r="E172" s="3">
        <f t="shared" si="2"/>
        <v>4</v>
      </c>
      <c r="F172" s="4">
        <v>0.5416666666666666</v>
      </c>
      <c r="G172" s="1" t="s">
        <v>18</v>
      </c>
      <c r="H172" s="1">
        <v>5.0</v>
      </c>
      <c r="I172" s="1" t="s">
        <v>32</v>
      </c>
      <c r="J172" s="1" t="s">
        <v>20</v>
      </c>
      <c r="K172" s="1">
        <v>20.0</v>
      </c>
      <c r="L172" s="1">
        <v>30.0</v>
      </c>
      <c r="M172" s="1">
        <f t="shared" si="3"/>
        <v>10</v>
      </c>
      <c r="N172" s="1">
        <f t="shared" si="13"/>
        <v>10</v>
      </c>
      <c r="O172" s="1" t="s">
        <v>21</v>
      </c>
    </row>
    <row r="173">
      <c r="A173" s="1" t="s">
        <v>374</v>
      </c>
      <c r="B173" s="1" t="s">
        <v>375</v>
      </c>
      <c r="C173" s="2">
        <v>45848.0</v>
      </c>
      <c r="D173" s="2" t="str">
        <f t="shared" si="1"/>
        <v>Thursday</v>
      </c>
      <c r="E173" s="3">
        <f t="shared" si="2"/>
        <v>4</v>
      </c>
      <c r="F173" s="4">
        <v>0.4479166666666667</v>
      </c>
      <c r="G173" s="1" t="s">
        <v>27</v>
      </c>
      <c r="H173" s="1">
        <v>74.0</v>
      </c>
      <c r="I173" s="1" t="s">
        <v>19</v>
      </c>
      <c r="J173" s="1" t="s">
        <v>20</v>
      </c>
      <c r="K173" s="1">
        <v>20.0</v>
      </c>
      <c r="M173" s="1" t="str">
        <f t="shared" si="3"/>
        <v/>
      </c>
      <c r="O173" s="1" t="s">
        <v>73</v>
      </c>
      <c r="P173" s="1" t="s">
        <v>108</v>
      </c>
    </row>
    <row r="174">
      <c r="A174" s="1" t="s">
        <v>376</v>
      </c>
      <c r="B174" s="1" t="s">
        <v>377</v>
      </c>
      <c r="C174" s="2">
        <v>45848.0</v>
      </c>
      <c r="D174" s="2" t="str">
        <f t="shared" si="1"/>
        <v>Thursday</v>
      </c>
      <c r="E174" s="3">
        <f t="shared" si="2"/>
        <v>4</v>
      </c>
      <c r="F174" s="4">
        <v>0.5</v>
      </c>
      <c r="G174" s="1" t="s">
        <v>18</v>
      </c>
      <c r="H174" s="1">
        <v>12.0</v>
      </c>
      <c r="I174" s="1" t="s">
        <v>54</v>
      </c>
      <c r="J174" s="1" t="s">
        <v>39</v>
      </c>
      <c r="K174" s="1">
        <v>30.0</v>
      </c>
      <c r="M174" s="1" t="str">
        <f t="shared" si="3"/>
        <v/>
      </c>
      <c r="O174" s="1" t="s">
        <v>73</v>
      </c>
      <c r="P174" s="1" t="s">
        <v>160</v>
      </c>
    </row>
    <row r="175">
      <c r="A175" s="1" t="s">
        <v>378</v>
      </c>
      <c r="B175" s="1" t="s">
        <v>379</v>
      </c>
      <c r="C175" s="2">
        <v>45849.0</v>
      </c>
      <c r="D175" s="2" t="str">
        <f t="shared" si="1"/>
        <v>Friday</v>
      </c>
      <c r="E175" s="3">
        <f t="shared" si="2"/>
        <v>5</v>
      </c>
      <c r="F175" s="4">
        <v>0.6875</v>
      </c>
      <c r="G175" s="1" t="s">
        <v>27</v>
      </c>
      <c r="H175" s="1">
        <v>69.0</v>
      </c>
      <c r="I175" s="1" t="s">
        <v>24</v>
      </c>
      <c r="J175" s="1" t="s">
        <v>85</v>
      </c>
      <c r="K175" s="1">
        <v>20.0</v>
      </c>
      <c r="L175" s="1">
        <v>9.0</v>
      </c>
      <c r="M175" s="1">
        <f t="shared" si="3"/>
        <v>-11</v>
      </c>
      <c r="N175" s="1">
        <f t="shared" ref="N175:N184" si="14">abs(M175)</f>
        <v>11</v>
      </c>
      <c r="O175" s="1" t="s">
        <v>21</v>
      </c>
    </row>
    <row r="176">
      <c r="A176" s="1" t="s">
        <v>380</v>
      </c>
      <c r="B176" s="1" t="s">
        <v>381</v>
      </c>
      <c r="C176" s="2">
        <v>45849.0</v>
      </c>
      <c r="D176" s="2" t="str">
        <f t="shared" si="1"/>
        <v>Friday</v>
      </c>
      <c r="E176" s="3">
        <f t="shared" si="2"/>
        <v>5</v>
      </c>
      <c r="F176" s="4">
        <v>0.6041666666666666</v>
      </c>
      <c r="G176" s="1" t="s">
        <v>18</v>
      </c>
      <c r="H176" s="1">
        <v>26.0</v>
      </c>
      <c r="I176" s="1" t="s">
        <v>24</v>
      </c>
      <c r="J176" s="1" t="s">
        <v>39</v>
      </c>
      <c r="K176" s="1">
        <v>20.0</v>
      </c>
      <c r="L176" s="1">
        <v>11.0</v>
      </c>
      <c r="M176" s="1">
        <f t="shared" si="3"/>
        <v>-9</v>
      </c>
      <c r="N176" s="1">
        <f t="shared" si="14"/>
        <v>9</v>
      </c>
      <c r="O176" s="1" t="s">
        <v>21</v>
      </c>
    </row>
    <row r="177">
      <c r="A177" s="1" t="s">
        <v>382</v>
      </c>
      <c r="B177" s="1" t="s">
        <v>383</v>
      </c>
      <c r="C177" s="2">
        <v>45849.0</v>
      </c>
      <c r="D177" s="2" t="str">
        <f t="shared" si="1"/>
        <v>Friday</v>
      </c>
      <c r="E177" s="3">
        <f t="shared" si="2"/>
        <v>5</v>
      </c>
      <c r="F177" s="4">
        <v>0.5833333333333334</v>
      </c>
      <c r="G177" s="1" t="s">
        <v>18</v>
      </c>
      <c r="H177" s="1">
        <v>27.0</v>
      </c>
      <c r="I177" s="1" t="s">
        <v>24</v>
      </c>
      <c r="J177" s="1" t="s">
        <v>20</v>
      </c>
      <c r="K177" s="1">
        <v>30.0</v>
      </c>
      <c r="L177" s="1">
        <v>22.0</v>
      </c>
      <c r="M177" s="1">
        <f t="shared" si="3"/>
        <v>-8</v>
      </c>
      <c r="N177" s="1">
        <f t="shared" si="14"/>
        <v>8</v>
      </c>
      <c r="O177" s="1" t="s">
        <v>21</v>
      </c>
    </row>
    <row r="178">
      <c r="A178" s="1" t="s">
        <v>384</v>
      </c>
      <c r="B178" s="1" t="s">
        <v>385</v>
      </c>
      <c r="C178" s="2">
        <v>45849.0</v>
      </c>
      <c r="D178" s="2" t="str">
        <f t="shared" si="1"/>
        <v>Friday</v>
      </c>
      <c r="E178" s="3">
        <f t="shared" si="2"/>
        <v>5</v>
      </c>
      <c r="F178" s="4">
        <v>0.40625</v>
      </c>
      <c r="G178" s="1" t="s">
        <v>27</v>
      </c>
      <c r="H178" s="1">
        <v>10.0</v>
      </c>
      <c r="I178" s="1" t="s">
        <v>54</v>
      </c>
      <c r="J178" s="1" t="s">
        <v>39</v>
      </c>
      <c r="K178" s="1">
        <v>15.0</v>
      </c>
      <c r="L178" s="1">
        <v>14.0</v>
      </c>
      <c r="M178" s="1">
        <f t="shared" si="3"/>
        <v>-1</v>
      </c>
      <c r="N178" s="1">
        <f t="shared" si="14"/>
        <v>1</v>
      </c>
      <c r="O178" s="1" t="s">
        <v>21</v>
      </c>
    </row>
    <row r="179">
      <c r="A179" s="1" t="s">
        <v>386</v>
      </c>
      <c r="B179" s="1" t="s">
        <v>387</v>
      </c>
      <c r="C179" s="2">
        <v>45849.0</v>
      </c>
      <c r="D179" s="2" t="str">
        <f t="shared" si="1"/>
        <v>Friday</v>
      </c>
      <c r="E179" s="3">
        <f t="shared" si="2"/>
        <v>5</v>
      </c>
      <c r="F179" s="4">
        <v>0.4895833333333333</v>
      </c>
      <c r="G179" s="1" t="s">
        <v>18</v>
      </c>
      <c r="H179" s="1">
        <v>29.0</v>
      </c>
      <c r="I179" s="1" t="s">
        <v>32</v>
      </c>
      <c r="J179" s="1" t="s">
        <v>20</v>
      </c>
      <c r="K179" s="1">
        <v>20.0</v>
      </c>
      <c r="L179" s="1">
        <v>21.0</v>
      </c>
      <c r="M179" s="1">
        <f t="shared" si="3"/>
        <v>1</v>
      </c>
      <c r="N179" s="1">
        <f t="shared" si="14"/>
        <v>1</v>
      </c>
      <c r="O179" s="1" t="s">
        <v>21</v>
      </c>
    </row>
    <row r="180">
      <c r="A180" s="1" t="s">
        <v>388</v>
      </c>
      <c r="B180" s="1" t="s">
        <v>389</v>
      </c>
      <c r="C180" s="2">
        <v>45849.0</v>
      </c>
      <c r="D180" s="2" t="str">
        <f t="shared" si="1"/>
        <v>Friday</v>
      </c>
      <c r="E180" s="3">
        <f t="shared" si="2"/>
        <v>5</v>
      </c>
      <c r="F180" s="4">
        <v>0.3854166666666667</v>
      </c>
      <c r="G180" s="1" t="s">
        <v>27</v>
      </c>
      <c r="H180" s="1">
        <v>36.0</v>
      </c>
      <c r="I180" s="1" t="s">
        <v>19</v>
      </c>
      <c r="J180" s="1" t="s">
        <v>39</v>
      </c>
      <c r="K180" s="1">
        <v>30.0</v>
      </c>
      <c r="L180" s="1">
        <v>31.0</v>
      </c>
      <c r="M180" s="1">
        <f t="shared" si="3"/>
        <v>1</v>
      </c>
      <c r="N180" s="1">
        <f t="shared" si="14"/>
        <v>1</v>
      </c>
      <c r="O180" s="1" t="s">
        <v>21</v>
      </c>
    </row>
    <row r="181">
      <c r="A181" s="1" t="s">
        <v>390</v>
      </c>
      <c r="B181" s="1" t="s">
        <v>391</v>
      </c>
      <c r="C181" s="2">
        <v>45849.0</v>
      </c>
      <c r="D181" s="2" t="str">
        <f t="shared" si="1"/>
        <v>Friday</v>
      </c>
      <c r="E181" s="3">
        <f t="shared" si="2"/>
        <v>5</v>
      </c>
      <c r="F181" s="4">
        <v>0.6875</v>
      </c>
      <c r="G181" s="1" t="s">
        <v>18</v>
      </c>
      <c r="H181" s="1">
        <v>3.0</v>
      </c>
      <c r="I181" s="1" t="s">
        <v>32</v>
      </c>
      <c r="J181" s="1" t="s">
        <v>39</v>
      </c>
      <c r="K181" s="1">
        <v>15.0</v>
      </c>
      <c r="L181" s="1">
        <v>18.0</v>
      </c>
      <c r="M181" s="1">
        <f t="shared" si="3"/>
        <v>3</v>
      </c>
      <c r="N181" s="1">
        <f t="shared" si="14"/>
        <v>3</v>
      </c>
      <c r="O181" s="1" t="s">
        <v>21</v>
      </c>
    </row>
    <row r="182">
      <c r="A182" s="1" t="s">
        <v>392</v>
      </c>
      <c r="B182" s="1" t="s">
        <v>393</v>
      </c>
      <c r="C182" s="2">
        <v>45849.0</v>
      </c>
      <c r="D182" s="2" t="str">
        <f t="shared" si="1"/>
        <v>Friday</v>
      </c>
      <c r="E182" s="3">
        <f t="shared" si="2"/>
        <v>5</v>
      </c>
      <c r="F182" s="4">
        <v>0.3645833333333333</v>
      </c>
      <c r="G182" s="1" t="s">
        <v>18</v>
      </c>
      <c r="H182" s="1">
        <v>67.0</v>
      </c>
      <c r="I182" s="1" t="s">
        <v>24</v>
      </c>
      <c r="J182" s="1" t="s">
        <v>39</v>
      </c>
      <c r="K182" s="1">
        <v>25.0</v>
      </c>
      <c r="L182" s="1">
        <v>28.0</v>
      </c>
      <c r="M182" s="1">
        <f t="shared" si="3"/>
        <v>3</v>
      </c>
      <c r="N182" s="1">
        <f t="shared" si="14"/>
        <v>3</v>
      </c>
      <c r="O182" s="1" t="s">
        <v>21</v>
      </c>
    </row>
    <row r="183">
      <c r="A183" s="1" t="s">
        <v>394</v>
      </c>
      <c r="B183" s="1" t="s">
        <v>395</v>
      </c>
      <c r="C183" s="2">
        <v>45849.0</v>
      </c>
      <c r="D183" s="2" t="str">
        <f t="shared" si="1"/>
        <v>Friday</v>
      </c>
      <c r="E183" s="3">
        <f t="shared" si="2"/>
        <v>5</v>
      </c>
      <c r="F183" s="4">
        <v>0.4479166666666667</v>
      </c>
      <c r="G183" s="1" t="s">
        <v>18</v>
      </c>
      <c r="H183" s="1">
        <v>69.0</v>
      </c>
      <c r="I183" s="1" t="s">
        <v>19</v>
      </c>
      <c r="J183" s="1" t="s">
        <v>39</v>
      </c>
      <c r="K183" s="1">
        <v>25.0</v>
      </c>
      <c r="L183" s="1">
        <v>33.0</v>
      </c>
      <c r="M183" s="1">
        <f t="shared" si="3"/>
        <v>8</v>
      </c>
      <c r="N183" s="1">
        <f t="shared" si="14"/>
        <v>8</v>
      </c>
      <c r="O183" s="1" t="s">
        <v>21</v>
      </c>
    </row>
    <row r="184">
      <c r="A184" s="1" t="s">
        <v>396</v>
      </c>
      <c r="B184" s="1" t="s">
        <v>397</v>
      </c>
      <c r="C184" s="2">
        <v>45849.0</v>
      </c>
      <c r="D184" s="2" t="str">
        <f t="shared" si="1"/>
        <v>Friday</v>
      </c>
      <c r="E184" s="3">
        <f t="shared" si="2"/>
        <v>5</v>
      </c>
      <c r="F184" s="4">
        <v>0.5208333333333334</v>
      </c>
      <c r="G184" s="1" t="s">
        <v>18</v>
      </c>
      <c r="H184" s="1">
        <v>54.0</v>
      </c>
      <c r="I184" s="1" t="s">
        <v>19</v>
      </c>
      <c r="J184" s="1" t="s">
        <v>39</v>
      </c>
      <c r="K184" s="1">
        <v>15.0</v>
      </c>
      <c r="L184" s="1">
        <v>23.0</v>
      </c>
      <c r="M184" s="1">
        <f t="shared" si="3"/>
        <v>8</v>
      </c>
      <c r="N184" s="1">
        <f t="shared" si="14"/>
        <v>8</v>
      </c>
      <c r="O184" s="1" t="s">
        <v>21</v>
      </c>
    </row>
    <row r="185">
      <c r="A185" s="1" t="s">
        <v>398</v>
      </c>
      <c r="B185" s="1" t="s">
        <v>399</v>
      </c>
      <c r="C185" s="2">
        <v>45849.0</v>
      </c>
      <c r="D185" s="2" t="str">
        <f t="shared" si="1"/>
        <v>Friday</v>
      </c>
      <c r="E185" s="3">
        <f t="shared" si="2"/>
        <v>5</v>
      </c>
      <c r="F185" s="4">
        <v>0.5625</v>
      </c>
      <c r="G185" s="1" t="s">
        <v>27</v>
      </c>
      <c r="H185" s="1">
        <v>5.0</v>
      </c>
      <c r="I185" s="1" t="s">
        <v>32</v>
      </c>
      <c r="J185" s="1" t="s">
        <v>20</v>
      </c>
      <c r="K185" s="1">
        <v>25.0</v>
      </c>
      <c r="M185" s="1" t="str">
        <f t="shared" si="3"/>
        <v/>
      </c>
      <c r="O185" s="1" t="s">
        <v>73</v>
      </c>
      <c r="P185" s="1" t="s">
        <v>160</v>
      </c>
    </row>
    <row r="186">
      <c r="A186" s="1" t="s">
        <v>400</v>
      </c>
      <c r="B186" s="1" t="s">
        <v>401</v>
      </c>
      <c r="C186" s="2">
        <v>45850.0</v>
      </c>
      <c r="D186" s="2" t="str">
        <f t="shared" si="1"/>
        <v>Saturday</v>
      </c>
      <c r="E186" s="3">
        <f t="shared" si="2"/>
        <v>6</v>
      </c>
      <c r="F186" s="4">
        <v>0.4583333333333333</v>
      </c>
      <c r="G186" s="1" t="s">
        <v>18</v>
      </c>
      <c r="H186" s="1">
        <v>53.0</v>
      </c>
      <c r="I186" s="1" t="s">
        <v>19</v>
      </c>
      <c r="J186" s="1" t="s">
        <v>20</v>
      </c>
      <c r="K186" s="1">
        <v>15.0</v>
      </c>
      <c r="L186" s="1">
        <v>12.0</v>
      </c>
      <c r="M186" s="1">
        <f t="shared" si="3"/>
        <v>-3</v>
      </c>
      <c r="N186" s="1">
        <f t="shared" ref="N186:N198" si="15">abs(M186)</f>
        <v>3</v>
      </c>
      <c r="O186" s="1" t="s">
        <v>21</v>
      </c>
    </row>
    <row r="187">
      <c r="A187" s="1" t="s">
        <v>402</v>
      </c>
      <c r="B187" s="1" t="s">
        <v>403</v>
      </c>
      <c r="C187" s="2">
        <v>45850.0</v>
      </c>
      <c r="D187" s="2" t="str">
        <f t="shared" si="1"/>
        <v>Saturday</v>
      </c>
      <c r="E187" s="3">
        <f t="shared" si="2"/>
        <v>6</v>
      </c>
      <c r="F187" s="4">
        <v>0.375</v>
      </c>
      <c r="G187" s="1" t="s">
        <v>27</v>
      </c>
      <c r="H187" s="1">
        <v>66.0</v>
      </c>
      <c r="I187" s="1" t="s">
        <v>32</v>
      </c>
      <c r="J187" s="1" t="s">
        <v>20</v>
      </c>
      <c r="K187" s="1">
        <v>15.0</v>
      </c>
      <c r="L187" s="1">
        <v>13.0</v>
      </c>
      <c r="M187" s="1">
        <f t="shared" si="3"/>
        <v>-2</v>
      </c>
      <c r="N187" s="1">
        <f t="shared" si="15"/>
        <v>2</v>
      </c>
      <c r="O187" s="1" t="s">
        <v>21</v>
      </c>
    </row>
    <row r="188">
      <c r="A188" s="1" t="s">
        <v>404</v>
      </c>
      <c r="B188" s="1" t="s">
        <v>405</v>
      </c>
      <c r="C188" s="2">
        <v>45850.0</v>
      </c>
      <c r="D188" s="2" t="str">
        <f t="shared" si="1"/>
        <v>Saturday</v>
      </c>
      <c r="E188" s="3">
        <f t="shared" si="2"/>
        <v>6</v>
      </c>
      <c r="F188" s="4">
        <v>0.46875</v>
      </c>
      <c r="G188" s="1" t="s">
        <v>27</v>
      </c>
      <c r="H188" s="1">
        <v>53.0</v>
      </c>
      <c r="I188" s="1" t="s">
        <v>32</v>
      </c>
      <c r="J188" s="1" t="s">
        <v>20</v>
      </c>
      <c r="K188" s="1">
        <v>15.0</v>
      </c>
      <c r="L188" s="1">
        <v>13.0</v>
      </c>
      <c r="M188" s="1">
        <f t="shared" si="3"/>
        <v>-2</v>
      </c>
      <c r="N188" s="1">
        <f t="shared" si="15"/>
        <v>2</v>
      </c>
      <c r="O188" s="1" t="s">
        <v>21</v>
      </c>
    </row>
    <row r="189">
      <c r="A189" s="1" t="s">
        <v>406</v>
      </c>
      <c r="B189" s="1" t="s">
        <v>407</v>
      </c>
      <c r="C189" s="2">
        <v>45850.0</v>
      </c>
      <c r="D189" s="2" t="str">
        <f t="shared" si="1"/>
        <v>Saturday</v>
      </c>
      <c r="E189" s="3">
        <f t="shared" si="2"/>
        <v>6</v>
      </c>
      <c r="F189" s="4">
        <v>0.375</v>
      </c>
      <c r="G189" s="1" t="s">
        <v>27</v>
      </c>
      <c r="H189" s="1">
        <v>59.0</v>
      </c>
      <c r="I189" s="1" t="s">
        <v>54</v>
      </c>
      <c r="J189" s="1" t="s">
        <v>20</v>
      </c>
      <c r="K189" s="1">
        <v>25.0</v>
      </c>
      <c r="L189" s="1">
        <v>23.0</v>
      </c>
      <c r="M189" s="1">
        <f t="shared" si="3"/>
        <v>-2</v>
      </c>
      <c r="N189" s="1">
        <f t="shared" si="15"/>
        <v>2</v>
      </c>
      <c r="O189" s="1" t="s">
        <v>21</v>
      </c>
    </row>
    <row r="190">
      <c r="A190" s="1" t="s">
        <v>408</v>
      </c>
      <c r="B190" s="1" t="s">
        <v>409</v>
      </c>
      <c r="C190" s="2">
        <v>45850.0</v>
      </c>
      <c r="D190" s="2" t="str">
        <f t="shared" si="1"/>
        <v>Saturday</v>
      </c>
      <c r="E190" s="3">
        <f t="shared" si="2"/>
        <v>6</v>
      </c>
      <c r="F190" s="4">
        <v>0.375</v>
      </c>
      <c r="G190" s="1" t="s">
        <v>27</v>
      </c>
      <c r="H190" s="1">
        <v>1.0</v>
      </c>
      <c r="I190" s="1" t="s">
        <v>54</v>
      </c>
      <c r="J190" s="1" t="s">
        <v>20</v>
      </c>
      <c r="K190" s="1">
        <v>15.0</v>
      </c>
      <c r="L190" s="1">
        <v>14.0</v>
      </c>
      <c r="M190" s="1">
        <f t="shared" si="3"/>
        <v>-1</v>
      </c>
      <c r="N190" s="1">
        <f t="shared" si="15"/>
        <v>1</v>
      </c>
      <c r="O190" s="1" t="s">
        <v>21</v>
      </c>
    </row>
    <row r="191">
      <c r="A191" s="1" t="s">
        <v>410</v>
      </c>
      <c r="B191" s="1" t="s">
        <v>411</v>
      </c>
      <c r="C191" s="2">
        <v>45850.0</v>
      </c>
      <c r="D191" s="2" t="str">
        <f t="shared" si="1"/>
        <v>Saturday</v>
      </c>
      <c r="E191" s="3">
        <f t="shared" si="2"/>
        <v>6</v>
      </c>
      <c r="F191" s="4">
        <v>0.5208333333333334</v>
      </c>
      <c r="G191" s="1" t="s">
        <v>18</v>
      </c>
      <c r="H191" s="1">
        <v>8.0</v>
      </c>
      <c r="I191" s="1" t="s">
        <v>24</v>
      </c>
      <c r="J191" s="1" t="s">
        <v>20</v>
      </c>
      <c r="K191" s="1">
        <v>20.0</v>
      </c>
      <c r="L191" s="1">
        <v>19.0</v>
      </c>
      <c r="M191" s="1">
        <f t="shared" si="3"/>
        <v>-1</v>
      </c>
      <c r="N191" s="1">
        <f t="shared" si="15"/>
        <v>1</v>
      </c>
      <c r="O191" s="1" t="s">
        <v>21</v>
      </c>
    </row>
    <row r="192">
      <c r="A192" s="1" t="s">
        <v>412</v>
      </c>
      <c r="B192" s="1" t="s">
        <v>413</v>
      </c>
      <c r="C192" s="2">
        <v>45850.0</v>
      </c>
      <c r="D192" s="2" t="str">
        <f t="shared" si="1"/>
        <v>Saturday</v>
      </c>
      <c r="E192" s="3">
        <f t="shared" si="2"/>
        <v>6</v>
      </c>
      <c r="F192" s="4">
        <v>0.53125</v>
      </c>
      <c r="G192" s="1" t="s">
        <v>18</v>
      </c>
      <c r="H192" s="1">
        <v>37.0</v>
      </c>
      <c r="I192" s="1" t="s">
        <v>32</v>
      </c>
      <c r="J192" s="1" t="s">
        <v>20</v>
      </c>
      <c r="K192" s="1">
        <v>15.0</v>
      </c>
      <c r="L192" s="1">
        <v>15.0</v>
      </c>
      <c r="M192" s="1">
        <f t="shared" si="3"/>
        <v>0</v>
      </c>
      <c r="N192" s="1">
        <f t="shared" si="15"/>
        <v>0</v>
      </c>
      <c r="O192" s="1" t="s">
        <v>21</v>
      </c>
    </row>
    <row r="193">
      <c r="A193" s="1" t="s">
        <v>414</v>
      </c>
      <c r="B193" s="1" t="s">
        <v>415</v>
      </c>
      <c r="C193" s="2">
        <v>45850.0</v>
      </c>
      <c r="D193" s="2" t="str">
        <f t="shared" si="1"/>
        <v>Saturday</v>
      </c>
      <c r="E193" s="3">
        <f t="shared" si="2"/>
        <v>6</v>
      </c>
      <c r="F193" s="4">
        <v>0.6041666666666666</v>
      </c>
      <c r="G193" s="1" t="s">
        <v>27</v>
      </c>
      <c r="H193" s="1">
        <v>26.0</v>
      </c>
      <c r="I193" s="1" t="s">
        <v>54</v>
      </c>
      <c r="J193" s="1" t="s">
        <v>39</v>
      </c>
      <c r="K193" s="1">
        <v>15.0</v>
      </c>
      <c r="L193" s="1">
        <v>15.0</v>
      </c>
      <c r="M193" s="1">
        <f t="shared" si="3"/>
        <v>0</v>
      </c>
      <c r="N193" s="1">
        <f t="shared" si="15"/>
        <v>0</v>
      </c>
      <c r="O193" s="1" t="s">
        <v>21</v>
      </c>
    </row>
    <row r="194">
      <c r="A194" s="1" t="s">
        <v>416</v>
      </c>
      <c r="B194" s="1" t="s">
        <v>417</v>
      </c>
      <c r="C194" s="2">
        <v>45850.0</v>
      </c>
      <c r="D194" s="2" t="str">
        <f t="shared" si="1"/>
        <v>Saturday</v>
      </c>
      <c r="E194" s="3">
        <f t="shared" si="2"/>
        <v>6</v>
      </c>
      <c r="F194" s="4">
        <v>0.3333333333333333</v>
      </c>
      <c r="G194" s="1" t="s">
        <v>27</v>
      </c>
      <c r="H194" s="1">
        <v>19.0</v>
      </c>
      <c r="I194" s="1" t="s">
        <v>32</v>
      </c>
      <c r="J194" s="1" t="s">
        <v>20</v>
      </c>
      <c r="K194" s="1">
        <v>15.0</v>
      </c>
      <c r="L194" s="1">
        <v>16.0</v>
      </c>
      <c r="M194" s="1">
        <f t="shared" si="3"/>
        <v>1</v>
      </c>
      <c r="N194" s="1">
        <f t="shared" si="15"/>
        <v>1</v>
      </c>
      <c r="O194" s="1" t="s">
        <v>21</v>
      </c>
    </row>
    <row r="195">
      <c r="A195" s="1" t="s">
        <v>418</v>
      </c>
      <c r="B195" s="1" t="s">
        <v>419</v>
      </c>
      <c r="C195" s="2">
        <v>45850.0</v>
      </c>
      <c r="D195" s="2" t="str">
        <f t="shared" si="1"/>
        <v>Saturday</v>
      </c>
      <c r="E195" s="3">
        <f t="shared" si="2"/>
        <v>6</v>
      </c>
      <c r="F195" s="4">
        <v>0.6145833333333334</v>
      </c>
      <c r="G195" s="1" t="s">
        <v>27</v>
      </c>
      <c r="H195" s="1">
        <v>34.0</v>
      </c>
      <c r="I195" s="1" t="s">
        <v>54</v>
      </c>
      <c r="J195" s="1" t="s">
        <v>20</v>
      </c>
      <c r="K195" s="1">
        <v>20.0</v>
      </c>
      <c r="L195" s="1">
        <v>21.0</v>
      </c>
      <c r="M195" s="1">
        <f t="shared" si="3"/>
        <v>1</v>
      </c>
      <c r="N195" s="1">
        <f t="shared" si="15"/>
        <v>1</v>
      </c>
      <c r="O195" s="1" t="s">
        <v>21</v>
      </c>
    </row>
    <row r="196">
      <c r="A196" s="1" t="s">
        <v>420</v>
      </c>
      <c r="B196" s="1" t="s">
        <v>421</v>
      </c>
      <c r="C196" s="2">
        <v>45850.0</v>
      </c>
      <c r="D196" s="2" t="str">
        <f t="shared" si="1"/>
        <v>Saturday</v>
      </c>
      <c r="E196" s="3">
        <f t="shared" si="2"/>
        <v>6</v>
      </c>
      <c r="F196" s="4">
        <v>0.3541666666666667</v>
      </c>
      <c r="G196" s="1" t="s">
        <v>27</v>
      </c>
      <c r="H196" s="1">
        <v>26.0</v>
      </c>
      <c r="I196" s="1" t="s">
        <v>54</v>
      </c>
      <c r="J196" s="1" t="s">
        <v>20</v>
      </c>
      <c r="K196" s="1">
        <v>15.0</v>
      </c>
      <c r="L196" s="1">
        <v>19.0</v>
      </c>
      <c r="M196" s="1">
        <f t="shared" si="3"/>
        <v>4</v>
      </c>
      <c r="N196" s="1">
        <f t="shared" si="15"/>
        <v>4</v>
      </c>
      <c r="O196" s="1" t="s">
        <v>21</v>
      </c>
    </row>
    <row r="197">
      <c r="A197" s="1" t="s">
        <v>422</v>
      </c>
      <c r="B197" s="1" t="s">
        <v>423</v>
      </c>
      <c r="C197" s="2">
        <v>45850.0</v>
      </c>
      <c r="D197" s="2" t="str">
        <f t="shared" si="1"/>
        <v>Saturday</v>
      </c>
      <c r="E197" s="3">
        <f t="shared" si="2"/>
        <v>6</v>
      </c>
      <c r="F197" s="4">
        <v>0.5</v>
      </c>
      <c r="G197" s="1" t="s">
        <v>18</v>
      </c>
      <c r="H197" s="1">
        <v>10.0</v>
      </c>
      <c r="I197" s="1" t="s">
        <v>32</v>
      </c>
      <c r="J197" s="1" t="s">
        <v>20</v>
      </c>
      <c r="K197" s="1">
        <v>20.0</v>
      </c>
      <c r="L197" s="1">
        <v>27.0</v>
      </c>
      <c r="M197" s="1">
        <f t="shared" si="3"/>
        <v>7</v>
      </c>
      <c r="N197" s="1">
        <f t="shared" si="15"/>
        <v>7</v>
      </c>
      <c r="O197" s="1" t="s">
        <v>21</v>
      </c>
    </row>
    <row r="198">
      <c r="A198" s="1" t="s">
        <v>424</v>
      </c>
      <c r="B198" s="1" t="s">
        <v>425</v>
      </c>
      <c r="C198" s="2">
        <v>45850.0</v>
      </c>
      <c r="D198" s="2" t="str">
        <f t="shared" si="1"/>
        <v>Saturday</v>
      </c>
      <c r="E198" s="3">
        <f t="shared" si="2"/>
        <v>6</v>
      </c>
      <c r="F198" s="4">
        <v>0.4479166666666667</v>
      </c>
      <c r="G198" s="1" t="s">
        <v>18</v>
      </c>
      <c r="H198" s="1">
        <v>30.0</v>
      </c>
      <c r="I198" s="1" t="s">
        <v>54</v>
      </c>
      <c r="J198" s="1" t="s">
        <v>20</v>
      </c>
      <c r="K198" s="1">
        <v>20.0</v>
      </c>
      <c r="L198" s="1">
        <v>28.0</v>
      </c>
      <c r="M198" s="1">
        <f t="shared" si="3"/>
        <v>8</v>
      </c>
      <c r="N198" s="1">
        <f t="shared" si="15"/>
        <v>8</v>
      </c>
      <c r="O198" s="1" t="s">
        <v>21</v>
      </c>
    </row>
    <row r="199">
      <c r="A199" s="1" t="s">
        <v>426</v>
      </c>
      <c r="B199" s="1" t="s">
        <v>427</v>
      </c>
      <c r="C199" s="2">
        <v>45850.0</v>
      </c>
      <c r="D199" s="2" t="str">
        <f t="shared" si="1"/>
        <v>Saturday</v>
      </c>
      <c r="E199" s="3">
        <f t="shared" si="2"/>
        <v>6</v>
      </c>
      <c r="F199" s="4">
        <v>0.4791666666666667</v>
      </c>
      <c r="G199" s="1" t="s">
        <v>18</v>
      </c>
      <c r="H199" s="1">
        <v>32.0</v>
      </c>
      <c r="I199" s="1" t="s">
        <v>24</v>
      </c>
      <c r="J199" s="1" t="s">
        <v>20</v>
      </c>
      <c r="K199" s="1">
        <v>20.0</v>
      </c>
      <c r="M199" s="1" t="str">
        <f t="shared" si="3"/>
        <v/>
      </c>
      <c r="O199" s="1" t="s">
        <v>73</v>
      </c>
      <c r="P199" s="1" t="s">
        <v>355</v>
      </c>
    </row>
    <row r="200">
      <c r="A200" s="1" t="s">
        <v>428</v>
      </c>
      <c r="B200" s="1" t="s">
        <v>429</v>
      </c>
      <c r="C200" s="2">
        <v>45850.0</v>
      </c>
      <c r="D200" s="2" t="str">
        <f t="shared" si="1"/>
        <v>Saturday</v>
      </c>
      <c r="E200" s="3">
        <f t="shared" si="2"/>
        <v>6</v>
      </c>
      <c r="F200" s="4">
        <v>0.40625</v>
      </c>
      <c r="G200" s="1" t="s">
        <v>18</v>
      </c>
      <c r="H200" s="1">
        <v>77.0</v>
      </c>
      <c r="I200" s="1" t="s">
        <v>32</v>
      </c>
      <c r="J200" s="1" t="s">
        <v>20</v>
      </c>
      <c r="K200" s="1">
        <v>25.0</v>
      </c>
      <c r="M200" s="1" t="str">
        <f t="shared" si="3"/>
        <v/>
      </c>
      <c r="O200" s="1" t="s">
        <v>73</v>
      </c>
      <c r="P200" s="1" t="s">
        <v>74</v>
      </c>
    </row>
    <row r="201">
      <c r="A201" s="1" t="s">
        <v>430</v>
      </c>
      <c r="B201" s="1" t="s">
        <v>431</v>
      </c>
      <c r="C201" s="2">
        <v>45850.0</v>
      </c>
      <c r="D201" s="2" t="str">
        <f t="shared" si="1"/>
        <v>Saturday</v>
      </c>
      <c r="E201" s="3">
        <f t="shared" si="2"/>
        <v>6</v>
      </c>
      <c r="F201" s="4">
        <v>0.40625</v>
      </c>
      <c r="G201" s="1" t="s">
        <v>27</v>
      </c>
      <c r="H201" s="1">
        <v>49.0</v>
      </c>
      <c r="I201" s="1" t="s">
        <v>32</v>
      </c>
      <c r="J201" s="1" t="s">
        <v>20</v>
      </c>
      <c r="K201" s="1">
        <v>20.0</v>
      </c>
      <c r="M201" s="1" t="str">
        <f t="shared" si="3"/>
        <v/>
      </c>
      <c r="O201" s="1" t="s">
        <v>73</v>
      </c>
      <c r="P201" s="1" t="s">
        <v>160</v>
      </c>
    </row>
    <row r="202">
      <c r="A202" s="1" t="s">
        <v>432</v>
      </c>
      <c r="B202" s="1" t="s">
        <v>433</v>
      </c>
      <c r="C202" s="2">
        <v>45850.0</v>
      </c>
      <c r="D202" s="2" t="str">
        <f t="shared" si="1"/>
        <v>Saturday</v>
      </c>
      <c r="E202" s="3">
        <f t="shared" si="2"/>
        <v>6</v>
      </c>
      <c r="F202" s="4">
        <v>0.59375</v>
      </c>
      <c r="G202" s="1" t="s">
        <v>18</v>
      </c>
      <c r="H202" s="1">
        <v>3.0</v>
      </c>
      <c r="I202" s="1" t="s">
        <v>24</v>
      </c>
      <c r="J202" s="1" t="s">
        <v>85</v>
      </c>
      <c r="K202" s="1">
        <v>25.0</v>
      </c>
      <c r="M202" s="1" t="str">
        <f t="shared" si="3"/>
        <v/>
      </c>
      <c r="O202" s="1" t="s">
        <v>73</v>
      </c>
      <c r="P202" s="1" t="s">
        <v>157</v>
      </c>
    </row>
    <row r="203">
      <c r="A203" s="1" t="s">
        <v>434</v>
      </c>
      <c r="B203" s="1" t="s">
        <v>435</v>
      </c>
      <c r="C203" s="2">
        <v>45851.0</v>
      </c>
      <c r="D203" s="2" t="str">
        <f t="shared" si="1"/>
        <v>Sunday</v>
      </c>
      <c r="E203" s="3">
        <f t="shared" si="2"/>
        <v>7</v>
      </c>
      <c r="F203" s="4">
        <v>0.4166666666666667</v>
      </c>
      <c r="G203" s="1" t="s">
        <v>18</v>
      </c>
      <c r="H203" s="1">
        <v>47.0</v>
      </c>
      <c r="I203" s="1" t="s">
        <v>24</v>
      </c>
      <c r="J203" s="1" t="s">
        <v>20</v>
      </c>
      <c r="K203" s="1">
        <v>25.0</v>
      </c>
      <c r="L203" s="1">
        <v>19.0</v>
      </c>
      <c r="M203" s="1">
        <f t="shared" si="3"/>
        <v>-6</v>
      </c>
      <c r="N203" s="1">
        <f t="shared" ref="N203:N222" si="16">abs(M203)</f>
        <v>6</v>
      </c>
      <c r="O203" s="1" t="s">
        <v>21</v>
      </c>
    </row>
    <row r="204">
      <c r="A204" s="1" t="s">
        <v>436</v>
      </c>
      <c r="B204" s="1" t="s">
        <v>437</v>
      </c>
      <c r="C204" s="2">
        <v>45851.0</v>
      </c>
      <c r="D204" s="2" t="str">
        <f t="shared" si="1"/>
        <v>Sunday</v>
      </c>
      <c r="E204" s="3">
        <f t="shared" si="2"/>
        <v>7</v>
      </c>
      <c r="F204" s="4">
        <v>0.4166666666666667</v>
      </c>
      <c r="G204" s="1" t="s">
        <v>27</v>
      </c>
      <c r="H204" s="1">
        <v>8.0</v>
      </c>
      <c r="I204" s="1" t="s">
        <v>19</v>
      </c>
      <c r="J204" s="1" t="s">
        <v>20</v>
      </c>
      <c r="K204" s="1">
        <v>25.0</v>
      </c>
      <c r="L204" s="1">
        <v>22.0</v>
      </c>
      <c r="M204" s="1">
        <f t="shared" si="3"/>
        <v>-3</v>
      </c>
      <c r="N204" s="1">
        <f t="shared" si="16"/>
        <v>3</v>
      </c>
      <c r="O204" s="1" t="s">
        <v>21</v>
      </c>
    </row>
    <row r="205">
      <c r="A205" s="1" t="s">
        <v>438</v>
      </c>
      <c r="B205" s="1" t="s">
        <v>439</v>
      </c>
      <c r="C205" s="2">
        <v>45851.0</v>
      </c>
      <c r="D205" s="2" t="str">
        <f t="shared" si="1"/>
        <v>Sunday</v>
      </c>
      <c r="E205" s="3">
        <f t="shared" si="2"/>
        <v>7</v>
      </c>
      <c r="F205" s="4">
        <v>0.6041666666666666</v>
      </c>
      <c r="G205" s="1" t="s">
        <v>18</v>
      </c>
      <c r="H205" s="1">
        <v>73.0</v>
      </c>
      <c r="I205" s="1" t="s">
        <v>19</v>
      </c>
      <c r="J205" s="1" t="s">
        <v>20</v>
      </c>
      <c r="K205" s="1">
        <v>20.0</v>
      </c>
      <c r="L205" s="1">
        <v>18.0</v>
      </c>
      <c r="M205" s="1">
        <f t="shared" si="3"/>
        <v>-2</v>
      </c>
      <c r="N205" s="1">
        <f t="shared" si="16"/>
        <v>2</v>
      </c>
      <c r="O205" s="1" t="s">
        <v>21</v>
      </c>
    </row>
    <row r="206">
      <c r="A206" s="1" t="s">
        <v>440</v>
      </c>
      <c r="B206" s="1" t="s">
        <v>441</v>
      </c>
      <c r="C206" s="2">
        <v>45851.0</v>
      </c>
      <c r="D206" s="2" t="str">
        <f t="shared" si="1"/>
        <v>Sunday</v>
      </c>
      <c r="E206" s="3">
        <f t="shared" si="2"/>
        <v>7</v>
      </c>
      <c r="F206" s="4">
        <v>0.40625</v>
      </c>
      <c r="G206" s="1" t="s">
        <v>27</v>
      </c>
      <c r="H206" s="1">
        <v>56.0</v>
      </c>
      <c r="I206" s="1" t="s">
        <v>32</v>
      </c>
      <c r="J206" s="1" t="s">
        <v>20</v>
      </c>
      <c r="K206" s="1">
        <v>20.0</v>
      </c>
      <c r="L206" s="1">
        <v>19.0</v>
      </c>
      <c r="M206" s="1">
        <f t="shared" si="3"/>
        <v>-1</v>
      </c>
      <c r="N206" s="1">
        <f t="shared" si="16"/>
        <v>1</v>
      </c>
      <c r="O206" s="1" t="s">
        <v>21</v>
      </c>
    </row>
    <row r="207">
      <c r="A207" s="1" t="s">
        <v>442</v>
      </c>
      <c r="B207" s="1" t="s">
        <v>443</v>
      </c>
      <c r="C207" s="2">
        <v>45851.0</v>
      </c>
      <c r="D207" s="2" t="str">
        <f t="shared" si="1"/>
        <v>Sunday</v>
      </c>
      <c r="E207" s="3">
        <f t="shared" si="2"/>
        <v>7</v>
      </c>
      <c r="F207" s="4">
        <v>0.59375</v>
      </c>
      <c r="G207" s="1" t="s">
        <v>18</v>
      </c>
      <c r="H207" s="1">
        <v>44.0</v>
      </c>
      <c r="I207" s="1" t="s">
        <v>32</v>
      </c>
      <c r="J207" s="1" t="s">
        <v>39</v>
      </c>
      <c r="K207" s="1">
        <v>15.0</v>
      </c>
      <c r="L207" s="1">
        <v>15.0</v>
      </c>
      <c r="M207" s="1">
        <f t="shared" si="3"/>
        <v>0</v>
      </c>
      <c r="N207" s="1">
        <f t="shared" si="16"/>
        <v>0</v>
      </c>
      <c r="O207" s="1" t="s">
        <v>21</v>
      </c>
    </row>
    <row r="208">
      <c r="A208" s="1" t="s">
        <v>444</v>
      </c>
      <c r="B208" s="1" t="s">
        <v>445</v>
      </c>
      <c r="C208" s="2">
        <v>45851.0</v>
      </c>
      <c r="D208" s="2" t="str">
        <f t="shared" si="1"/>
        <v>Sunday</v>
      </c>
      <c r="E208" s="3">
        <f t="shared" si="2"/>
        <v>7</v>
      </c>
      <c r="F208" s="4">
        <v>0.5208333333333334</v>
      </c>
      <c r="G208" s="1" t="s">
        <v>27</v>
      </c>
      <c r="H208" s="1">
        <v>75.0</v>
      </c>
      <c r="I208" s="1" t="s">
        <v>32</v>
      </c>
      <c r="J208" s="1" t="s">
        <v>20</v>
      </c>
      <c r="K208" s="1">
        <v>25.0</v>
      </c>
      <c r="L208" s="1">
        <v>28.0</v>
      </c>
      <c r="M208" s="1">
        <f t="shared" si="3"/>
        <v>3</v>
      </c>
      <c r="N208" s="1">
        <f t="shared" si="16"/>
        <v>3</v>
      </c>
      <c r="O208" s="1" t="s">
        <v>21</v>
      </c>
    </row>
    <row r="209">
      <c r="A209" s="1" t="s">
        <v>446</v>
      </c>
      <c r="B209" s="1" t="s">
        <v>447</v>
      </c>
      <c r="C209" s="2">
        <v>45851.0</v>
      </c>
      <c r="D209" s="2" t="str">
        <f t="shared" si="1"/>
        <v>Sunday</v>
      </c>
      <c r="E209" s="3">
        <f t="shared" si="2"/>
        <v>7</v>
      </c>
      <c r="F209" s="4">
        <v>0.6041666666666666</v>
      </c>
      <c r="G209" s="1" t="s">
        <v>27</v>
      </c>
      <c r="H209" s="1">
        <v>51.0</v>
      </c>
      <c r="I209" s="1" t="s">
        <v>24</v>
      </c>
      <c r="J209" s="1" t="s">
        <v>39</v>
      </c>
      <c r="K209" s="1">
        <v>15.0</v>
      </c>
      <c r="L209" s="1">
        <v>18.0</v>
      </c>
      <c r="M209" s="1">
        <f t="shared" si="3"/>
        <v>3</v>
      </c>
      <c r="N209" s="1">
        <f t="shared" si="16"/>
        <v>3</v>
      </c>
      <c r="O209" s="1" t="s">
        <v>21</v>
      </c>
    </row>
    <row r="210">
      <c r="A210" s="1" t="s">
        <v>448</v>
      </c>
      <c r="B210" s="1" t="s">
        <v>449</v>
      </c>
      <c r="C210" s="2">
        <v>45851.0</v>
      </c>
      <c r="D210" s="2" t="str">
        <f t="shared" si="1"/>
        <v>Sunday</v>
      </c>
      <c r="E210" s="3">
        <f t="shared" si="2"/>
        <v>7</v>
      </c>
      <c r="F210" s="4">
        <v>0.5</v>
      </c>
      <c r="G210" s="1" t="s">
        <v>18</v>
      </c>
      <c r="H210" s="1">
        <v>6.0</v>
      </c>
      <c r="I210" s="1" t="s">
        <v>32</v>
      </c>
      <c r="J210" s="1" t="s">
        <v>39</v>
      </c>
      <c r="K210" s="1">
        <v>20.0</v>
      </c>
      <c r="L210" s="1">
        <v>24.0</v>
      </c>
      <c r="M210" s="1">
        <f t="shared" si="3"/>
        <v>4</v>
      </c>
      <c r="N210" s="1">
        <f t="shared" si="16"/>
        <v>4</v>
      </c>
      <c r="O210" s="1" t="s">
        <v>21</v>
      </c>
    </row>
    <row r="211">
      <c r="A211" s="1" t="s">
        <v>450</v>
      </c>
      <c r="B211" s="1" t="s">
        <v>451</v>
      </c>
      <c r="C211" s="2">
        <v>45851.0</v>
      </c>
      <c r="D211" s="2" t="str">
        <f t="shared" si="1"/>
        <v>Sunday</v>
      </c>
      <c r="E211" s="3">
        <f t="shared" si="2"/>
        <v>7</v>
      </c>
      <c r="F211" s="4">
        <v>0.625</v>
      </c>
      <c r="G211" s="1" t="s">
        <v>27</v>
      </c>
      <c r="H211" s="1">
        <v>75.0</v>
      </c>
      <c r="I211" s="1" t="s">
        <v>24</v>
      </c>
      <c r="J211" s="1" t="s">
        <v>20</v>
      </c>
      <c r="K211" s="1">
        <v>20.0</v>
      </c>
      <c r="L211" s="1">
        <v>25.0</v>
      </c>
      <c r="M211" s="1">
        <f t="shared" si="3"/>
        <v>5</v>
      </c>
      <c r="N211" s="1">
        <f t="shared" si="16"/>
        <v>5</v>
      </c>
      <c r="O211" s="1" t="s">
        <v>21</v>
      </c>
    </row>
    <row r="212">
      <c r="A212" s="1" t="s">
        <v>452</v>
      </c>
      <c r="B212" s="1" t="s">
        <v>453</v>
      </c>
      <c r="C212" s="2">
        <v>45852.0</v>
      </c>
      <c r="D212" s="2" t="str">
        <f t="shared" si="1"/>
        <v>Monday</v>
      </c>
      <c r="E212" s="3">
        <f t="shared" si="2"/>
        <v>1</v>
      </c>
      <c r="F212" s="4">
        <v>0.59375</v>
      </c>
      <c r="G212" s="1" t="s">
        <v>27</v>
      </c>
      <c r="H212" s="1">
        <v>57.0</v>
      </c>
      <c r="I212" s="1" t="s">
        <v>19</v>
      </c>
      <c r="J212" s="1" t="s">
        <v>20</v>
      </c>
      <c r="K212" s="1">
        <v>30.0</v>
      </c>
      <c r="L212" s="1">
        <v>20.0</v>
      </c>
      <c r="M212" s="1">
        <f t="shared" si="3"/>
        <v>-10</v>
      </c>
      <c r="N212" s="1">
        <f t="shared" si="16"/>
        <v>10</v>
      </c>
      <c r="O212" s="1" t="s">
        <v>21</v>
      </c>
    </row>
    <row r="213">
      <c r="A213" s="1" t="s">
        <v>454</v>
      </c>
      <c r="B213" s="1" t="s">
        <v>455</v>
      </c>
      <c r="C213" s="2">
        <v>45852.0</v>
      </c>
      <c r="D213" s="2" t="str">
        <f t="shared" si="1"/>
        <v>Monday</v>
      </c>
      <c r="E213" s="3">
        <f t="shared" si="2"/>
        <v>1</v>
      </c>
      <c r="F213" s="4">
        <v>0.6354166666666666</v>
      </c>
      <c r="G213" s="1" t="s">
        <v>27</v>
      </c>
      <c r="H213" s="1">
        <v>49.0</v>
      </c>
      <c r="I213" s="1" t="s">
        <v>24</v>
      </c>
      <c r="J213" s="1" t="s">
        <v>20</v>
      </c>
      <c r="K213" s="1">
        <v>20.0</v>
      </c>
      <c r="L213" s="1">
        <v>15.0</v>
      </c>
      <c r="M213" s="1">
        <f t="shared" si="3"/>
        <v>-5</v>
      </c>
      <c r="N213" s="1">
        <f t="shared" si="16"/>
        <v>5</v>
      </c>
      <c r="O213" s="1" t="s">
        <v>21</v>
      </c>
    </row>
    <row r="214">
      <c r="A214" s="1" t="s">
        <v>456</v>
      </c>
      <c r="B214" s="1" t="s">
        <v>457</v>
      </c>
      <c r="C214" s="2">
        <v>45852.0</v>
      </c>
      <c r="D214" s="2" t="str">
        <f t="shared" si="1"/>
        <v>Monday</v>
      </c>
      <c r="E214" s="3">
        <f t="shared" si="2"/>
        <v>1</v>
      </c>
      <c r="F214" s="4">
        <v>0.4375</v>
      </c>
      <c r="G214" s="1" t="s">
        <v>27</v>
      </c>
      <c r="H214" s="1">
        <v>51.0</v>
      </c>
      <c r="I214" s="1" t="s">
        <v>54</v>
      </c>
      <c r="J214" s="1" t="s">
        <v>39</v>
      </c>
      <c r="K214" s="1">
        <v>15.0</v>
      </c>
      <c r="L214" s="1">
        <v>11.0</v>
      </c>
      <c r="M214" s="1">
        <f t="shared" si="3"/>
        <v>-4</v>
      </c>
      <c r="N214" s="1">
        <f t="shared" si="16"/>
        <v>4</v>
      </c>
      <c r="O214" s="1" t="s">
        <v>21</v>
      </c>
    </row>
    <row r="215">
      <c r="A215" s="1" t="s">
        <v>458</v>
      </c>
      <c r="B215" s="1" t="s">
        <v>459</v>
      </c>
      <c r="C215" s="2">
        <v>45852.0</v>
      </c>
      <c r="D215" s="2" t="str">
        <f t="shared" si="1"/>
        <v>Monday</v>
      </c>
      <c r="E215" s="3">
        <f t="shared" si="2"/>
        <v>1</v>
      </c>
      <c r="F215" s="4">
        <v>0.6666666666666666</v>
      </c>
      <c r="G215" s="1" t="s">
        <v>18</v>
      </c>
      <c r="H215" s="1">
        <v>32.0</v>
      </c>
      <c r="I215" s="1" t="s">
        <v>24</v>
      </c>
      <c r="J215" s="1" t="s">
        <v>20</v>
      </c>
      <c r="K215" s="1">
        <v>15.0</v>
      </c>
      <c r="L215" s="1">
        <v>12.0</v>
      </c>
      <c r="M215" s="1">
        <f t="shared" si="3"/>
        <v>-3</v>
      </c>
      <c r="N215" s="1">
        <f t="shared" si="16"/>
        <v>3</v>
      </c>
      <c r="O215" s="1" t="s">
        <v>21</v>
      </c>
    </row>
    <row r="216">
      <c r="A216" s="1" t="s">
        <v>460</v>
      </c>
      <c r="B216" s="1" t="s">
        <v>461</v>
      </c>
      <c r="C216" s="2">
        <v>45852.0</v>
      </c>
      <c r="D216" s="2" t="str">
        <f t="shared" si="1"/>
        <v>Monday</v>
      </c>
      <c r="E216" s="3">
        <f t="shared" si="2"/>
        <v>1</v>
      </c>
      <c r="F216" s="4">
        <v>0.5625</v>
      </c>
      <c r="G216" s="1" t="s">
        <v>27</v>
      </c>
      <c r="H216" s="1">
        <v>55.0</v>
      </c>
      <c r="I216" s="1" t="s">
        <v>24</v>
      </c>
      <c r="J216" s="1" t="s">
        <v>20</v>
      </c>
      <c r="K216" s="1">
        <v>25.0</v>
      </c>
      <c r="L216" s="1">
        <v>22.0</v>
      </c>
      <c r="M216" s="1">
        <f t="shared" si="3"/>
        <v>-3</v>
      </c>
      <c r="N216" s="1">
        <f t="shared" si="16"/>
        <v>3</v>
      </c>
      <c r="O216" s="1" t="s">
        <v>21</v>
      </c>
    </row>
    <row r="217">
      <c r="A217" s="1" t="s">
        <v>462</v>
      </c>
      <c r="B217" s="1" t="s">
        <v>463</v>
      </c>
      <c r="C217" s="2">
        <v>45852.0</v>
      </c>
      <c r="D217" s="2" t="str">
        <f t="shared" si="1"/>
        <v>Monday</v>
      </c>
      <c r="E217" s="3">
        <f t="shared" si="2"/>
        <v>1</v>
      </c>
      <c r="F217" s="4">
        <v>0.6666666666666666</v>
      </c>
      <c r="G217" s="1" t="s">
        <v>27</v>
      </c>
      <c r="H217" s="1">
        <v>5.0</v>
      </c>
      <c r="I217" s="1" t="s">
        <v>32</v>
      </c>
      <c r="J217" s="1" t="s">
        <v>20</v>
      </c>
      <c r="K217" s="1">
        <v>20.0</v>
      </c>
      <c r="L217" s="1">
        <v>18.0</v>
      </c>
      <c r="M217" s="1">
        <f t="shared" si="3"/>
        <v>-2</v>
      </c>
      <c r="N217" s="1">
        <f t="shared" si="16"/>
        <v>2</v>
      </c>
      <c r="O217" s="1" t="s">
        <v>21</v>
      </c>
    </row>
    <row r="218">
      <c r="A218" s="1" t="s">
        <v>464</v>
      </c>
      <c r="B218" s="1" t="s">
        <v>465</v>
      </c>
      <c r="C218" s="2">
        <v>45852.0</v>
      </c>
      <c r="D218" s="2" t="str">
        <f t="shared" si="1"/>
        <v>Monday</v>
      </c>
      <c r="E218" s="3">
        <f t="shared" si="2"/>
        <v>1</v>
      </c>
      <c r="F218" s="4">
        <v>0.5104166666666666</v>
      </c>
      <c r="G218" s="1" t="s">
        <v>18</v>
      </c>
      <c r="H218" s="1">
        <v>62.0</v>
      </c>
      <c r="I218" s="1" t="s">
        <v>19</v>
      </c>
      <c r="J218" s="1" t="s">
        <v>20</v>
      </c>
      <c r="K218" s="1">
        <v>20.0</v>
      </c>
      <c r="L218" s="1">
        <v>19.0</v>
      </c>
      <c r="M218" s="1">
        <f t="shared" si="3"/>
        <v>-1</v>
      </c>
      <c r="N218" s="1">
        <f t="shared" si="16"/>
        <v>1</v>
      </c>
      <c r="O218" s="1" t="s">
        <v>21</v>
      </c>
    </row>
    <row r="219">
      <c r="A219" s="1" t="s">
        <v>466</v>
      </c>
      <c r="B219" s="1" t="s">
        <v>467</v>
      </c>
      <c r="C219" s="2">
        <v>45852.0</v>
      </c>
      <c r="D219" s="2" t="str">
        <f t="shared" si="1"/>
        <v>Monday</v>
      </c>
      <c r="E219" s="3">
        <f t="shared" si="2"/>
        <v>1</v>
      </c>
      <c r="F219" s="4">
        <v>0.4479166666666667</v>
      </c>
      <c r="G219" s="1" t="s">
        <v>18</v>
      </c>
      <c r="H219" s="1">
        <v>22.0</v>
      </c>
      <c r="I219" s="1" t="s">
        <v>32</v>
      </c>
      <c r="J219" s="1" t="s">
        <v>20</v>
      </c>
      <c r="K219" s="1">
        <v>20.0</v>
      </c>
      <c r="L219" s="1">
        <v>21.0</v>
      </c>
      <c r="M219" s="1">
        <f t="shared" si="3"/>
        <v>1</v>
      </c>
      <c r="N219" s="1">
        <f t="shared" si="16"/>
        <v>1</v>
      </c>
      <c r="O219" s="1" t="s">
        <v>21</v>
      </c>
    </row>
    <row r="220">
      <c r="A220" s="1" t="s">
        <v>468</v>
      </c>
      <c r="B220" s="1" t="s">
        <v>469</v>
      </c>
      <c r="C220" s="2">
        <v>45852.0</v>
      </c>
      <c r="D220" s="2" t="str">
        <f t="shared" si="1"/>
        <v>Monday</v>
      </c>
      <c r="E220" s="3">
        <f t="shared" si="2"/>
        <v>1</v>
      </c>
      <c r="F220" s="4">
        <v>0.4583333333333333</v>
      </c>
      <c r="G220" s="1" t="s">
        <v>18</v>
      </c>
      <c r="H220" s="1">
        <v>23.0</v>
      </c>
      <c r="I220" s="1" t="s">
        <v>24</v>
      </c>
      <c r="J220" s="1" t="s">
        <v>39</v>
      </c>
      <c r="K220" s="1">
        <v>25.0</v>
      </c>
      <c r="L220" s="1">
        <v>26.0</v>
      </c>
      <c r="M220" s="1">
        <f t="shared" si="3"/>
        <v>1</v>
      </c>
      <c r="N220" s="1">
        <f t="shared" si="16"/>
        <v>1</v>
      </c>
      <c r="O220" s="1" t="s">
        <v>21</v>
      </c>
    </row>
    <row r="221">
      <c r="A221" s="1" t="s">
        <v>470</v>
      </c>
      <c r="B221" s="1" t="s">
        <v>471</v>
      </c>
      <c r="C221" s="2">
        <v>45852.0</v>
      </c>
      <c r="D221" s="2" t="str">
        <f t="shared" si="1"/>
        <v>Monday</v>
      </c>
      <c r="E221" s="3">
        <f t="shared" si="2"/>
        <v>1</v>
      </c>
      <c r="F221" s="4">
        <v>0.4791666666666667</v>
      </c>
      <c r="G221" s="1" t="s">
        <v>27</v>
      </c>
      <c r="H221" s="1">
        <v>25.0</v>
      </c>
      <c r="I221" s="1" t="s">
        <v>24</v>
      </c>
      <c r="J221" s="1" t="s">
        <v>20</v>
      </c>
      <c r="K221" s="1">
        <v>25.0</v>
      </c>
      <c r="L221" s="1">
        <v>29.0</v>
      </c>
      <c r="M221" s="1">
        <f t="shared" si="3"/>
        <v>4</v>
      </c>
      <c r="N221" s="1">
        <f t="shared" si="16"/>
        <v>4</v>
      </c>
      <c r="O221" s="1" t="s">
        <v>21</v>
      </c>
    </row>
    <row r="222">
      <c r="A222" s="1" t="s">
        <v>472</v>
      </c>
      <c r="B222" s="1" t="s">
        <v>473</v>
      </c>
      <c r="C222" s="2">
        <v>45852.0</v>
      </c>
      <c r="D222" s="2" t="str">
        <f t="shared" si="1"/>
        <v>Monday</v>
      </c>
      <c r="E222" s="3">
        <f t="shared" si="2"/>
        <v>1</v>
      </c>
      <c r="F222" s="4">
        <v>0.59375</v>
      </c>
      <c r="G222" s="1" t="s">
        <v>18</v>
      </c>
      <c r="H222" s="1">
        <v>21.0</v>
      </c>
      <c r="I222" s="1" t="s">
        <v>24</v>
      </c>
      <c r="J222" s="1" t="s">
        <v>39</v>
      </c>
      <c r="K222" s="1">
        <v>25.0</v>
      </c>
      <c r="L222" s="1">
        <v>35.0</v>
      </c>
      <c r="M222" s="1">
        <f t="shared" si="3"/>
        <v>10</v>
      </c>
      <c r="N222" s="1">
        <f t="shared" si="16"/>
        <v>10</v>
      </c>
      <c r="O222" s="1" t="s">
        <v>21</v>
      </c>
    </row>
    <row r="223">
      <c r="A223" s="1" t="s">
        <v>474</v>
      </c>
      <c r="B223" s="1" t="s">
        <v>475</v>
      </c>
      <c r="C223" s="2">
        <v>45852.0</v>
      </c>
      <c r="D223" s="2" t="str">
        <f t="shared" si="1"/>
        <v>Monday</v>
      </c>
      <c r="E223" s="3">
        <f t="shared" si="2"/>
        <v>1</v>
      </c>
      <c r="F223" s="4">
        <v>0.5729166666666666</v>
      </c>
      <c r="G223" s="1" t="s">
        <v>27</v>
      </c>
      <c r="H223" s="1">
        <v>25.0</v>
      </c>
      <c r="I223" s="1" t="s">
        <v>32</v>
      </c>
      <c r="J223" s="1" t="s">
        <v>39</v>
      </c>
      <c r="K223" s="1">
        <v>30.0</v>
      </c>
      <c r="M223" s="1" t="str">
        <f t="shared" si="3"/>
        <v/>
      </c>
      <c r="O223" s="1" t="s">
        <v>73</v>
      </c>
      <c r="P223" s="1" t="s">
        <v>108</v>
      </c>
    </row>
    <row r="224">
      <c r="A224" s="1" t="s">
        <v>476</v>
      </c>
      <c r="B224" s="1" t="s">
        <v>477</v>
      </c>
      <c r="C224" s="2">
        <v>45853.0</v>
      </c>
      <c r="D224" s="2" t="str">
        <f t="shared" si="1"/>
        <v>Tuesday</v>
      </c>
      <c r="E224" s="3">
        <f t="shared" si="2"/>
        <v>2</v>
      </c>
      <c r="F224" s="4">
        <v>0.6145833333333334</v>
      </c>
      <c r="G224" s="1" t="s">
        <v>27</v>
      </c>
      <c r="H224" s="1">
        <v>47.0</v>
      </c>
      <c r="I224" s="1" t="s">
        <v>54</v>
      </c>
      <c r="J224" s="1" t="s">
        <v>85</v>
      </c>
      <c r="K224" s="1">
        <v>20.0</v>
      </c>
      <c r="L224" s="1">
        <v>12.0</v>
      </c>
      <c r="M224" s="1">
        <f t="shared" si="3"/>
        <v>-8</v>
      </c>
      <c r="N224" s="1">
        <f t="shared" ref="N224:N236" si="17">abs(M224)</f>
        <v>8</v>
      </c>
      <c r="O224" s="1" t="s">
        <v>21</v>
      </c>
    </row>
    <row r="225">
      <c r="A225" s="1" t="s">
        <v>478</v>
      </c>
      <c r="B225" s="1" t="s">
        <v>479</v>
      </c>
      <c r="C225" s="2">
        <v>45853.0</v>
      </c>
      <c r="D225" s="2" t="str">
        <f t="shared" si="1"/>
        <v>Tuesday</v>
      </c>
      <c r="E225" s="3">
        <f t="shared" si="2"/>
        <v>2</v>
      </c>
      <c r="F225" s="4">
        <v>0.5729166666666666</v>
      </c>
      <c r="G225" s="1" t="s">
        <v>27</v>
      </c>
      <c r="H225" s="1">
        <v>31.0</v>
      </c>
      <c r="I225" s="1" t="s">
        <v>19</v>
      </c>
      <c r="J225" s="1" t="s">
        <v>20</v>
      </c>
      <c r="K225" s="1">
        <v>15.0</v>
      </c>
      <c r="L225" s="1">
        <v>8.0</v>
      </c>
      <c r="M225" s="1">
        <f t="shared" si="3"/>
        <v>-7</v>
      </c>
      <c r="N225" s="1">
        <f t="shared" si="17"/>
        <v>7</v>
      </c>
      <c r="O225" s="1" t="s">
        <v>21</v>
      </c>
    </row>
    <row r="226">
      <c r="A226" s="1" t="s">
        <v>480</v>
      </c>
      <c r="B226" s="1" t="s">
        <v>481</v>
      </c>
      <c r="C226" s="2">
        <v>45853.0</v>
      </c>
      <c r="D226" s="2" t="str">
        <f t="shared" si="1"/>
        <v>Tuesday</v>
      </c>
      <c r="E226" s="3">
        <f t="shared" si="2"/>
        <v>2</v>
      </c>
      <c r="F226" s="4">
        <v>0.4479166666666667</v>
      </c>
      <c r="G226" s="1" t="s">
        <v>18</v>
      </c>
      <c r="H226" s="1">
        <v>69.0</v>
      </c>
      <c r="I226" s="1" t="s">
        <v>24</v>
      </c>
      <c r="J226" s="1" t="s">
        <v>39</v>
      </c>
      <c r="K226" s="1">
        <v>15.0</v>
      </c>
      <c r="L226" s="1">
        <v>9.0</v>
      </c>
      <c r="M226" s="1">
        <f t="shared" si="3"/>
        <v>-6</v>
      </c>
      <c r="N226" s="1">
        <f t="shared" si="17"/>
        <v>6</v>
      </c>
      <c r="O226" s="1" t="s">
        <v>21</v>
      </c>
    </row>
    <row r="227">
      <c r="A227" s="1" t="s">
        <v>482</v>
      </c>
      <c r="B227" s="1" t="s">
        <v>483</v>
      </c>
      <c r="C227" s="2">
        <v>45853.0</v>
      </c>
      <c r="D227" s="2" t="str">
        <f t="shared" si="1"/>
        <v>Tuesday</v>
      </c>
      <c r="E227" s="3">
        <f t="shared" si="2"/>
        <v>2</v>
      </c>
      <c r="F227" s="4">
        <v>0.375</v>
      </c>
      <c r="G227" s="1" t="s">
        <v>27</v>
      </c>
      <c r="H227" s="1">
        <v>59.0</v>
      </c>
      <c r="I227" s="1" t="s">
        <v>19</v>
      </c>
      <c r="J227" s="1" t="s">
        <v>39</v>
      </c>
      <c r="K227" s="1">
        <v>20.0</v>
      </c>
      <c r="L227" s="1">
        <v>15.0</v>
      </c>
      <c r="M227" s="1">
        <f t="shared" si="3"/>
        <v>-5</v>
      </c>
      <c r="N227" s="1">
        <f t="shared" si="17"/>
        <v>5</v>
      </c>
      <c r="O227" s="1" t="s">
        <v>21</v>
      </c>
    </row>
    <row r="228">
      <c r="A228" s="1" t="s">
        <v>484</v>
      </c>
      <c r="B228" s="1" t="s">
        <v>485</v>
      </c>
      <c r="C228" s="2">
        <v>45853.0</v>
      </c>
      <c r="D228" s="2" t="str">
        <f t="shared" si="1"/>
        <v>Tuesday</v>
      </c>
      <c r="E228" s="3">
        <f t="shared" si="2"/>
        <v>2</v>
      </c>
      <c r="F228" s="4">
        <v>0.4375</v>
      </c>
      <c r="G228" s="1" t="s">
        <v>18</v>
      </c>
      <c r="H228" s="1">
        <v>57.0</v>
      </c>
      <c r="I228" s="1" t="s">
        <v>19</v>
      </c>
      <c r="J228" s="1" t="s">
        <v>20</v>
      </c>
      <c r="K228" s="1">
        <v>20.0</v>
      </c>
      <c r="L228" s="1">
        <v>20.0</v>
      </c>
      <c r="M228" s="1">
        <f t="shared" si="3"/>
        <v>0</v>
      </c>
      <c r="N228" s="1">
        <f t="shared" si="17"/>
        <v>0</v>
      </c>
      <c r="O228" s="1" t="s">
        <v>21</v>
      </c>
    </row>
    <row r="229">
      <c r="A229" s="1" t="s">
        <v>486</v>
      </c>
      <c r="B229" s="1" t="s">
        <v>487</v>
      </c>
      <c r="C229" s="2">
        <v>45853.0</v>
      </c>
      <c r="D229" s="2" t="str">
        <f t="shared" si="1"/>
        <v>Tuesday</v>
      </c>
      <c r="E229" s="3">
        <f t="shared" si="2"/>
        <v>2</v>
      </c>
      <c r="F229" s="4">
        <v>0.6354166666666666</v>
      </c>
      <c r="G229" s="1" t="s">
        <v>18</v>
      </c>
      <c r="H229" s="1">
        <v>70.0</v>
      </c>
      <c r="I229" s="1" t="s">
        <v>24</v>
      </c>
      <c r="J229" s="1" t="s">
        <v>20</v>
      </c>
      <c r="K229" s="1">
        <v>20.0</v>
      </c>
      <c r="L229" s="1">
        <v>20.0</v>
      </c>
      <c r="M229" s="1">
        <f t="shared" si="3"/>
        <v>0</v>
      </c>
      <c r="N229" s="1">
        <f t="shared" si="17"/>
        <v>0</v>
      </c>
      <c r="O229" s="1" t="s">
        <v>21</v>
      </c>
    </row>
    <row r="230">
      <c r="A230" s="1" t="s">
        <v>488</v>
      </c>
      <c r="B230" s="1" t="s">
        <v>489</v>
      </c>
      <c r="C230" s="2">
        <v>45853.0</v>
      </c>
      <c r="D230" s="2" t="str">
        <f t="shared" si="1"/>
        <v>Tuesday</v>
      </c>
      <c r="E230" s="3">
        <f t="shared" si="2"/>
        <v>2</v>
      </c>
      <c r="F230" s="4">
        <v>0.4375</v>
      </c>
      <c r="G230" s="1" t="s">
        <v>18</v>
      </c>
      <c r="H230" s="1">
        <v>22.0</v>
      </c>
      <c r="I230" s="1" t="s">
        <v>24</v>
      </c>
      <c r="J230" s="1" t="s">
        <v>85</v>
      </c>
      <c r="K230" s="1">
        <v>25.0</v>
      </c>
      <c r="L230" s="1">
        <v>28.0</v>
      </c>
      <c r="M230" s="1">
        <f t="shared" si="3"/>
        <v>3</v>
      </c>
      <c r="N230" s="1">
        <f t="shared" si="17"/>
        <v>3</v>
      </c>
      <c r="O230" s="1" t="s">
        <v>21</v>
      </c>
    </row>
    <row r="231">
      <c r="A231" s="1" t="s">
        <v>490</v>
      </c>
      <c r="B231" s="1" t="s">
        <v>491</v>
      </c>
      <c r="C231" s="2">
        <v>45853.0</v>
      </c>
      <c r="D231" s="2" t="str">
        <f t="shared" si="1"/>
        <v>Tuesday</v>
      </c>
      <c r="E231" s="3">
        <f t="shared" si="2"/>
        <v>2</v>
      </c>
      <c r="F231" s="4">
        <v>0.6979166666666666</v>
      </c>
      <c r="G231" s="1" t="s">
        <v>27</v>
      </c>
      <c r="H231" s="1">
        <v>43.0</v>
      </c>
      <c r="I231" s="1" t="s">
        <v>19</v>
      </c>
      <c r="J231" s="1" t="s">
        <v>39</v>
      </c>
      <c r="K231" s="1">
        <v>25.0</v>
      </c>
      <c r="L231" s="1">
        <v>28.0</v>
      </c>
      <c r="M231" s="1">
        <f t="shared" si="3"/>
        <v>3</v>
      </c>
      <c r="N231" s="1">
        <f t="shared" si="17"/>
        <v>3</v>
      </c>
      <c r="O231" s="1" t="s">
        <v>21</v>
      </c>
    </row>
    <row r="232">
      <c r="A232" s="1" t="s">
        <v>492</v>
      </c>
      <c r="B232" s="1" t="s">
        <v>493</v>
      </c>
      <c r="C232" s="2">
        <v>45853.0</v>
      </c>
      <c r="D232" s="2" t="str">
        <f t="shared" si="1"/>
        <v>Tuesday</v>
      </c>
      <c r="E232" s="3">
        <f t="shared" si="2"/>
        <v>2</v>
      </c>
      <c r="F232" s="4">
        <v>0.5833333333333334</v>
      </c>
      <c r="G232" s="1" t="s">
        <v>18</v>
      </c>
      <c r="H232" s="1">
        <v>19.0</v>
      </c>
      <c r="I232" s="1" t="s">
        <v>54</v>
      </c>
      <c r="J232" s="1" t="s">
        <v>20</v>
      </c>
      <c r="K232" s="1">
        <v>25.0</v>
      </c>
      <c r="L232" s="1">
        <v>29.0</v>
      </c>
      <c r="M232" s="1">
        <f t="shared" si="3"/>
        <v>4</v>
      </c>
      <c r="N232" s="1">
        <f t="shared" si="17"/>
        <v>4</v>
      </c>
      <c r="O232" s="1" t="s">
        <v>21</v>
      </c>
    </row>
    <row r="233">
      <c r="A233" s="1" t="s">
        <v>494</v>
      </c>
      <c r="B233" s="1" t="s">
        <v>495</v>
      </c>
      <c r="C233" s="2">
        <v>45853.0</v>
      </c>
      <c r="D233" s="2" t="str">
        <f t="shared" si="1"/>
        <v>Tuesday</v>
      </c>
      <c r="E233" s="3">
        <f t="shared" si="2"/>
        <v>2</v>
      </c>
      <c r="F233" s="4">
        <v>0.6041666666666666</v>
      </c>
      <c r="G233" s="1" t="s">
        <v>18</v>
      </c>
      <c r="H233" s="1">
        <v>8.0</v>
      </c>
      <c r="I233" s="1" t="s">
        <v>54</v>
      </c>
      <c r="J233" s="1" t="s">
        <v>39</v>
      </c>
      <c r="K233" s="1">
        <v>15.0</v>
      </c>
      <c r="L233" s="1">
        <v>21.0</v>
      </c>
      <c r="M233" s="1">
        <f t="shared" si="3"/>
        <v>6</v>
      </c>
      <c r="N233" s="1">
        <f t="shared" si="17"/>
        <v>6</v>
      </c>
      <c r="O233" s="1" t="s">
        <v>21</v>
      </c>
    </row>
    <row r="234">
      <c r="A234" s="1" t="s">
        <v>496</v>
      </c>
      <c r="B234" s="1" t="s">
        <v>497</v>
      </c>
      <c r="C234" s="2">
        <v>45853.0</v>
      </c>
      <c r="D234" s="2" t="str">
        <f t="shared" si="1"/>
        <v>Tuesday</v>
      </c>
      <c r="E234" s="3">
        <f t="shared" si="2"/>
        <v>2</v>
      </c>
      <c r="F234" s="4">
        <v>0.3958333333333333</v>
      </c>
      <c r="G234" s="1" t="s">
        <v>27</v>
      </c>
      <c r="H234" s="1">
        <v>3.0</v>
      </c>
      <c r="I234" s="1" t="s">
        <v>32</v>
      </c>
      <c r="J234" s="1" t="s">
        <v>20</v>
      </c>
      <c r="K234" s="1">
        <v>20.0</v>
      </c>
      <c r="L234" s="1">
        <v>28.0</v>
      </c>
      <c r="M234" s="1">
        <f t="shared" si="3"/>
        <v>8</v>
      </c>
      <c r="N234" s="1">
        <f t="shared" si="17"/>
        <v>8</v>
      </c>
      <c r="O234" s="1" t="s">
        <v>21</v>
      </c>
    </row>
    <row r="235">
      <c r="A235" s="1" t="s">
        <v>498</v>
      </c>
      <c r="B235" s="1" t="s">
        <v>499</v>
      </c>
      <c r="C235" s="2">
        <v>45853.0</v>
      </c>
      <c r="D235" s="2" t="str">
        <f t="shared" si="1"/>
        <v>Tuesday</v>
      </c>
      <c r="E235" s="3">
        <f t="shared" si="2"/>
        <v>2</v>
      </c>
      <c r="F235" s="4">
        <v>0.4583333333333333</v>
      </c>
      <c r="G235" s="1" t="s">
        <v>18</v>
      </c>
      <c r="H235" s="1">
        <v>47.0</v>
      </c>
      <c r="I235" s="1" t="s">
        <v>19</v>
      </c>
      <c r="J235" s="1" t="s">
        <v>20</v>
      </c>
      <c r="K235" s="1">
        <v>15.0</v>
      </c>
      <c r="L235" s="1">
        <v>24.0</v>
      </c>
      <c r="M235" s="1">
        <f t="shared" si="3"/>
        <v>9</v>
      </c>
      <c r="N235" s="1">
        <f t="shared" si="17"/>
        <v>9</v>
      </c>
      <c r="O235" s="1" t="s">
        <v>21</v>
      </c>
    </row>
    <row r="236">
      <c r="A236" s="1" t="s">
        <v>500</v>
      </c>
      <c r="B236" s="1" t="s">
        <v>501</v>
      </c>
      <c r="C236" s="2">
        <v>45853.0</v>
      </c>
      <c r="D236" s="2" t="str">
        <f t="shared" si="1"/>
        <v>Tuesday</v>
      </c>
      <c r="E236" s="3">
        <f t="shared" si="2"/>
        <v>2</v>
      </c>
      <c r="F236" s="4">
        <v>0.3333333333333333</v>
      </c>
      <c r="G236" s="1" t="s">
        <v>18</v>
      </c>
      <c r="H236" s="1">
        <v>74.0</v>
      </c>
      <c r="I236" s="1" t="s">
        <v>24</v>
      </c>
      <c r="J236" s="1" t="s">
        <v>39</v>
      </c>
      <c r="K236" s="1">
        <v>20.0</v>
      </c>
      <c r="L236" s="1">
        <v>35.0</v>
      </c>
      <c r="M236" s="1">
        <f t="shared" si="3"/>
        <v>15</v>
      </c>
      <c r="N236" s="1">
        <f t="shared" si="17"/>
        <v>15</v>
      </c>
      <c r="O236" s="1" t="s">
        <v>21</v>
      </c>
    </row>
    <row r="237">
      <c r="A237" s="1" t="s">
        <v>502</v>
      </c>
      <c r="B237" s="1" t="s">
        <v>503</v>
      </c>
      <c r="C237" s="2">
        <v>45853.0</v>
      </c>
      <c r="D237" s="2" t="str">
        <f t="shared" si="1"/>
        <v>Tuesday</v>
      </c>
      <c r="E237" s="3">
        <f t="shared" si="2"/>
        <v>2</v>
      </c>
      <c r="F237" s="4">
        <v>0.6145833333333334</v>
      </c>
      <c r="G237" s="1" t="s">
        <v>18</v>
      </c>
      <c r="H237" s="1">
        <v>23.0</v>
      </c>
      <c r="I237" s="1" t="s">
        <v>24</v>
      </c>
      <c r="J237" s="1" t="s">
        <v>20</v>
      </c>
      <c r="K237" s="1">
        <v>20.0</v>
      </c>
      <c r="M237" s="1" t="str">
        <f t="shared" si="3"/>
        <v/>
      </c>
      <c r="O237" s="1" t="s">
        <v>73</v>
      </c>
      <c r="P237" s="1" t="s">
        <v>355</v>
      </c>
    </row>
    <row r="238">
      <c r="A238" s="1" t="s">
        <v>504</v>
      </c>
      <c r="B238" s="1" t="s">
        <v>505</v>
      </c>
      <c r="C238" s="2">
        <v>45853.0</v>
      </c>
      <c r="D238" s="2" t="str">
        <f t="shared" si="1"/>
        <v>Tuesday</v>
      </c>
      <c r="E238" s="3">
        <f t="shared" si="2"/>
        <v>2</v>
      </c>
      <c r="F238" s="4">
        <v>0.53125</v>
      </c>
      <c r="G238" s="1" t="s">
        <v>27</v>
      </c>
      <c r="H238" s="1">
        <v>35.0</v>
      </c>
      <c r="I238" s="1" t="s">
        <v>32</v>
      </c>
      <c r="J238" s="1" t="s">
        <v>85</v>
      </c>
      <c r="K238" s="1">
        <v>25.0</v>
      </c>
      <c r="M238" s="1" t="str">
        <f t="shared" si="3"/>
        <v/>
      </c>
      <c r="O238" s="1" t="s">
        <v>73</v>
      </c>
      <c r="P238" s="1" t="s">
        <v>157</v>
      </c>
    </row>
    <row r="239">
      <c r="A239" s="1" t="s">
        <v>506</v>
      </c>
      <c r="B239" s="1" t="s">
        <v>507</v>
      </c>
      <c r="C239" s="2">
        <v>45854.0</v>
      </c>
      <c r="D239" s="2" t="str">
        <f t="shared" si="1"/>
        <v>Wednesday</v>
      </c>
      <c r="E239" s="3">
        <f t="shared" si="2"/>
        <v>3</v>
      </c>
      <c r="F239" s="4">
        <v>0.4479166666666667</v>
      </c>
      <c r="G239" s="1" t="s">
        <v>18</v>
      </c>
      <c r="H239" s="1">
        <v>34.0</v>
      </c>
      <c r="I239" s="1" t="s">
        <v>54</v>
      </c>
      <c r="J239" s="1" t="s">
        <v>20</v>
      </c>
      <c r="K239" s="1">
        <v>20.0</v>
      </c>
      <c r="L239" s="1">
        <v>11.0</v>
      </c>
      <c r="M239" s="1">
        <f t="shared" si="3"/>
        <v>-9</v>
      </c>
      <c r="N239" s="1">
        <f t="shared" ref="N239:N251" si="18">abs(M239)</f>
        <v>9</v>
      </c>
      <c r="O239" s="1" t="s">
        <v>21</v>
      </c>
    </row>
    <row r="240">
      <c r="A240" s="1" t="s">
        <v>508</v>
      </c>
      <c r="B240" s="1" t="s">
        <v>509</v>
      </c>
      <c r="C240" s="2">
        <v>45854.0</v>
      </c>
      <c r="D240" s="2" t="str">
        <f t="shared" si="1"/>
        <v>Wednesday</v>
      </c>
      <c r="E240" s="3">
        <f t="shared" si="2"/>
        <v>3</v>
      </c>
      <c r="F240" s="4">
        <v>0.6041666666666666</v>
      </c>
      <c r="G240" s="1" t="s">
        <v>18</v>
      </c>
      <c r="H240" s="1">
        <v>38.0</v>
      </c>
      <c r="I240" s="1" t="s">
        <v>32</v>
      </c>
      <c r="J240" s="1" t="s">
        <v>39</v>
      </c>
      <c r="K240" s="1">
        <v>20.0</v>
      </c>
      <c r="L240" s="1">
        <v>11.0</v>
      </c>
      <c r="M240" s="1">
        <f t="shared" si="3"/>
        <v>-9</v>
      </c>
      <c r="N240" s="1">
        <f t="shared" si="18"/>
        <v>9</v>
      </c>
      <c r="O240" s="1" t="s">
        <v>21</v>
      </c>
    </row>
    <row r="241">
      <c r="A241" s="1" t="s">
        <v>510</v>
      </c>
      <c r="B241" s="1" t="s">
        <v>511</v>
      </c>
      <c r="C241" s="2">
        <v>45854.0</v>
      </c>
      <c r="D241" s="2" t="str">
        <f t="shared" si="1"/>
        <v>Wednesday</v>
      </c>
      <c r="E241" s="3">
        <f t="shared" si="2"/>
        <v>3</v>
      </c>
      <c r="F241" s="4">
        <v>0.34375</v>
      </c>
      <c r="G241" s="1" t="s">
        <v>27</v>
      </c>
      <c r="H241" s="1">
        <v>52.0</v>
      </c>
      <c r="I241" s="1" t="s">
        <v>24</v>
      </c>
      <c r="J241" s="1" t="s">
        <v>20</v>
      </c>
      <c r="K241" s="1">
        <v>20.0</v>
      </c>
      <c r="L241" s="1">
        <v>12.0</v>
      </c>
      <c r="M241" s="1">
        <f t="shared" si="3"/>
        <v>-8</v>
      </c>
      <c r="N241" s="1">
        <f t="shared" si="18"/>
        <v>8</v>
      </c>
      <c r="O241" s="1" t="s">
        <v>21</v>
      </c>
    </row>
    <row r="242">
      <c r="A242" s="1" t="s">
        <v>512</v>
      </c>
      <c r="B242" s="1" t="s">
        <v>513</v>
      </c>
      <c r="C242" s="2">
        <v>45854.0</v>
      </c>
      <c r="D242" s="2" t="str">
        <f t="shared" si="1"/>
        <v>Wednesday</v>
      </c>
      <c r="E242" s="3">
        <f t="shared" si="2"/>
        <v>3</v>
      </c>
      <c r="F242" s="4">
        <v>0.4895833333333333</v>
      </c>
      <c r="G242" s="1" t="s">
        <v>18</v>
      </c>
      <c r="H242" s="1">
        <v>68.0</v>
      </c>
      <c r="I242" s="1" t="s">
        <v>19</v>
      </c>
      <c r="J242" s="1" t="s">
        <v>39</v>
      </c>
      <c r="K242" s="1">
        <v>20.0</v>
      </c>
      <c r="L242" s="1">
        <v>13.0</v>
      </c>
      <c r="M242" s="1">
        <f t="shared" si="3"/>
        <v>-7</v>
      </c>
      <c r="N242" s="1">
        <f t="shared" si="18"/>
        <v>7</v>
      </c>
      <c r="O242" s="1" t="s">
        <v>21</v>
      </c>
    </row>
    <row r="243">
      <c r="A243" s="1" t="s">
        <v>514</v>
      </c>
      <c r="B243" s="1" t="s">
        <v>515</v>
      </c>
      <c r="C243" s="2">
        <v>45854.0</v>
      </c>
      <c r="D243" s="2" t="str">
        <f t="shared" si="1"/>
        <v>Wednesday</v>
      </c>
      <c r="E243" s="3">
        <f t="shared" si="2"/>
        <v>3</v>
      </c>
      <c r="F243" s="4">
        <v>0.5520833333333334</v>
      </c>
      <c r="G243" s="1" t="s">
        <v>27</v>
      </c>
      <c r="H243" s="1">
        <v>23.0</v>
      </c>
      <c r="I243" s="1" t="s">
        <v>32</v>
      </c>
      <c r="J243" s="1" t="s">
        <v>20</v>
      </c>
      <c r="K243" s="1">
        <v>25.0</v>
      </c>
      <c r="L243" s="1">
        <v>24.0</v>
      </c>
      <c r="M243" s="1">
        <f t="shared" si="3"/>
        <v>-1</v>
      </c>
      <c r="N243" s="1">
        <f t="shared" si="18"/>
        <v>1</v>
      </c>
      <c r="O243" s="1" t="s">
        <v>21</v>
      </c>
    </row>
    <row r="244">
      <c r="A244" s="1" t="s">
        <v>516</v>
      </c>
      <c r="B244" s="1" t="s">
        <v>517</v>
      </c>
      <c r="C244" s="2">
        <v>45854.0</v>
      </c>
      <c r="D244" s="2" t="str">
        <f t="shared" si="1"/>
        <v>Wednesday</v>
      </c>
      <c r="E244" s="3">
        <f t="shared" si="2"/>
        <v>3</v>
      </c>
      <c r="F244" s="4">
        <v>0.34375</v>
      </c>
      <c r="G244" s="1" t="s">
        <v>27</v>
      </c>
      <c r="H244" s="1">
        <v>23.0</v>
      </c>
      <c r="I244" s="1" t="s">
        <v>54</v>
      </c>
      <c r="J244" s="1" t="s">
        <v>39</v>
      </c>
      <c r="K244" s="1">
        <v>20.0</v>
      </c>
      <c r="L244" s="1">
        <v>19.0</v>
      </c>
      <c r="M244" s="1">
        <f t="shared" si="3"/>
        <v>-1</v>
      </c>
      <c r="N244" s="1">
        <f t="shared" si="18"/>
        <v>1</v>
      </c>
      <c r="O244" s="1" t="s">
        <v>21</v>
      </c>
    </row>
    <row r="245">
      <c r="A245" s="1" t="s">
        <v>518</v>
      </c>
      <c r="B245" s="1" t="s">
        <v>519</v>
      </c>
      <c r="C245" s="2">
        <v>45854.0</v>
      </c>
      <c r="D245" s="2" t="str">
        <f t="shared" si="1"/>
        <v>Wednesday</v>
      </c>
      <c r="E245" s="3">
        <f t="shared" si="2"/>
        <v>3</v>
      </c>
      <c r="F245" s="4">
        <v>0.3854166666666667</v>
      </c>
      <c r="G245" s="1" t="s">
        <v>27</v>
      </c>
      <c r="H245" s="1">
        <v>28.0</v>
      </c>
      <c r="I245" s="1" t="s">
        <v>19</v>
      </c>
      <c r="J245" s="1" t="s">
        <v>20</v>
      </c>
      <c r="K245" s="1">
        <v>25.0</v>
      </c>
      <c r="L245" s="1">
        <v>26.0</v>
      </c>
      <c r="M245" s="1">
        <f t="shared" si="3"/>
        <v>1</v>
      </c>
      <c r="N245" s="1">
        <f t="shared" si="18"/>
        <v>1</v>
      </c>
      <c r="O245" s="1" t="s">
        <v>21</v>
      </c>
    </row>
    <row r="246">
      <c r="A246" s="1" t="s">
        <v>520</v>
      </c>
      <c r="B246" s="1" t="s">
        <v>521</v>
      </c>
      <c r="C246" s="2">
        <v>45854.0</v>
      </c>
      <c r="D246" s="2" t="str">
        <f t="shared" si="1"/>
        <v>Wednesday</v>
      </c>
      <c r="E246" s="3">
        <f t="shared" si="2"/>
        <v>3</v>
      </c>
      <c r="F246" s="4">
        <v>0.6145833333333334</v>
      </c>
      <c r="G246" s="1" t="s">
        <v>18</v>
      </c>
      <c r="H246" s="1">
        <v>5.0</v>
      </c>
      <c r="I246" s="1" t="s">
        <v>54</v>
      </c>
      <c r="J246" s="1" t="s">
        <v>20</v>
      </c>
      <c r="K246" s="1">
        <v>20.0</v>
      </c>
      <c r="L246" s="1">
        <v>22.0</v>
      </c>
      <c r="M246" s="1">
        <f t="shared" si="3"/>
        <v>2</v>
      </c>
      <c r="N246" s="1">
        <f t="shared" si="18"/>
        <v>2</v>
      </c>
      <c r="O246" s="1" t="s">
        <v>21</v>
      </c>
    </row>
    <row r="247">
      <c r="A247" s="1" t="s">
        <v>522</v>
      </c>
      <c r="B247" s="1" t="s">
        <v>523</v>
      </c>
      <c r="C247" s="2">
        <v>45854.0</v>
      </c>
      <c r="D247" s="2" t="str">
        <f t="shared" si="1"/>
        <v>Wednesday</v>
      </c>
      <c r="E247" s="3">
        <f t="shared" si="2"/>
        <v>3</v>
      </c>
      <c r="F247" s="4">
        <v>0.3645833333333333</v>
      </c>
      <c r="G247" s="1" t="s">
        <v>27</v>
      </c>
      <c r="H247" s="1">
        <v>57.0</v>
      </c>
      <c r="I247" s="1" t="s">
        <v>19</v>
      </c>
      <c r="J247" s="1" t="s">
        <v>39</v>
      </c>
      <c r="K247" s="1">
        <v>15.0</v>
      </c>
      <c r="L247" s="1">
        <v>17.0</v>
      </c>
      <c r="M247" s="1">
        <f t="shared" si="3"/>
        <v>2</v>
      </c>
      <c r="N247" s="1">
        <f t="shared" si="18"/>
        <v>2</v>
      </c>
      <c r="O247" s="1" t="s">
        <v>21</v>
      </c>
    </row>
    <row r="248">
      <c r="A248" s="1" t="s">
        <v>524</v>
      </c>
      <c r="B248" s="1" t="s">
        <v>525</v>
      </c>
      <c r="C248" s="2">
        <v>45854.0</v>
      </c>
      <c r="D248" s="2" t="str">
        <f t="shared" si="1"/>
        <v>Wednesday</v>
      </c>
      <c r="E248" s="3">
        <f t="shared" si="2"/>
        <v>3</v>
      </c>
      <c r="F248" s="4">
        <v>0.5833333333333334</v>
      </c>
      <c r="G248" s="1" t="s">
        <v>27</v>
      </c>
      <c r="H248" s="1">
        <v>34.0</v>
      </c>
      <c r="I248" s="1" t="s">
        <v>19</v>
      </c>
      <c r="J248" s="1" t="s">
        <v>39</v>
      </c>
      <c r="K248" s="1">
        <v>25.0</v>
      </c>
      <c r="L248" s="1">
        <v>28.0</v>
      </c>
      <c r="M248" s="1">
        <f t="shared" si="3"/>
        <v>3</v>
      </c>
      <c r="N248" s="1">
        <f t="shared" si="18"/>
        <v>3</v>
      </c>
      <c r="O248" s="1" t="s">
        <v>21</v>
      </c>
    </row>
    <row r="249">
      <c r="A249" s="1" t="s">
        <v>526</v>
      </c>
      <c r="B249" s="1" t="s">
        <v>527</v>
      </c>
      <c r="C249" s="2">
        <v>45854.0</v>
      </c>
      <c r="D249" s="2" t="str">
        <f t="shared" si="1"/>
        <v>Wednesday</v>
      </c>
      <c r="E249" s="3">
        <f t="shared" si="2"/>
        <v>3</v>
      </c>
      <c r="F249" s="4">
        <v>0.6875</v>
      </c>
      <c r="G249" s="1" t="s">
        <v>18</v>
      </c>
      <c r="H249" s="1">
        <v>66.0</v>
      </c>
      <c r="I249" s="1" t="s">
        <v>54</v>
      </c>
      <c r="J249" s="1" t="s">
        <v>20</v>
      </c>
      <c r="K249" s="1">
        <v>15.0</v>
      </c>
      <c r="L249" s="1">
        <v>20.0</v>
      </c>
      <c r="M249" s="1">
        <f t="shared" si="3"/>
        <v>5</v>
      </c>
      <c r="N249" s="1">
        <f t="shared" si="18"/>
        <v>5</v>
      </c>
      <c r="O249" s="1" t="s">
        <v>21</v>
      </c>
    </row>
    <row r="250">
      <c r="A250" s="1" t="s">
        <v>528</v>
      </c>
      <c r="B250" s="1" t="s">
        <v>529</v>
      </c>
      <c r="C250" s="2">
        <v>45854.0</v>
      </c>
      <c r="D250" s="2" t="str">
        <f t="shared" si="1"/>
        <v>Wednesday</v>
      </c>
      <c r="E250" s="3">
        <f t="shared" si="2"/>
        <v>3</v>
      </c>
      <c r="F250" s="4">
        <v>0.4583333333333333</v>
      </c>
      <c r="G250" s="1" t="s">
        <v>27</v>
      </c>
      <c r="H250" s="1">
        <v>74.0</v>
      </c>
      <c r="I250" s="1" t="s">
        <v>32</v>
      </c>
      <c r="J250" s="1" t="s">
        <v>39</v>
      </c>
      <c r="K250" s="1">
        <v>15.0</v>
      </c>
      <c r="L250" s="1">
        <v>20.0</v>
      </c>
      <c r="M250" s="1">
        <f t="shared" si="3"/>
        <v>5</v>
      </c>
      <c r="N250" s="1">
        <f t="shared" si="18"/>
        <v>5</v>
      </c>
      <c r="O250" s="1" t="s">
        <v>21</v>
      </c>
    </row>
    <row r="251">
      <c r="A251" s="1" t="s">
        <v>530</v>
      </c>
      <c r="B251" s="1" t="s">
        <v>531</v>
      </c>
      <c r="C251" s="2">
        <v>45854.0</v>
      </c>
      <c r="D251" s="2" t="str">
        <f t="shared" si="1"/>
        <v>Wednesday</v>
      </c>
      <c r="E251" s="3">
        <f t="shared" si="2"/>
        <v>3</v>
      </c>
      <c r="F251" s="4">
        <v>0.4375</v>
      </c>
      <c r="G251" s="1" t="s">
        <v>27</v>
      </c>
      <c r="H251" s="1">
        <v>21.0</v>
      </c>
      <c r="I251" s="1" t="s">
        <v>54</v>
      </c>
      <c r="J251" s="1" t="s">
        <v>20</v>
      </c>
      <c r="K251" s="1">
        <v>15.0</v>
      </c>
      <c r="L251" s="1">
        <v>25.0</v>
      </c>
      <c r="M251" s="1">
        <f t="shared" si="3"/>
        <v>10</v>
      </c>
      <c r="N251" s="1">
        <f t="shared" si="18"/>
        <v>10</v>
      </c>
      <c r="O251" s="1" t="s">
        <v>21</v>
      </c>
    </row>
    <row r="252">
      <c r="A252" s="1" t="s">
        <v>532</v>
      </c>
      <c r="B252" s="1" t="s">
        <v>533</v>
      </c>
      <c r="C252" s="2">
        <v>45854.0</v>
      </c>
      <c r="D252" s="2" t="str">
        <f t="shared" si="1"/>
        <v>Wednesday</v>
      </c>
      <c r="E252" s="3">
        <f t="shared" si="2"/>
        <v>3</v>
      </c>
      <c r="F252" s="4">
        <v>0.5833333333333334</v>
      </c>
      <c r="G252" s="1" t="s">
        <v>27</v>
      </c>
      <c r="H252" s="1">
        <v>27.0</v>
      </c>
      <c r="I252" s="1" t="s">
        <v>32</v>
      </c>
      <c r="J252" s="1" t="s">
        <v>20</v>
      </c>
      <c r="K252" s="1">
        <v>25.0</v>
      </c>
      <c r="M252" s="1" t="str">
        <f t="shared" si="3"/>
        <v/>
      </c>
      <c r="O252" s="1" t="s">
        <v>73</v>
      </c>
      <c r="P252" s="1" t="s">
        <v>355</v>
      </c>
    </row>
    <row r="253">
      <c r="A253" s="1" t="s">
        <v>534</v>
      </c>
      <c r="B253" s="1" t="s">
        <v>535</v>
      </c>
      <c r="C253" s="2">
        <v>45854.0</v>
      </c>
      <c r="D253" s="2" t="str">
        <f t="shared" si="1"/>
        <v>Wednesday</v>
      </c>
      <c r="E253" s="3">
        <f t="shared" si="2"/>
        <v>3</v>
      </c>
      <c r="F253" s="4">
        <v>0.6458333333333334</v>
      </c>
      <c r="G253" s="1" t="s">
        <v>18</v>
      </c>
      <c r="H253" s="1">
        <v>11.0</v>
      </c>
      <c r="I253" s="1" t="s">
        <v>54</v>
      </c>
      <c r="J253" s="1" t="s">
        <v>20</v>
      </c>
      <c r="K253" s="1">
        <v>30.0</v>
      </c>
      <c r="M253" s="1" t="str">
        <f t="shared" si="3"/>
        <v/>
      </c>
      <c r="O253" s="1" t="s">
        <v>73</v>
      </c>
      <c r="P253" s="1" t="s">
        <v>74</v>
      </c>
    </row>
    <row r="254">
      <c r="A254" s="1" t="s">
        <v>536</v>
      </c>
      <c r="B254" s="1" t="s">
        <v>537</v>
      </c>
      <c r="C254" s="2">
        <v>45854.0</v>
      </c>
      <c r="D254" s="2" t="str">
        <f t="shared" si="1"/>
        <v>Wednesday</v>
      </c>
      <c r="E254" s="3">
        <f t="shared" si="2"/>
        <v>3</v>
      </c>
      <c r="F254" s="4">
        <v>0.4375</v>
      </c>
      <c r="G254" s="1" t="s">
        <v>18</v>
      </c>
      <c r="H254" s="1">
        <v>11.0</v>
      </c>
      <c r="I254" s="1" t="s">
        <v>24</v>
      </c>
      <c r="J254" s="1" t="s">
        <v>20</v>
      </c>
      <c r="K254" s="1">
        <v>20.0</v>
      </c>
      <c r="M254" s="1" t="str">
        <f t="shared" si="3"/>
        <v/>
      </c>
      <c r="O254" s="1" t="s">
        <v>73</v>
      </c>
      <c r="P254" s="1" t="s">
        <v>108</v>
      </c>
    </row>
    <row r="255">
      <c r="A255" s="1" t="s">
        <v>538</v>
      </c>
      <c r="B255" s="1" t="s">
        <v>539</v>
      </c>
      <c r="C255" s="2">
        <v>45854.0</v>
      </c>
      <c r="D255" s="2" t="str">
        <f t="shared" si="1"/>
        <v>Wednesday</v>
      </c>
      <c r="E255" s="3">
        <f t="shared" si="2"/>
        <v>3</v>
      </c>
      <c r="F255" s="4">
        <v>0.6770833333333334</v>
      </c>
      <c r="G255" s="1" t="s">
        <v>27</v>
      </c>
      <c r="H255" s="1">
        <v>10.0</v>
      </c>
      <c r="I255" s="1" t="s">
        <v>24</v>
      </c>
      <c r="J255" s="1" t="s">
        <v>39</v>
      </c>
      <c r="K255" s="1">
        <v>30.0</v>
      </c>
      <c r="M255" s="1" t="str">
        <f t="shared" si="3"/>
        <v/>
      </c>
      <c r="O255" s="1" t="s">
        <v>73</v>
      </c>
      <c r="P255" s="1" t="s">
        <v>157</v>
      </c>
    </row>
    <row r="256">
      <c r="A256" s="1" t="s">
        <v>540</v>
      </c>
      <c r="B256" s="1" t="s">
        <v>541</v>
      </c>
      <c r="C256" s="2">
        <v>45854.0</v>
      </c>
      <c r="D256" s="2" t="str">
        <f t="shared" si="1"/>
        <v>Wednesday</v>
      </c>
      <c r="E256" s="3">
        <f t="shared" si="2"/>
        <v>3</v>
      </c>
      <c r="F256" s="4">
        <v>0.625</v>
      </c>
      <c r="G256" s="1" t="s">
        <v>18</v>
      </c>
      <c r="H256" s="1">
        <v>46.0</v>
      </c>
      <c r="I256" s="1" t="s">
        <v>19</v>
      </c>
      <c r="J256" s="1" t="s">
        <v>39</v>
      </c>
      <c r="K256" s="1">
        <v>20.0</v>
      </c>
      <c r="M256" s="1" t="str">
        <f t="shared" si="3"/>
        <v/>
      </c>
      <c r="O256" s="1" t="s">
        <v>73</v>
      </c>
      <c r="P256" s="1" t="s">
        <v>108</v>
      </c>
    </row>
    <row r="257">
      <c r="A257" s="1" t="s">
        <v>542</v>
      </c>
      <c r="B257" s="1" t="s">
        <v>543</v>
      </c>
      <c r="C257" s="2">
        <v>45855.0</v>
      </c>
      <c r="D257" s="2" t="str">
        <f t="shared" si="1"/>
        <v>Thursday</v>
      </c>
      <c r="E257" s="3">
        <f t="shared" si="2"/>
        <v>4</v>
      </c>
      <c r="F257" s="4">
        <v>0.4375</v>
      </c>
      <c r="G257" s="1" t="s">
        <v>27</v>
      </c>
      <c r="H257" s="1">
        <v>60.0</v>
      </c>
      <c r="I257" s="1" t="s">
        <v>54</v>
      </c>
      <c r="J257" s="1" t="s">
        <v>20</v>
      </c>
      <c r="K257" s="1">
        <v>15.0</v>
      </c>
      <c r="L257" s="1">
        <v>6.0</v>
      </c>
      <c r="M257" s="1">
        <f t="shared" si="3"/>
        <v>-9</v>
      </c>
      <c r="N257" s="1">
        <f t="shared" ref="N257:N270" si="19">abs(M257)</f>
        <v>9</v>
      </c>
      <c r="O257" s="1" t="s">
        <v>21</v>
      </c>
    </row>
    <row r="258">
      <c r="A258" s="1" t="s">
        <v>544</v>
      </c>
      <c r="B258" s="1" t="s">
        <v>545</v>
      </c>
      <c r="C258" s="2">
        <v>45855.0</v>
      </c>
      <c r="D258" s="2" t="str">
        <f t="shared" si="1"/>
        <v>Thursday</v>
      </c>
      <c r="E258" s="3">
        <f t="shared" si="2"/>
        <v>4</v>
      </c>
      <c r="F258" s="4">
        <v>0.59375</v>
      </c>
      <c r="G258" s="1" t="s">
        <v>27</v>
      </c>
      <c r="H258" s="1">
        <v>64.0</v>
      </c>
      <c r="I258" s="1" t="s">
        <v>19</v>
      </c>
      <c r="J258" s="1" t="s">
        <v>20</v>
      </c>
      <c r="K258" s="1">
        <v>15.0</v>
      </c>
      <c r="L258" s="1">
        <v>9.0</v>
      </c>
      <c r="M258" s="1">
        <f t="shared" si="3"/>
        <v>-6</v>
      </c>
      <c r="N258" s="1">
        <f t="shared" si="19"/>
        <v>6</v>
      </c>
      <c r="O258" s="1" t="s">
        <v>21</v>
      </c>
    </row>
    <row r="259">
      <c r="A259" s="1" t="s">
        <v>546</v>
      </c>
      <c r="B259" s="1" t="s">
        <v>547</v>
      </c>
      <c r="C259" s="2">
        <v>45855.0</v>
      </c>
      <c r="D259" s="2" t="str">
        <f t="shared" si="1"/>
        <v>Thursday</v>
      </c>
      <c r="E259" s="3">
        <f t="shared" si="2"/>
        <v>4</v>
      </c>
      <c r="F259" s="4">
        <v>0.625</v>
      </c>
      <c r="G259" s="1" t="s">
        <v>18</v>
      </c>
      <c r="H259" s="1">
        <v>55.0</v>
      </c>
      <c r="I259" s="1" t="s">
        <v>54</v>
      </c>
      <c r="J259" s="1" t="s">
        <v>20</v>
      </c>
      <c r="K259" s="1">
        <v>20.0</v>
      </c>
      <c r="L259" s="1">
        <v>14.0</v>
      </c>
      <c r="M259" s="1">
        <f t="shared" si="3"/>
        <v>-6</v>
      </c>
      <c r="N259" s="1">
        <f t="shared" si="19"/>
        <v>6</v>
      </c>
      <c r="O259" s="1" t="s">
        <v>21</v>
      </c>
    </row>
    <row r="260">
      <c r="A260" s="1" t="s">
        <v>548</v>
      </c>
      <c r="B260" s="1" t="s">
        <v>549</v>
      </c>
      <c r="C260" s="2">
        <v>45855.0</v>
      </c>
      <c r="D260" s="2" t="str">
        <f t="shared" si="1"/>
        <v>Thursday</v>
      </c>
      <c r="E260" s="3">
        <f t="shared" si="2"/>
        <v>4</v>
      </c>
      <c r="F260" s="4">
        <v>0.5729166666666666</v>
      </c>
      <c r="G260" s="1" t="s">
        <v>27</v>
      </c>
      <c r="H260" s="1">
        <v>26.0</v>
      </c>
      <c r="I260" s="1" t="s">
        <v>19</v>
      </c>
      <c r="J260" s="1" t="s">
        <v>20</v>
      </c>
      <c r="K260" s="1">
        <v>20.0</v>
      </c>
      <c r="L260" s="1">
        <v>15.0</v>
      </c>
      <c r="M260" s="1">
        <f t="shared" si="3"/>
        <v>-5</v>
      </c>
      <c r="N260" s="1">
        <f t="shared" si="19"/>
        <v>5</v>
      </c>
      <c r="O260" s="1" t="s">
        <v>21</v>
      </c>
    </row>
    <row r="261">
      <c r="A261" s="1" t="s">
        <v>550</v>
      </c>
      <c r="B261" s="1" t="s">
        <v>551</v>
      </c>
      <c r="C261" s="2">
        <v>45855.0</v>
      </c>
      <c r="D261" s="2" t="str">
        <f t="shared" si="1"/>
        <v>Thursday</v>
      </c>
      <c r="E261" s="3">
        <f t="shared" si="2"/>
        <v>4</v>
      </c>
      <c r="F261" s="4">
        <v>0.3854166666666667</v>
      </c>
      <c r="G261" s="1" t="s">
        <v>18</v>
      </c>
      <c r="H261" s="1">
        <v>18.0</v>
      </c>
      <c r="I261" s="1" t="s">
        <v>24</v>
      </c>
      <c r="J261" s="1" t="s">
        <v>85</v>
      </c>
      <c r="K261" s="1">
        <v>25.0</v>
      </c>
      <c r="L261" s="1">
        <v>23.0</v>
      </c>
      <c r="M261" s="1">
        <f t="shared" si="3"/>
        <v>-2</v>
      </c>
      <c r="N261" s="1">
        <f t="shared" si="19"/>
        <v>2</v>
      </c>
      <c r="O261" s="1" t="s">
        <v>21</v>
      </c>
    </row>
    <row r="262">
      <c r="A262" s="1" t="s">
        <v>552</v>
      </c>
      <c r="B262" s="1" t="s">
        <v>553</v>
      </c>
      <c r="C262" s="2">
        <v>45855.0</v>
      </c>
      <c r="D262" s="2" t="str">
        <f t="shared" si="1"/>
        <v>Thursday</v>
      </c>
      <c r="E262" s="3">
        <f t="shared" si="2"/>
        <v>4</v>
      </c>
      <c r="F262" s="4">
        <v>0.5</v>
      </c>
      <c r="G262" s="1" t="s">
        <v>27</v>
      </c>
      <c r="H262" s="1">
        <v>4.0</v>
      </c>
      <c r="I262" s="1" t="s">
        <v>54</v>
      </c>
      <c r="J262" s="1" t="s">
        <v>39</v>
      </c>
      <c r="K262" s="1">
        <v>25.0</v>
      </c>
      <c r="L262" s="1">
        <v>23.0</v>
      </c>
      <c r="M262" s="1">
        <f t="shared" si="3"/>
        <v>-2</v>
      </c>
      <c r="N262" s="1">
        <f t="shared" si="19"/>
        <v>2</v>
      </c>
      <c r="O262" s="1" t="s">
        <v>21</v>
      </c>
    </row>
    <row r="263">
      <c r="A263" s="1" t="s">
        <v>554</v>
      </c>
      <c r="B263" s="1" t="s">
        <v>555</v>
      </c>
      <c r="C263" s="2">
        <v>45855.0</v>
      </c>
      <c r="D263" s="2" t="str">
        <f t="shared" si="1"/>
        <v>Thursday</v>
      </c>
      <c r="E263" s="3">
        <f t="shared" si="2"/>
        <v>4</v>
      </c>
      <c r="F263" s="4">
        <v>0.4166666666666667</v>
      </c>
      <c r="G263" s="1" t="s">
        <v>27</v>
      </c>
      <c r="H263" s="1">
        <v>60.0</v>
      </c>
      <c r="I263" s="1" t="s">
        <v>19</v>
      </c>
      <c r="J263" s="1" t="s">
        <v>20</v>
      </c>
      <c r="K263" s="1">
        <v>15.0</v>
      </c>
      <c r="L263" s="1">
        <v>14.0</v>
      </c>
      <c r="M263" s="1">
        <f t="shared" si="3"/>
        <v>-1</v>
      </c>
      <c r="N263" s="1">
        <f t="shared" si="19"/>
        <v>1</v>
      </c>
      <c r="O263" s="1" t="s">
        <v>21</v>
      </c>
    </row>
    <row r="264">
      <c r="A264" s="1" t="s">
        <v>556</v>
      </c>
      <c r="B264" s="1" t="s">
        <v>557</v>
      </c>
      <c r="C264" s="2">
        <v>45855.0</v>
      </c>
      <c r="D264" s="2" t="str">
        <f t="shared" si="1"/>
        <v>Thursday</v>
      </c>
      <c r="E264" s="3">
        <f t="shared" si="2"/>
        <v>4</v>
      </c>
      <c r="F264" s="4">
        <v>0.375</v>
      </c>
      <c r="G264" s="1" t="s">
        <v>27</v>
      </c>
      <c r="H264" s="1">
        <v>72.0</v>
      </c>
      <c r="I264" s="1" t="s">
        <v>54</v>
      </c>
      <c r="J264" s="1" t="s">
        <v>39</v>
      </c>
      <c r="K264" s="1">
        <v>25.0</v>
      </c>
      <c r="L264" s="1">
        <v>24.0</v>
      </c>
      <c r="M264" s="1">
        <f t="shared" si="3"/>
        <v>-1</v>
      </c>
      <c r="N264" s="1">
        <f t="shared" si="19"/>
        <v>1</v>
      </c>
      <c r="O264" s="1" t="s">
        <v>21</v>
      </c>
    </row>
    <row r="265">
      <c r="A265" s="1" t="s">
        <v>558</v>
      </c>
      <c r="B265" s="1" t="s">
        <v>559</v>
      </c>
      <c r="C265" s="2">
        <v>45855.0</v>
      </c>
      <c r="D265" s="2" t="str">
        <f t="shared" si="1"/>
        <v>Thursday</v>
      </c>
      <c r="E265" s="3">
        <f t="shared" si="2"/>
        <v>4</v>
      </c>
      <c r="F265" s="4">
        <v>0.59375</v>
      </c>
      <c r="G265" s="1" t="s">
        <v>18</v>
      </c>
      <c r="H265" s="1">
        <v>4.0</v>
      </c>
      <c r="I265" s="1" t="s">
        <v>19</v>
      </c>
      <c r="J265" s="1" t="s">
        <v>20</v>
      </c>
      <c r="K265" s="1">
        <v>25.0</v>
      </c>
      <c r="L265" s="1">
        <v>27.0</v>
      </c>
      <c r="M265" s="1">
        <f t="shared" si="3"/>
        <v>2</v>
      </c>
      <c r="N265" s="1">
        <f t="shared" si="19"/>
        <v>2</v>
      </c>
      <c r="O265" s="1" t="s">
        <v>21</v>
      </c>
    </row>
    <row r="266">
      <c r="A266" s="1" t="s">
        <v>560</v>
      </c>
      <c r="B266" s="1" t="s">
        <v>561</v>
      </c>
      <c r="C266" s="2">
        <v>45855.0</v>
      </c>
      <c r="D266" s="2" t="str">
        <f t="shared" si="1"/>
        <v>Thursday</v>
      </c>
      <c r="E266" s="3">
        <f t="shared" si="2"/>
        <v>4</v>
      </c>
      <c r="F266" s="4">
        <v>0.6666666666666666</v>
      </c>
      <c r="G266" s="1" t="s">
        <v>18</v>
      </c>
      <c r="H266" s="1">
        <v>18.0</v>
      </c>
      <c r="I266" s="1" t="s">
        <v>32</v>
      </c>
      <c r="J266" s="1" t="s">
        <v>20</v>
      </c>
      <c r="K266" s="1">
        <v>25.0</v>
      </c>
      <c r="L266" s="1">
        <v>28.0</v>
      </c>
      <c r="M266" s="1">
        <f t="shared" si="3"/>
        <v>3</v>
      </c>
      <c r="N266" s="1">
        <f t="shared" si="19"/>
        <v>3</v>
      </c>
      <c r="O266" s="1" t="s">
        <v>21</v>
      </c>
    </row>
    <row r="267">
      <c r="A267" s="1" t="s">
        <v>562</v>
      </c>
      <c r="B267" s="1" t="s">
        <v>563</v>
      </c>
      <c r="C267" s="2">
        <v>45855.0</v>
      </c>
      <c r="D267" s="2" t="str">
        <f t="shared" si="1"/>
        <v>Thursday</v>
      </c>
      <c r="E267" s="3">
        <f t="shared" si="2"/>
        <v>4</v>
      </c>
      <c r="F267" s="4">
        <v>0.6354166666666666</v>
      </c>
      <c r="G267" s="1" t="s">
        <v>18</v>
      </c>
      <c r="H267" s="1">
        <v>72.0</v>
      </c>
      <c r="I267" s="1" t="s">
        <v>19</v>
      </c>
      <c r="J267" s="1" t="s">
        <v>39</v>
      </c>
      <c r="K267" s="1">
        <v>25.0</v>
      </c>
      <c r="L267" s="1">
        <v>28.0</v>
      </c>
      <c r="M267" s="1">
        <f t="shared" si="3"/>
        <v>3</v>
      </c>
      <c r="N267" s="1">
        <f t="shared" si="19"/>
        <v>3</v>
      </c>
      <c r="O267" s="1" t="s">
        <v>21</v>
      </c>
    </row>
    <row r="268">
      <c r="A268" s="1" t="s">
        <v>564</v>
      </c>
      <c r="B268" s="1" t="s">
        <v>565</v>
      </c>
      <c r="C268" s="2">
        <v>45855.0</v>
      </c>
      <c r="D268" s="2" t="str">
        <f t="shared" si="1"/>
        <v>Thursday</v>
      </c>
      <c r="E268" s="3">
        <f t="shared" si="2"/>
        <v>4</v>
      </c>
      <c r="F268" s="4">
        <v>0.6666666666666666</v>
      </c>
      <c r="G268" s="1" t="s">
        <v>27</v>
      </c>
      <c r="H268" s="1">
        <v>22.0</v>
      </c>
      <c r="I268" s="1" t="s">
        <v>32</v>
      </c>
      <c r="J268" s="1" t="s">
        <v>39</v>
      </c>
      <c r="K268" s="1">
        <v>25.0</v>
      </c>
      <c r="L268" s="1">
        <v>28.0</v>
      </c>
      <c r="M268" s="1">
        <f t="shared" si="3"/>
        <v>3</v>
      </c>
      <c r="N268" s="1">
        <f t="shared" si="19"/>
        <v>3</v>
      </c>
      <c r="O268" s="1" t="s">
        <v>21</v>
      </c>
    </row>
    <row r="269">
      <c r="A269" s="1" t="s">
        <v>566</v>
      </c>
      <c r="B269" s="1" t="s">
        <v>567</v>
      </c>
      <c r="C269" s="2">
        <v>45855.0</v>
      </c>
      <c r="D269" s="2" t="str">
        <f t="shared" si="1"/>
        <v>Thursday</v>
      </c>
      <c r="E269" s="3">
        <f t="shared" si="2"/>
        <v>4</v>
      </c>
      <c r="F269" s="4">
        <v>0.6666666666666666</v>
      </c>
      <c r="G269" s="1" t="s">
        <v>27</v>
      </c>
      <c r="H269" s="1">
        <v>11.0</v>
      </c>
      <c r="I269" s="1" t="s">
        <v>54</v>
      </c>
      <c r="J269" s="1" t="s">
        <v>20</v>
      </c>
      <c r="K269" s="1">
        <v>20.0</v>
      </c>
      <c r="L269" s="1">
        <v>24.0</v>
      </c>
      <c r="M269" s="1">
        <f t="shared" si="3"/>
        <v>4</v>
      </c>
      <c r="N269" s="1">
        <f t="shared" si="19"/>
        <v>4</v>
      </c>
      <c r="O269" s="1" t="s">
        <v>21</v>
      </c>
    </row>
    <row r="270">
      <c r="A270" s="1" t="s">
        <v>568</v>
      </c>
      <c r="B270" s="1" t="s">
        <v>569</v>
      </c>
      <c r="C270" s="2">
        <v>45855.0</v>
      </c>
      <c r="D270" s="2" t="str">
        <f t="shared" si="1"/>
        <v>Thursday</v>
      </c>
      <c r="E270" s="3">
        <f t="shared" si="2"/>
        <v>4</v>
      </c>
      <c r="F270" s="4">
        <v>0.40625</v>
      </c>
      <c r="G270" s="1" t="s">
        <v>18</v>
      </c>
      <c r="H270" s="1">
        <v>1.0</v>
      </c>
      <c r="I270" s="1" t="s">
        <v>19</v>
      </c>
      <c r="J270" s="1" t="s">
        <v>39</v>
      </c>
      <c r="K270" s="1">
        <v>30.0</v>
      </c>
      <c r="L270" s="1">
        <v>34.0</v>
      </c>
      <c r="M270" s="1">
        <f t="shared" si="3"/>
        <v>4</v>
      </c>
      <c r="N270" s="1">
        <f t="shared" si="19"/>
        <v>4</v>
      </c>
      <c r="O270" s="1" t="s">
        <v>21</v>
      </c>
    </row>
    <row r="271">
      <c r="A271" s="1" t="s">
        <v>570</v>
      </c>
      <c r="B271" s="1" t="s">
        <v>571</v>
      </c>
      <c r="C271" s="2">
        <v>45855.0</v>
      </c>
      <c r="D271" s="2" t="str">
        <f t="shared" si="1"/>
        <v>Thursday</v>
      </c>
      <c r="E271" s="3">
        <f t="shared" si="2"/>
        <v>4</v>
      </c>
      <c r="F271" s="4">
        <v>0.5625</v>
      </c>
      <c r="G271" s="1" t="s">
        <v>18</v>
      </c>
      <c r="H271" s="1">
        <v>65.0</v>
      </c>
      <c r="I271" s="1" t="s">
        <v>32</v>
      </c>
      <c r="J271" s="1" t="s">
        <v>20</v>
      </c>
      <c r="K271" s="1">
        <v>20.0</v>
      </c>
      <c r="M271" s="1" t="str">
        <f t="shared" si="3"/>
        <v/>
      </c>
      <c r="O271" s="1" t="s">
        <v>73</v>
      </c>
      <c r="P271" s="1" t="s">
        <v>74</v>
      </c>
    </row>
    <row r="272">
      <c r="A272" s="1" t="s">
        <v>572</v>
      </c>
      <c r="B272" s="1" t="s">
        <v>573</v>
      </c>
      <c r="C272" s="2">
        <v>45855.0</v>
      </c>
      <c r="D272" s="2" t="str">
        <f t="shared" si="1"/>
        <v>Thursday</v>
      </c>
      <c r="E272" s="3">
        <f t="shared" si="2"/>
        <v>4</v>
      </c>
      <c r="F272" s="4">
        <v>0.5416666666666666</v>
      </c>
      <c r="G272" s="1" t="s">
        <v>27</v>
      </c>
      <c r="H272" s="1">
        <v>54.0</v>
      </c>
      <c r="I272" s="1" t="s">
        <v>24</v>
      </c>
      <c r="J272" s="1" t="s">
        <v>85</v>
      </c>
      <c r="K272" s="1">
        <v>15.0</v>
      </c>
      <c r="M272" s="1" t="str">
        <f t="shared" si="3"/>
        <v/>
      </c>
      <c r="O272" s="1" t="s">
        <v>73</v>
      </c>
      <c r="P272" s="1" t="s">
        <v>74</v>
      </c>
    </row>
    <row r="273">
      <c r="A273" s="1" t="s">
        <v>574</v>
      </c>
      <c r="B273" s="1" t="s">
        <v>575</v>
      </c>
      <c r="C273" s="2">
        <v>45855.0</v>
      </c>
      <c r="D273" s="2" t="str">
        <f t="shared" si="1"/>
        <v>Thursday</v>
      </c>
      <c r="E273" s="3">
        <f t="shared" si="2"/>
        <v>4</v>
      </c>
      <c r="F273" s="4">
        <v>0.5416666666666666</v>
      </c>
      <c r="G273" s="1" t="s">
        <v>27</v>
      </c>
      <c r="H273" s="1">
        <v>55.0</v>
      </c>
      <c r="I273" s="1" t="s">
        <v>24</v>
      </c>
      <c r="J273" s="1" t="s">
        <v>39</v>
      </c>
      <c r="K273" s="1">
        <v>15.0</v>
      </c>
      <c r="M273" s="1" t="str">
        <f t="shared" si="3"/>
        <v/>
      </c>
      <c r="O273" s="1" t="s">
        <v>73</v>
      </c>
      <c r="P273" s="1" t="s">
        <v>108</v>
      </c>
    </row>
    <row r="274">
      <c r="A274" s="1" t="s">
        <v>576</v>
      </c>
      <c r="B274" s="1" t="s">
        <v>577</v>
      </c>
      <c r="C274" s="2">
        <v>45855.0</v>
      </c>
      <c r="D274" s="2" t="str">
        <f t="shared" si="1"/>
        <v>Thursday</v>
      </c>
      <c r="E274" s="3">
        <f t="shared" si="2"/>
        <v>4</v>
      </c>
      <c r="F274" s="4">
        <v>0.5833333333333334</v>
      </c>
      <c r="G274" s="1" t="s">
        <v>27</v>
      </c>
      <c r="H274" s="1">
        <v>4.0</v>
      </c>
      <c r="I274" s="1" t="s">
        <v>19</v>
      </c>
      <c r="J274" s="1" t="s">
        <v>39</v>
      </c>
      <c r="K274" s="1">
        <v>25.0</v>
      </c>
      <c r="M274" s="1" t="str">
        <f t="shared" si="3"/>
        <v/>
      </c>
      <c r="O274" s="1" t="s">
        <v>73</v>
      </c>
      <c r="P274" s="1" t="s">
        <v>355</v>
      </c>
    </row>
    <row r="275">
      <c r="A275" s="1" t="s">
        <v>578</v>
      </c>
      <c r="B275" s="1" t="s">
        <v>579</v>
      </c>
      <c r="C275" s="2">
        <v>45856.0</v>
      </c>
      <c r="D275" s="2" t="str">
        <f t="shared" si="1"/>
        <v>Friday</v>
      </c>
      <c r="E275" s="3">
        <f t="shared" si="2"/>
        <v>5</v>
      </c>
      <c r="F275" s="4">
        <v>0.6770833333333334</v>
      </c>
      <c r="G275" s="1" t="s">
        <v>27</v>
      </c>
      <c r="H275" s="1">
        <v>69.0</v>
      </c>
      <c r="I275" s="1" t="s">
        <v>24</v>
      </c>
      <c r="J275" s="1" t="s">
        <v>20</v>
      </c>
      <c r="K275" s="1">
        <v>20.0</v>
      </c>
      <c r="L275" s="1">
        <v>15.0</v>
      </c>
      <c r="M275" s="1">
        <f t="shared" si="3"/>
        <v>-5</v>
      </c>
      <c r="N275" s="1">
        <f t="shared" ref="N275:N295" si="20">abs(M275)</f>
        <v>5</v>
      </c>
      <c r="O275" s="1" t="s">
        <v>21</v>
      </c>
    </row>
    <row r="276">
      <c r="A276" s="1" t="s">
        <v>580</v>
      </c>
      <c r="B276" s="1" t="s">
        <v>581</v>
      </c>
      <c r="C276" s="2">
        <v>45856.0</v>
      </c>
      <c r="D276" s="2" t="str">
        <f t="shared" si="1"/>
        <v>Friday</v>
      </c>
      <c r="E276" s="3">
        <f t="shared" si="2"/>
        <v>5</v>
      </c>
      <c r="F276" s="4">
        <v>0.6041666666666666</v>
      </c>
      <c r="G276" s="1" t="s">
        <v>27</v>
      </c>
      <c r="H276" s="1">
        <v>7.0</v>
      </c>
      <c r="I276" s="1" t="s">
        <v>32</v>
      </c>
      <c r="J276" s="1" t="s">
        <v>20</v>
      </c>
      <c r="K276" s="1">
        <v>25.0</v>
      </c>
      <c r="L276" s="1">
        <v>21.0</v>
      </c>
      <c r="M276" s="1">
        <f t="shared" si="3"/>
        <v>-4</v>
      </c>
      <c r="N276" s="1">
        <f t="shared" si="20"/>
        <v>4</v>
      </c>
      <c r="O276" s="1" t="s">
        <v>21</v>
      </c>
    </row>
    <row r="277">
      <c r="A277" s="1" t="s">
        <v>582</v>
      </c>
      <c r="B277" s="1" t="s">
        <v>583</v>
      </c>
      <c r="C277" s="2">
        <v>45856.0</v>
      </c>
      <c r="D277" s="2" t="str">
        <f t="shared" si="1"/>
        <v>Friday</v>
      </c>
      <c r="E277" s="3">
        <f t="shared" si="2"/>
        <v>5</v>
      </c>
      <c r="F277" s="4">
        <v>0.46875</v>
      </c>
      <c r="G277" s="1" t="s">
        <v>18</v>
      </c>
      <c r="H277" s="1">
        <v>2.0</v>
      </c>
      <c r="I277" s="1" t="s">
        <v>24</v>
      </c>
      <c r="J277" s="1" t="s">
        <v>20</v>
      </c>
      <c r="K277" s="1">
        <v>15.0</v>
      </c>
      <c r="L277" s="1">
        <v>13.0</v>
      </c>
      <c r="M277" s="1">
        <f t="shared" si="3"/>
        <v>-2</v>
      </c>
      <c r="N277" s="1">
        <f t="shared" si="20"/>
        <v>2</v>
      </c>
      <c r="O277" s="1" t="s">
        <v>21</v>
      </c>
    </row>
    <row r="278">
      <c r="A278" s="1" t="s">
        <v>584</v>
      </c>
      <c r="B278" s="1" t="s">
        <v>585</v>
      </c>
      <c r="C278" s="2">
        <v>45856.0</v>
      </c>
      <c r="D278" s="2" t="str">
        <f t="shared" si="1"/>
        <v>Friday</v>
      </c>
      <c r="E278" s="3">
        <f t="shared" si="2"/>
        <v>5</v>
      </c>
      <c r="F278" s="4">
        <v>0.4166666666666667</v>
      </c>
      <c r="G278" s="1" t="s">
        <v>27</v>
      </c>
      <c r="H278" s="1">
        <v>5.0</v>
      </c>
      <c r="I278" s="1" t="s">
        <v>54</v>
      </c>
      <c r="J278" s="1" t="s">
        <v>20</v>
      </c>
      <c r="K278" s="1">
        <v>20.0</v>
      </c>
      <c r="L278" s="1">
        <v>19.0</v>
      </c>
      <c r="M278" s="1">
        <f t="shared" si="3"/>
        <v>-1</v>
      </c>
      <c r="N278" s="1">
        <f t="shared" si="20"/>
        <v>1</v>
      </c>
      <c r="O278" s="1" t="s">
        <v>21</v>
      </c>
    </row>
    <row r="279">
      <c r="A279" s="1" t="s">
        <v>586</v>
      </c>
      <c r="B279" s="1" t="s">
        <v>587</v>
      </c>
      <c r="C279" s="2">
        <v>45856.0</v>
      </c>
      <c r="D279" s="2" t="str">
        <f t="shared" si="1"/>
        <v>Friday</v>
      </c>
      <c r="E279" s="3">
        <f t="shared" si="2"/>
        <v>5</v>
      </c>
      <c r="F279" s="4">
        <v>0.5729166666666666</v>
      </c>
      <c r="G279" s="1" t="s">
        <v>18</v>
      </c>
      <c r="H279" s="1">
        <v>61.0</v>
      </c>
      <c r="I279" s="1" t="s">
        <v>19</v>
      </c>
      <c r="J279" s="1" t="s">
        <v>20</v>
      </c>
      <c r="K279" s="1">
        <v>30.0</v>
      </c>
      <c r="L279" s="1">
        <v>30.0</v>
      </c>
      <c r="M279" s="1">
        <f t="shared" si="3"/>
        <v>0</v>
      </c>
      <c r="N279" s="1">
        <f t="shared" si="20"/>
        <v>0</v>
      </c>
      <c r="O279" s="1" t="s">
        <v>21</v>
      </c>
    </row>
    <row r="280">
      <c r="A280" s="1" t="s">
        <v>588</v>
      </c>
      <c r="B280" s="1" t="s">
        <v>589</v>
      </c>
      <c r="C280" s="2">
        <v>45856.0</v>
      </c>
      <c r="D280" s="2" t="str">
        <f t="shared" si="1"/>
        <v>Friday</v>
      </c>
      <c r="E280" s="3">
        <f t="shared" si="2"/>
        <v>5</v>
      </c>
      <c r="F280" s="4">
        <v>0.5625</v>
      </c>
      <c r="G280" s="1" t="s">
        <v>27</v>
      </c>
      <c r="H280" s="1">
        <v>75.0</v>
      </c>
      <c r="I280" s="1" t="s">
        <v>54</v>
      </c>
      <c r="J280" s="1" t="s">
        <v>20</v>
      </c>
      <c r="K280" s="1">
        <v>25.0</v>
      </c>
      <c r="L280" s="1">
        <v>25.0</v>
      </c>
      <c r="M280" s="1">
        <f t="shared" si="3"/>
        <v>0</v>
      </c>
      <c r="N280" s="1">
        <f t="shared" si="20"/>
        <v>0</v>
      </c>
      <c r="O280" s="1" t="s">
        <v>21</v>
      </c>
    </row>
    <row r="281">
      <c r="A281" s="1" t="s">
        <v>590</v>
      </c>
      <c r="B281" s="1" t="s">
        <v>591</v>
      </c>
      <c r="C281" s="2">
        <v>45856.0</v>
      </c>
      <c r="D281" s="2" t="str">
        <f t="shared" si="1"/>
        <v>Friday</v>
      </c>
      <c r="E281" s="3">
        <f t="shared" si="2"/>
        <v>5</v>
      </c>
      <c r="F281" s="4">
        <v>0.3541666666666667</v>
      </c>
      <c r="G281" s="1" t="s">
        <v>27</v>
      </c>
      <c r="H281" s="1">
        <v>52.0</v>
      </c>
      <c r="I281" s="1" t="s">
        <v>54</v>
      </c>
      <c r="J281" s="1" t="s">
        <v>20</v>
      </c>
      <c r="K281" s="1">
        <v>15.0</v>
      </c>
      <c r="L281" s="1">
        <v>16.0</v>
      </c>
      <c r="M281" s="1">
        <f t="shared" si="3"/>
        <v>1</v>
      </c>
      <c r="N281" s="1">
        <f t="shared" si="20"/>
        <v>1</v>
      </c>
      <c r="O281" s="1" t="s">
        <v>21</v>
      </c>
    </row>
    <row r="282">
      <c r="A282" s="1" t="s">
        <v>592</v>
      </c>
      <c r="B282" s="1" t="s">
        <v>593</v>
      </c>
      <c r="C282" s="2">
        <v>45856.0</v>
      </c>
      <c r="D282" s="2" t="str">
        <f t="shared" si="1"/>
        <v>Friday</v>
      </c>
      <c r="E282" s="3">
        <f t="shared" si="2"/>
        <v>5</v>
      </c>
      <c r="F282" s="4">
        <v>0.4583333333333333</v>
      </c>
      <c r="G282" s="1" t="s">
        <v>27</v>
      </c>
      <c r="H282" s="1">
        <v>16.0</v>
      </c>
      <c r="I282" s="1" t="s">
        <v>54</v>
      </c>
      <c r="J282" s="1" t="s">
        <v>39</v>
      </c>
      <c r="K282" s="1">
        <v>20.0</v>
      </c>
      <c r="L282" s="1">
        <v>22.0</v>
      </c>
      <c r="M282" s="1">
        <f t="shared" si="3"/>
        <v>2</v>
      </c>
      <c r="N282" s="1">
        <f t="shared" si="20"/>
        <v>2</v>
      </c>
      <c r="O282" s="1" t="s">
        <v>21</v>
      </c>
    </row>
    <row r="283">
      <c r="A283" s="1" t="s">
        <v>594</v>
      </c>
      <c r="B283" s="1" t="s">
        <v>595</v>
      </c>
      <c r="C283" s="2">
        <v>45856.0</v>
      </c>
      <c r="D283" s="2" t="str">
        <f t="shared" si="1"/>
        <v>Friday</v>
      </c>
      <c r="E283" s="3">
        <f t="shared" si="2"/>
        <v>5</v>
      </c>
      <c r="F283" s="4">
        <v>0.6458333333333334</v>
      </c>
      <c r="G283" s="1" t="s">
        <v>27</v>
      </c>
      <c r="H283" s="1">
        <v>26.0</v>
      </c>
      <c r="I283" s="1" t="s">
        <v>32</v>
      </c>
      <c r="J283" s="1" t="s">
        <v>20</v>
      </c>
      <c r="K283" s="1">
        <v>25.0</v>
      </c>
      <c r="L283" s="1">
        <v>28.0</v>
      </c>
      <c r="M283" s="1">
        <f t="shared" si="3"/>
        <v>3</v>
      </c>
      <c r="N283" s="1">
        <f t="shared" si="20"/>
        <v>3</v>
      </c>
      <c r="O283" s="1" t="s">
        <v>21</v>
      </c>
    </row>
    <row r="284">
      <c r="A284" s="1" t="s">
        <v>596</v>
      </c>
      <c r="B284" s="1" t="s">
        <v>597</v>
      </c>
      <c r="C284" s="2">
        <v>45856.0</v>
      </c>
      <c r="D284" s="2" t="str">
        <f t="shared" si="1"/>
        <v>Friday</v>
      </c>
      <c r="E284" s="3">
        <f t="shared" si="2"/>
        <v>5</v>
      </c>
      <c r="F284" s="4">
        <v>0.40625</v>
      </c>
      <c r="G284" s="1" t="s">
        <v>18</v>
      </c>
      <c r="H284" s="1">
        <v>63.0</v>
      </c>
      <c r="I284" s="1" t="s">
        <v>54</v>
      </c>
      <c r="J284" s="1" t="s">
        <v>39</v>
      </c>
      <c r="K284" s="1">
        <v>15.0</v>
      </c>
      <c r="L284" s="1">
        <v>18.0</v>
      </c>
      <c r="M284" s="1">
        <f t="shared" si="3"/>
        <v>3</v>
      </c>
      <c r="N284" s="1">
        <f t="shared" si="20"/>
        <v>3</v>
      </c>
      <c r="O284" s="1" t="s">
        <v>21</v>
      </c>
    </row>
    <row r="285">
      <c r="A285" s="1" t="s">
        <v>598</v>
      </c>
      <c r="B285" s="1" t="s">
        <v>599</v>
      </c>
      <c r="C285" s="2">
        <v>45856.0</v>
      </c>
      <c r="D285" s="2" t="str">
        <f t="shared" si="1"/>
        <v>Friday</v>
      </c>
      <c r="E285" s="3">
        <f t="shared" si="2"/>
        <v>5</v>
      </c>
      <c r="F285" s="4">
        <v>0.40625</v>
      </c>
      <c r="G285" s="1" t="s">
        <v>18</v>
      </c>
      <c r="H285" s="1">
        <v>32.0</v>
      </c>
      <c r="I285" s="1" t="s">
        <v>19</v>
      </c>
      <c r="J285" s="1" t="s">
        <v>39</v>
      </c>
      <c r="K285" s="1">
        <v>20.0</v>
      </c>
      <c r="L285" s="1">
        <v>24.0</v>
      </c>
      <c r="M285" s="1">
        <f t="shared" si="3"/>
        <v>4</v>
      </c>
      <c r="N285" s="1">
        <f t="shared" si="20"/>
        <v>4</v>
      </c>
      <c r="O285" s="1" t="s">
        <v>21</v>
      </c>
    </row>
    <row r="286">
      <c r="A286" s="1" t="s">
        <v>600</v>
      </c>
      <c r="B286" s="1" t="s">
        <v>601</v>
      </c>
      <c r="C286" s="2">
        <v>45857.0</v>
      </c>
      <c r="D286" s="2" t="str">
        <f t="shared" si="1"/>
        <v>Saturday</v>
      </c>
      <c r="E286" s="3">
        <f t="shared" si="2"/>
        <v>6</v>
      </c>
      <c r="F286" s="4">
        <v>0.6666666666666666</v>
      </c>
      <c r="G286" s="1" t="s">
        <v>18</v>
      </c>
      <c r="H286" s="1">
        <v>50.0</v>
      </c>
      <c r="I286" s="1" t="s">
        <v>24</v>
      </c>
      <c r="J286" s="1" t="s">
        <v>20</v>
      </c>
      <c r="K286" s="1">
        <v>15.0</v>
      </c>
      <c r="L286" s="1">
        <v>8.0</v>
      </c>
      <c r="M286" s="1">
        <f t="shared" si="3"/>
        <v>-7</v>
      </c>
      <c r="N286" s="1">
        <f t="shared" si="20"/>
        <v>7</v>
      </c>
      <c r="O286" s="1" t="s">
        <v>21</v>
      </c>
    </row>
    <row r="287">
      <c r="A287" s="1" t="s">
        <v>602</v>
      </c>
      <c r="B287" s="1" t="s">
        <v>603</v>
      </c>
      <c r="C287" s="2">
        <v>45857.0</v>
      </c>
      <c r="D287" s="2" t="str">
        <f t="shared" si="1"/>
        <v>Saturday</v>
      </c>
      <c r="E287" s="3">
        <f t="shared" si="2"/>
        <v>6</v>
      </c>
      <c r="F287" s="4">
        <v>0.5208333333333334</v>
      </c>
      <c r="G287" s="1" t="s">
        <v>27</v>
      </c>
      <c r="H287" s="1">
        <v>26.0</v>
      </c>
      <c r="I287" s="1" t="s">
        <v>19</v>
      </c>
      <c r="J287" s="1" t="s">
        <v>20</v>
      </c>
      <c r="K287" s="1">
        <v>25.0</v>
      </c>
      <c r="L287" s="1">
        <v>22.0</v>
      </c>
      <c r="M287" s="1">
        <f t="shared" si="3"/>
        <v>-3</v>
      </c>
      <c r="N287" s="1">
        <f t="shared" si="20"/>
        <v>3</v>
      </c>
      <c r="O287" s="1" t="s">
        <v>21</v>
      </c>
    </row>
    <row r="288">
      <c r="A288" s="1" t="s">
        <v>604</v>
      </c>
      <c r="B288" s="1" t="s">
        <v>605</v>
      </c>
      <c r="C288" s="2">
        <v>45857.0</v>
      </c>
      <c r="D288" s="2" t="str">
        <f t="shared" si="1"/>
        <v>Saturday</v>
      </c>
      <c r="E288" s="3">
        <f t="shared" si="2"/>
        <v>6</v>
      </c>
      <c r="F288" s="4">
        <v>0.6145833333333334</v>
      </c>
      <c r="G288" s="1" t="s">
        <v>18</v>
      </c>
      <c r="H288" s="1">
        <v>41.0</v>
      </c>
      <c r="I288" s="1" t="s">
        <v>24</v>
      </c>
      <c r="J288" s="1" t="s">
        <v>20</v>
      </c>
      <c r="K288" s="1">
        <v>25.0</v>
      </c>
      <c r="L288" s="1">
        <v>22.0</v>
      </c>
      <c r="M288" s="1">
        <f t="shared" si="3"/>
        <v>-3</v>
      </c>
      <c r="N288" s="1">
        <f t="shared" si="20"/>
        <v>3</v>
      </c>
      <c r="O288" s="1" t="s">
        <v>21</v>
      </c>
    </row>
    <row r="289">
      <c r="A289" s="1" t="s">
        <v>606</v>
      </c>
      <c r="B289" s="1" t="s">
        <v>607</v>
      </c>
      <c r="C289" s="2">
        <v>45857.0</v>
      </c>
      <c r="D289" s="2" t="str">
        <f t="shared" si="1"/>
        <v>Saturday</v>
      </c>
      <c r="E289" s="3">
        <f t="shared" si="2"/>
        <v>6</v>
      </c>
      <c r="F289" s="4">
        <v>0.5</v>
      </c>
      <c r="G289" s="1" t="s">
        <v>18</v>
      </c>
      <c r="H289" s="1">
        <v>25.0</v>
      </c>
      <c r="I289" s="1" t="s">
        <v>32</v>
      </c>
      <c r="J289" s="1" t="s">
        <v>39</v>
      </c>
      <c r="K289" s="1">
        <v>20.0</v>
      </c>
      <c r="L289" s="1">
        <v>17.0</v>
      </c>
      <c r="M289" s="1">
        <f t="shared" si="3"/>
        <v>-3</v>
      </c>
      <c r="N289" s="1">
        <f t="shared" si="20"/>
        <v>3</v>
      </c>
      <c r="O289" s="1" t="s">
        <v>21</v>
      </c>
    </row>
    <row r="290">
      <c r="A290" s="1" t="s">
        <v>608</v>
      </c>
      <c r="B290" s="1" t="s">
        <v>609</v>
      </c>
      <c r="C290" s="2">
        <v>45857.0</v>
      </c>
      <c r="D290" s="2" t="str">
        <f t="shared" si="1"/>
        <v>Saturday</v>
      </c>
      <c r="E290" s="3">
        <f t="shared" si="2"/>
        <v>6</v>
      </c>
      <c r="F290" s="4">
        <v>0.4895833333333333</v>
      </c>
      <c r="G290" s="1" t="s">
        <v>18</v>
      </c>
      <c r="H290" s="1">
        <v>75.0</v>
      </c>
      <c r="I290" s="1" t="s">
        <v>32</v>
      </c>
      <c r="J290" s="1" t="s">
        <v>20</v>
      </c>
      <c r="K290" s="1">
        <v>25.0</v>
      </c>
      <c r="L290" s="1">
        <v>23.0</v>
      </c>
      <c r="M290" s="1">
        <f t="shared" si="3"/>
        <v>-2</v>
      </c>
      <c r="N290" s="1">
        <f t="shared" si="20"/>
        <v>2</v>
      </c>
      <c r="O290" s="1" t="s">
        <v>21</v>
      </c>
    </row>
    <row r="291">
      <c r="A291" s="1" t="s">
        <v>610</v>
      </c>
      <c r="B291" s="1" t="s">
        <v>611</v>
      </c>
      <c r="C291" s="2">
        <v>45857.0</v>
      </c>
      <c r="D291" s="2" t="str">
        <f t="shared" si="1"/>
        <v>Saturday</v>
      </c>
      <c r="E291" s="3">
        <f t="shared" si="2"/>
        <v>6</v>
      </c>
      <c r="F291" s="4">
        <v>0.6458333333333334</v>
      </c>
      <c r="G291" s="1" t="s">
        <v>27</v>
      </c>
      <c r="H291" s="1">
        <v>49.0</v>
      </c>
      <c r="I291" s="1" t="s">
        <v>19</v>
      </c>
      <c r="J291" s="1" t="s">
        <v>39</v>
      </c>
      <c r="K291" s="1">
        <v>30.0</v>
      </c>
      <c r="L291" s="1">
        <v>29.0</v>
      </c>
      <c r="M291" s="1">
        <f t="shared" si="3"/>
        <v>-1</v>
      </c>
      <c r="N291" s="1">
        <f t="shared" si="20"/>
        <v>1</v>
      </c>
      <c r="O291" s="1" t="s">
        <v>21</v>
      </c>
    </row>
    <row r="292">
      <c r="A292" s="1" t="s">
        <v>612</v>
      </c>
      <c r="B292" s="1" t="s">
        <v>613</v>
      </c>
      <c r="C292" s="2">
        <v>45857.0</v>
      </c>
      <c r="D292" s="2" t="str">
        <f t="shared" si="1"/>
        <v>Saturday</v>
      </c>
      <c r="E292" s="3">
        <f t="shared" si="2"/>
        <v>6</v>
      </c>
      <c r="F292" s="4">
        <v>0.4375</v>
      </c>
      <c r="G292" s="1" t="s">
        <v>18</v>
      </c>
      <c r="H292" s="1">
        <v>23.0</v>
      </c>
      <c r="I292" s="1" t="s">
        <v>54</v>
      </c>
      <c r="J292" s="1" t="s">
        <v>20</v>
      </c>
      <c r="K292" s="1">
        <v>30.0</v>
      </c>
      <c r="L292" s="1">
        <v>34.0</v>
      </c>
      <c r="M292" s="1">
        <f t="shared" si="3"/>
        <v>4</v>
      </c>
      <c r="N292" s="1">
        <f t="shared" si="20"/>
        <v>4</v>
      </c>
      <c r="O292" s="1" t="s">
        <v>21</v>
      </c>
    </row>
    <row r="293">
      <c r="A293" s="1" t="s">
        <v>614</v>
      </c>
      <c r="B293" s="1" t="s">
        <v>615</v>
      </c>
      <c r="C293" s="2">
        <v>45857.0</v>
      </c>
      <c r="D293" s="2" t="str">
        <f t="shared" si="1"/>
        <v>Saturday</v>
      </c>
      <c r="E293" s="3">
        <f t="shared" si="2"/>
        <v>6</v>
      </c>
      <c r="F293" s="4">
        <v>0.4895833333333333</v>
      </c>
      <c r="G293" s="1" t="s">
        <v>27</v>
      </c>
      <c r="H293" s="1">
        <v>55.0</v>
      </c>
      <c r="I293" s="1" t="s">
        <v>54</v>
      </c>
      <c r="J293" s="1" t="s">
        <v>39</v>
      </c>
      <c r="K293" s="1">
        <v>20.0</v>
      </c>
      <c r="L293" s="1">
        <v>26.0</v>
      </c>
      <c r="M293" s="1">
        <f t="shared" si="3"/>
        <v>6</v>
      </c>
      <c r="N293" s="1">
        <f t="shared" si="20"/>
        <v>6</v>
      </c>
      <c r="O293" s="1" t="s">
        <v>21</v>
      </c>
    </row>
    <row r="294">
      <c r="A294" s="1" t="s">
        <v>616</v>
      </c>
      <c r="B294" s="1" t="s">
        <v>617</v>
      </c>
      <c r="C294" s="2">
        <v>45857.0</v>
      </c>
      <c r="D294" s="2" t="str">
        <f t="shared" si="1"/>
        <v>Saturday</v>
      </c>
      <c r="E294" s="3">
        <f t="shared" si="2"/>
        <v>6</v>
      </c>
      <c r="F294" s="4">
        <v>0.6875</v>
      </c>
      <c r="G294" s="1" t="s">
        <v>27</v>
      </c>
      <c r="H294" s="1">
        <v>56.0</v>
      </c>
      <c r="I294" s="1" t="s">
        <v>32</v>
      </c>
      <c r="J294" s="1" t="s">
        <v>20</v>
      </c>
      <c r="K294" s="1">
        <v>25.0</v>
      </c>
      <c r="L294" s="1">
        <v>32.0</v>
      </c>
      <c r="M294" s="1">
        <f t="shared" si="3"/>
        <v>7</v>
      </c>
      <c r="N294" s="1">
        <f t="shared" si="20"/>
        <v>7</v>
      </c>
      <c r="O294" s="1" t="s">
        <v>21</v>
      </c>
    </row>
    <row r="295">
      <c r="A295" s="1" t="s">
        <v>618</v>
      </c>
      <c r="B295" s="1" t="s">
        <v>619</v>
      </c>
      <c r="C295" s="2">
        <v>45857.0</v>
      </c>
      <c r="D295" s="2" t="str">
        <f t="shared" si="1"/>
        <v>Saturday</v>
      </c>
      <c r="E295" s="3">
        <f t="shared" si="2"/>
        <v>6</v>
      </c>
      <c r="F295" s="4">
        <v>0.40625</v>
      </c>
      <c r="G295" s="1" t="s">
        <v>18</v>
      </c>
      <c r="H295" s="1">
        <v>38.0</v>
      </c>
      <c r="I295" s="1" t="s">
        <v>54</v>
      </c>
      <c r="J295" s="1" t="s">
        <v>20</v>
      </c>
      <c r="K295" s="1">
        <v>25.0</v>
      </c>
      <c r="L295" s="1">
        <v>37.0</v>
      </c>
      <c r="M295" s="1">
        <f t="shared" si="3"/>
        <v>12</v>
      </c>
      <c r="N295" s="1">
        <f t="shared" si="20"/>
        <v>12</v>
      </c>
      <c r="O295" s="1" t="s">
        <v>21</v>
      </c>
    </row>
    <row r="296">
      <c r="A296" s="1" t="s">
        <v>620</v>
      </c>
      <c r="B296" s="1" t="s">
        <v>621</v>
      </c>
      <c r="C296" s="2">
        <v>45857.0</v>
      </c>
      <c r="D296" s="2" t="str">
        <f t="shared" si="1"/>
        <v>Saturday</v>
      </c>
      <c r="E296" s="3">
        <f t="shared" si="2"/>
        <v>6</v>
      </c>
      <c r="F296" s="4">
        <v>0.40625</v>
      </c>
      <c r="G296" s="1" t="s">
        <v>27</v>
      </c>
      <c r="H296" s="1">
        <v>66.0</v>
      </c>
      <c r="I296" s="1" t="s">
        <v>24</v>
      </c>
      <c r="J296" s="1" t="s">
        <v>20</v>
      </c>
      <c r="K296" s="1">
        <v>25.0</v>
      </c>
      <c r="M296" s="1" t="str">
        <f t="shared" si="3"/>
        <v/>
      </c>
      <c r="O296" s="1" t="s">
        <v>73</v>
      </c>
      <c r="P296" s="1" t="s">
        <v>108</v>
      </c>
    </row>
    <row r="297">
      <c r="A297" s="1" t="s">
        <v>622</v>
      </c>
      <c r="B297" s="1" t="s">
        <v>623</v>
      </c>
      <c r="C297" s="2">
        <v>45857.0</v>
      </c>
      <c r="D297" s="2" t="str">
        <f t="shared" si="1"/>
        <v>Saturday</v>
      </c>
      <c r="E297" s="3">
        <f t="shared" si="2"/>
        <v>6</v>
      </c>
      <c r="F297" s="4">
        <v>0.4895833333333333</v>
      </c>
      <c r="G297" s="1" t="s">
        <v>27</v>
      </c>
      <c r="H297" s="1">
        <v>52.0</v>
      </c>
      <c r="I297" s="1" t="s">
        <v>54</v>
      </c>
      <c r="J297" s="1" t="s">
        <v>20</v>
      </c>
      <c r="K297" s="1">
        <v>20.0</v>
      </c>
      <c r="M297" s="1" t="str">
        <f t="shared" si="3"/>
        <v/>
      </c>
      <c r="O297" s="1" t="s">
        <v>73</v>
      </c>
      <c r="P297" s="1" t="s">
        <v>74</v>
      </c>
    </row>
    <row r="298">
      <c r="A298" s="1" t="s">
        <v>624</v>
      </c>
      <c r="B298" s="1" t="s">
        <v>625</v>
      </c>
      <c r="C298" s="2">
        <v>45857.0</v>
      </c>
      <c r="D298" s="2" t="str">
        <f t="shared" si="1"/>
        <v>Saturday</v>
      </c>
      <c r="E298" s="3">
        <f t="shared" si="2"/>
        <v>6</v>
      </c>
      <c r="F298" s="4">
        <v>0.6875</v>
      </c>
      <c r="G298" s="1" t="s">
        <v>18</v>
      </c>
      <c r="H298" s="1">
        <v>29.0</v>
      </c>
      <c r="I298" s="1" t="s">
        <v>19</v>
      </c>
      <c r="J298" s="1" t="s">
        <v>20</v>
      </c>
      <c r="K298" s="1">
        <v>15.0</v>
      </c>
      <c r="M298" s="1" t="str">
        <f t="shared" si="3"/>
        <v/>
      </c>
      <c r="O298" s="1" t="s">
        <v>73</v>
      </c>
      <c r="P298" s="1" t="s">
        <v>355</v>
      </c>
    </row>
    <row r="299">
      <c r="A299" s="1" t="s">
        <v>626</v>
      </c>
      <c r="B299" s="1" t="s">
        <v>627</v>
      </c>
      <c r="C299" s="2">
        <v>45857.0</v>
      </c>
      <c r="D299" s="2" t="str">
        <f t="shared" si="1"/>
        <v>Saturday</v>
      </c>
      <c r="E299" s="3">
        <f t="shared" si="2"/>
        <v>6</v>
      </c>
      <c r="F299" s="4">
        <v>0.4479166666666667</v>
      </c>
      <c r="G299" s="1" t="s">
        <v>18</v>
      </c>
      <c r="H299" s="1">
        <v>14.0</v>
      </c>
      <c r="I299" s="1" t="s">
        <v>54</v>
      </c>
      <c r="J299" s="1" t="s">
        <v>85</v>
      </c>
      <c r="K299" s="1">
        <v>25.0</v>
      </c>
      <c r="M299" s="1" t="str">
        <f t="shared" si="3"/>
        <v/>
      </c>
      <c r="O299" s="1" t="s">
        <v>73</v>
      </c>
      <c r="P299" s="1" t="s">
        <v>157</v>
      </c>
    </row>
    <row r="300">
      <c r="A300" s="1" t="s">
        <v>628</v>
      </c>
      <c r="B300" s="1" t="s">
        <v>629</v>
      </c>
      <c r="C300" s="2">
        <v>45858.0</v>
      </c>
      <c r="D300" s="2" t="str">
        <f t="shared" si="1"/>
        <v>Sunday</v>
      </c>
      <c r="E300" s="3">
        <f t="shared" si="2"/>
        <v>7</v>
      </c>
      <c r="F300" s="4">
        <v>0.59375</v>
      </c>
      <c r="G300" s="1" t="s">
        <v>18</v>
      </c>
      <c r="H300" s="1">
        <v>79.0</v>
      </c>
      <c r="I300" s="1" t="s">
        <v>54</v>
      </c>
      <c r="J300" s="1" t="s">
        <v>20</v>
      </c>
      <c r="K300" s="1">
        <v>30.0</v>
      </c>
      <c r="L300" s="1">
        <v>17.0</v>
      </c>
      <c r="M300" s="1">
        <f t="shared" si="3"/>
        <v>-13</v>
      </c>
      <c r="N300" s="1">
        <f t="shared" ref="N300:N314" si="21">abs(M300)</f>
        <v>13</v>
      </c>
      <c r="O300" s="1" t="s">
        <v>21</v>
      </c>
    </row>
    <row r="301">
      <c r="A301" s="1" t="s">
        <v>630</v>
      </c>
      <c r="B301" s="1" t="s">
        <v>631</v>
      </c>
      <c r="C301" s="2">
        <v>45858.0</v>
      </c>
      <c r="D301" s="2" t="str">
        <f t="shared" si="1"/>
        <v>Sunday</v>
      </c>
      <c r="E301" s="3">
        <f t="shared" si="2"/>
        <v>7</v>
      </c>
      <c r="F301" s="4">
        <v>0.4791666666666667</v>
      </c>
      <c r="G301" s="1" t="s">
        <v>18</v>
      </c>
      <c r="H301" s="1">
        <v>9.0</v>
      </c>
      <c r="I301" s="1" t="s">
        <v>32</v>
      </c>
      <c r="J301" s="1" t="s">
        <v>39</v>
      </c>
      <c r="K301" s="1">
        <v>25.0</v>
      </c>
      <c r="L301" s="1">
        <v>17.0</v>
      </c>
      <c r="M301" s="1">
        <f t="shared" si="3"/>
        <v>-8</v>
      </c>
      <c r="N301" s="1">
        <f t="shared" si="21"/>
        <v>8</v>
      </c>
      <c r="O301" s="1" t="s">
        <v>21</v>
      </c>
    </row>
    <row r="302">
      <c r="A302" s="1" t="s">
        <v>632</v>
      </c>
      <c r="B302" s="1" t="s">
        <v>633</v>
      </c>
      <c r="C302" s="2">
        <v>45858.0</v>
      </c>
      <c r="D302" s="2" t="str">
        <f t="shared" si="1"/>
        <v>Sunday</v>
      </c>
      <c r="E302" s="3">
        <f t="shared" si="2"/>
        <v>7</v>
      </c>
      <c r="F302" s="4">
        <v>0.65625</v>
      </c>
      <c r="G302" s="1" t="s">
        <v>27</v>
      </c>
      <c r="H302" s="1">
        <v>29.0</v>
      </c>
      <c r="I302" s="1" t="s">
        <v>24</v>
      </c>
      <c r="J302" s="1" t="s">
        <v>39</v>
      </c>
      <c r="K302" s="1">
        <v>20.0</v>
      </c>
      <c r="L302" s="1">
        <v>13.0</v>
      </c>
      <c r="M302" s="1">
        <f t="shared" si="3"/>
        <v>-7</v>
      </c>
      <c r="N302" s="1">
        <f t="shared" si="21"/>
        <v>7</v>
      </c>
      <c r="O302" s="1" t="s">
        <v>21</v>
      </c>
    </row>
    <row r="303">
      <c r="A303" s="1" t="s">
        <v>634</v>
      </c>
      <c r="B303" s="1" t="s">
        <v>635</v>
      </c>
      <c r="C303" s="2">
        <v>45858.0</v>
      </c>
      <c r="D303" s="2" t="str">
        <f t="shared" si="1"/>
        <v>Sunday</v>
      </c>
      <c r="E303" s="3">
        <f t="shared" si="2"/>
        <v>7</v>
      </c>
      <c r="F303" s="4">
        <v>0.6041666666666666</v>
      </c>
      <c r="G303" s="1" t="s">
        <v>27</v>
      </c>
      <c r="H303" s="1">
        <v>60.0</v>
      </c>
      <c r="I303" s="1" t="s">
        <v>24</v>
      </c>
      <c r="J303" s="1" t="s">
        <v>20</v>
      </c>
      <c r="K303" s="1">
        <v>25.0</v>
      </c>
      <c r="L303" s="1">
        <v>22.0</v>
      </c>
      <c r="M303" s="1">
        <f t="shared" si="3"/>
        <v>-3</v>
      </c>
      <c r="N303" s="1">
        <f t="shared" si="21"/>
        <v>3</v>
      </c>
      <c r="O303" s="1" t="s">
        <v>21</v>
      </c>
    </row>
    <row r="304">
      <c r="A304" s="1" t="s">
        <v>636</v>
      </c>
      <c r="B304" s="1" t="s">
        <v>637</v>
      </c>
      <c r="C304" s="2">
        <v>45858.0</v>
      </c>
      <c r="D304" s="2" t="str">
        <f t="shared" si="1"/>
        <v>Sunday</v>
      </c>
      <c r="E304" s="3">
        <f t="shared" si="2"/>
        <v>7</v>
      </c>
      <c r="F304" s="4">
        <v>0.5208333333333334</v>
      </c>
      <c r="G304" s="1" t="s">
        <v>18</v>
      </c>
      <c r="H304" s="1">
        <v>29.0</v>
      </c>
      <c r="I304" s="1" t="s">
        <v>54</v>
      </c>
      <c r="J304" s="1" t="s">
        <v>20</v>
      </c>
      <c r="K304" s="1">
        <v>20.0</v>
      </c>
      <c r="L304" s="1">
        <v>17.0</v>
      </c>
      <c r="M304" s="1">
        <f t="shared" si="3"/>
        <v>-3</v>
      </c>
      <c r="N304" s="1">
        <f t="shared" si="21"/>
        <v>3</v>
      </c>
      <c r="O304" s="1" t="s">
        <v>21</v>
      </c>
    </row>
    <row r="305">
      <c r="A305" s="1" t="s">
        <v>638</v>
      </c>
      <c r="B305" s="1" t="s">
        <v>639</v>
      </c>
      <c r="C305" s="2">
        <v>45858.0</v>
      </c>
      <c r="D305" s="2" t="str">
        <f t="shared" si="1"/>
        <v>Sunday</v>
      </c>
      <c r="E305" s="3">
        <f t="shared" si="2"/>
        <v>7</v>
      </c>
      <c r="F305" s="4">
        <v>0.6145833333333334</v>
      </c>
      <c r="G305" s="1" t="s">
        <v>27</v>
      </c>
      <c r="H305" s="1">
        <v>33.0</v>
      </c>
      <c r="I305" s="1" t="s">
        <v>32</v>
      </c>
      <c r="J305" s="1" t="s">
        <v>20</v>
      </c>
      <c r="K305" s="1">
        <v>25.0</v>
      </c>
      <c r="L305" s="1">
        <v>23.0</v>
      </c>
      <c r="M305" s="1">
        <f t="shared" si="3"/>
        <v>-2</v>
      </c>
      <c r="N305" s="1">
        <f t="shared" si="21"/>
        <v>2</v>
      </c>
      <c r="O305" s="1" t="s">
        <v>21</v>
      </c>
    </row>
    <row r="306">
      <c r="A306" s="1" t="s">
        <v>640</v>
      </c>
      <c r="B306" s="1" t="s">
        <v>641</v>
      </c>
      <c r="C306" s="2">
        <v>45858.0</v>
      </c>
      <c r="D306" s="2" t="str">
        <f t="shared" si="1"/>
        <v>Sunday</v>
      </c>
      <c r="E306" s="3">
        <f t="shared" si="2"/>
        <v>7</v>
      </c>
      <c r="F306" s="4">
        <v>0.6354166666666666</v>
      </c>
      <c r="G306" s="1" t="s">
        <v>18</v>
      </c>
      <c r="H306" s="1">
        <v>67.0</v>
      </c>
      <c r="I306" s="1" t="s">
        <v>24</v>
      </c>
      <c r="J306" s="1" t="s">
        <v>20</v>
      </c>
      <c r="K306" s="1">
        <v>15.0</v>
      </c>
      <c r="L306" s="1">
        <v>13.0</v>
      </c>
      <c r="M306" s="1">
        <f t="shared" si="3"/>
        <v>-2</v>
      </c>
      <c r="N306" s="1">
        <f t="shared" si="21"/>
        <v>2</v>
      </c>
      <c r="O306" s="1" t="s">
        <v>21</v>
      </c>
    </row>
    <row r="307">
      <c r="A307" s="1" t="s">
        <v>642</v>
      </c>
      <c r="B307" s="1" t="s">
        <v>643</v>
      </c>
      <c r="C307" s="2">
        <v>45858.0</v>
      </c>
      <c r="D307" s="2" t="str">
        <f t="shared" si="1"/>
        <v>Sunday</v>
      </c>
      <c r="E307" s="3">
        <f t="shared" si="2"/>
        <v>7</v>
      </c>
      <c r="F307" s="4">
        <v>0.6041666666666666</v>
      </c>
      <c r="G307" s="1" t="s">
        <v>27</v>
      </c>
      <c r="H307" s="1">
        <v>8.0</v>
      </c>
      <c r="I307" s="1" t="s">
        <v>24</v>
      </c>
      <c r="J307" s="1" t="s">
        <v>20</v>
      </c>
      <c r="K307" s="1">
        <v>25.0</v>
      </c>
      <c r="L307" s="1">
        <v>24.0</v>
      </c>
      <c r="M307" s="1">
        <f t="shared" si="3"/>
        <v>-1</v>
      </c>
      <c r="N307" s="1">
        <f t="shared" si="21"/>
        <v>1</v>
      </c>
      <c r="O307" s="1" t="s">
        <v>21</v>
      </c>
    </row>
    <row r="308">
      <c r="A308" s="1" t="s">
        <v>644</v>
      </c>
      <c r="B308" s="1" t="s">
        <v>645</v>
      </c>
      <c r="C308" s="2">
        <v>45858.0</v>
      </c>
      <c r="D308" s="2" t="str">
        <f t="shared" si="1"/>
        <v>Sunday</v>
      </c>
      <c r="E308" s="3">
        <f t="shared" si="2"/>
        <v>7</v>
      </c>
      <c r="F308" s="4">
        <v>0.5104166666666666</v>
      </c>
      <c r="G308" s="1" t="s">
        <v>27</v>
      </c>
      <c r="H308" s="1">
        <v>26.0</v>
      </c>
      <c r="I308" s="1" t="s">
        <v>32</v>
      </c>
      <c r="J308" s="1" t="s">
        <v>20</v>
      </c>
      <c r="K308" s="1">
        <v>20.0</v>
      </c>
      <c r="L308" s="1">
        <v>20.0</v>
      </c>
      <c r="M308" s="1">
        <f t="shared" si="3"/>
        <v>0</v>
      </c>
      <c r="N308" s="1">
        <f t="shared" si="21"/>
        <v>0</v>
      </c>
      <c r="O308" s="1" t="s">
        <v>21</v>
      </c>
    </row>
    <row r="309">
      <c r="A309" s="1" t="s">
        <v>646</v>
      </c>
      <c r="B309" s="1" t="s">
        <v>647</v>
      </c>
      <c r="C309" s="2">
        <v>45858.0</v>
      </c>
      <c r="D309" s="2" t="str">
        <f t="shared" si="1"/>
        <v>Sunday</v>
      </c>
      <c r="E309" s="3">
        <f t="shared" si="2"/>
        <v>7</v>
      </c>
      <c r="F309" s="4">
        <v>0.4479166666666667</v>
      </c>
      <c r="G309" s="1" t="s">
        <v>18</v>
      </c>
      <c r="H309" s="1">
        <v>51.0</v>
      </c>
      <c r="I309" s="1" t="s">
        <v>32</v>
      </c>
      <c r="J309" s="1" t="s">
        <v>20</v>
      </c>
      <c r="K309" s="1">
        <v>25.0</v>
      </c>
      <c r="L309" s="1">
        <v>26.0</v>
      </c>
      <c r="M309" s="1">
        <f t="shared" si="3"/>
        <v>1</v>
      </c>
      <c r="N309" s="1">
        <f t="shared" si="21"/>
        <v>1</v>
      </c>
      <c r="O309" s="1" t="s">
        <v>21</v>
      </c>
    </row>
    <row r="310">
      <c r="A310" s="1" t="s">
        <v>648</v>
      </c>
      <c r="B310" s="1" t="s">
        <v>649</v>
      </c>
      <c r="C310" s="2">
        <v>45858.0</v>
      </c>
      <c r="D310" s="2" t="str">
        <f t="shared" si="1"/>
        <v>Sunday</v>
      </c>
      <c r="E310" s="3">
        <f t="shared" si="2"/>
        <v>7</v>
      </c>
      <c r="F310" s="4">
        <v>0.3645833333333333</v>
      </c>
      <c r="G310" s="1" t="s">
        <v>27</v>
      </c>
      <c r="H310" s="1">
        <v>73.0</v>
      </c>
      <c r="I310" s="1" t="s">
        <v>32</v>
      </c>
      <c r="J310" s="1" t="s">
        <v>20</v>
      </c>
      <c r="K310" s="1">
        <v>15.0</v>
      </c>
      <c r="L310" s="1">
        <v>17.0</v>
      </c>
      <c r="M310" s="1">
        <f t="shared" si="3"/>
        <v>2</v>
      </c>
      <c r="N310" s="1">
        <f t="shared" si="21"/>
        <v>2</v>
      </c>
      <c r="O310" s="1" t="s">
        <v>21</v>
      </c>
    </row>
    <row r="311">
      <c r="A311" s="1" t="s">
        <v>650</v>
      </c>
      <c r="B311" s="1" t="s">
        <v>651</v>
      </c>
      <c r="C311" s="2">
        <v>45858.0</v>
      </c>
      <c r="D311" s="2" t="str">
        <f t="shared" si="1"/>
        <v>Sunday</v>
      </c>
      <c r="E311" s="3">
        <f t="shared" si="2"/>
        <v>7</v>
      </c>
      <c r="F311" s="4">
        <v>0.34375</v>
      </c>
      <c r="G311" s="1" t="s">
        <v>18</v>
      </c>
      <c r="H311" s="1">
        <v>63.0</v>
      </c>
      <c r="I311" s="1" t="s">
        <v>32</v>
      </c>
      <c r="J311" s="1" t="s">
        <v>20</v>
      </c>
      <c r="K311" s="1">
        <v>15.0</v>
      </c>
      <c r="L311" s="1">
        <v>19.0</v>
      </c>
      <c r="M311" s="1">
        <f t="shared" si="3"/>
        <v>4</v>
      </c>
      <c r="N311" s="1">
        <f t="shared" si="21"/>
        <v>4</v>
      </c>
      <c r="O311" s="1" t="s">
        <v>21</v>
      </c>
    </row>
    <row r="312">
      <c r="A312" s="1" t="s">
        <v>652</v>
      </c>
      <c r="B312" s="1" t="s">
        <v>653</v>
      </c>
      <c r="C312" s="2">
        <v>45858.0</v>
      </c>
      <c r="D312" s="2" t="str">
        <f t="shared" si="1"/>
        <v>Sunday</v>
      </c>
      <c r="E312" s="3">
        <f t="shared" si="2"/>
        <v>7</v>
      </c>
      <c r="F312" s="4">
        <v>0.625</v>
      </c>
      <c r="G312" s="1" t="s">
        <v>18</v>
      </c>
      <c r="H312" s="1">
        <v>46.0</v>
      </c>
      <c r="I312" s="1" t="s">
        <v>54</v>
      </c>
      <c r="J312" s="1" t="s">
        <v>20</v>
      </c>
      <c r="K312" s="1">
        <v>15.0</v>
      </c>
      <c r="L312" s="1">
        <v>23.0</v>
      </c>
      <c r="M312" s="1">
        <f t="shared" si="3"/>
        <v>8</v>
      </c>
      <c r="N312" s="1">
        <f t="shared" si="21"/>
        <v>8</v>
      </c>
      <c r="O312" s="1" t="s">
        <v>21</v>
      </c>
    </row>
    <row r="313">
      <c r="A313" s="1" t="s">
        <v>654</v>
      </c>
      <c r="B313" s="1" t="s">
        <v>655</v>
      </c>
      <c r="C313" s="2">
        <v>45858.0</v>
      </c>
      <c r="D313" s="2" t="str">
        <f t="shared" si="1"/>
        <v>Sunday</v>
      </c>
      <c r="E313" s="3">
        <f t="shared" si="2"/>
        <v>7</v>
      </c>
      <c r="F313" s="4">
        <v>0.6770833333333334</v>
      </c>
      <c r="G313" s="1" t="s">
        <v>27</v>
      </c>
      <c r="H313" s="1">
        <v>38.0</v>
      </c>
      <c r="I313" s="1" t="s">
        <v>54</v>
      </c>
      <c r="J313" s="1" t="s">
        <v>39</v>
      </c>
      <c r="K313" s="1">
        <v>25.0</v>
      </c>
      <c r="L313" s="1">
        <v>33.0</v>
      </c>
      <c r="M313" s="1">
        <f t="shared" si="3"/>
        <v>8</v>
      </c>
      <c r="N313" s="1">
        <f t="shared" si="21"/>
        <v>8</v>
      </c>
      <c r="O313" s="1" t="s">
        <v>21</v>
      </c>
    </row>
    <row r="314">
      <c r="A314" s="1" t="s">
        <v>656</v>
      </c>
      <c r="B314" s="1" t="s">
        <v>657</v>
      </c>
      <c r="C314" s="2">
        <v>45858.0</v>
      </c>
      <c r="D314" s="2" t="str">
        <f t="shared" si="1"/>
        <v>Sunday</v>
      </c>
      <c r="E314" s="3">
        <f t="shared" si="2"/>
        <v>7</v>
      </c>
      <c r="F314" s="4">
        <v>0.5104166666666666</v>
      </c>
      <c r="G314" s="1" t="s">
        <v>18</v>
      </c>
      <c r="H314" s="1">
        <v>70.0</v>
      </c>
      <c r="I314" s="1" t="s">
        <v>24</v>
      </c>
      <c r="J314" s="1" t="s">
        <v>39</v>
      </c>
      <c r="K314" s="1">
        <v>15.0</v>
      </c>
      <c r="L314" s="1">
        <v>24.0</v>
      </c>
      <c r="M314" s="1">
        <f t="shared" si="3"/>
        <v>9</v>
      </c>
      <c r="N314" s="1">
        <f t="shared" si="21"/>
        <v>9</v>
      </c>
      <c r="O314" s="1" t="s">
        <v>21</v>
      </c>
    </row>
    <row r="315">
      <c r="A315" s="1" t="s">
        <v>658</v>
      </c>
      <c r="B315" s="1" t="s">
        <v>659</v>
      </c>
      <c r="C315" s="2">
        <v>45858.0</v>
      </c>
      <c r="D315" s="2" t="str">
        <f t="shared" si="1"/>
        <v>Sunday</v>
      </c>
      <c r="E315" s="3">
        <f t="shared" si="2"/>
        <v>7</v>
      </c>
      <c r="F315" s="4">
        <v>0.40625</v>
      </c>
      <c r="G315" s="1" t="s">
        <v>18</v>
      </c>
      <c r="H315" s="1">
        <v>74.0</v>
      </c>
      <c r="I315" s="1" t="s">
        <v>24</v>
      </c>
      <c r="J315" s="1" t="s">
        <v>20</v>
      </c>
      <c r="K315" s="1">
        <v>20.0</v>
      </c>
      <c r="M315" s="1" t="str">
        <f t="shared" si="3"/>
        <v/>
      </c>
      <c r="O315" s="1" t="s">
        <v>73</v>
      </c>
      <c r="P315" s="1" t="s">
        <v>157</v>
      </c>
    </row>
    <row r="316">
      <c r="A316" s="1" t="s">
        <v>660</v>
      </c>
      <c r="B316" s="1" t="s">
        <v>661</v>
      </c>
      <c r="C316" s="2">
        <v>45858.0</v>
      </c>
      <c r="D316" s="2" t="str">
        <f t="shared" si="1"/>
        <v>Sunday</v>
      </c>
      <c r="E316" s="3">
        <f t="shared" si="2"/>
        <v>7</v>
      </c>
      <c r="F316" s="4">
        <v>0.40625</v>
      </c>
      <c r="G316" s="1" t="s">
        <v>18</v>
      </c>
      <c r="H316" s="1">
        <v>60.0</v>
      </c>
      <c r="I316" s="1" t="s">
        <v>24</v>
      </c>
      <c r="J316" s="1" t="s">
        <v>85</v>
      </c>
      <c r="K316" s="1">
        <v>15.0</v>
      </c>
      <c r="M316" s="1" t="str">
        <f t="shared" si="3"/>
        <v/>
      </c>
      <c r="O316" s="1" t="s">
        <v>73</v>
      </c>
      <c r="P316" s="1" t="s">
        <v>157</v>
      </c>
    </row>
    <row r="317">
      <c r="A317" s="1" t="s">
        <v>662</v>
      </c>
      <c r="B317" s="1" t="s">
        <v>663</v>
      </c>
      <c r="C317" s="2">
        <v>45858.0</v>
      </c>
      <c r="D317" s="2" t="str">
        <f t="shared" si="1"/>
        <v>Sunday</v>
      </c>
      <c r="E317" s="3">
        <f t="shared" si="2"/>
        <v>7</v>
      </c>
      <c r="F317" s="4">
        <v>0.625</v>
      </c>
      <c r="G317" s="1" t="s">
        <v>27</v>
      </c>
      <c r="H317" s="1">
        <v>13.0</v>
      </c>
      <c r="I317" s="1" t="s">
        <v>54</v>
      </c>
      <c r="J317" s="1" t="s">
        <v>39</v>
      </c>
      <c r="K317" s="1">
        <v>15.0</v>
      </c>
      <c r="M317" s="1" t="str">
        <f t="shared" si="3"/>
        <v/>
      </c>
      <c r="O317" s="1" t="s">
        <v>73</v>
      </c>
      <c r="P317" s="1" t="s">
        <v>157</v>
      </c>
    </row>
    <row r="318">
      <c r="A318" s="1" t="s">
        <v>664</v>
      </c>
      <c r="B318" s="1" t="s">
        <v>665</v>
      </c>
      <c r="C318" s="2">
        <v>45859.0</v>
      </c>
      <c r="D318" s="2" t="str">
        <f t="shared" si="1"/>
        <v>Monday</v>
      </c>
      <c r="E318" s="3">
        <f t="shared" si="2"/>
        <v>1</v>
      </c>
      <c r="F318" s="4">
        <v>0.5104166666666666</v>
      </c>
      <c r="G318" s="1" t="s">
        <v>18</v>
      </c>
      <c r="H318" s="1">
        <v>64.0</v>
      </c>
      <c r="I318" s="1" t="s">
        <v>32</v>
      </c>
      <c r="J318" s="1" t="s">
        <v>20</v>
      </c>
      <c r="K318" s="1">
        <v>20.0</v>
      </c>
      <c r="L318" s="1">
        <v>11.0</v>
      </c>
      <c r="M318" s="1">
        <f t="shared" si="3"/>
        <v>-9</v>
      </c>
      <c r="N318" s="1">
        <f t="shared" ref="N318:N330" si="22">abs(M318)</f>
        <v>9</v>
      </c>
      <c r="O318" s="1" t="s">
        <v>21</v>
      </c>
    </row>
    <row r="319">
      <c r="A319" s="1" t="s">
        <v>666</v>
      </c>
      <c r="B319" s="1" t="s">
        <v>667</v>
      </c>
      <c r="C319" s="2">
        <v>45859.0</v>
      </c>
      <c r="D319" s="2" t="str">
        <f t="shared" si="1"/>
        <v>Monday</v>
      </c>
      <c r="E319" s="3">
        <f t="shared" si="2"/>
        <v>1</v>
      </c>
      <c r="F319" s="4">
        <v>0.53125</v>
      </c>
      <c r="G319" s="1" t="s">
        <v>18</v>
      </c>
      <c r="H319" s="1">
        <v>8.0</v>
      </c>
      <c r="I319" s="1" t="s">
        <v>24</v>
      </c>
      <c r="J319" s="1" t="s">
        <v>20</v>
      </c>
      <c r="K319" s="1">
        <v>20.0</v>
      </c>
      <c r="L319" s="1">
        <v>14.0</v>
      </c>
      <c r="M319" s="1">
        <f t="shared" si="3"/>
        <v>-6</v>
      </c>
      <c r="N319" s="1">
        <f t="shared" si="22"/>
        <v>6</v>
      </c>
      <c r="O319" s="1" t="s">
        <v>21</v>
      </c>
    </row>
    <row r="320">
      <c r="A320" s="1" t="s">
        <v>668</v>
      </c>
      <c r="B320" s="1" t="s">
        <v>669</v>
      </c>
      <c r="C320" s="2">
        <v>45859.0</v>
      </c>
      <c r="D320" s="2" t="str">
        <f t="shared" si="1"/>
        <v>Monday</v>
      </c>
      <c r="E320" s="3">
        <f t="shared" si="2"/>
        <v>1</v>
      </c>
      <c r="F320" s="4">
        <v>0.5833333333333334</v>
      </c>
      <c r="G320" s="1" t="s">
        <v>18</v>
      </c>
      <c r="H320" s="1">
        <v>17.0</v>
      </c>
      <c r="I320" s="1" t="s">
        <v>54</v>
      </c>
      <c r="J320" s="1" t="s">
        <v>20</v>
      </c>
      <c r="K320" s="1">
        <v>30.0</v>
      </c>
      <c r="L320" s="1">
        <v>25.0</v>
      </c>
      <c r="M320" s="1">
        <f t="shared" si="3"/>
        <v>-5</v>
      </c>
      <c r="N320" s="1">
        <f t="shared" si="22"/>
        <v>5</v>
      </c>
      <c r="O320" s="1" t="s">
        <v>21</v>
      </c>
    </row>
    <row r="321">
      <c r="A321" s="1" t="s">
        <v>670</v>
      </c>
      <c r="B321" s="1" t="s">
        <v>671</v>
      </c>
      <c r="C321" s="2">
        <v>45859.0</v>
      </c>
      <c r="D321" s="2" t="str">
        <f t="shared" si="1"/>
        <v>Monday</v>
      </c>
      <c r="E321" s="3">
        <f t="shared" si="2"/>
        <v>1</v>
      </c>
      <c r="F321" s="4">
        <v>0.65625</v>
      </c>
      <c r="G321" s="1" t="s">
        <v>27</v>
      </c>
      <c r="H321" s="1">
        <v>71.0</v>
      </c>
      <c r="I321" s="1" t="s">
        <v>32</v>
      </c>
      <c r="J321" s="1" t="s">
        <v>39</v>
      </c>
      <c r="K321" s="1">
        <v>20.0</v>
      </c>
      <c r="L321" s="1">
        <v>18.0</v>
      </c>
      <c r="M321" s="1">
        <f t="shared" si="3"/>
        <v>-2</v>
      </c>
      <c r="N321" s="1">
        <f t="shared" si="22"/>
        <v>2</v>
      </c>
      <c r="O321" s="1" t="s">
        <v>21</v>
      </c>
    </row>
    <row r="322">
      <c r="A322" s="1" t="s">
        <v>672</v>
      </c>
      <c r="B322" s="1" t="s">
        <v>673</v>
      </c>
      <c r="C322" s="2">
        <v>45859.0</v>
      </c>
      <c r="D322" s="2" t="str">
        <f t="shared" si="1"/>
        <v>Monday</v>
      </c>
      <c r="E322" s="3">
        <f t="shared" si="2"/>
        <v>1</v>
      </c>
      <c r="F322" s="4">
        <v>0.34375</v>
      </c>
      <c r="G322" s="1" t="s">
        <v>27</v>
      </c>
      <c r="H322" s="1">
        <v>45.0</v>
      </c>
      <c r="I322" s="1" t="s">
        <v>32</v>
      </c>
      <c r="J322" s="1" t="s">
        <v>20</v>
      </c>
      <c r="K322" s="1">
        <v>30.0</v>
      </c>
      <c r="L322" s="1">
        <v>29.0</v>
      </c>
      <c r="M322" s="1">
        <f t="shared" si="3"/>
        <v>-1</v>
      </c>
      <c r="N322" s="1">
        <f t="shared" si="22"/>
        <v>1</v>
      </c>
      <c r="O322" s="1" t="s">
        <v>21</v>
      </c>
    </row>
    <row r="323">
      <c r="A323" s="1" t="s">
        <v>674</v>
      </c>
      <c r="B323" s="1" t="s">
        <v>675</v>
      </c>
      <c r="C323" s="2">
        <v>45859.0</v>
      </c>
      <c r="D323" s="2" t="str">
        <f t="shared" si="1"/>
        <v>Monday</v>
      </c>
      <c r="E323" s="3">
        <f t="shared" si="2"/>
        <v>1</v>
      </c>
      <c r="F323" s="4">
        <v>0.5520833333333334</v>
      </c>
      <c r="G323" s="1" t="s">
        <v>27</v>
      </c>
      <c r="H323" s="1">
        <v>62.0</v>
      </c>
      <c r="I323" s="1" t="s">
        <v>54</v>
      </c>
      <c r="J323" s="1" t="s">
        <v>39</v>
      </c>
      <c r="K323" s="1">
        <v>25.0</v>
      </c>
      <c r="L323" s="1">
        <v>24.0</v>
      </c>
      <c r="M323" s="1">
        <f t="shared" si="3"/>
        <v>-1</v>
      </c>
      <c r="N323" s="1">
        <f t="shared" si="22"/>
        <v>1</v>
      </c>
      <c r="O323" s="1" t="s">
        <v>21</v>
      </c>
    </row>
    <row r="324">
      <c r="A324" s="1" t="s">
        <v>676</v>
      </c>
      <c r="B324" s="1" t="s">
        <v>677</v>
      </c>
      <c r="C324" s="2">
        <v>45859.0</v>
      </c>
      <c r="D324" s="2" t="str">
        <f t="shared" si="1"/>
        <v>Monday</v>
      </c>
      <c r="E324" s="3">
        <f t="shared" si="2"/>
        <v>1</v>
      </c>
      <c r="F324" s="4">
        <v>0.4583333333333333</v>
      </c>
      <c r="G324" s="1" t="s">
        <v>18</v>
      </c>
      <c r="H324" s="1">
        <v>56.0</v>
      </c>
      <c r="I324" s="1" t="s">
        <v>54</v>
      </c>
      <c r="J324" s="1" t="s">
        <v>39</v>
      </c>
      <c r="K324" s="1">
        <v>20.0</v>
      </c>
      <c r="L324" s="1">
        <v>20.0</v>
      </c>
      <c r="M324" s="1">
        <f t="shared" si="3"/>
        <v>0</v>
      </c>
      <c r="N324" s="1">
        <f t="shared" si="22"/>
        <v>0</v>
      </c>
      <c r="O324" s="1" t="s">
        <v>21</v>
      </c>
    </row>
    <row r="325">
      <c r="A325" s="1" t="s">
        <v>678</v>
      </c>
      <c r="B325" s="1" t="s">
        <v>679</v>
      </c>
      <c r="C325" s="2">
        <v>45859.0</v>
      </c>
      <c r="D325" s="2" t="str">
        <f t="shared" si="1"/>
        <v>Monday</v>
      </c>
      <c r="E325" s="3">
        <f t="shared" si="2"/>
        <v>1</v>
      </c>
      <c r="F325" s="4">
        <v>0.6666666666666666</v>
      </c>
      <c r="G325" s="1" t="s">
        <v>27</v>
      </c>
      <c r="H325" s="1">
        <v>33.0</v>
      </c>
      <c r="I325" s="1" t="s">
        <v>19</v>
      </c>
      <c r="J325" s="1" t="s">
        <v>20</v>
      </c>
      <c r="K325" s="1">
        <v>30.0</v>
      </c>
      <c r="L325" s="1">
        <v>32.0</v>
      </c>
      <c r="M325" s="1">
        <f t="shared" si="3"/>
        <v>2</v>
      </c>
      <c r="N325" s="1">
        <f t="shared" si="22"/>
        <v>2</v>
      </c>
      <c r="O325" s="1" t="s">
        <v>21</v>
      </c>
    </row>
    <row r="326">
      <c r="A326" s="1" t="s">
        <v>680</v>
      </c>
      <c r="B326" s="1" t="s">
        <v>681</v>
      </c>
      <c r="C326" s="2">
        <v>45859.0</v>
      </c>
      <c r="D326" s="2" t="str">
        <f t="shared" si="1"/>
        <v>Monday</v>
      </c>
      <c r="E326" s="3">
        <f t="shared" si="2"/>
        <v>1</v>
      </c>
      <c r="F326" s="4">
        <v>0.4270833333333333</v>
      </c>
      <c r="G326" s="1" t="s">
        <v>27</v>
      </c>
      <c r="H326" s="1">
        <v>56.0</v>
      </c>
      <c r="I326" s="1" t="s">
        <v>54</v>
      </c>
      <c r="J326" s="1" t="s">
        <v>20</v>
      </c>
      <c r="K326" s="1">
        <v>20.0</v>
      </c>
      <c r="L326" s="1">
        <v>22.0</v>
      </c>
      <c r="M326" s="1">
        <f t="shared" si="3"/>
        <v>2</v>
      </c>
      <c r="N326" s="1">
        <f t="shared" si="22"/>
        <v>2</v>
      </c>
      <c r="O326" s="1" t="s">
        <v>21</v>
      </c>
    </row>
    <row r="327">
      <c r="A327" s="1" t="s">
        <v>682</v>
      </c>
      <c r="B327" s="1" t="s">
        <v>683</v>
      </c>
      <c r="C327" s="2">
        <v>45859.0</v>
      </c>
      <c r="D327" s="2" t="str">
        <f t="shared" si="1"/>
        <v>Monday</v>
      </c>
      <c r="E327" s="3">
        <f t="shared" si="2"/>
        <v>1</v>
      </c>
      <c r="F327" s="4">
        <v>0.4583333333333333</v>
      </c>
      <c r="G327" s="1" t="s">
        <v>27</v>
      </c>
      <c r="H327" s="1">
        <v>78.0</v>
      </c>
      <c r="I327" s="1" t="s">
        <v>54</v>
      </c>
      <c r="J327" s="1" t="s">
        <v>39</v>
      </c>
      <c r="K327" s="1">
        <v>20.0</v>
      </c>
      <c r="L327" s="1">
        <v>22.0</v>
      </c>
      <c r="M327" s="1">
        <f t="shared" si="3"/>
        <v>2</v>
      </c>
      <c r="N327" s="1">
        <f t="shared" si="22"/>
        <v>2</v>
      </c>
      <c r="O327" s="1" t="s">
        <v>21</v>
      </c>
    </row>
    <row r="328">
      <c r="A328" s="1" t="s">
        <v>684</v>
      </c>
      <c r="B328" s="1" t="s">
        <v>685</v>
      </c>
      <c r="C328" s="2">
        <v>45859.0</v>
      </c>
      <c r="D328" s="2" t="str">
        <f t="shared" si="1"/>
        <v>Monday</v>
      </c>
      <c r="E328" s="3">
        <f t="shared" si="2"/>
        <v>1</v>
      </c>
      <c r="F328" s="4">
        <v>0.5416666666666666</v>
      </c>
      <c r="G328" s="1" t="s">
        <v>27</v>
      </c>
      <c r="H328" s="1">
        <v>53.0</v>
      </c>
      <c r="I328" s="1" t="s">
        <v>54</v>
      </c>
      <c r="J328" s="1" t="s">
        <v>20</v>
      </c>
      <c r="K328" s="1">
        <v>20.0</v>
      </c>
      <c r="L328" s="1">
        <v>23.0</v>
      </c>
      <c r="M328" s="1">
        <f t="shared" si="3"/>
        <v>3</v>
      </c>
      <c r="N328" s="1">
        <f t="shared" si="22"/>
        <v>3</v>
      </c>
      <c r="O328" s="1" t="s">
        <v>21</v>
      </c>
    </row>
    <row r="329">
      <c r="A329" s="1" t="s">
        <v>686</v>
      </c>
      <c r="B329" s="1" t="s">
        <v>687</v>
      </c>
      <c r="C329" s="2">
        <v>45859.0</v>
      </c>
      <c r="D329" s="2" t="str">
        <f t="shared" si="1"/>
        <v>Monday</v>
      </c>
      <c r="E329" s="3">
        <f t="shared" si="2"/>
        <v>1</v>
      </c>
      <c r="F329" s="4">
        <v>0.6979166666666666</v>
      </c>
      <c r="G329" s="1" t="s">
        <v>27</v>
      </c>
      <c r="H329" s="1">
        <v>45.0</v>
      </c>
      <c r="I329" s="1" t="s">
        <v>54</v>
      </c>
      <c r="J329" s="1" t="s">
        <v>20</v>
      </c>
      <c r="K329" s="1">
        <v>20.0</v>
      </c>
      <c r="L329" s="1">
        <v>24.0</v>
      </c>
      <c r="M329" s="1">
        <f t="shared" si="3"/>
        <v>4</v>
      </c>
      <c r="N329" s="1">
        <f t="shared" si="22"/>
        <v>4</v>
      </c>
      <c r="O329" s="1" t="s">
        <v>21</v>
      </c>
    </row>
    <row r="330">
      <c r="A330" s="1" t="s">
        <v>688</v>
      </c>
      <c r="B330" s="1" t="s">
        <v>689</v>
      </c>
      <c r="C330" s="2">
        <v>45859.0</v>
      </c>
      <c r="D330" s="2" t="str">
        <f t="shared" si="1"/>
        <v>Monday</v>
      </c>
      <c r="E330" s="3">
        <f t="shared" si="2"/>
        <v>1</v>
      </c>
      <c r="F330" s="4">
        <v>0.3854166666666667</v>
      </c>
      <c r="G330" s="1" t="s">
        <v>18</v>
      </c>
      <c r="H330" s="1">
        <v>10.0</v>
      </c>
      <c r="I330" s="1" t="s">
        <v>54</v>
      </c>
      <c r="J330" s="1" t="s">
        <v>20</v>
      </c>
      <c r="K330" s="1">
        <v>25.0</v>
      </c>
      <c r="L330" s="1">
        <v>34.0</v>
      </c>
      <c r="M330" s="1">
        <f t="shared" si="3"/>
        <v>9</v>
      </c>
      <c r="N330" s="1">
        <f t="shared" si="22"/>
        <v>9</v>
      </c>
      <c r="O330" s="1" t="s">
        <v>21</v>
      </c>
    </row>
    <row r="331">
      <c r="A331" s="1" t="s">
        <v>690</v>
      </c>
      <c r="B331" s="1" t="s">
        <v>691</v>
      </c>
      <c r="C331" s="2">
        <v>45859.0</v>
      </c>
      <c r="D331" s="2" t="str">
        <f t="shared" si="1"/>
        <v>Monday</v>
      </c>
      <c r="E331" s="3">
        <f t="shared" si="2"/>
        <v>1</v>
      </c>
      <c r="F331" s="4">
        <v>0.4895833333333333</v>
      </c>
      <c r="G331" s="1" t="s">
        <v>27</v>
      </c>
      <c r="H331" s="1">
        <v>67.0</v>
      </c>
      <c r="I331" s="1" t="s">
        <v>19</v>
      </c>
      <c r="J331" s="1" t="s">
        <v>85</v>
      </c>
      <c r="K331" s="1">
        <v>20.0</v>
      </c>
      <c r="M331" s="1" t="str">
        <f t="shared" si="3"/>
        <v/>
      </c>
      <c r="O331" s="1" t="s">
        <v>73</v>
      </c>
      <c r="P331" s="1" t="s">
        <v>108</v>
      </c>
    </row>
    <row r="332">
      <c r="A332" s="1" t="s">
        <v>692</v>
      </c>
      <c r="B332" s="1" t="s">
        <v>693</v>
      </c>
      <c r="C332" s="2">
        <v>45859.0</v>
      </c>
      <c r="D332" s="2" t="str">
        <f t="shared" si="1"/>
        <v>Monday</v>
      </c>
      <c r="E332" s="3">
        <f t="shared" si="2"/>
        <v>1</v>
      </c>
      <c r="F332" s="4">
        <v>0.5416666666666666</v>
      </c>
      <c r="G332" s="1" t="s">
        <v>27</v>
      </c>
      <c r="H332" s="1">
        <v>79.0</v>
      </c>
      <c r="I332" s="1" t="s">
        <v>19</v>
      </c>
      <c r="J332" s="1" t="s">
        <v>39</v>
      </c>
      <c r="K332" s="1">
        <v>30.0</v>
      </c>
      <c r="M332" s="1" t="str">
        <f t="shared" si="3"/>
        <v/>
      </c>
      <c r="O332" s="1" t="s">
        <v>73</v>
      </c>
      <c r="P332" s="1" t="s">
        <v>74</v>
      </c>
    </row>
    <row r="333">
      <c r="A333" s="1" t="s">
        <v>694</v>
      </c>
      <c r="B333" s="1" t="s">
        <v>695</v>
      </c>
      <c r="C333" s="2">
        <v>45860.0</v>
      </c>
      <c r="D333" s="2" t="str">
        <f t="shared" si="1"/>
        <v>Tuesday</v>
      </c>
      <c r="E333" s="3">
        <f t="shared" si="2"/>
        <v>2</v>
      </c>
      <c r="F333" s="4">
        <v>0.4895833333333333</v>
      </c>
      <c r="G333" s="1" t="s">
        <v>27</v>
      </c>
      <c r="H333" s="1">
        <v>36.0</v>
      </c>
      <c r="I333" s="1" t="s">
        <v>54</v>
      </c>
      <c r="J333" s="1" t="s">
        <v>39</v>
      </c>
      <c r="K333" s="1">
        <v>20.0</v>
      </c>
      <c r="L333" s="1">
        <v>14.0</v>
      </c>
      <c r="M333" s="1">
        <f t="shared" si="3"/>
        <v>-6</v>
      </c>
      <c r="N333" s="1">
        <f t="shared" ref="N333:N345" si="23">abs(M333)</f>
        <v>6</v>
      </c>
      <c r="O333" s="1" t="s">
        <v>21</v>
      </c>
    </row>
    <row r="334">
      <c r="A334" s="1" t="s">
        <v>696</v>
      </c>
      <c r="B334" s="1" t="s">
        <v>697</v>
      </c>
      <c r="C334" s="2">
        <v>45860.0</v>
      </c>
      <c r="D334" s="2" t="str">
        <f t="shared" si="1"/>
        <v>Tuesday</v>
      </c>
      <c r="E334" s="3">
        <f t="shared" si="2"/>
        <v>2</v>
      </c>
      <c r="F334" s="4">
        <v>0.6875</v>
      </c>
      <c r="G334" s="1" t="s">
        <v>18</v>
      </c>
      <c r="H334" s="1">
        <v>20.0</v>
      </c>
      <c r="I334" s="1" t="s">
        <v>24</v>
      </c>
      <c r="J334" s="1" t="s">
        <v>20</v>
      </c>
      <c r="K334" s="1">
        <v>25.0</v>
      </c>
      <c r="L334" s="1">
        <v>21.0</v>
      </c>
      <c r="M334" s="1">
        <f t="shared" si="3"/>
        <v>-4</v>
      </c>
      <c r="N334" s="1">
        <f t="shared" si="23"/>
        <v>4</v>
      </c>
      <c r="O334" s="1" t="s">
        <v>21</v>
      </c>
    </row>
    <row r="335">
      <c r="A335" s="1" t="s">
        <v>698</v>
      </c>
      <c r="B335" s="1" t="s">
        <v>699</v>
      </c>
      <c r="C335" s="2">
        <v>45860.0</v>
      </c>
      <c r="D335" s="2" t="str">
        <f t="shared" si="1"/>
        <v>Tuesday</v>
      </c>
      <c r="E335" s="3">
        <f t="shared" si="2"/>
        <v>2</v>
      </c>
      <c r="F335" s="4">
        <v>0.3541666666666667</v>
      </c>
      <c r="G335" s="1" t="s">
        <v>18</v>
      </c>
      <c r="H335" s="1">
        <v>62.0</v>
      </c>
      <c r="I335" s="1" t="s">
        <v>19</v>
      </c>
      <c r="J335" s="1" t="s">
        <v>20</v>
      </c>
      <c r="K335" s="1">
        <v>25.0</v>
      </c>
      <c r="L335" s="1">
        <v>22.0</v>
      </c>
      <c r="M335" s="1">
        <f t="shared" si="3"/>
        <v>-3</v>
      </c>
      <c r="N335" s="1">
        <f t="shared" si="23"/>
        <v>3</v>
      </c>
      <c r="O335" s="1" t="s">
        <v>21</v>
      </c>
    </row>
    <row r="336">
      <c r="A336" s="1" t="s">
        <v>700</v>
      </c>
      <c r="B336" s="1" t="s">
        <v>701</v>
      </c>
      <c r="C336" s="2">
        <v>45860.0</v>
      </c>
      <c r="D336" s="2" t="str">
        <f t="shared" si="1"/>
        <v>Tuesday</v>
      </c>
      <c r="E336" s="3">
        <f t="shared" si="2"/>
        <v>2</v>
      </c>
      <c r="F336" s="4">
        <v>0.53125</v>
      </c>
      <c r="G336" s="1" t="s">
        <v>27</v>
      </c>
      <c r="H336" s="1">
        <v>36.0</v>
      </c>
      <c r="I336" s="1" t="s">
        <v>24</v>
      </c>
      <c r="J336" s="1" t="s">
        <v>85</v>
      </c>
      <c r="K336" s="1">
        <v>15.0</v>
      </c>
      <c r="L336" s="1">
        <v>13.0</v>
      </c>
      <c r="M336" s="1">
        <f t="shared" si="3"/>
        <v>-2</v>
      </c>
      <c r="N336" s="1">
        <f t="shared" si="23"/>
        <v>2</v>
      </c>
      <c r="O336" s="1" t="s">
        <v>21</v>
      </c>
    </row>
    <row r="337">
      <c r="A337" s="1" t="s">
        <v>702</v>
      </c>
      <c r="B337" s="1" t="s">
        <v>703</v>
      </c>
      <c r="C337" s="2">
        <v>45860.0</v>
      </c>
      <c r="D337" s="2" t="str">
        <f t="shared" si="1"/>
        <v>Tuesday</v>
      </c>
      <c r="E337" s="3">
        <f t="shared" si="2"/>
        <v>2</v>
      </c>
      <c r="F337" s="4">
        <v>0.6875</v>
      </c>
      <c r="G337" s="1" t="s">
        <v>18</v>
      </c>
      <c r="H337" s="1">
        <v>20.0</v>
      </c>
      <c r="I337" s="1" t="s">
        <v>54</v>
      </c>
      <c r="J337" s="1" t="s">
        <v>20</v>
      </c>
      <c r="K337" s="1">
        <v>15.0</v>
      </c>
      <c r="L337" s="1">
        <v>14.0</v>
      </c>
      <c r="M337" s="1">
        <f t="shared" si="3"/>
        <v>-1</v>
      </c>
      <c r="N337" s="1">
        <f t="shared" si="23"/>
        <v>1</v>
      </c>
      <c r="O337" s="1" t="s">
        <v>21</v>
      </c>
    </row>
    <row r="338">
      <c r="A338" s="1" t="s">
        <v>704</v>
      </c>
      <c r="B338" s="1" t="s">
        <v>705</v>
      </c>
      <c r="C338" s="2">
        <v>45860.0</v>
      </c>
      <c r="D338" s="2" t="str">
        <f t="shared" si="1"/>
        <v>Tuesday</v>
      </c>
      <c r="E338" s="3">
        <f t="shared" si="2"/>
        <v>2</v>
      </c>
      <c r="F338" s="4">
        <v>0.6666666666666666</v>
      </c>
      <c r="G338" s="1" t="s">
        <v>18</v>
      </c>
      <c r="H338" s="1">
        <v>74.0</v>
      </c>
      <c r="I338" s="1" t="s">
        <v>54</v>
      </c>
      <c r="J338" s="1" t="s">
        <v>85</v>
      </c>
      <c r="K338" s="1">
        <v>20.0</v>
      </c>
      <c r="L338" s="1">
        <v>20.0</v>
      </c>
      <c r="M338" s="1">
        <f t="shared" si="3"/>
        <v>0</v>
      </c>
      <c r="N338" s="1">
        <f t="shared" si="23"/>
        <v>0</v>
      </c>
      <c r="O338" s="1" t="s">
        <v>21</v>
      </c>
    </row>
    <row r="339">
      <c r="A339" s="1" t="s">
        <v>706</v>
      </c>
      <c r="B339" s="1" t="s">
        <v>707</v>
      </c>
      <c r="C339" s="2">
        <v>45860.0</v>
      </c>
      <c r="D339" s="2" t="str">
        <f t="shared" si="1"/>
        <v>Tuesday</v>
      </c>
      <c r="E339" s="3">
        <f t="shared" si="2"/>
        <v>2</v>
      </c>
      <c r="F339" s="4">
        <v>0.4895833333333333</v>
      </c>
      <c r="G339" s="1" t="s">
        <v>18</v>
      </c>
      <c r="H339" s="1">
        <v>68.0</v>
      </c>
      <c r="I339" s="1" t="s">
        <v>32</v>
      </c>
      <c r="J339" s="1" t="s">
        <v>85</v>
      </c>
      <c r="K339" s="1">
        <v>25.0</v>
      </c>
      <c r="L339" s="1">
        <v>25.0</v>
      </c>
      <c r="M339" s="1">
        <f t="shared" si="3"/>
        <v>0</v>
      </c>
      <c r="N339" s="1">
        <f t="shared" si="23"/>
        <v>0</v>
      </c>
      <c r="O339" s="1" t="s">
        <v>21</v>
      </c>
    </row>
    <row r="340">
      <c r="A340" s="1" t="s">
        <v>708</v>
      </c>
      <c r="B340" s="1" t="s">
        <v>709</v>
      </c>
      <c r="C340" s="2">
        <v>45860.0</v>
      </c>
      <c r="D340" s="2" t="str">
        <f t="shared" si="1"/>
        <v>Tuesday</v>
      </c>
      <c r="E340" s="3">
        <f t="shared" si="2"/>
        <v>2</v>
      </c>
      <c r="F340" s="4">
        <v>0.6770833333333334</v>
      </c>
      <c r="G340" s="1" t="s">
        <v>27</v>
      </c>
      <c r="H340" s="1">
        <v>72.0</v>
      </c>
      <c r="I340" s="1" t="s">
        <v>24</v>
      </c>
      <c r="J340" s="1" t="s">
        <v>39</v>
      </c>
      <c r="K340" s="1">
        <v>15.0</v>
      </c>
      <c r="L340" s="1">
        <v>15.0</v>
      </c>
      <c r="M340" s="1">
        <f t="shared" si="3"/>
        <v>0</v>
      </c>
      <c r="N340" s="1">
        <f t="shared" si="23"/>
        <v>0</v>
      </c>
      <c r="O340" s="1" t="s">
        <v>21</v>
      </c>
    </row>
    <row r="341">
      <c r="A341" s="1" t="s">
        <v>710</v>
      </c>
      <c r="B341" s="1" t="s">
        <v>711</v>
      </c>
      <c r="C341" s="2">
        <v>45860.0</v>
      </c>
      <c r="D341" s="2" t="str">
        <f t="shared" si="1"/>
        <v>Tuesday</v>
      </c>
      <c r="E341" s="3">
        <f t="shared" si="2"/>
        <v>2</v>
      </c>
      <c r="F341" s="4">
        <v>0.6354166666666666</v>
      </c>
      <c r="G341" s="1" t="s">
        <v>27</v>
      </c>
      <c r="H341" s="1">
        <v>40.0</v>
      </c>
      <c r="I341" s="1" t="s">
        <v>32</v>
      </c>
      <c r="J341" s="1" t="s">
        <v>20</v>
      </c>
      <c r="K341" s="1">
        <v>20.0</v>
      </c>
      <c r="L341" s="1">
        <v>22.0</v>
      </c>
      <c r="M341" s="1">
        <f t="shared" si="3"/>
        <v>2</v>
      </c>
      <c r="N341" s="1">
        <f t="shared" si="23"/>
        <v>2</v>
      </c>
      <c r="O341" s="1" t="s">
        <v>21</v>
      </c>
    </row>
    <row r="342">
      <c r="A342" s="1" t="s">
        <v>712</v>
      </c>
      <c r="B342" s="1" t="s">
        <v>713</v>
      </c>
      <c r="C342" s="2">
        <v>45860.0</v>
      </c>
      <c r="D342" s="2" t="str">
        <f t="shared" si="1"/>
        <v>Tuesday</v>
      </c>
      <c r="E342" s="3">
        <f t="shared" si="2"/>
        <v>2</v>
      </c>
      <c r="F342" s="4">
        <v>0.4479166666666667</v>
      </c>
      <c r="G342" s="1" t="s">
        <v>27</v>
      </c>
      <c r="H342" s="1">
        <v>51.0</v>
      </c>
      <c r="I342" s="1" t="s">
        <v>24</v>
      </c>
      <c r="J342" s="1" t="s">
        <v>20</v>
      </c>
      <c r="K342" s="1">
        <v>20.0</v>
      </c>
      <c r="L342" s="1">
        <v>24.0</v>
      </c>
      <c r="M342" s="1">
        <f t="shared" si="3"/>
        <v>4</v>
      </c>
      <c r="N342" s="1">
        <f t="shared" si="23"/>
        <v>4</v>
      </c>
      <c r="O342" s="1" t="s">
        <v>21</v>
      </c>
    </row>
    <row r="343">
      <c r="A343" s="1" t="s">
        <v>714</v>
      </c>
      <c r="B343" s="1" t="s">
        <v>715</v>
      </c>
      <c r="C343" s="2">
        <v>45860.0</v>
      </c>
      <c r="D343" s="2" t="str">
        <f t="shared" si="1"/>
        <v>Tuesday</v>
      </c>
      <c r="E343" s="3">
        <f t="shared" si="2"/>
        <v>2</v>
      </c>
      <c r="F343" s="4">
        <v>0.5520833333333334</v>
      </c>
      <c r="G343" s="1" t="s">
        <v>18</v>
      </c>
      <c r="H343" s="1">
        <v>59.0</v>
      </c>
      <c r="I343" s="1" t="s">
        <v>32</v>
      </c>
      <c r="J343" s="1" t="s">
        <v>39</v>
      </c>
      <c r="K343" s="1">
        <v>25.0</v>
      </c>
      <c r="L343" s="1">
        <v>29.0</v>
      </c>
      <c r="M343" s="1">
        <f t="shared" si="3"/>
        <v>4</v>
      </c>
      <c r="N343" s="1">
        <f t="shared" si="23"/>
        <v>4</v>
      </c>
      <c r="O343" s="1" t="s">
        <v>21</v>
      </c>
    </row>
    <row r="344">
      <c r="A344" s="1" t="s">
        <v>716</v>
      </c>
      <c r="B344" s="1" t="s">
        <v>717</v>
      </c>
      <c r="C344" s="2">
        <v>45860.0</v>
      </c>
      <c r="D344" s="2" t="str">
        <f t="shared" si="1"/>
        <v>Tuesday</v>
      </c>
      <c r="E344" s="3">
        <f t="shared" si="2"/>
        <v>2</v>
      </c>
      <c r="F344" s="4">
        <v>0.6458333333333334</v>
      </c>
      <c r="G344" s="1" t="s">
        <v>18</v>
      </c>
      <c r="H344" s="1">
        <v>7.0</v>
      </c>
      <c r="I344" s="1" t="s">
        <v>24</v>
      </c>
      <c r="J344" s="1" t="s">
        <v>20</v>
      </c>
      <c r="K344" s="1">
        <v>20.0</v>
      </c>
      <c r="L344" s="1">
        <v>26.0</v>
      </c>
      <c r="M344" s="1">
        <f t="shared" si="3"/>
        <v>6</v>
      </c>
      <c r="N344" s="1">
        <f t="shared" si="23"/>
        <v>6</v>
      </c>
      <c r="O344" s="1" t="s">
        <v>21</v>
      </c>
    </row>
    <row r="345">
      <c r="A345" s="1" t="s">
        <v>718</v>
      </c>
      <c r="B345" s="1" t="s">
        <v>719</v>
      </c>
      <c r="C345" s="2">
        <v>45860.0</v>
      </c>
      <c r="D345" s="2" t="str">
        <f t="shared" si="1"/>
        <v>Tuesday</v>
      </c>
      <c r="E345" s="3">
        <f t="shared" si="2"/>
        <v>2</v>
      </c>
      <c r="F345" s="4">
        <v>0.5729166666666666</v>
      </c>
      <c r="G345" s="1" t="s">
        <v>27</v>
      </c>
      <c r="H345" s="1">
        <v>2.0</v>
      </c>
      <c r="I345" s="1" t="s">
        <v>54</v>
      </c>
      <c r="J345" s="1" t="s">
        <v>39</v>
      </c>
      <c r="K345" s="1">
        <v>20.0</v>
      </c>
      <c r="L345" s="1">
        <v>26.0</v>
      </c>
      <c r="M345" s="1">
        <f t="shared" si="3"/>
        <v>6</v>
      </c>
      <c r="N345" s="1">
        <f t="shared" si="23"/>
        <v>6</v>
      </c>
      <c r="O345" s="1" t="s">
        <v>21</v>
      </c>
    </row>
    <row r="346">
      <c r="A346" s="1" t="s">
        <v>720</v>
      </c>
      <c r="B346" s="1" t="s">
        <v>721</v>
      </c>
      <c r="C346" s="2">
        <v>45860.0</v>
      </c>
      <c r="D346" s="2" t="str">
        <f t="shared" si="1"/>
        <v>Tuesday</v>
      </c>
      <c r="E346" s="3">
        <f t="shared" si="2"/>
        <v>2</v>
      </c>
      <c r="F346" s="4">
        <v>0.46875</v>
      </c>
      <c r="G346" s="1" t="s">
        <v>27</v>
      </c>
      <c r="H346" s="1">
        <v>67.0</v>
      </c>
      <c r="I346" s="1" t="s">
        <v>54</v>
      </c>
      <c r="J346" s="1" t="s">
        <v>20</v>
      </c>
      <c r="K346" s="1">
        <v>20.0</v>
      </c>
      <c r="M346" s="1" t="str">
        <f t="shared" si="3"/>
        <v/>
      </c>
      <c r="O346" s="1" t="s">
        <v>73</v>
      </c>
      <c r="P346" s="1" t="s">
        <v>157</v>
      </c>
    </row>
    <row r="347">
      <c r="A347" s="1" t="s">
        <v>722</v>
      </c>
      <c r="B347" s="1" t="s">
        <v>723</v>
      </c>
      <c r="C347" s="2">
        <v>45860.0</v>
      </c>
      <c r="D347" s="2" t="str">
        <f t="shared" si="1"/>
        <v>Tuesday</v>
      </c>
      <c r="E347" s="3">
        <f t="shared" si="2"/>
        <v>2</v>
      </c>
      <c r="F347" s="4">
        <v>0.6354166666666666</v>
      </c>
      <c r="G347" s="1" t="s">
        <v>27</v>
      </c>
      <c r="H347" s="1">
        <v>61.0</v>
      </c>
      <c r="I347" s="1" t="s">
        <v>32</v>
      </c>
      <c r="J347" s="1" t="s">
        <v>20</v>
      </c>
      <c r="K347" s="1">
        <v>15.0</v>
      </c>
      <c r="M347" s="1" t="str">
        <f t="shared" si="3"/>
        <v/>
      </c>
      <c r="O347" s="1" t="s">
        <v>73</v>
      </c>
      <c r="P347" s="1" t="s">
        <v>74</v>
      </c>
    </row>
    <row r="348">
      <c r="A348" s="1" t="s">
        <v>724</v>
      </c>
      <c r="B348" s="1" t="s">
        <v>725</v>
      </c>
      <c r="C348" s="2">
        <v>45860.0</v>
      </c>
      <c r="D348" s="2" t="str">
        <f t="shared" si="1"/>
        <v>Tuesday</v>
      </c>
      <c r="E348" s="3">
        <f t="shared" si="2"/>
        <v>2</v>
      </c>
      <c r="F348" s="4">
        <v>0.6458333333333334</v>
      </c>
      <c r="G348" s="1" t="s">
        <v>18</v>
      </c>
      <c r="H348" s="1">
        <v>68.0</v>
      </c>
      <c r="I348" s="1" t="s">
        <v>24</v>
      </c>
      <c r="J348" s="1" t="s">
        <v>20</v>
      </c>
      <c r="K348" s="1">
        <v>15.0</v>
      </c>
      <c r="M348" s="1" t="str">
        <f t="shared" si="3"/>
        <v/>
      </c>
      <c r="O348" s="1" t="s">
        <v>73</v>
      </c>
      <c r="P348" s="1" t="s">
        <v>108</v>
      </c>
    </row>
    <row r="349">
      <c r="A349" s="1" t="s">
        <v>726</v>
      </c>
      <c r="B349" s="1" t="s">
        <v>727</v>
      </c>
      <c r="C349" s="2">
        <v>45860.0</v>
      </c>
      <c r="D349" s="2" t="str">
        <f t="shared" si="1"/>
        <v>Tuesday</v>
      </c>
      <c r="E349" s="3">
        <f t="shared" si="2"/>
        <v>2</v>
      </c>
      <c r="F349" s="4">
        <v>0.4583333333333333</v>
      </c>
      <c r="G349" s="1" t="s">
        <v>27</v>
      </c>
      <c r="H349" s="1">
        <v>32.0</v>
      </c>
      <c r="I349" s="1" t="s">
        <v>19</v>
      </c>
      <c r="J349" s="1" t="s">
        <v>39</v>
      </c>
      <c r="K349" s="1">
        <v>30.0</v>
      </c>
      <c r="M349" s="1" t="str">
        <f t="shared" si="3"/>
        <v/>
      </c>
      <c r="O349" s="1" t="s">
        <v>73</v>
      </c>
      <c r="P349" s="1" t="s">
        <v>157</v>
      </c>
    </row>
    <row r="350">
      <c r="A350" s="1" t="s">
        <v>728</v>
      </c>
      <c r="B350" s="1" t="s">
        <v>729</v>
      </c>
      <c r="C350" s="2">
        <v>45861.0</v>
      </c>
      <c r="D350" s="2" t="str">
        <f t="shared" si="1"/>
        <v>Wednesday</v>
      </c>
      <c r="E350" s="3">
        <f t="shared" si="2"/>
        <v>3</v>
      </c>
      <c r="F350" s="4">
        <v>0.6458333333333334</v>
      </c>
      <c r="G350" s="1" t="s">
        <v>18</v>
      </c>
      <c r="H350" s="1">
        <v>62.0</v>
      </c>
      <c r="I350" s="1" t="s">
        <v>32</v>
      </c>
      <c r="J350" s="1" t="s">
        <v>20</v>
      </c>
      <c r="K350" s="1">
        <v>20.0</v>
      </c>
      <c r="L350" s="1">
        <v>13.0</v>
      </c>
      <c r="M350" s="1">
        <f t="shared" si="3"/>
        <v>-7</v>
      </c>
      <c r="N350" s="1">
        <f t="shared" ref="N350:N364" si="24">abs(M350)</f>
        <v>7</v>
      </c>
      <c r="O350" s="1" t="s">
        <v>21</v>
      </c>
    </row>
    <row r="351">
      <c r="A351" s="1" t="s">
        <v>730</v>
      </c>
      <c r="B351" s="1" t="s">
        <v>731</v>
      </c>
      <c r="C351" s="2">
        <v>45861.0</v>
      </c>
      <c r="D351" s="2" t="str">
        <f t="shared" si="1"/>
        <v>Wednesday</v>
      </c>
      <c r="E351" s="3">
        <f t="shared" si="2"/>
        <v>3</v>
      </c>
      <c r="F351" s="4">
        <v>0.4791666666666667</v>
      </c>
      <c r="G351" s="1" t="s">
        <v>18</v>
      </c>
      <c r="H351" s="1">
        <v>33.0</v>
      </c>
      <c r="I351" s="1" t="s">
        <v>24</v>
      </c>
      <c r="J351" s="1" t="s">
        <v>39</v>
      </c>
      <c r="K351" s="1">
        <v>25.0</v>
      </c>
      <c r="L351" s="1">
        <v>18.0</v>
      </c>
      <c r="M351" s="1">
        <f t="shared" si="3"/>
        <v>-7</v>
      </c>
      <c r="N351" s="1">
        <f t="shared" si="24"/>
        <v>7</v>
      </c>
      <c r="O351" s="1" t="s">
        <v>21</v>
      </c>
    </row>
    <row r="352">
      <c r="A352" s="1" t="s">
        <v>732</v>
      </c>
      <c r="B352" s="1" t="s">
        <v>733</v>
      </c>
      <c r="C352" s="2">
        <v>45861.0</v>
      </c>
      <c r="D352" s="2" t="str">
        <f t="shared" si="1"/>
        <v>Wednesday</v>
      </c>
      <c r="E352" s="3">
        <f t="shared" si="2"/>
        <v>3</v>
      </c>
      <c r="F352" s="4">
        <v>0.5</v>
      </c>
      <c r="G352" s="1" t="s">
        <v>27</v>
      </c>
      <c r="H352" s="1">
        <v>6.0</v>
      </c>
      <c r="I352" s="1" t="s">
        <v>24</v>
      </c>
      <c r="J352" s="1" t="s">
        <v>85</v>
      </c>
      <c r="K352" s="1">
        <v>25.0</v>
      </c>
      <c r="L352" s="1">
        <v>19.0</v>
      </c>
      <c r="M352" s="1">
        <f t="shared" si="3"/>
        <v>-6</v>
      </c>
      <c r="N352" s="1">
        <f t="shared" si="24"/>
        <v>6</v>
      </c>
      <c r="O352" s="1" t="s">
        <v>21</v>
      </c>
    </row>
    <row r="353">
      <c r="A353" s="1" t="s">
        <v>734</v>
      </c>
      <c r="B353" s="1" t="s">
        <v>735</v>
      </c>
      <c r="C353" s="2">
        <v>45861.0</v>
      </c>
      <c r="D353" s="2" t="str">
        <f t="shared" si="1"/>
        <v>Wednesday</v>
      </c>
      <c r="E353" s="3">
        <f t="shared" si="2"/>
        <v>3</v>
      </c>
      <c r="F353" s="4">
        <v>0.6875</v>
      </c>
      <c r="G353" s="1" t="s">
        <v>27</v>
      </c>
      <c r="H353" s="1">
        <v>6.0</v>
      </c>
      <c r="I353" s="1" t="s">
        <v>54</v>
      </c>
      <c r="J353" s="1" t="s">
        <v>85</v>
      </c>
      <c r="K353" s="1">
        <v>30.0</v>
      </c>
      <c r="L353" s="1">
        <v>26.0</v>
      </c>
      <c r="M353" s="1">
        <f t="shared" si="3"/>
        <v>-4</v>
      </c>
      <c r="N353" s="1">
        <f t="shared" si="24"/>
        <v>4</v>
      </c>
      <c r="O353" s="1" t="s">
        <v>21</v>
      </c>
    </row>
    <row r="354">
      <c r="A354" s="1" t="s">
        <v>736</v>
      </c>
      <c r="B354" s="1" t="s">
        <v>737</v>
      </c>
      <c r="C354" s="2">
        <v>45861.0</v>
      </c>
      <c r="D354" s="2" t="str">
        <f t="shared" si="1"/>
        <v>Wednesday</v>
      </c>
      <c r="E354" s="3">
        <f t="shared" si="2"/>
        <v>3</v>
      </c>
      <c r="F354" s="4">
        <v>0.3854166666666667</v>
      </c>
      <c r="G354" s="1" t="s">
        <v>27</v>
      </c>
      <c r="H354" s="1">
        <v>75.0</v>
      </c>
      <c r="I354" s="1" t="s">
        <v>24</v>
      </c>
      <c r="J354" s="1" t="s">
        <v>20</v>
      </c>
      <c r="K354" s="1">
        <v>15.0</v>
      </c>
      <c r="L354" s="1">
        <v>12.0</v>
      </c>
      <c r="M354" s="1">
        <f t="shared" si="3"/>
        <v>-3</v>
      </c>
      <c r="N354" s="1">
        <f t="shared" si="24"/>
        <v>3</v>
      </c>
      <c r="O354" s="1" t="s">
        <v>21</v>
      </c>
    </row>
    <row r="355">
      <c r="A355" s="1" t="s">
        <v>738</v>
      </c>
      <c r="B355" s="1" t="s">
        <v>739</v>
      </c>
      <c r="C355" s="2">
        <v>45861.0</v>
      </c>
      <c r="D355" s="2" t="str">
        <f t="shared" si="1"/>
        <v>Wednesday</v>
      </c>
      <c r="E355" s="3">
        <f t="shared" si="2"/>
        <v>3</v>
      </c>
      <c r="F355" s="4">
        <v>0.6145833333333334</v>
      </c>
      <c r="G355" s="1" t="s">
        <v>27</v>
      </c>
      <c r="H355" s="1">
        <v>63.0</v>
      </c>
      <c r="I355" s="1" t="s">
        <v>24</v>
      </c>
      <c r="J355" s="1" t="s">
        <v>20</v>
      </c>
      <c r="K355" s="1">
        <v>15.0</v>
      </c>
      <c r="L355" s="1">
        <v>12.0</v>
      </c>
      <c r="M355" s="1">
        <f t="shared" si="3"/>
        <v>-3</v>
      </c>
      <c r="N355" s="1">
        <f t="shared" si="24"/>
        <v>3</v>
      </c>
      <c r="O355" s="1" t="s">
        <v>21</v>
      </c>
    </row>
    <row r="356">
      <c r="A356" s="1" t="s">
        <v>740</v>
      </c>
      <c r="B356" s="1" t="s">
        <v>741</v>
      </c>
      <c r="C356" s="2">
        <v>45861.0</v>
      </c>
      <c r="D356" s="2" t="str">
        <f t="shared" si="1"/>
        <v>Wednesday</v>
      </c>
      <c r="E356" s="3">
        <f t="shared" si="2"/>
        <v>3</v>
      </c>
      <c r="F356" s="4">
        <v>0.3333333333333333</v>
      </c>
      <c r="G356" s="1" t="s">
        <v>27</v>
      </c>
      <c r="H356" s="1">
        <v>12.0</v>
      </c>
      <c r="I356" s="1" t="s">
        <v>19</v>
      </c>
      <c r="J356" s="1" t="s">
        <v>39</v>
      </c>
      <c r="K356" s="1">
        <v>20.0</v>
      </c>
      <c r="L356" s="1">
        <v>19.0</v>
      </c>
      <c r="M356" s="1">
        <f t="shared" si="3"/>
        <v>-1</v>
      </c>
      <c r="N356" s="1">
        <f t="shared" si="24"/>
        <v>1</v>
      </c>
      <c r="O356" s="1" t="s">
        <v>21</v>
      </c>
    </row>
    <row r="357">
      <c r="A357" s="1" t="s">
        <v>742</v>
      </c>
      <c r="B357" s="1" t="s">
        <v>743</v>
      </c>
      <c r="C357" s="2">
        <v>45861.0</v>
      </c>
      <c r="D357" s="2" t="str">
        <f t="shared" si="1"/>
        <v>Wednesday</v>
      </c>
      <c r="E357" s="3">
        <f t="shared" si="2"/>
        <v>3</v>
      </c>
      <c r="F357" s="4">
        <v>0.3854166666666667</v>
      </c>
      <c r="G357" s="1" t="s">
        <v>18</v>
      </c>
      <c r="H357" s="1">
        <v>51.0</v>
      </c>
      <c r="I357" s="1" t="s">
        <v>32</v>
      </c>
      <c r="J357" s="1" t="s">
        <v>20</v>
      </c>
      <c r="K357" s="1">
        <v>30.0</v>
      </c>
      <c r="L357" s="1">
        <v>31.0</v>
      </c>
      <c r="M357" s="1">
        <f t="shared" si="3"/>
        <v>1</v>
      </c>
      <c r="N357" s="1">
        <f t="shared" si="24"/>
        <v>1</v>
      </c>
      <c r="O357" s="1" t="s">
        <v>21</v>
      </c>
    </row>
    <row r="358">
      <c r="A358" s="1" t="s">
        <v>744</v>
      </c>
      <c r="B358" s="1" t="s">
        <v>745</v>
      </c>
      <c r="C358" s="2">
        <v>45861.0</v>
      </c>
      <c r="D358" s="2" t="str">
        <f t="shared" si="1"/>
        <v>Wednesday</v>
      </c>
      <c r="E358" s="3">
        <f t="shared" si="2"/>
        <v>3</v>
      </c>
      <c r="F358" s="4">
        <v>0.5</v>
      </c>
      <c r="G358" s="1" t="s">
        <v>27</v>
      </c>
      <c r="H358" s="1">
        <v>20.0</v>
      </c>
      <c r="I358" s="1" t="s">
        <v>24</v>
      </c>
      <c r="J358" s="1" t="s">
        <v>20</v>
      </c>
      <c r="K358" s="1">
        <v>20.0</v>
      </c>
      <c r="L358" s="1">
        <v>22.0</v>
      </c>
      <c r="M358" s="1">
        <f t="shared" si="3"/>
        <v>2</v>
      </c>
      <c r="N358" s="1">
        <f t="shared" si="24"/>
        <v>2</v>
      </c>
      <c r="O358" s="1" t="s">
        <v>21</v>
      </c>
    </row>
    <row r="359">
      <c r="A359" s="1" t="s">
        <v>746</v>
      </c>
      <c r="B359" s="1" t="s">
        <v>747</v>
      </c>
      <c r="C359" s="2">
        <v>45861.0</v>
      </c>
      <c r="D359" s="2" t="str">
        <f t="shared" si="1"/>
        <v>Wednesday</v>
      </c>
      <c r="E359" s="3">
        <f t="shared" si="2"/>
        <v>3</v>
      </c>
      <c r="F359" s="4">
        <v>0.3854166666666667</v>
      </c>
      <c r="G359" s="1" t="s">
        <v>18</v>
      </c>
      <c r="H359" s="1">
        <v>38.0</v>
      </c>
      <c r="I359" s="1" t="s">
        <v>24</v>
      </c>
      <c r="J359" s="1" t="s">
        <v>39</v>
      </c>
      <c r="K359" s="1">
        <v>25.0</v>
      </c>
      <c r="L359" s="1">
        <v>28.0</v>
      </c>
      <c r="M359" s="1">
        <f t="shared" si="3"/>
        <v>3</v>
      </c>
      <c r="N359" s="1">
        <f t="shared" si="24"/>
        <v>3</v>
      </c>
      <c r="O359" s="1" t="s">
        <v>21</v>
      </c>
    </row>
    <row r="360">
      <c r="A360" s="1" t="s">
        <v>748</v>
      </c>
      <c r="B360" s="1" t="s">
        <v>749</v>
      </c>
      <c r="C360" s="2">
        <v>45861.0</v>
      </c>
      <c r="D360" s="2" t="str">
        <f t="shared" si="1"/>
        <v>Wednesday</v>
      </c>
      <c r="E360" s="3">
        <f t="shared" si="2"/>
        <v>3</v>
      </c>
      <c r="F360" s="4">
        <v>0.5</v>
      </c>
      <c r="G360" s="1" t="s">
        <v>18</v>
      </c>
      <c r="H360" s="1">
        <v>34.0</v>
      </c>
      <c r="I360" s="1" t="s">
        <v>54</v>
      </c>
      <c r="J360" s="1" t="s">
        <v>39</v>
      </c>
      <c r="K360" s="1">
        <v>15.0</v>
      </c>
      <c r="L360" s="1">
        <v>19.0</v>
      </c>
      <c r="M360" s="1">
        <f t="shared" si="3"/>
        <v>4</v>
      </c>
      <c r="N360" s="1">
        <f t="shared" si="24"/>
        <v>4</v>
      </c>
      <c r="O360" s="1" t="s">
        <v>21</v>
      </c>
    </row>
    <row r="361">
      <c r="A361" s="1" t="s">
        <v>750</v>
      </c>
      <c r="B361" s="1" t="s">
        <v>751</v>
      </c>
      <c r="C361" s="2">
        <v>45861.0</v>
      </c>
      <c r="D361" s="2" t="str">
        <f t="shared" si="1"/>
        <v>Wednesday</v>
      </c>
      <c r="E361" s="3">
        <f t="shared" si="2"/>
        <v>3</v>
      </c>
      <c r="F361" s="4">
        <v>0.6666666666666666</v>
      </c>
      <c r="G361" s="1" t="s">
        <v>18</v>
      </c>
      <c r="H361" s="1">
        <v>40.0</v>
      </c>
      <c r="I361" s="1" t="s">
        <v>19</v>
      </c>
      <c r="J361" s="1" t="s">
        <v>20</v>
      </c>
      <c r="K361" s="1">
        <v>15.0</v>
      </c>
      <c r="L361" s="1">
        <v>20.0</v>
      </c>
      <c r="M361" s="1">
        <f t="shared" si="3"/>
        <v>5</v>
      </c>
      <c r="N361" s="1">
        <f t="shared" si="24"/>
        <v>5</v>
      </c>
      <c r="O361" s="1" t="s">
        <v>21</v>
      </c>
    </row>
    <row r="362">
      <c r="A362" s="1" t="s">
        <v>752</v>
      </c>
      <c r="B362" s="1" t="s">
        <v>753</v>
      </c>
      <c r="C362" s="2">
        <v>45861.0</v>
      </c>
      <c r="D362" s="2" t="str">
        <f t="shared" si="1"/>
        <v>Wednesday</v>
      </c>
      <c r="E362" s="3">
        <f t="shared" si="2"/>
        <v>3</v>
      </c>
      <c r="F362" s="4">
        <v>0.6979166666666666</v>
      </c>
      <c r="G362" s="1" t="s">
        <v>27</v>
      </c>
      <c r="H362" s="1">
        <v>51.0</v>
      </c>
      <c r="I362" s="1" t="s">
        <v>24</v>
      </c>
      <c r="J362" s="1" t="s">
        <v>20</v>
      </c>
      <c r="K362" s="1">
        <v>25.0</v>
      </c>
      <c r="L362" s="1">
        <v>30.0</v>
      </c>
      <c r="M362" s="1">
        <f t="shared" si="3"/>
        <v>5</v>
      </c>
      <c r="N362" s="1">
        <f t="shared" si="24"/>
        <v>5</v>
      </c>
      <c r="O362" s="1" t="s">
        <v>21</v>
      </c>
    </row>
    <row r="363">
      <c r="A363" s="1" t="s">
        <v>754</v>
      </c>
      <c r="B363" s="1" t="s">
        <v>755</v>
      </c>
      <c r="C363" s="2">
        <v>45861.0</v>
      </c>
      <c r="D363" s="2" t="str">
        <f t="shared" si="1"/>
        <v>Wednesday</v>
      </c>
      <c r="E363" s="3">
        <f t="shared" si="2"/>
        <v>3</v>
      </c>
      <c r="F363" s="4">
        <v>0.3958333333333333</v>
      </c>
      <c r="G363" s="1" t="s">
        <v>27</v>
      </c>
      <c r="H363" s="1">
        <v>66.0</v>
      </c>
      <c r="I363" s="1" t="s">
        <v>19</v>
      </c>
      <c r="J363" s="1" t="s">
        <v>20</v>
      </c>
      <c r="K363" s="1">
        <v>25.0</v>
      </c>
      <c r="L363" s="1">
        <v>31.0</v>
      </c>
      <c r="M363" s="1">
        <f t="shared" si="3"/>
        <v>6</v>
      </c>
      <c r="N363" s="1">
        <f t="shared" si="24"/>
        <v>6</v>
      </c>
      <c r="O363" s="1" t="s">
        <v>21</v>
      </c>
    </row>
    <row r="364">
      <c r="A364" s="1" t="s">
        <v>756</v>
      </c>
      <c r="B364" s="1" t="s">
        <v>757</v>
      </c>
      <c r="C364" s="2">
        <v>45861.0</v>
      </c>
      <c r="D364" s="2" t="str">
        <f t="shared" si="1"/>
        <v>Wednesday</v>
      </c>
      <c r="E364" s="3">
        <f t="shared" si="2"/>
        <v>3</v>
      </c>
      <c r="F364" s="4">
        <v>0.6979166666666666</v>
      </c>
      <c r="G364" s="1" t="s">
        <v>18</v>
      </c>
      <c r="H364" s="1">
        <v>23.0</v>
      </c>
      <c r="I364" s="1" t="s">
        <v>32</v>
      </c>
      <c r="J364" s="1" t="s">
        <v>85</v>
      </c>
      <c r="K364" s="1">
        <v>25.0</v>
      </c>
      <c r="L364" s="1">
        <v>32.0</v>
      </c>
      <c r="M364" s="1">
        <f t="shared" si="3"/>
        <v>7</v>
      </c>
      <c r="N364" s="1">
        <f t="shared" si="24"/>
        <v>7</v>
      </c>
      <c r="O364" s="1" t="s">
        <v>21</v>
      </c>
    </row>
    <row r="365">
      <c r="A365" s="1" t="s">
        <v>758</v>
      </c>
      <c r="B365" s="1" t="s">
        <v>759</v>
      </c>
      <c r="C365" s="2">
        <v>45861.0</v>
      </c>
      <c r="D365" s="2" t="str">
        <f t="shared" si="1"/>
        <v>Wednesday</v>
      </c>
      <c r="E365" s="3">
        <f t="shared" si="2"/>
        <v>3</v>
      </c>
      <c r="F365" s="4">
        <v>0.6979166666666666</v>
      </c>
      <c r="G365" s="1" t="s">
        <v>27</v>
      </c>
      <c r="H365" s="1">
        <v>8.0</v>
      </c>
      <c r="I365" s="1" t="s">
        <v>24</v>
      </c>
      <c r="J365" s="1" t="s">
        <v>20</v>
      </c>
      <c r="K365" s="1">
        <v>20.0</v>
      </c>
      <c r="M365" s="1" t="str">
        <f t="shared" si="3"/>
        <v/>
      </c>
      <c r="O365" s="1" t="s">
        <v>73</v>
      </c>
      <c r="P365" s="1" t="s">
        <v>160</v>
      </c>
    </row>
    <row r="366">
      <c r="A366" s="1" t="s">
        <v>760</v>
      </c>
      <c r="B366" s="1" t="s">
        <v>761</v>
      </c>
      <c r="C366" s="2">
        <v>45862.0</v>
      </c>
      <c r="D366" s="2" t="str">
        <f t="shared" si="1"/>
        <v>Thursday</v>
      </c>
      <c r="E366" s="3">
        <f t="shared" si="2"/>
        <v>4</v>
      </c>
      <c r="F366" s="4">
        <v>0.4166666666666667</v>
      </c>
      <c r="G366" s="1" t="s">
        <v>18</v>
      </c>
      <c r="H366" s="1">
        <v>1.0</v>
      </c>
      <c r="I366" s="1" t="s">
        <v>54</v>
      </c>
      <c r="J366" s="1" t="s">
        <v>20</v>
      </c>
      <c r="K366" s="1">
        <v>20.0</v>
      </c>
      <c r="L366" s="1">
        <v>14.0</v>
      </c>
      <c r="M366" s="1">
        <f t="shared" si="3"/>
        <v>-6</v>
      </c>
      <c r="N366" s="1">
        <f t="shared" ref="N366:N380" si="25">abs(M366)</f>
        <v>6</v>
      </c>
      <c r="O366" s="1" t="s">
        <v>21</v>
      </c>
    </row>
    <row r="367">
      <c r="A367" s="1" t="s">
        <v>762</v>
      </c>
      <c r="B367" s="1" t="s">
        <v>763</v>
      </c>
      <c r="C367" s="2">
        <v>45862.0</v>
      </c>
      <c r="D367" s="2" t="str">
        <f t="shared" si="1"/>
        <v>Thursday</v>
      </c>
      <c r="E367" s="3">
        <f t="shared" si="2"/>
        <v>4</v>
      </c>
      <c r="F367" s="4">
        <v>0.3854166666666667</v>
      </c>
      <c r="G367" s="1" t="s">
        <v>18</v>
      </c>
      <c r="H367" s="1">
        <v>7.0</v>
      </c>
      <c r="I367" s="1" t="s">
        <v>24</v>
      </c>
      <c r="J367" s="1" t="s">
        <v>39</v>
      </c>
      <c r="K367" s="1">
        <v>15.0</v>
      </c>
      <c r="L367" s="1">
        <v>9.0</v>
      </c>
      <c r="M367" s="1">
        <f t="shared" si="3"/>
        <v>-6</v>
      </c>
      <c r="N367" s="1">
        <f t="shared" si="25"/>
        <v>6</v>
      </c>
      <c r="O367" s="1" t="s">
        <v>21</v>
      </c>
    </row>
    <row r="368">
      <c r="A368" s="1" t="s">
        <v>764</v>
      </c>
      <c r="B368" s="1" t="s">
        <v>765</v>
      </c>
      <c r="C368" s="2">
        <v>45862.0</v>
      </c>
      <c r="D368" s="2" t="str">
        <f t="shared" si="1"/>
        <v>Thursday</v>
      </c>
      <c r="E368" s="3">
        <f t="shared" si="2"/>
        <v>4</v>
      </c>
      <c r="F368" s="4">
        <v>0.4270833333333333</v>
      </c>
      <c r="G368" s="1" t="s">
        <v>18</v>
      </c>
      <c r="H368" s="1">
        <v>3.0</v>
      </c>
      <c r="I368" s="1" t="s">
        <v>19</v>
      </c>
      <c r="J368" s="1" t="s">
        <v>39</v>
      </c>
      <c r="K368" s="1">
        <v>25.0</v>
      </c>
      <c r="L368" s="1">
        <v>20.0</v>
      </c>
      <c r="M368" s="1">
        <f t="shared" si="3"/>
        <v>-5</v>
      </c>
      <c r="N368" s="1">
        <f t="shared" si="25"/>
        <v>5</v>
      </c>
      <c r="O368" s="1" t="s">
        <v>21</v>
      </c>
    </row>
    <row r="369">
      <c r="A369" s="1" t="s">
        <v>766</v>
      </c>
      <c r="B369" s="1" t="s">
        <v>767</v>
      </c>
      <c r="C369" s="2">
        <v>45862.0</v>
      </c>
      <c r="D369" s="2" t="str">
        <f t="shared" si="1"/>
        <v>Thursday</v>
      </c>
      <c r="E369" s="3">
        <f t="shared" si="2"/>
        <v>4</v>
      </c>
      <c r="F369" s="4">
        <v>0.5</v>
      </c>
      <c r="G369" s="1" t="s">
        <v>27</v>
      </c>
      <c r="H369" s="1">
        <v>48.0</v>
      </c>
      <c r="I369" s="1" t="s">
        <v>24</v>
      </c>
      <c r="J369" s="1" t="s">
        <v>39</v>
      </c>
      <c r="K369" s="1">
        <v>20.0</v>
      </c>
      <c r="L369" s="1">
        <v>15.0</v>
      </c>
      <c r="M369" s="1">
        <f t="shared" si="3"/>
        <v>-5</v>
      </c>
      <c r="N369" s="1">
        <f t="shared" si="25"/>
        <v>5</v>
      </c>
      <c r="O369" s="1" t="s">
        <v>21</v>
      </c>
    </row>
    <row r="370">
      <c r="A370" s="1" t="s">
        <v>768</v>
      </c>
      <c r="B370" s="1" t="s">
        <v>769</v>
      </c>
      <c r="C370" s="2">
        <v>45862.0</v>
      </c>
      <c r="D370" s="2" t="str">
        <f t="shared" si="1"/>
        <v>Thursday</v>
      </c>
      <c r="E370" s="3">
        <f t="shared" si="2"/>
        <v>4</v>
      </c>
      <c r="F370" s="4">
        <v>0.5520833333333334</v>
      </c>
      <c r="G370" s="1" t="s">
        <v>27</v>
      </c>
      <c r="H370" s="1">
        <v>73.0</v>
      </c>
      <c r="I370" s="1" t="s">
        <v>32</v>
      </c>
      <c r="J370" s="1" t="s">
        <v>85</v>
      </c>
      <c r="K370" s="1">
        <v>25.0</v>
      </c>
      <c r="L370" s="1">
        <v>22.0</v>
      </c>
      <c r="M370" s="1">
        <f t="shared" si="3"/>
        <v>-3</v>
      </c>
      <c r="N370" s="1">
        <f t="shared" si="25"/>
        <v>3</v>
      </c>
      <c r="O370" s="1" t="s">
        <v>21</v>
      </c>
    </row>
    <row r="371">
      <c r="A371" s="1" t="s">
        <v>770</v>
      </c>
      <c r="B371" s="1" t="s">
        <v>771</v>
      </c>
      <c r="C371" s="2">
        <v>45862.0</v>
      </c>
      <c r="D371" s="2" t="str">
        <f t="shared" si="1"/>
        <v>Thursday</v>
      </c>
      <c r="E371" s="3">
        <f t="shared" si="2"/>
        <v>4</v>
      </c>
      <c r="F371" s="4">
        <v>0.5625</v>
      </c>
      <c r="G371" s="1" t="s">
        <v>18</v>
      </c>
      <c r="H371" s="1">
        <v>37.0</v>
      </c>
      <c r="I371" s="1" t="s">
        <v>19</v>
      </c>
      <c r="J371" s="1" t="s">
        <v>39</v>
      </c>
      <c r="K371" s="1">
        <v>15.0</v>
      </c>
      <c r="L371" s="1">
        <v>12.0</v>
      </c>
      <c r="M371" s="1">
        <f t="shared" si="3"/>
        <v>-3</v>
      </c>
      <c r="N371" s="1">
        <f t="shared" si="25"/>
        <v>3</v>
      </c>
      <c r="O371" s="1" t="s">
        <v>21</v>
      </c>
    </row>
    <row r="372">
      <c r="A372" s="1" t="s">
        <v>772</v>
      </c>
      <c r="B372" s="1" t="s">
        <v>773</v>
      </c>
      <c r="C372" s="2">
        <v>45862.0</v>
      </c>
      <c r="D372" s="2" t="str">
        <f t="shared" si="1"/>
        <v>Thursday</v>
      </c>
      <c r="E372" s="3">
        <f t="shared" si="2"/>
        <v>4</v>
      </c>
      <c r="F372" s="4">
        <v>0.625</v>
      </c>
      <c r="G372" s="1" t="s">
        <v>27</v>
      </c>
      <c r="H372" s="1">
        <v>7.0</v>
      </c>
      <c r="I372" s="1" t="s">
        <v>19</v>
      </c>
      <c r="J372" s="1" t="s">
        <v>39</v>
      </c>
      <c r="K372" s="1">
        <v>20.0</v>
      </c>
      <c r="L372" s="1">
        <v>18.0</v>
      </c>
      <c r="M372" s="1">
        <f t="shared" si="3"/>
        <v>-2</v>
      </c>
      <c r="N372" s="1">
        <f t="shared" si="25"/>
        <v>2</v>
      </c>
      <c r="O372" s="1" t="s">
        <v>21</v>
      </c>
    </row>
    <row r="373">
      <c r="A373" s="1" t="s">
        <v>774</v>
      </c>
      <c r="B373" s="1" t="s">
        <v>775</v>
      </c>
      <c r="C373" s="2">
        <v>45862.0</v>
      </c>
      <c r="D373" s="2" t="str">
        <f t="shared" si="1"/>
        <v>Thursday</v>
      </c>
      <c r="E373" s="3">
        <f t="shared" si="2"/>
        <v>4</v>
      </c>
      <c r="F373" s="4">
        <v>0.3541666666666667</v>
      </c>
      <c r="G373" s="1" t="s">
        <v>18</v>
      </c>
      <c r="H373" s="1">
        <v>7.0</v>
      </c>
      <c r="I373" s="1" t="s">
        <v>32</v>
      </c>
      <c r="J373" s="1" t="s">
        <v>39</v>
      </c>
      <c r="K373" s="1">
        <v>25.0</v>
      </c>
      <c r="L373" s="1">
        <v>25.0</v>
      </c>
      <c r="M373" s="1">
        <f t="shared" si="3"/>
        <v>0</v>
      </c>
      <c r="N373" s="1">
        <f t="shared" si="25"/>
        <v>0</v>
      </c>
      <c r="O373" s="1" t="s">
        <v>21</v>
      </c>
    </row>
    <row r="374">
      <c r="A374" s="1" t="s">
        <v>776</v>
      </c>
      <c r="B374" s="1" t="s">
        <v>777</v>
      </c>
      <c r="C374" s="2">
        <v>45862.0</v>
      </c>
      <c r="D374" s="2" t="str">
        <f t="shared" si="1"/>
        <v>Thursday</v>
      </c>
      <c r="E374" s="3">
        <f t="shared" si="2"/>
        <v>4</v>
      </c>
      <c r="F374" s="4">
        <v>0.3541666666666667</v>
      </c>
      <c r="G374" s="1" t="s">
        <v>18</v>
      </c>
      <c r="H374" s="1">
        <v>76.0</v>
      </c>
      <c r="I374" s="1" t="s">
        <v>32</v>
      </c>
      <c r="J374" s="1" t="s">
        <v>20</v>
      </c>
      <c r="K374" s="1">
        <v>20.0</v>
      </c>
      <c r="L374" s="1">
        <v>22.0</v>
      </c>
      <c r="M374" s="1">
        <f t="shared" si="3"/>
        <v>2</v>
      </c>
      <c r="N374" s="1">
        <f t="shared" si="25"/>
        <v>2</v>
      </c>
      <c r="O374" s="1" t="s">
        <v>21</v>
      </c>
    </row>
    <row r="375">
      <c r="A375" s="1" t="s">
        <v>778</v>
      </c>
      <c r="B375" s="1" t="s">
        <v>779</v>
      </c>
      <c r="C375" s="2">
        <v>45862.0</v>
      </c>
      <c r="D375" s="2" t="str">
        <f t="shared" si="1"/>
        <v>Thursday</v>
      </c>
      <c r="E375" s="3">
        <f t="shared" si="2"/>
        <v>4</v>
      </c>
      <c r="F375" s="4">
        <v>0.4166666666666667</v>
      </c>
      <c r="G375" s="1" t="s">
        <v>27</v>
      </c>
      <c r="H375" s="1">
        <v>41.0</v>
      </c>
      <c r="I375" s="1" t="s">
        <v>32</v>
      </c>
      <c r="J375" s="1" t="s">
        <v>20</v>
      </c>
      <c r="K375" s="1">
        <v>25.0</v>
      </c>
      <c r="L375" s="1">
        <v>29.0</v>
      </c>
      <c r="M375" s="1">
        <f t="shared" si="3"/>
        <v>4</v>
      </c>
      <c r="N375" s="1">
        <f t="shared" si="25"/>
        <v>4</v>
      </c>
      <c r="O375" s="1" t="s">
        <v>21</v>
      </c>
    </row>
    <row r="376">
      <c r="A376" s="1" t="s">
        <v>780</v>
      </c>
      <c r="B376" s="1" t="s">
        <v>781</v>
      </c>
      <c r="C376" s="2">
        <v>45862.0</v>
      </c>
      <c r="D376" s="2" t="str">
        <f t="shared" si="1"/>
        <v>Thursday</v>
      </c>
      <c r="E376" s="3">
        <f t="shared" si="2"/>
        <v>4</v>
      </c>
      <c r="F376" s="4">
        <v>0.53125</v>
      </c>
      <c r="G376" s="1" t="s">
        <v>27</v>
      </c>
      <c r="H376" s="1">
        <v>64.0</v>
      </c>
      <c r="I376" s="1" t="s">
        <v>32</v>
      </c>
      <c r="J376" s="1" t="s">
        <v>20</v>
      </c>
      <c r="K376" s="1">
        <v>20.0</v>
      </c>
      <c r="L376" s="1">
        <v>24.0</v>
      </c>
      <c r="M376" s="1">
        <f t="shared" si="3"/>
        <v>4</v>
      </c>
      <c r="N376" s="1">
        <f t="shared" si="25"/>
        <v>4</v>
      </c>
      <c r="O376" s="1" t="s">
        <v>21</v>
      </c>
    </row>
    <row r="377">
      <c r="A377" s="1" t="s">
        <v>782</v>
      </c>
      <c r="B377" s="1" t="s">
        <v>783</v>
      </c>
      <c r="C377" s="2">
        <v>45862.0</v>
      </c>
      <c r="D377" s="2" t="str">
        <f t="shared" si="1"/>
        <v>Thursday</v>
      </c>
      <c r="E377" s="3">
        <f t="shared" si="2"/>
        <v>4</v>
      </c>
      <c r="F377" s="4">
        <v>0.3854166666666667</v>
      </c>
      <c r="G377" s="1" t="s">
        <v>27</v>
      </c>
      <c r="H377" s="1">
        <v>54.0</v>
      </c>
      <c r="I377" s="1" t="s">
        <v>24</v>
      </c>
      <c r="J377" s="1" t="s">
        <v>20</v>
      </c>
      <c r="K377" s="1">
        <v>30.0</v>
      </c>
      <c r="L377" s="1">
        <v>34.0</v>
      </c>
      <c r="M377" s="1">
        <f t="shared" si="3"/>
        <v>4</v>
      </c>
      <c r="N377" s="1">
        <f t="shared" si="25"/>
        <v>4</v>
      </c>
      <c r="O377" s="1" t="s">
        <v>21</v>
      </c>
    </row>
    <row r="378">
      <c r="A378" s="1" t="s">
        <v>784</v>
      </c>
      <c r="B378" s="1" t="s">
        <v>785</v>
      </c>
      <c r="C378" s="2">
        <v>45862.0</v>
      </c>
      <c r="D378" s="2" t="str">
        <f t="shared" si="1"/>
        <v>Thursday</v>
      </c>
      <c r="E378" s="3">
        <f t="shared" si="2"/>
        <v>4</v>
      </c>
      <c r="F378" s="4">
        <v>0.4375</v>
      </c>
      <c r="G378" s="1" t="s">
        <v>18</v>
      </c>
      <c r="H378" s="1">
        <v>26.0</v>
      </c>
      <c r="I378" s="1" t="s">
        <v>32</v>
      </c>
      <c r="J378" s="1" t="s">
        <v>39</v>
      </c>
      <c r="K378" s="1">
        <v>15.0</v>
      </c>
      <c r="L378" s="1">
        <v>22.0</v>
      </c>
      <c r="M378" s="1">
        <f t="shared" si="3"/>
        <v>7</v>
      </c>
      <c r="N378" s="1">
        <f t="shared" si="25"/>
        <v>7</v>
      </c>
      <c r="O378" s="1" t="s">
        <v>21</v>
      </c>
    </row>
    <row r="379">
      <c r="A379" s="1" t="s">
        <v>786</v>
      </c>
      <c r="B379" s="1" t="s">
        <v>787</v>
      </c>
      <c r="C379" s="2">
        <v>45862.0</v>
      </c>
      <c r="D379" s="2" t="str">
        <f t="shared" si="1"/>
        <v>Thursday</v>
      </c>
      <c r="E379" s="3">
        <f t="shared" si="2"/>
        <v>4</v>
      </c>
      <c r="F379" s="4">
        <v>0.4791666666666667</v>
      </c>
      <c r="G379" s="1" t="s">
        <v>27</v>
      </c>
      <c r="H379" s="1">
        <v>21.0</v>
      </c>
      <c r="I379" s="1" t="s">
        <v>24</v>
      </c>
      <c r="J379" s="1" t="s">
        <v>39</v>
      </c>
      <c r="K379" s="1">
        <v>20.0</v>
      </c>
      <c r="L379" s="1">
        <v>27.0</v>
      </c>
      <c r="M379" s="1">
        <f t="shared" si="3"/>
        <v>7</v>
      </c>
      <c r="N379" s="1">
        <f t="shared" si="25"/>
        <v>7</v>
      </c>
      <c r="O379" s="1" t="s">
        <v>21</v>
      </c>
    </row>
    <row r="380">
      <c r="A380" s="1" t="s">
        <v>788</v>
      </c>
      <c r="B380" s="1" t="s">
        <v>789</v>
      </c>
      <c r="C380" s="2">
        <v>45862.0</v>
      </c>
      <c r="D380" s="2" t="str">
        <f t="shared" si="1"/>
        <v>Thursday</v>
      </c>
      <c r="E380" s="3">
        <f t="shared" si="2"/>
        <v>4</v>
      </c>
      <c r="F380" s="4">
        <v>0.5104166666666666</v>
      </c>
      <c r="G380" s="1" t="s">
        <v>18</v>
      </c>
      <c r="H380" s="1">
        <v>63.0</v>
      </c>
      <c r="I380" s="1" t="s">
        <v>32</v>
      </c>
      <c r="J380" s="1" t="s">
        <v>20</v>
      </c>
      <c r="K380" s="1">
        <v>25.0</v>
      </c>
      <c r="L380" s="1">
        <v>35.0</v>
      </c>
      <c r="M380" s="1">
        <f t="shared" si="3"/>
        <v>10</v>
      </c>
      <c r="N380" s="1">
        <f t="shared" si="25"/>
        <v>10</v>
      </c>
      <c r="O380" s="1" t="s">
        <v>21</v>
      </c>
    </row>
    <row r="381">
      <c r="A381" s="1" t="s">
        <v>790</v>
      </c>
      <c r="B381" s="1" t="s">
        <v>791</v>
      </c>
      <c r="C381" s="2">
        <v>45862.0</v>
      </c>
      <c r="D381" s="2" t="str">
        <f t="shared" si="1"/>
        <v>Thursday</v>
      </c>
      <c r="E381" s="3">
        <f t="shared" si="2"/>
        <v>4</v>
      </c>
      <c r="F381" s="4">
        <v>0.625</v>
      </c>
      <c r="G381" s="1" t="s">
        <v>18</v>
      </c>
      <c r="H381" s="1">
        <v>42.0</v>
      </c>
      <c r="I381" s="1" t="s">
        <v>32</v>
      </c>
      <c r="J381" s="1" t="s">
        <v>20</v>
      </c>
      <c r="K381" s="1">
        <v>25.0</v>
      </c>
      <c r="M381" s="1" t="str">
        <f t="shared" si="3"/>
        <v/>
      </c>
      <c r="O381" s="1" t="s">
        <v>73</v>
      </c>
      <c r="P381" s="1" t="s">
        <v>74</v>
      </c>
    </row>
    <row r="382">
      <c r="A382" s="1" t="s">
        <v>792</v>
      </c>
      <c r="B382" s="1" t="s">
        <v>793</v>
      </c>
      <c r="C382" s="2">
        <v>45862.0</v>
      </c>
      <c r="D382" s="2" t="str">
        <f t="shared" si="1"/>
        <v>Thursday</v>
      </c>
      <c r="E382" s="3">
        <f t="shared" si="2"/>
        <v>4</v>
      </c>
      <c r="F382" s="4">
        <v>0.53125</v>
      </c>
      <c r="G382" s="1" t="s">
        <v>18</v>
      </c>
      <c r="H382" s="1">
        <v>33.0</v>
      </c>
      <c r="I382" s="1" t="s">
        <v>19</v>
      </c>
      <c r="J382" s="1" t="s">
        <v>20</v>
      </c>
      <c r="K382" s="1">
        <v>20.0</v>
      </c>
      <c r="M382" s="1" t="str">
        <f t="shared" si="3"/>
        <v/>
      </c>
      <c r="O382" s="1" t="s">
        <v>73</v>
      </c>
      <c r="P382" s="1" t="s">
        <v>355</v>
      </c>
    </row>
    <row r="383">
      <c r="A383" s="1" t="s">
        <v>794</v>
      </c>
      <c r="B383" s="1" t="s">
        <v>795</v>
      </c>
      <c r="C383" s="2">
        <v>45862.0</v>
      </c>
      <c r="D383" s="2" t="str">
        <f t="shared" si="1"/>
        <v>Thursday</v>
      </c>
      <c r="E383" s="3">
        <f t="shared" si="2"/>
        <v>4</v>
      </c>
      <c r="F383" s="4">
        <v>0.6875</v>
      </c>
      <c r="G383" s="1" t="s">
        <v>27</v>
      </c>
      <c r="H383" s="1">
        <v>64.0</v>
      </c>
      <c r="I383" s="1" t="s">
        <v>19</v>
      </c>
      <c r="J383" s="1" t="s">
        <v>39</v>
      </c>
      <c r="K383" s="1">
        <v>20.0</v>
      </c>
      <c r="M383" s="1" t="str">
        <f t="shared" si="3"/>
        <v/>
      </c>
      <c r="O383" s="1" t="s">
        <v>73</v>
      </c>
      <c r="P383" s="1" t="s">
        <v>157</v>
      </c>
    </row>
    <row r="384">
      <c r="A384" s="1" t="s">
        <v>796</v>
      </c>
      <c r="B384" s="1" t="s">
        <v>797</v>
      </c>
      <c r="C384" s="2">
        <v>45863.0</v>
      </c>
      <c r="D384" s="2" t="str">
        <f t="shared" si="1"/>
        <v>Friday</v>
      </c>
      <c r="E384" s="3">
        <f t="shared" si="2"/>
        <v>5</v>
      </c>
      <c r="F384" s="4">
        <v>0.4479166666666667</v>
      </c>
      <c r="G384" s="1" t="s">
        <v>27</v>
      </c>
      <c r="H384" s="1">
        <v>34.0</v>
      </c>
      <c r="I384" s="1" t="s">
        <v>19</v>
      </c>
      <c r="J384" s="1" t="s">
        <v>39</v>
      </c>
      <c r="K384" s="1">
        <v>20.0</v>
      </c>
      <c r="L384" s="1">
        <v>9.0</v>
      </c>
      <c r="M384" s="1">
        <f t="shared" si="3"/>
        <v>-11</v>
      </c>
      <c r="N384" s="1">
        <f t="shared" ref="N384:N397" si="26">abs(M384)</f>
        <v>11</v>
      </c>
      <c r="O384" s="1" t="s">
        <v>21</v>
      </c>
    </row>
    <row r="385">
      <c r="A385" s="1" t="s">
        <v>798</v>
      </c>
      <c r="B385" s="1" t="s">
        <v>799</v>
      </c>
      <c r="C385" s="2">
        <v>45863.0</v>
      </c>
      <c r="D385" s="2" t="str">
        <f t="shared" si="1"/>
        <v>Friday</v>
      </c>
      <c r="E385" s="3">
        <f t="shared" si="2"/>
        <v>5</v>
      </c>
      <c r="F385" s="4">
        <v>0.5104166666666666</v>
      </c>
      <c r="G385" s="1" t="s">
        <v>27</v>
      </c>
      <c r="H385" s="1">
        <v>41.0</v>
      </c>
      <c r="I385" s="1" t="s">
        <v>24</v>
      </c>
      <c r="J385" s="1" t="s">
        <v>85</v>
      </c>
      <c r="K385" s="1">
        <v>20.0</v>
      </c>
      <c r="L385" s="1">
        <v>12.0</v>
      </c>
      <c r="M385" s="1">
        <f t="shared" si="3"/>
        <v>-8</v>
      </c>
      <c r="N385" s="1">
        <f t="shared" si="26"/>
        <v>8</v>
      </c>
      <c r="O385" s="1" t="s">
        <v>21</v>
      </c>
    </row>
    <row r="386">
      <c r="A386" s="1" t="s">
        <v>800</v>
      </c>
      <c r="B386" s="1" t="s">
        <v>801</v>
      </c>
      <c r="C386" s="2">
        <v>45863.0</v>
      </c>
      <c r="D386" s="2" t="str">
        <f t="shared" si="1"/>
        <v>Friday</v>
      </c>
      <c r="E386" s="3">
        <f t="shared" si="2"/>
        <v>5</v>
      </c>
      <c r="F386" s="4">
        <v>0.5104166666666666</v>
      </c>
      <c r="G386" s="1" t="s">
        <v>27</v>
      </c>
      <c r="H386" s="1">
        <v>28.0</v>
      </c>
      <c r="I386" s="1" t="s">
        <v>32</v>
      </c>
      <c r="J386" s="1" t="s">
        <v>20</v>
      </c>
      <c r="K386" s="1">
        <v>25.0</v>
      </c>
      <c r="L386" s="1">
        <v>19.0</v>
      </c>
      <c r="M386" s="1">
        <f t="shared" si="3"/>
        <v>-6</v>
      </c>
      <c r="N386" s="1">
        <f t="shared" si="26"/>
        <v>6</v>
      </c>
      <c r="O386" s="1" t="s">
        <v>21</v>
      </c>
    </row>
    <row r="387">
      <c r="A387" s="1" t="s">
        <v>802</v>
      </c>
      <c r="B387" s="1" t="s">
        <v>803</v>
      </c>
      <c r="C387" s="2">
        <v>45863.0</v>
      </c>
      <c r="D387" s="2" t="str">
        <f t="shared" si="1"/>
        <v>Friday</v>
      </c>
      <c r="E387" s="3">
        <f t="shared" si="2"/>
        <v>5</v>
      </c>
      <c r="F387" s="4">
        <v>0.5</v>
      </c>
      <c r="G387" s="1" t="s">
        <v>27</v>
      </c>
      <c r="H387" s="1">
        <v>27.0</v>
      </c>
      <c r="I387" s="1" t="s">
        <v>24</v>
      </c>
      <c r="J387" s="1" t="s">
        <v>39</v>
      </c>
      <c r="K387" s="1">
        <v>20.0</v>
      </c>
      <c r="L387" s="1">
        <v>15.0</v>
      </c>
      <c r="M387" s="1">
        <f t="shared" si="3"/>
        <v>-5</v>
      </c>
      <c r="N387" s="1">
        <f t="shared" si="26"/>
        <v>5</v>
      </c>
      <c r="O387" s="1" t="s">
        <v>21</v>
      </c>
    </row>
    <row r="388">
      <c r="A388" s="1" t="s">
        <v>804</v>
      </c>
      <c r="B388" s="1" t="s">
        <v>805</v>
      </c>
      <c r="C388" s="2">
        <v>45863.0</v>
      </c>
      <c r="D388" s="2" t="str">
        <f t="shared" si="1"/>
        <v>Friday</v>
      </c>
      <c r="E388" s="3">
        <f t="shared" si="2"/>
        <v>5</v>
      </c>
      <c r="F388" s="4">
        <v>0.4479166666666667</v>
      </c>
      <c r="G388" s="1" t="s">
        <v>18</v>
      </c>
      <c r="H388" s="1">
        <v>57.0</v>
      </c>
      <c r="I388" s="1" t="s">
        <v>54</v>
      </c>
      <c r="J388" s="1" t="s">
        <v>20</v>
      </c>
      <c r="K388" s="1">
        <v>20.0</v>
      </c>
      <c r="L388" s="1">
        <v>19.0</v>
      </c>
      <c r="M388" s="1">
        <f t="shared" si="3"/>
        <v>-1</v>
      </c>
      <c r="N388" s="1">
        <f t="shared" si="26"/>
        <v>1</v>
      </c>
      <c r="O388" s="1" t="s">
        <v>21</v>
      </c>
    </row>
    <row r="389">
      <c r="A389" s="1" t="s">
        <v>806</v>
      </c>
      <c r="B389" s="1" t="s">
        <v>807</v>
      </c>
      <c r="C389" s="2">
        <v>45863.0</v>
      </c>
      <c r="D389" s="2" t="str">
        <f t="shared" si="1"/>
        <v>Friday</v>
      </c>
      <c r="E389" s="3">
        <f t="shared" si="2"/>
        <v>5</v>
      </c>
      <c r="F389" s="4">
        <v>0.5416666666666666</v>
      </c>
      <c r="G389" s="1" t="s">
        <v>18</v>
      </c>
      <c r="H389" s="1">
        <v>61.0</v>
      </c>
      <c r="I389" s="1" t="s">
        <v>19</v>
      </c>
      <c r="J389" s="1" t="s">
        <v>39</v>
      </c>
      <c r="K389" s="1">
        <v>30.0</v>
      </c>
      <c r="L389" s="1">
        <v>31.0</v>
      </c>
      <c r="M389" s="1">
        <f t="shared" si="3"/>
        <v>1</v>
      </c>
      <c r="N389" s="1">
        <f t="shared" si="26"/>
        <v>1</v>
      </c>
      <c r="O389" s="1" t="s">
        <v>21</v>
      </c>
    </row>
    <row r="390">
      <c r="A390" s="1" t="s">
        <v>808</v>
      </c>
      <c r="B390" s="1" t="s">
        <v>809</v>
      </c>
      <c r="C390" s="2">
        <v>45863.0</v>
      </c>
      <c r="D390" s="2" t="str">
        <f t="shared" si="1"/>
        <v>Friday</v>
      </c>
      <c r="E390" s="3">
        <f t="shared" si="2"/>
        <v>5</v>
      </c>
      <c r="F390" s="4">
        <v>0.3854166666666667</v>
      </c>
      <c r="G390" s="1" t="s">
        <v>18</v>
      </c>
      <c r="H390" s="1">
        <v>14.0</v>
      </c>
      <c r="I390" s="1" t="s">
        <v>54</v>
      </c>
      <c r="J390" s="1" t="s">
        <v>20</v>
      </c>
      <c r="K390" s="1">
        <v>20.0</v>
      </c>
      <c r="L390" s="1">
        <v>22.0</v>
      </c>
      <c r="M390" s="1">
        <f t="shared" si="3"/>
        <v>2</v>
      </c>
      <c r="N390" s="1">
        <f t="shared" si="26"/>
        <v>2</v>
      </c>
      <c r="O390" s="1" t="s">
        <v>21</v>
      </c>
    </row>
    <row r="391">
      <c r="A391" s="1" t="s">
        <v>810</v>
      </c>
      <c r="B391" s="1" t="s">
        <v>811</v>
      </c>
      <c r="C391" s="2">
        <v>45863.0</v>
      </c>
      <c r="D391" s="2" t="str">
        <f t="shared" si="1"/>
        <v>Friday</v>
      </c>
      <c r="E391" s="3">
        <f t="shared" si="2"/>
        <v>5</v>
      </c>
      <c r="F391" s="4">
        <v>0.5625</v>
      </c>
      <c r="G391" s="1" t="s">
        <v>27</v>
      </c>
      <c r="H391" s="1">
        <v>46.0</v>
      </c>
      <c r="I391" s="1" t="s">
        <v>19</v>
      </c>
      <c r="J391" s="1" t="s">
        <v>85</v>
      </c>
      <c r="K391" s="1">
        <v>25.0</v>
      </c>
      <c r="L391" s="1">
        <v>27.0</v>
      </c>
      <c r="M391" s="1">
        <f t="shared" si="3"/>
        <v>2</v>
      </c>
      <c r="N391" s="1">
        <f t="shared" si="26"/>
        <v>2</v>
      </c>
      <c r="O391" s="1" t="s">
        <v>21</v>
      </c>
    </row>
    <row r="392">
      <c r="A392" s="1" t="s">
        <v>812</v>
      </c>
      <c r="B392" s="1" t="s">
        <v>813</v>
      </c>
      <c r="C392" s="2">
        <v>45863.0</v>
      </c>
      <c r="D392" s="2" t="str">
        <f t="shared" si="1"/>
        <v>Friday</v>
      </c>
      <c r="E392" s="3">
        <f t="shared" si="2"/>
        <v>5</v>
      </c>
      <c r="F392" s="4">
        <v>0.6770833333333334</v>
      </c>
      <c r="G392" s="1" t="s">
        <v>18</v>
      </c>
      <c r="H392" s="1">
        <v>34.0</v>
      </c>
      <c r="I392" s="1" t="s">
        <v>24</v>
      </c>
      <c r="J392" s="1" t="s">
        <v>85</v>
      </c>
      <c r="K392" s="1">
        <v>15.0</v>
      </c>
      <c r="L392" s="1">
        <v>18.0</v>
      </c>
      <c r="M392" s="1">
        <f t="shared" si="3"/>
        <v>3</v>
      </c>
      <c r="N392" s="1">
        <f t="shared" si="26"/>
        <v>3</v>
      </c>
      <c r="O392" s="1" t="s">
        <v>21</v>
      </c>
    </row>
    <row r="393">
      <c r="A393" s="1" t="s">
        <v>814</v>
      </c>
      <c r="B393" s="1" t="s">
        <v>815</v>
      </c>
      <c r="C393" s="2">
        <v>45863.0</v>
      </c>
      <c r="D393" s="2" t="str">
        <f t="shared" si="1"/>
        <v>Friday</v>
      </c>
      <c r="E393" s="3">
        <f t="shared" si="2"/>
        <v>5</v>
      </c>
      <c r="F393" s="4">
        <v>0.4479166666666667</v>
      </c>
      <c r="G393" s="1" t="s">
        <v>18</v>
      </c>
      <c r="H393" s="1">
        <v>65.0</v>
      </c>
      <c r="I393" s="1" t="s">
        <v>32</v>
      </c>
      <c r="J393" s="1" t="s">
        <v>39</v>
      </c>
      <c r="K393" s="1">
        <v>25.0</v>
      </c>
      <c r="L393" s="1">
        <v>28.0</v>
      </c>
      <c r="M393" s="1">
        <f t="shared" si="3"/>
        <v>3</v>
      </c>
      <c r="N393" s="1">
        <f t="shared" si="26"/>
        <v>3</v>
      </c>
      <c r="O393" s="1" t="s">
        <v>21</v>
      </c>
    </row>
    <row r="394">
      <c r="A394" s="1" t="s">
        <v>816</v>
      </c>
      <c r="B394" s="1" t="s">
        <v>817</v>
      </c>
      <c r="C394" s="2">
        <v>45863.0</v>
      </c>
      <c r="D394" s="2" t="str">
        <f t="shared" si="1"/>
        <v>Friday</v>
      </c>
      <c r="E394" s="3">
        <f t="shared" si="2"/>
        <v>5</v>
      </c>
      <c r="F394" s="4">
        <v>0.6979166666666666</v>
      </c>
      <c r="G394" s="1" t="s">
        <v>18</v>
      </c>
      <c r="H394" s="1">
        <v>17.0</v>
      </c>
      <c r="I394" s="1" t="s">
        <v>54</v>
      </c>
      <c r="J394" s="1" t="s">
        <v>39</v>
      </c>
      <c r="K394" s="1">
        <v>20.0</v>
      </c>
      <c r="L394" s="1">
        <v>23.0</v>
      </c>
      <c r="M394" s="1">
        <f t="shared" si="3"/>
        <v>3</v>
      </c>
      <c r="N394" s="1">
        <f t="shared" si="26"/>
        <v>3</v>
      </c>
      <c r="O394" s="1" t="s">
        <v>21</v>
      </c>
    </row>
    <row r="395">
      <c r="A395" s="1" t="s">
        <v>818</v>
      </c>
      <c r="B395" s="1" t="s">
        <v>819</v>
      </c>
      <c r="C395" s="2">
        <v>45863.0</v>
      </c>
      <c r="D395" s="2" t="str">
        <f t="shared" si="1"/>
        <v>Friday</v>
      </c>
      <c r="E395" s="3">
        <f t="shared" si="2"/>
        <v>5</v>
      </c>
      <c r="F395" s="4">
        <v>0.40625</v>
      </c>
      <c r="G395" s="1" t="s">
        <v>27</v>
      </c>
      <c r="H395" s="1">
        <v>12.0</v>
      </c>
      <c r="I395" s="1" t="s">
        <v>32</v>
      </c>
      <c r="J395" s="1" t="s">
        <v>39</v>
      </c>
      <c r="K395" s="1">
        <v>15.0</v>
      </c>
      <c r="L395" s="1">
        <v>19.0</v>
      </c>
      <c r="M395" s="1">
        <f t="shared" si="3"/>
        <v>4</v>
      </c>
      <c r="N395" s="1">
        <f t="shared" si="26"/>
        <v>4</v>
      </c>
      <c r="O395" s="1" t="s">
        <v>21</v>
      </c>
    </row>
    <row r="396">
      <c r="A396" s="1" t="s">
        <v>820</v>
      </c>
      <c r="B396" s="1" t="s">
        <v>821</v>
      </c>
      <c r="C396" s="2">
        <v>45863.0</v>
      </c>
      <c r="D396" s="2" t="str">
        <f t="shared" si="1"/>
        <v>Friday</v>
      </c>
      <c r="E396" s="3">
        <f t="shared" si="2"/>
        <v>5</v>
      </c>
      <c r="F396" s="4">
        <v>0.40625</v>
      </c>
      <c r="G396" s="1" t="s">
        <v>27</v>
      </c>
      <c r="H396" s="1">
        <v>44.0</v>
      </c>
      <c r="I396" s="1" t="s">
        <v>54</v>
      </c>
      <c r="J396" s="1" t="s">
        <v>20</v>
      </c>
      <c r="K396" s="1">
        <v>15.0</v>
      </c>
      <c r="L396" s="1">
        <v>20.0</v>
      </c>
      <c r="M396" s="1">
        <f t="shared" si="3"/>
        <v>5</v>
      </c>
      <c r="N396" s="1">
        <f t="shared" si="26"/>
        <v>5</v>
      </c>
      <c r="O396" s="1" t="s">
        <v>21</v>
      </c>
    </row>
    <row r="397">
      <c r="A397" s="1" t="s">
        <v>822</v>
      </c>
      <c r="B397" s="1" t="s">
        <v>823</v>
      </c>
      <c r="C397" s="2">
        <v>45863.0</v>
      </c>
      <c r="D397" s="2" t="str">
        <f t="shared" si="1"/>
        <v>Friday</v>
      </c>
      <c r="E397" s="3">
        <f t="shared" si="2"/>
        <v>5</v>
      </c>
      <c r="F397" s="4">
        <v>0.6666666666666666</v>
      </c>
      <c r="G397" s="1" t="s">
        <v>18</v>
      </c>
      <c r="H397" s="1">
        <v>79.0</v>
      </c>
      <c r="I397" s="1" t="s">
        <v>24</v>
      </c>
      <c r="J397" s="1" t="s">
        <v>85</v>
      </c>
      <c r="K397" s="1">
        <v>15.0</v>
      </c>
      <c r="L397" s="1">
        <v>22.0</v>
      </c>
      <c r="M397" s="1">
        <f t="shared" si="3"/>
        <v>7</v>
      </c>
      <c r="N397" s="1">
        <f t="shared" si="26"/>
        <v>7</v>
      </c>
      <c r="O397" s="1" t="s">
        <v>21</v>
      </c>
    </row>
    <row r="398">
      <c r="A398" s="1" t="s">
        <v>824</v>
      </c>
      <c r="B398" s="1" t="s">
        <v>825</v>
      </c>
      <c r="C398" s="2">
        <v>45863.0</v>
      </c>
      <c r="D398" s="2" t="str">
        <f t="shared" si="1"/>
        <v>Friday</v>
      </c>
      <c r="E398" s="3">
        <f t="shared" si="2"/>
        <v>5</v>
      </c>
      <c r="F398" s="4">
        <v>0.5520833333333334</v>
      </c>
      <c r="G398" s="1" t="s">
        <v>18</v>
      </c>
      <c r="H398" s="1">
        <v>43.0</v>
      </c>
      <c r="I398" s="1" t="s">
        <v>54</v>
      </c>
      <c r="J398" s="1" t="s">
        <v>20</v>
      </c>
      <c r="K398" s="1">
        <v>15.0</v>
      </c>
      <c r="M398" s="1" t="str">
        <f t="shared" si="3"/>
        <v/>
      </c>
      <c r="O398" s="1" t="s">
        <v>73</v>
      </c>
      <c r="P398" s="1" t="s">
        <v>160</v>
      </c>
    </row>
    <row r="399">
      <c r="A399" s="1" t="s">
        <v>826</v>
      </c>
      <c r="B399" s="1" t="s">
        <v>827</v>
      </c>
      <c r="C399" s="2">
        <v>45863.0</v>
      </c>
      <c r="D399" s="2" t="str">
        <f t="shared" si="1"/>
        <v>Friday</v>
      </c>
      <c r="E399" s="3">
        <f t="shared" si="2"/>
        <v>5</v>
      </c>
      <c r="F399" s="4">
        <v>0.40625</v>
      </c>
      <c r="G399" s="1" t="s">
        <v>27</v>
      </c>
      <c r="H399" s="1">
        <v>38.0</v>
      </c>
      <c r="I399" s="1" t="s">
        <v>54</v>
      </c>
      <c r="J399" s="1" t="s">
        <v>39</v>
      </c>
      <c r="K399" s="1">
        <v>20.0</v>
      </c>
      <c r="M399" s="1" t="str">
        <f t="shared" si="3"/>
        <v/>
      </c>
      <c r="O399" s="1" t="s">
        <v>73</v>
      </c>
      <c r="P399" s="1" t="s">
        <v>74</v>
      </c>
    </row>
    <row r="400">
      <c r="A400" s="1" t="s">
        <v>828</v>
      </c>
      <c r="B400" s="1" t="s">
        <v>829</v>
      </c>
      <c r="C400" s="2">
        <v>45864.0</v>
      </c>
      <c r="D400" s="2" t="str">
        <f t="shared" si="1"/>
        <v>Saturday</v>
      </c>
      <c r="E400" s="3">
        <f t="shared" si="2"/>
        <v>6</v>
      </c>
      <c r="F400" s="4">
        <v>0.5729166666666666</v>
      </c>
      <c r="G400" s="1" t="s">
        <v>27</v>
      </c>
      <c r="H400" s="1">
        <v>29.0</v>
      </c>
      <c r="I400" s="1" t="s">
        <v>19</v>
      </c>
      <c r="J400" s="1" t="s">
        <v>20</v>
      </c>
      <c r="K400" s="1">
        <v>30.0</v>
      </c>
      <c r="L400" s="1">
        <v>22.0</v>
      </c>
      <c r="M400" s="1">
        <f t="shared" si="3"/>
        <v>-8</v>
      </c>
      <c r="N400" s="1">
        <f t="shared" ref="N400:N414" si="27">abs(M400)</f>
        <v>8</v>
      </c>
      <c r="O400" s="1" t="s">
        <v>21</v>
      </c>
    </row>
    <row r="401">
      <c r="A401" s="1" t="s">
        <v>830</v>
      </c>
      <c r="B401" s="1" t="s">
        <v>831</v>
      </c>
      <c r="C401" s="2">
        <v>45864.0</v>
      </c>
      <c r="D401" s="2" t="str">
        <f t="shared" si="1"/>
        <v>Saturday</v>
      </c>
      <c r="E401" s="3">
        <f t="shared" si="2"/>
        <v>6</v>
      </c>
      <c r="F401" s="4">
        <v>0.3333333333333333</v>
      </c>
      <c r="G401" s="1" t="s">
        <v>18</v>
      </c>
      <c r="H401" s="1">
        <v>48.0</v>
      </c>
      <c r="I401" s="1" t="s">
        <v>32</v>
      </c>
      <c r="J401" s="1" t="s">
        <v>39</v>
      </c>
      <c r="K401" s="1">
        <v>15.0</v>
      </c>
      <c r="L401" s="1">
        <v>8.0</v>
      </c>
      <c r="M401" s="1">
        <f t="shared" si="3"/>
        <v>-7</v>
      </c>
      <c r="N401" s="1">
        <f t="shared" si="27"/>
        <v>7</v>
      </c>
      <c r="O401" s="1" t="s">
        <v>21</v>
      </c>
    </row>
    <row r="402">
      <c r="A402" s="1" t="s">
        <v>832</v>
      </c>
      <c r="B402" s="1" t="s">
        <v>833</v>
      </c>
      <c r="C402" s="2">
        <v>45864.0</v>
      </c>
      <c r="D402" s="2" t="str">
        <f t="shared" si="1"/>
        <v>Saturday</v>
      </c>
      <c r="E402" s="3">
        <f t="shared" si="2"/>
        <v>6</v>
      </c>
      <c r="F402" s="4">
        <v>0.4791666666666667</v>
      </c>
      <c r="G402" s="1" t="s">
        <v>18</v>
      </c>
      <c r="H402" s="1">
        <v>56.0</v>
      </c>
      <c r="I402" s="1" t="s">
        <v>24</v>
      </c>
      <c r="J402" s="1" t="s">
        <v>20</v>
      </c>
      <c r="K402" s="1">
        <v>20.0</v>
      </c>
      <c r="L402" s="1">
        <v>14.0</v>
      </c>
      <c r="M402" s="1">
        <f t="shared" si="3"/>
        <v>-6</v>
      </c>
      <c r="N402" s="1">
        <f t="shared" si="27"/>
        <v>6</v>
      </c>
      <c r="O402" s="1" t="s">
        <v>21</v>
      </c>
    </row>
    <row r="403">
      <c r="A403" s="1" t="s">
        <v>834</v>
      </c>
      <c r="B403" s="1" t="s">
        <v>835</v>
      </c>
      <c r="C403" s="2">
        <v>45864.0</v>
      </c>
      <c r="D403" s="2" t="str">
        <f t="shared" si="1"/>
        <v>Saturday</v>
      </c>
      <c r="E403" s="3">
        <f t="shared" si="2"/>
        <v>6</v>
      </c>
      <c r="F403" s="4">
        <v>0.3541666666666667</v>
      </c>
      <c r="G403" s="1" t="s">
        <v>18</v>
      </c>
      <c r="H403" s="1">
        <v>47.0</v>
      </c>
      <c r="I403" s="1" t="s">
        <v>54</v>
      </c>
      <c r="J403" s="1" t="s">
        <v>39</v>
      </c>
      <c r="K403" s="1">
        <v>15.0</v>
      </c>
      <c r="L403" s="1">
        <v>10.0</v>
      </c>
      <c r="M403" s="1">
        <f t="shared" si="3"/>
        <v>-5</v>
      </c>
      <c r="N403" s="1">
        <f t="shared" si="27"/>
        <v>5</v>
      </c>
      <c r="O403" s="1" t="s">
        <v>21</v>
      </c>
    </row>
    <row r="404">
      <c r="A404" s="1" t="s">
        <v>836</v>
      </c>
      <c r="B404" s="1" t="s">
        <v>837</v>
      </c>
      <c r="C404" s="2">
        <v>45864.0</v>
      </c>
      <c r="D404" s="2" t="str">
        <f t="shared" si="1"/>
        <v>Saturday</v>
      </c>
      <c r="E404" s="3">
        <f t="shared" si="2"/>
        <v>6</v>
      </c>
      <c r="F404" s="4">
        <v>0.6979166666666666</v>
      </c>
      <c r="G404" s="1" t="s">
        <v>18</v>
      </c>
      <c r="H404" s="1">
        <v>21.0</v>
      </c>
      <c r="I404" s="1" t="s">
        <v>24</v>
      </c>
      <c r="J404" s="1" t="s">
        <v>20</v>
      </c>
      <c r="K404" s="1">
        <v>25.0</v>
      </c>
      <c r="L404" s="1">
        <v>21.0</v>
      </c>
      <c r="M404" s="1">
        <f t="shared" si="3"/>
        <v>-4</v>
      </c>
      <c r="N404" s="1">
        <f t="shared" si="27"/>
        <v>4</v>
      </c>
      <c r="O404" s="1" t="s">
        <v>21</v>
      </c>
    </row>
    <row r="405">
      <c r="A405" s="1" t="s">
        <v>838</v>
      </c>
      <c r="B405" s="1" t="s">
        <v>839</v>
      </c>
      <c r="C405" s="2">
        <v>45864.0</v>
      </c>
      <c r="D405" s="2" t="str">
        <f t="shared" si="1"/>
        <v>Saturday</v>
      </c>
      <c r="E405" s="3">
        <f t="shared" si="2"/>
        <v>6</v>
      </c>
      <c r="F405" s="4">
        <v>0.46875</v>
      </c>
      <c r="G405" s="1" t="s">
        <v>18</v>
      </c>
      <c r="H405" s="1">
        <v>75.0</v>
      </c>
      <c r="I405" s="1" t="s">
        <v>24</v>
      </c>
      <c r="J405" s="1" t="s">
        <v>20</v>
      </c>
      <c r="K405" s="1">
        <v>20.0</v>
      </c>
      <c r="L405" s="1">
        <v>16.0</v>
      </c>
      <c r="M405" s="1">
        <f t="shared" si="3"/>
        <v>-4</v>
      </c>
      <c r="N405" s="1">
        <f t="shared" si="27"/>
        <v>4</v>
      </c>
      <c r="O405" s="1" t="s">
        <v>21</v>
      </c>
    </row>
    <row r="406">
      <c r="A406" s="1" t="s">
        <v>840</v>
      </c>
      <c r="B406" s="1" t="s">
        <v>841</v>
      </c>
      <c r="C406" s="2">
        <v>45864.0</v>
      </c>
      <c r="D406" s="2" t="str">
        <f t="shared" si="1"/>
        <v>Saturday</v>
      </c>
      <c r="E406" s="3">
        <f t="shared" si="2"/>
        <v>6</v>
      </c>
      <c r="F406" s="4">
        <v>0.5208333333333334</v>
      </c>
      <c r="G406" s="1" t="s">
        <v>18</v>
      </c>
      <c r="H406" s="1">
        <v>44.0</v>
      </c>
      <c r="I406" s="1" t="s">
        <v>24</v>
      </c>
      <c r="J406" s="1" t="s">
        <v>20</v>
      </c>
      <c r="K406" s="1">
        <v>25.0</v>
      </c>
      <c r="L406" s="1">
        <v>22.0</v>
      </c>
      <c r="M406" s="1">
        <f t="shared" si="3"/>
        <v>-3</v>
      </c>
      <c r="N406" s="1">
        <f t="shared" si="27"/>
        <v>3</v>
      </c>
      <c r="O406" s="1" t="s">
        <v>21</v>
      </c>
    </row>
    <row r="407">
      <c r="A407" s="1" t="s">
        <v>842</v>
      </c>
      <c r="B407" s="1" t="s">
        <v>843</v>
      </c>
      <c r="C407" s="2">
        <v>45864.0</v>
      </c>
      <c r="D407" s="2" t="str">
        <f t="shared" si="1"/>
        <v>Saturday</v>
      </c>
      <c r="E407" s="3">
        <f t="shared" si="2"/>
        <v>6</v>
      </c>
      <c r="F407" s="4">
        <v>0.46875</v>
      </c>
      <c r="G407" s="1" t="s">
        <v>27</v>
      </c>
      <c r="H407" s="1">
        <v>5.0</v>
      </c>
      <c r="I407" s="1" t="s">
        <v>32</v>
      </c>
      <c r="J407" s="1" t="s">
        <v>20</v>
      </c>
      <c r="K407" s="1">
        <v>20.0</v>
      </c>
      <c r="L407" s="1">
        <v>17.0</v>
      </c>
      <c r="M407" s="1">
        <f t="shared" si="3"/>
        <v>-3</v>
      </c>
      <c r="N407" s="1">
        <f t="shared" si="27"/>
        <v>3</v>
      </c>
      <c r="O407" s="1" t="s">
        <v>21</v>
      </c>
    </row>
    <row r="408">
      <c r="A408" s="1" t="s">
        <v>844</v>
      </c>
      <c r="B408" s="1" t="s">
        <v>845</v>
      </c>
      <c r="C408" s="2">
        <v>45864.0</v>
      </c>
      <c r="D408" s="2" t="str">
        <f t="shared" si="1"/>
        <v>Saturday</v>
      </c>
      <c r="E408" s="3">
        <f t="shared" si="2"/>
        <v>6</v>
      </c>
      <c r="F408" s="4">
        <v>0.6145833333333334</v>
      </c>
      <c r="G408" s="1" t="s">
        <v>27</v>
      </c>
      <c r="H408" s="1">
        <v>51.0</v>
      </c>
      <c r="I408" s="1" t="s">
        <v>54</v>
      </c>
      <c r="J408" s="1" t="s">
        <v>20</v>
      </c>
      <c r="K408" s="1">
        <v>20.0</v>
      </c>
      <c r="L408" s="1">
        <v>18.0</v>
      </c>
      <c r="M408" s="1">
        <f t="shared" si="3"/>
        <v>-2</v>
      </c>
      <c r="N408" s="1">
        <f t="shared" si="27"/>
        <v>2</v>
      </c>
      <c r="O408" s="1" t="s">
        <v>21</v>
      </c>
    </row>
    <row r="409">
      <c r="A409" s="1" t="s">
        <v>846</v>
      </c>
      <c r="B409" s="1" t="s">
        <v>847</v>
      </c>
      <c r="C409" s="2">
        <v>45864.0</v>
      </c>
      <c r="D409" s="2" t="str">
        <f t="shared" si="1"/>
        <v>Saturday</v>
      </c>
      <c r="E409" s="3">
        <f t="shared" si="2"/>
        <v>6</v>
      </c>
      <c r="F409" s="4">
        <v>0.6875</v>
      </c>
      <c r="G409" s="1" t="s">
        <v>27</v>
      </c>
      <c r="H409" s="1">
        <v>40.0</v>
      </c>
      <c r="I409" s="1" t="s">
        <v>32</v>
      </c>
      <c r="J409" s="1" t="s">
        <v>20</v>
      </c>
      <c r="K409" s="1">
        <v>15.0</v>
      </c>
      <c r="L409" s="1">
        <v>15.0</v>
      </c>
      <c r="M409" s="1">
        <f t="shared" si="3"/>
        <v>0</v>
      </c>
      <c r="N409" s="1">
        <f t="shared" si="27"/>
        <v>0</v>
      </c>
      <c r="O409" s="1" t="s">
        <v>21</v>
      </c>
    </row>
    <row r="410">
      <c r="A410" s="1" t="s">
        <v>848</v>
      </c>
      <c r="B410" s="1" t="s">
        <v>849</v>
      </c>
      <c r="C410" s="2">
        <v>45864.0</v>
      </c>
      <c r="D410" s="2" t="str">
        <f t="shared" si="1"/>
        <v>Saturday</v>
      </c>
      <c r="E410" s="3">
        <f t="shared" si="2"/>
        <v>6</v>
      </c>
      <c r="F410" s="4">
        <v>0.5833333333333334</v>
      </c>
      <c r="G410" s="1" t="s">
        <v>27</v>
      </c>
      <c r="H410" s="1">
        <v>14.0</v>
      </c>
      <c r="I410" s="1" t="s">
        <v>24</v>
      </c>
      <c r="J410" s="1" t="s">
        <v>85</v>
      </c>
      <c r="K410" s="1">
        <v>25.0</v>
      </c>
      <c r="L410" s="1">
        <v>27.0</v>
      </c>
      <c r="M410" s="1">
        <f t="shared" si="3"/>
        <v>2</v>
      </c>
      <c r="N410" s="1">
        <f t="shared" si="27"/>
        <v>2</v>
      </c>
      <c r="O410" s="1" t="s">
        <v>21</v>
      </c>
    </row>
    <row r="411">
      <c r="A411" s="1" t="s">
        <v>850</v>
      </c>
      <c r="B411" s="1" t="s">
        <v>851</v>
      </c>
      <c r="C411" s="2">
        <v>45864.0</v>
      </c>
      <c r="D411" s="2" t="str">
        <f t="shared" si="1"/>
        <v>Saturday</v>
      </c>
      <c r="E411" s="3">
        <f t="shared" si="2"/>
        <v>6</v>
      </c>
      <c r="F411" s="4">
        <v>0.3541666666666667</v>
      </c>
      <c r="G411" s="1" t="s">
        <v>27</v>
      </c>
      <c r="H411" s="1">
        <v>29.0</v>
      </c>
      <c r="I411" s="1" t="s">
        <v>54</v>
      </c>
      <c r="J411" s="1" t="s">
        <v>20</v>
      </c>
      <c r="K411" s="1">
        <v>20.0</v>
      </c>
      <c r="L411" s="1">
        <v>23.0</v>
      </c>
      <c r="M411" s="1">
        <f t="shared" si="3"/>
        <v>3</v>
      </c>
      <c r="N411" s="1">
        <f t="shared" si="27"/>
        <v>3</v>
      </c>
      <c r="O411" s="1" t="s">
        <v>21</v>
      </c>
    </row>
    <row r="412">
      <c r="A412" s="1" t="s">
        <v>852</v>
      </c>
      <c r="B412" s="1" t="s">
        <v>853</v>
      </c>
      <c r="C412" s="2">
        <v>45864.0</v>
      </c>
      <c r="D412" s="2" t="str">
        <f t="shared" si="1"/>
        <v>Saturday</v>
      </c>
      <c r="E412" s="3">
        <f t="shared" si="2"/>
        <v>6</v>
      </c>
      <c r="F412" s="4">
        <v>0.3854166666666667</v>
      </c>
      <c r="G412" s="1" t="s">
        <v>27</v>
      </c>
      <c r="H412" s="1">
        <v>34.0</v>
      </c>
      <c r="I412" s="1" t="s">
        <v>54</v>
      </c>
      <c r="J412" s="1" t="s">
        <v>20</v>
      </c>
      <c r="K412" s="1">
        <v>20.0</v>
      </c>
      <c r="L412" s="1">
        <v>24.0</v>
      </c>
      <c r="M412" s="1">
        <f t="shared" si="3"/>
        <v>4</v>
      </c>
      <c r="N412" s="1">
        <f t="shared" si="27"/>
        <v>4</v>
      </c>
      <c r="O412" s="1" t="s">
        <v>21</v>
      </c>
    </row>
    <row r="413">
      <c r="A413" s="1" t="s">
        <v>854</v>
      </c>
      <c r="B413" s="1" t="s">
        <v>855</v>
      </c>
      <c r="C413" s="2">
        <v>45864.0</v>
      </c>
      <c r="D413" s="2" t="str">
        <f t="shared" si="1"/>
        <v>Saturday</v>
      </c>
      <c r="E413" s="3">
        <f t="shared" si="2"/>
        <v>6</v>
      </c>
      <c r="F413" s="4">
        <v>0.4895833333333333</v>
      </c>
      <c r="G413" s="1" t="s">
        <v>18</v>
      </c>
      <c r="H413" s="1">
        <v>37.0</v>
      </c>
      <c r="I413" s="1" t="s">
        <v>32</v>
      </c>
      <c r="J413" s="1" t="s">
        <v>20</v>
      </c>
      <c r="K413" s="1">
        <v>25.0</v>
      </c>
      <c r="L413" s="1">
        <v>30.0</v>
      </c>
      <c r="M413" s="1">
        <f t="shared" si="3"/>
        <v>5</v>
      </c>
      <c r="N413" s="1">
        <f t="shared" si="27"/>
        <v>5</v>
      </c>
      <c r="O413" s="1" t="s">
        <v>21</v>
      </c>
    </row>
    <row r="414">
      <c r="A414" s="1" t="s">
        <v>856</v>
      </c>
      <c r="B414" s="1" t="s">
        <v>857</v>
      </c>
      <c r="C414" s="2">
        <v>45864.0</v>
      </c>
      <c r="D414" s="2" t="str">
        <f t="shared" si="1"/>
        <v>Saturday</v>
      </c>
      <c r="E414" s="3">
        <f t="shared" si="2"/>
        <v>6</v>
      </c>
      <c r="F414" s="4">
        <v>0.5625</v>
      </c>
      <c r="G414" s="1" t="s">
        <v>18</v>
      </c>
      <c r="H414" s="1">
        <v>10.0</v>
      </c>
      <c r="I414" s="1" t="s">
        <v>24</v>
      </c>
      <c r="J414" s="1" t="s">
        <v>20</v>
      </c>
      <c r="K414" s="1">
        <v>25.0</v>
      </c>
      <c r="L414" s="1">
        <v>33.0</v>
      </c>
      <c r="M414" s="1">
        <f t="shared" si="3"/>
        <v>8</v>
      </c>
      <c r="N414" s="1">
        <f t="shared" si="27"/>
        <v>8</v>
      </c>
      <c r="O414" s="1" t="s">
        <v>21</v>
      </c>
    </row>
    <row r="415">
      <c r="A415" s="1" t="s">
        <v>858</v>
      </c>
      <c r="B415" s="1" t="s">
        <v>859</v>
      </c>
      <c r="C415" s="2">
        <v>45864.0</v>
      </c>
      <c r="D415" s="2" t="str">
        <f t="shared" si="1"/>
        <v>Saturday</v>
      </c>
      <c r="E415" s="3">
        <f t="shared" si="2"/>
        <v>6</v>
      </c>
      <c r="F415" s="4">
        <v>0.5</v>
      </c>
      <c r="G415" s="1" t="s">
        <v>27</v>
      </c>
      <c r="H415" s="1">
        <v>51.0</v>
      </c>
      <c r="I415" s="1" t="s">
        <v>24</v>
      </c>
      <c r="J415" s="1" t="s">
        <v>39</v>
      </c>
      <c r="K415" s="1">
        <v>20.0</v>
      </c>
      <c r="M415" s="1" t="str">
        <f t="shared" si="3"/>
        <v/>
      </c>
      <c r="O415" s="1" t="s">
        <v>73</v>
      </c>
      <c r="P415" s="1" t="s">
        <v>157</v>
      </c>
    </row>
    <row r="416">
      <c r="A416" s="1" t="s">
        <v>860</v>
      </c>
      <c r="B416" s="1" t="s">
        <v>861</v>
      </c>
      <c r="C416" s="2">
        <v>45865.0</v>
      </c>
      <c r="D416" s="2" t="str">
        <f t="shared" si="1"/>
        <v>Sunday</v>
      </c>
      <c r="E416" s="3">
        <f t="shared" si="2"/>
        <v>7</v>
      </c>
      <c r="F416" s="4">
        <v>0.625</v>
      </c>
      <c r="G416" s="1" t="s">
        <v>27</v>
      </c>
      <c r="H416" s="1">
        <v>31.0</v>
      </c>
      <c r="I416" s="1" t="s">
        <v>19</v>
      </c>
      <c r="J416" s="1" t="s">
        <v>39</v>
      </c>
      <c r="K416" s="1">
        <v>15.0</v>
      </c>
      <c r="L416" s="1">
        <v>6.0</v>
      </c>
      <c r="M416" s="1">
        <f t="shared" si="3"/>
        <v>-9</v>
      </c>
      <c r="N416" s="1">
        <f t="shared" ref="N416:N455" si="28">abs(M416)</f>
        <v>9</v>
      </c>
      <c r="O416" s="1" t="s">
        <v>21</v>
      </c>
    </row>
    <row r="417">
      <c r="A417" s="1" t="s">
        <v>862</v>
      </c>
      <c r="B417" s="1" t="s">
        <v>863</v>
      </c>
      <c r="C417" s="2">
        <v>45865.0</v>
      </c>
      <c r="D417" s="2" t="str">
        <f t="shared" si="1"/>
        <v>Sunday</v>
      </c>
      <c r="E417" s="3">
        <f t="shared" si="2"/>
        <v>7</v>
      </c>
      <c r="F417" s="4">
        <v>0.5625</v>
      </c>
      <c r="G417" s="1" t="s">
        <v>27</v>
      </c>
      <c r="H417" s="1">
        <v>68.0</v>
      </c>
      <c r="I417" s="1" t="s">
        <v>24</v>
      </c>
      <c r="J417" s="1" t="s">
        <v>20</v>
      </c>
      <c r="K417" s="1">
        <v>20.0</v>
      </c>
      <c r="L417" s="1">
        <v>13.0</v>
      </c>
      <c r="M417" s="1">
        <f t="shared" si="3"/>
        <v>-7</v>
      </c>
      <c r="N417" s="1">
        <f t="shared" si="28"/>
        <v>7</v>
      </c>
      <c r="O417" s="1" t="s">
        <v>21</v>
      </c>
    </row>
    <row r="418">
      <c r="A418" s="1" t="s">
        <v>864</v>
      </c>
      <c r="B418" s="1" t="s">
        <v>865</v>
      </c>
      <c r="C418" s="2">
        <v>45865.0</v>
      </c>
      <c r="D418" s="2" t="str">
        <f t="shared" si="1"/>
        <v>Sunday</v>
      </c>
      <c r="E418" s="3">
        <f t="shared" si="2"/>
        <v>7</v>
      </c>
      <c r="F418" s="4">
        <v>0.5104166666666666</v>
      </c>
      <c r="G418" s="1" t="s">
        <v>18</v>
      </c>
      <c r="H418" s="1">
        <v>19.0</v>
      </c>
      <c r="I418" s="1" t="s">
        <v>19</v>
      </c>
      <c r="J418" s="1" t="s">
        <v>39</v>
      </c>
      <c r="K418" s="1">
        <v>20.0</v>
      </c>
      <c r="L418" s="1">
        <v>13.0</v>
      </c>
      <c r="M418" s="1">
        <f t="shared" si="3"/>
        <v>-7</v>
      </c>
      <c r="N418" s="1">
        <f t="shared" si="28"/>
        <v>7</v>
      </c>
      <c r="O418" s="1" t="s">
        <v>21</v>
      </c>
    </row>
    <row r="419">
      <c r="A419" s="1" t="s">
        <v>866</v>
      </c>
      <c r="B419" s="1" t="s">
        <v>867</v>
      </c>
      <c r="C419" s="2">
        <v>45865.0</v>
      </c>
      <c r="D419" s="2" t="str">
        <f t="shared" si="1"/>
        <v>Sunday</v>
      </c>
      <c r="E419" s="3">
        <f t="shared" si="2"/>
        <v>7</v>
      </c>
      <c r="F419" s="4">
        <v>0.4583333333333333</v>
      </c>
      <c r="G419" s="1" t="s">
        <v>18</v>
      </c>
      <c r="H419" s="1">
        <v>3.0</v>
      </c>
      <c r="I419" s="1" t="s">
        <v>32</v>
      </c>
      <c r="J419" s="1" t="s">
        <v>39</v>
      </c>
      <c r="K419" s="1">
        <v>30.0</v>
      </c>
      <c r="L419" s="1">
        <v>24.0</v>
      </c>
      <c r="M419" s="1">
        <f t="shared" si="3"/>
        <v>-6</v>
      </c>
      <c r="N419" s="1">
        <f t="shared" si="28"/>
        <v>6</v>
      </c>
      <c r="O419" s="1" t="s">
        <v>21</v>
      </c>
    </row>
    <row r="420">
      <c r="A420" s="1" t="s">
        <v>868</v>
      </c>
      <c r="B420" s="1" t="s">
        <v>869</v>
      </c>
      <c r="C420" s="2">
        <v>45865.0</v>
      </c>
      <c r="D420" s="2" t="str">
        <f t="shared" si="1"/>
        <v>Sunday</v>
      </c>
      <c r="E420" s="3">
        <f t="shared" si="2"/>
        <v>7</v>
      </c>
      <c r="F420" s="4">
        <v>0.4791666666666667</v>
      </c>
      <c r="G420" s="1" t="s">
        <v>27</v>
      </c>
      <c r="H420" s="1">
        <v>9.0</v>
      </c>
      <c r="I420" s="1" t="s">
        <v>24</v>
      </c>
      <c r="J420" s="1" t="s">
        <v>85</v>
      </c>
      <c r="K420" s="1">
        <v>20.0</v>
      </c>
      <c r="L420" s="1">
        <v>15.0</v>
      </c>
      <c r="M420" s="1">
        <f t="shared" si="3"/>
        <v>-5</v>
      </c>
      <c r="N420" s="1">
        <f t="shared" si="28"/>
        <v>5</v>
      </c>
      <c r="O420" s="1" t="s">
        <v>21</v>
      </c>
    </row>
    <row r="421">
      <c r="A421" s="1" t="s">
        <v>870</v>
      </c>
      <c r="B421" s="1" t="s">
        <v>871</v>
      </c>
      <c r="C421" s="2">
        <v>45865.0</v>
      </c>
      <c r="D421" s="2" t="str">
        <f t="shared" si="1"/>
        <v>Sunday</v>
      </c>
      <c r="E421" s="3">
        <f t="shared" si="2"/>
        <v>7</v>
      </c>
      <c r="F421" s="4">
        <v>0.6666666666666666</v>
      </c>
      <c r="G421" s="1" t="s">
        <v>27</v>
      </c>
      <c r="H421" s="1">
        <v>70.0</v>
      </c>
      <c r="I421" s="1" t="s">
        <v>54</v>
      </c>
      <c r="J421" s="1" t="s">
        <v>20</v>
      </c>
      <c r="K421" s="1">
        <v>15.0</v>
      </c>
      <c r="L421" s="1">
        <v>13.0</v>
      </c>
      <c r="M421" s="1">
        <f t="shared" si="3"/>
        <v>-2</v>
      </c>
      <c r="N421" s="1">
        <f t="shared" si="28"/>
        <v>2</v>
      </c>
      <c r="O421" s="1" t="s">
        <v>21</v>
      </c>
    </row>
    <row r="422">
      <c r="A422" s="1" t="s">
        <v>872</v>
      </c>
      <c r="B422" s="1" t="s">
        <v>873</v>
      </c>
      <c r="C422" s="2">
        <v>45865.0</v>
      </c>
      <c r="D422" s="2" t="str">
        <f t="shared" si="1"/>
        <v>Sunday</v>
      </c>
      <c r="E422" s="3">
        <f t="shared" si="2"/>
        <v>7</v>
      </c>
      <c r="F422" s="4">
        <v>0.4895833333333333</v>
      </c>
      <c r="G422" s="1" t="s">
        <v>18</v>
      </c>
      <c r="H422" s="1">
        <v>55.0</v>
      </c>
      <c r="I422" s="1" t="s">
        <v>19</v>
      </c>
      <c r="J422" s="1" t="s">
        <v>39</v>
      </c>
      <c r="K422" s="1">
        <v>25.0</v>
      </c>
      <c r="L422" s="1">
        <v>24.0</v>
      </c>
      <c r="M422" s="1">
        <f t="shared" si="3"/>
        <v>-1</v>
      </c>
      <c r="N422" s="1">
        <f t="shared" si="28"/>
        <v>1</v>
      </c>
      <c r="O422" s="1" t="s">
        <v>21</v>
      </c>
    </row>
    <row r="423">
      <c r="A423" s="1" t="s">
        <v>874</v>
      </c>
      <c r="B423" s="1" t="s">
        <v>875</v>
      </c>
      <c r="C423" s="2">
        <v>45865.0</v>
      </c>
      <c r="D423" s="2" t="str">
        <f t="shared" si="1"/>
        <v>Sunday</v>
      </c>
      <c r="E423" s="3">
        <f t="shared" si="2"/>
        <v>7</v>
      </c>
      <c r="F423" s="4">
        <v>0.4583333333333333</v>
      </c>
      <c r="G423" s="1" t="s">
        <v>18</v>
      </c>
      <c r="H423" s="1">
        <v>56.0</v>
      </c>
      <c r="I423" s="1" t="s">
        <v>24</v>
      </c>
      <c r="J423" s="1" t="s">
        <v>20</v>
      </c>
      <c r="K423" s="1">
        <v>20.0</v>
      </c>
      <c r="L423" s="1">
        <v>20.0</v>
      </c>
      <c r="M423" s="1">
        <f t="shared" si="3"/>
        <v>0</v>
      </c>
      <c r="N423" s="1">
        <f t="shared" si="28"/>
        <v>0</v>
      </c>
      <c r="O423" s="1" t="s">
        <v>21</v>
      </c>
    </row>
    <row r="424">
      <c r="A424" s="1" t="s">
        <v>876</v>
      </c>
      <c r="B424" s="1" t="s">
        <v>877</v>
      </c>
      <c r="C424" s="2">
        <v>45865.0</v>
      </c>
      <c r="D424" s="2" t="str">
        <f t="shared" si="1"/>
        <v>Sunday</v>
      </c>
      <c r="E424" s="3">
        <f t="shared" si="2"/>
        <v>7</v>
      </c>
      <c r="F424" s="4">
        <v>0.6875</v>
      </c>
      <c r="G424" s="1" t="s">
        <v>18</v>
      </c>
      <c r="H424" s="1">
        <v>74.0</v>
      </c>
      <c r="I424" s="1" t="s">
        <v>24</v>
      </c>
      <c r="J424" s="1" t="s">
        <v>39</v>
      </c>
      <c r="K424" s="1">
        <v>25.0</v>
      </c>
      <c r="L424" s="1">
        <v>25.0</v>
      </c>
      <c r="M424" s="1">
        <f t="shared" si="3"/>
        <v>0</v>
      </c>
      <c r="N424" s="1">
        <f t="shared" si="28"/>
        <v>0</v>
      </c>
      <c r="O424" s="1" t="s">
        <v>21</v>
      </c>
    </row>
    <row r="425">
      <c r="A425" s="1" t="s">
        <v>878</v>
      </c>
      <c r="B425" s="1" t="s">
        <v>879</v>
      </c>
      <c r="C425" s="2">
        <v>45865.0</v>
      </c>
      <c r="D425" s="2" t="str">
        <f t="shared" si="1"/>
        <v>Sunday</v>
      </c>
      <c r="E425" s="3">
        <f t="shared" si="2"/>
        <v>7</v>
      </c>
      <c r="F425" s="4">
        <v>0.3854166666666667</v>
      </c>
      <c r="G425" s="1" t="s">
        <v>18</v>
      </c>
      <c r="H425" s="1">
        <v>71.0</v>
      </c>
      <c r="I425" s="1" t="s">
        <v>32</v>
      </c>
      <c r="J425" s="1" t="s">
        <v>39</v>
      </c>
      <c r="K425" s="1">
        <v>20.0</v>
      </c>
      <c r="L425" s="1">
        <v>21.0</v>
      </c>
      <c r="M425" s="1">
        <f t="shared" si="3"/>
        <v>1</v>
      </c>
      <c r="N425" s="1">
        <f t="shared" si="28"/>
        <v>1</v>
      </c>
      <c r="O425" s="1" t="s">
        <v>21</v>
      </c>
    </row>
    <row r="426">
      <c r="A426" s="1" t="s">
        <v>880</v>
      </c>
      <c r="B426" s="1" t="s">
        <v>881</v>
      </c>
      <c r="C426" s="2">
        <v>45865.0</v>
      </c>
      <c r="D426" s="2" t="str">
        <f t="shared" si="1"/>
        <v>Sunday</v>
      </c>
      <c r="E426" s="3">
        <f t="shared" si="2"/>
        <v>7</v>
      </c>
      <c r="F426" s="4">
        <v>0.6458333333333334</v>
      </c>
      <c r="G426" s="1" t="s">
        <v>27</v>
      </c>
      <c r="H426" s="1">
        <v>63.0</v>
      </c>
      <c r="I426" s="1" t="s">
        <v>54</v>
      </c>
      <c r="J426" s="1" t="s">
        <v>20</v>
      </c>
      <c r="K426" s="1">
        <v>25.0</v>
      </c>
      <c r="L426" s="1">
        <v>27.0</v>
      </c>
      <c r="M426" s="1">
        <f t="shared" si="3"/>
        <v>2</v>
      </c>
      <c r="N426" s="1">
        <f t="shared" si="28"/>
        <v>2</v>
      </c>
      <c r="O426" s="1" t="s">
        <v>21</v>
      </c>
    </row>
    <row r="427">
      <c r="A427" s="1" t="s">
        <v>882</v>
      </c>
      <c r="B427" s="1" t="s">
        <v>883</v>
      </c>
      <c r="C427" s="2">
        <v>45865.0</v>
      </c>
      <c r="D427" s="2" t="str">
        <f t="shared" si="1"/>
        <v>Sunday</v>
      </c>
      <c r="E427" s="3">
        <f t="shared" si="2"/>
        <v>7</v>
      </c>
      <c r="F427" s="4">
        <v>0.6979166666666666</v>
      </c>
      <c r="G427" s="1" t="s">
        <v>18</v>
      </c>
      <c r="H427" s="1">
        <v>29.0</v>
      </c>
      <c r="I427" s="1" t="s">
        <v>32</v>
      </c>
      <c r="J427" s="1" t="s">
        <v>85</v>
      </c>
      <c r="K427" s="1">
        <v>30.0</v>
      </c>
      <c r="L427" s="1">
        <v>32.0</v>
      </c>
      <c r="M427" s="1">
        <f t="shared" si="3"/>
        <v>2</v>
      </c>
      <c r="N427" s="1">
        <f t="shared" si="28"/>
        <v>2</v>
      </c>
      <c r="O427" s="1" t="s">
        <v>21</v>
      </c>
    </row>
    <row r="428">
      <c r="A428" s="1" t="s">
        <v>884</v>
      </c>
      <c r="B428" s="1" t="s">
        <v>885</v>
      </c>
      <c r="C428" s="2">
        <v>45865.0</v>
      </c>
      <c r="D428" s="2" t="str">
        <f t="shared" si="1"/>
        <v>Sunday</v>
      </c>
      <c r="E428" s="3">
        <f t="shared" si="2"/>
        <v>7</v>
      </c>
      <c r="F428" s="4">
        <v>0.4479166666666667</v>
      </c>
      <c r="G428" s="1" t="s">
        <v>27</v>
      </c>
      <c r="H428" s="1">
        <v>30.0</v>
      </c>
      <c r="I428" s="1" t="s">
        <v>24</v>
      </c>
      <c r="J428" s="1" t="s">
        <v>39</v>
      </c>
      <c r="K428" s="1">
        <v>25.0</v>
      </c>
      <c r="L428" s="1">
        <v>27.0</v>
      </c>
      <c r="M428" s="1">
        <f t="shared" si="3"/>
        <v>2</v>
      </c>
      <c r="N428" s="1">
        <f t="shared" si="28"/>
        <v>2</v>
      </c>
      <c r="O428" s="1" t="s">
        <v>21</v>
      </c>
    </row>
    <row r="429">
      <c r="A429" s="1" t="s">
        <v>886</v>
      </c>
      <c r="B429" s="1" t="s">
        <v>887</v>
      </c>
      <c r="C429" s="2">
        <v>45865.0</v>
      </c>
      <c r="D429" s="2" t="str">
        <f t="shared" si="1"/>
        <v>Sunday</v>
      </c>
      <c r="E429" s="3">
        <f t="shared" si="2"/>
        <v>7</v>
      </c>
      <c r="F429" s="4">
        <v>0.59375</v>
      </c>
      <c r="G429" s="1" t="s">
        <v>27</v>
      </c>
      <c r="H429" s="1">
        <v>1.0</v>
      </c>
      <c r="I429" s="1" t="s">
        <v>19</v>
      </c>
      <c r="J429" s="1" t="s">
        <v>20</v>
      </c>
      <c r="K429" s="1">
        <v>25.0</v>
      </c>
      <c r="L429" s="1">
        <v>28.0</v>
      </c>
      <c r="M429" s="1">
        <f t="shared" si="3"/>
        <v>3</v>
      </c>
      <c r="N429" s="1">
        <f t="shared" si="28"/>
        <v>3</v>
      </c>
      <c r="O429" s="1" t="s">
        <v>21</v>
      </c>
    </row>
    <row r="430">
      <c r="A430" s="1" t="s">
        <v>888</v>
      </c>
      <c r="B430" s="1" t="s">
        <v>889</v>
      </c>
      <c r="C430" s="2">
        <v>45865.0</v>
      </c>
      <c r="D430" s="2" t="str">
        <f t="shared" si="1"/>
        <v>Sunday</v>
      </c>
      <c r="E430" s="3">
        <f t="shared" si="2"/>
        <v>7</v>
      </c>
      <c r="F430" s="4">
        <v>0.4270833333333333</v>
      </c>
      <c r="G430" s="1" t="s">
        <v>27</v>
      </c>
      <c r="H430" s="1">
        <v>69.0</v>
      </c>
      <c r="I430" s="1" t="s">
        <v>19</v>
      </c>
      <c r="J430" s="1" t="s">
        <v>39</v>
      </c>
      <c r="K430" s="1">
        <v>30.0</v>
      </c>
      <c r="L430" s="1">
        <v>33.0</v>
      </c>
      <c r="M430" s="1">
        <f t="shared" si="3"/>
        <v>3</v>
      </c>
      <c r="N430" s="1">
        <f t="shared" si="28"/>
        <v>3</v>
      </c>
      <c r="O430" s="1" t="s">
        <v>21</v>
      </c>
    </row>
    <row r="431">
      <c r="A431" s="1" t="s">
        <v>890</v>
      </c>
      <c r="B431" s="1" t="s">
        <v>891</v>
      </c>
      <c r="C431" s="2">
        <v>45865.0</v>
      </c>
      <c r="D431" s="2" t="str">
        <f t="shared" si="1"/>
        <v>Sunday</v>
      </c>
      <c r="E431" s="3">
        <f t="shared" si="2"/>
        <v>7</v>
      </c>
      <c r="F431" s="4">
        <v>0.5520833333333334</v>
      </c>
      <c r="G431" s="1" t="s">
        <v>27</v>
      </c>
      <c r="H431" s="1">
        <v>40.0</v>
      </c>
      <c r="I431" s="1" t="s">
        <v>54</v>
      </c>
      <c r="J431" s="1" t="s">
        <v>20</v>
      </c>
      <c r="K431" s="1">
        <v>20.0</v>
      </c>
      <c r="L431" s="1">
        <v>24.0</v>
      </c>
      <c r="M431" s="1">
        <f t="shared" si="3"/>
        <v>4</v>
      </c>
      <c r="N431" s="1">
        <f t="shared" si="28"/>
        <v>4</v>
      </c>
      <c r="O431" s="1" t="s">
        <v>21</v>
      </c>
    </row>
    <row r="432">
      <c r="A432" s="1" t="s">
        <v>892</v>
      </c>
      <c r="B432" s="1" t="s">
        <v>893</v>
      </c>
      <c r="C432" s="2">
        <v>45865.0</v>
      </c>
      <c r="D432" s="2" t="str">
        <f t="shared" si="1"/>
        <v>Sunday</v>
      </c>
      <c r="E432" s="3">
        <f t="shared" si="2"/>
        <v>7</v>
      </c>
      <c r="F432" s="4">
        <v>0.6041666666666666</v>
      </c>
      <c r="G432" s="1" t="s">
        <v>27</v>
      </c>
      <c r="H432" s="1">
        <v>51.0</v>
      </c>
      <c r="I432" s="1" t="s">
        <v>24</v>
      </c>
      <c r="J432" s="1" t="s">
        <v>20</v>
      </c>
      <c r="K432" s="1">
        <v>25.0</v>
      </c>
      <c r="L432" s="1">
        <v>30.0</v>
      </c>
      <c r="M432" s="1">
        <f t="shared" si="3"/>
        <v>5</v>
      </c>
      <c r="N432" s="1">
        <f t="shared" si="28"/>
        <v>5</v>
      </c>
      <c r="O432" s="1" t="s">
        <v>21</v>
      </c>
    </row>
    <row r="433">
      <c r="A433" s="1" t="s">
        <v>894</v>
      </c>
      <c r="B433" s="1" t="s">
        <v>895</v>
      </c>
      <c r="C433" s="2">
        <v>45865.0</v>
      </c>
      <c r="D433" s="2" t="str">
        <f t="shared" si="1"/>
        <v>Sunday</v>
      </c>
      <c r="E433" s="3">
        <f t="shared" si="2"/>
        <v>7</v>
      </c>
      <c r="F433" s="4">
        <v>0.5729166666666666</v>
      </c>
      <c r="G433" s="1" t="s">
        <v>18</v>
      </c>
      <c r="H433" s="1">
        <v>50.0</v>
      </c>
      <c r="I433" s="1" t="s">
        <v>24</v>
      </c>
      <c r="J433" s="1" t="s">
        <v>20</v>
      </c>
      <c r="K433" s="1">
        <v>20.0</v>
      </c>
      <c r="L433" s="1">
        <v>26.0</v>
      </c>
      <c r="M433" s="1">
        <f t="shared" si="3"/>
        <v>6</v>
      </c>
      <c r="N433" s="1">
        <f t="shared" si="28"/>
        <v>6</v>
      </c>
      <c r="O433" s="1" t="s">
        <v>21</v>
      </c>
    </row>
    <row r="434">
      <c r="A434" s="1" t="s">
        <v>896</v>
      </c>
      <c r="B434" s="1" t="s">
        <v>897</v>
      </c>
      <c r="C434" s="2">
        <v>45866.0</v>
      </c>
      <c r="D434" s="2" t="str">
        <f t="shared" si="1"/>
        <v>Monday</v>
      </c>
      <c r="E434" s="3">
        <f t="shared" si="2"/>
        <v>1</v>
      </c>
      <c r="F434" s="4">
        <v>0.53125</v>
      </c>
      <c r="G434" s="1" t="s">
        <v>18</v>
      </c>
      <c r="H434" s="1">
        <v>4.0</v>
      </c>
      <c r="I434" s="1" t="s">
        <v>24</v>
      </c>
      <c r="J434" s="1" t="s">
        <v>20</v>
      </c>
      <c r="K434" s="1">
        <v>25.0</v>
      </c>
      <c r="L434" s="1">
        <v>12.0</v>
      </c>
      <c r="M434" s="1">
        <f t="shared" si="3"/>
        <v>-13</v>
      </c>
      <c r="N434" s="1">
        <f t="shared" si="28"/>
        <v>13</v>
      </c>
      <c r="O434" s="1" t="s">
        <v>21</v>
      </c>
    </row>
    <row r="435">
      <c r="A435" s="1" t="s">
        <v>898</v>
      </c>
      <c r="B435" s="1" t="s">
        <v>899</v>
      </c>
      <c r="C435" s="2">
        <v>45866.0</v>
      </c>
      <c r="D435" s="2" t="str">
        <f t="shared" si="1"/>
        <v>Monday</v>
      </c>
      <c r="E435" s="3">
        <f t="shared" si="2"/>
        <v>1</v>
      </c>
      <c r="F435" s="4">
        <v>0.5104166666666666</v>
      </c>
      <c r="G435" s="1" t="s">
        <v>18</v>
      </c>
      <c r="H435" s="1">
        <v>30.0</v>
      </c>
      <c r="I435" s="1" t="s">
        <v>24</v>
      </c>
      <c r="J435" s="1" t="s">
        <v>20</v>
      </c>
      <c r="K435" s="1">
        <v>25.0</v>
      </c>
      <c r="L435" s="1">
        <v>17.0</v>
      </c>
      <c r="M435" s="1">
        <f t="shared" si="3"/>
        <v>-8</v>
      </c>
      <c r="N435" s="1">
        <f t="shared" si="28"/>
        <v>8</v>
      </c>
      <c r="O435" s="1" t="s">
        <v>21</v>
      </c>
    </row>
    <row r="436">
      <c r="A436" s="1" t="s">
        <v>900</v>
      </c>
      <c r="B436" s="1" t="s">
        <v>901</v>
      </c>
      <c r="C436" s="2">
        <v>45866.0</v>
      </c>
      <c r="D436" s="2" t="str">
        <f t="shared" si="1"/>
        <v>Monday</v>
      </c>
      <c r="E436" s="3">
        <f t="shared" si="2"/>
        <v>1</v>
      </c>
      <c r="F436" s="4">
        <v>0.5729166666666666</v>
      </c>
      <c r="G436" s="1" t="s">
        <v>18</v>
      </c>
      <c r="H436" s="1">
        <v>19.0</v>
      </c>
      <c r="I436" s="1" t="s">
        <v>24</v>
      </c>
      <c r="J436" s="1" t="s">
        <v>20</v>
      </c>
      <c r="K436" s="1">
        <v>20.0</v>
      </c>
      <c r="L436" s="1">
        <v>15.0</v>
      </c>
      <c r="M436" s="1">
        <f t="shared" si="3"/>
        <v>-5</v>
      </c>
      <c r="N436" s="1">
        <f t="shared" si="28"/>
        <v>5</v>
      </c>
      <c r="O436" s="1" t="s">
        <v>21</v>
      </c>
    </row>
    <row r="437">
      <c r="A437" s="1" t="s">
        <v>902</v>
      </c>
      <c r="B437" s="1" t="s">
        <v>903</v>
      </c>
      <c r="C437" s="2">
        <v>45866.0</v>
      </c>
      <c r="D437" s="2" t="str">
        <f t="shared" si="1"/>
        <v>Monday</v>
      </c>
      <c r="E437" s="3">
        <f t="shared" si="2"/>
        <v>1</v>
      </c>
      <c r="F437" s="4">
        <v>0.4895833333333333</v>
      </c>
      <c r="G437" s="1" t="s">
        <v>27</v>
      </c>
      <c r="H437" s="1">
        <v>11.0</v>
      </c>
      <c r="I437" s="1" t="s">
        <v>24</v>
      </c>
      <c r="J437" s="1" t="s">
        <v>20</v>
      </c>
      <c r="K437" s="1">
        <v>25.0</v>
      </c>
      <c r="L437" s="1">
        <v>20.0</v>
      </c>
      <c r="M437" s="1">
        <f t="shared" si="3"/>
        <v>-5</v>
      </c>
      <c r="N437" s="1">
        <f t="shared" si="28"/>
        <v>5</v>
      </c>
      <c r="O437" s="1" t="s">
        <v>21</v>
      </c>
    </row>
    <row r="438">
      <c r="A438" s="1" t="s">
        <v>904</v>
      </c>
      <c r="B438" s="1" t="s">
        <v>905</v>
      </c>
      <c r="C438" s="2">
        <v>45866.0</v>
      </c>
      <c r="D438" s="2" t="str">
        <f t="shared" si="1"/>
        <v>Monday</v>
      </c>
      <c r="E438" s="3">
        <f t="shared" si="2"/>
        <v>1</v>
      </c>
      <c r="F438" s="4">
        <v>0.6770833333333334</v>
      </c>
      <c r="G438" s="1" t="s">
        <v>18</v>
      </c>
      <c r="H438" s="1">
        <v>34.0</v>
      </c>
      <c r="I438" s="1" t="s">
        <v>32</v>
      </c>
      <c r="J438" s="1" t="s">
        <v>20</v>
      </c>
      <c r="K438" s="1">
        <v>25.0</v>
      </c>
      <c r="L438" s="1">
        <v>22.0</v>
      </c>
      <c r="M438" s="1">
        <f t="shared" si="3"/>
        <v>-3</v>
      </c>
      <c r="N438" s="1">
        <f t="shared" si="28"/>
        <v>3</v>
      </c>
      <c r="O438" s="1" t="s">
        <v>21</v>
      </c>
    </row>
    <row r="439">
      <c r="A439" s="1" t="s">
        <v>906</v>
      </c>
      <c r="B439" s="1" t="s">
        <v>907</v>
      </c>
      <c r="C439" s="2">
        <v>45866.0</v>
      </c>
      <c r="D439" s="2" t="str">
        <f t="shared" si="1"/>
        <v>Monday</v>
      </c>
      <c r="E439" s="3">
        <f t="shared" si="2"/>
        <v>1</v>
      </c>
      <c r="F439" s="4">
        <v>0.3645833333333333</v>
      </c>
      <c r="G439" s="1" t="s">
        <v>27</v>
      </c>
      <c r="H439" s="1">
        <v>26.0</v>
      </c>
      <c r="I439" s="1" t="s">
        <v>54</v>
      </c>
      <c r="J439" s="1" t="s">
        <v>20</v>
      </c>
      <c r="K439" s="1">
        <v>20.0</v>
      </c>
      <c r="L439" s="1">
        <v>17.0</v>
      </c>
      <c r="M439" s="1">
        <f t="shared" si="3"/>
        <v>-3</v>
      </c>
      <c r="N439" s="1">
        <f t="shared" si="28"/>
        <v>3</v>
      </c>
      <c r="O439" s="1" t="s">
        <v>21</v>
      </c>
    </row>
    <row r="440">
      <c r="A440" s="1" t="s">
        <v>908</v>
      </c>
      <c r="B440" s="1" t="s">
        <v>909</v>
      </c>
      <c r="C440" s="2">
        <v>45866.0</v>
      </c>
      <c r="D440" s="2" t="str">
        <f t="shared" si="1"/>
        <v>Monday</v>
      </c>
      <c r="E440" s="3">
        <f t="shared" si="2"/>
        <v>1</v>
      </c>
      <c r="F440" s="4">
        <v>0.65625</v>
      </c>
      <c r="G440" s="1" t="s">
        <v>18</v>
      </c>
      <c r="H440" s="1">
        <v>13.0</v>
      </c>
      <c r="I440" s="1" t="s">
        <v>54</v>
      </c>
      <c r="J440" s="1" t="s">
        <v>20</v>
      </c>
      <c r="K440" s="1">
        <v>25.0</v>
      </c>
      <c r="L440" s="1">
        <v>22.0</v>
      </c>
      <c r="M440" s="1">
        <f t="shared" si="3"/>
        <v>-3</v>
      </c>
      <c r="N440" s="1">
        <f t="shared" si="28"/>
        <v>3</v>
      </c>
      <c r="O440" s="1" t="s">
        <v>21</v>
      </c>
    </row>
    <row r="441">
      <c r="A441" s="1" t="s">
        <v>910</v>
      </c>
      <c r="B441" s="1" t="s">
        <v>911</v>
      </c>
      <c r="C441" s="2">
        <v>45866.0</v>
      </c>
      <c r="D441" s="2" t="str">
        <f t="shared" si="1"/>
        <v>Monday</v>
      </c>
      <c r="E441" s="3">
        <f t="shared" si="2"/>
        <v>1</v>
      </c>
      <c r="F441" s="4">
        <v>0.375</v>
      </c>
      <c r="G441" s="1" t="s">
        <v>27</v>
      </c>
      <c r="H441" s="1">
        <v>55.0</v>
      </c>
      <c r="I441" s="1" t="s">
        <v>19</v>
      </c>
      <c r="J441" s="1" t="s">
        <v>85</v>
      </c>
      <c r="K441" s="1">
        <v>20.0</v>
      </c>
      <c r="L441" s="1">
        <v>17.0</v>
      </c>
      <c r="M441" s="1">
        <f t="shared" si="3"/>
        <v>-3</v>
      </c>
      <c r="N441" s="1">
        <f t="shared" si="28"/>
        <v>3</v>
      </c>
      <c r="O441" s="1" t="s">
        <v>21</v>
      </c>
    </row>
    <row r="442">
      <c r="A442" s="1" t="s">
        <v>912</v>
      </c>
      <c r="B442" s="1" t="s">
        <v>913</v>
      </c>
      <c r="C442" s="2">
        <v>45866.0</v>
      </c>
      <c r="D442" s="2" t="str">
        <f t="shared" si="1"/>
        <v>Monday</v>
      </c>
      <c r="E442" s="3">
        <f t="shared" si="2"/>
        <v>1</v>
      </c>
      <c r="F442" s="4">
        <v>0.4270833333333333</v>
      </c>
      <c r="G442" s="1" t="s">
        <v>27</v>
      </c>
      <c r="H442" s="1">
        <v>32.0</v>
      </c>
      <c r="I442" s="1" t="s">
        <v>32</v>
      </c>
      <c r="J442" s="1" t="s">
        <v>85</v>
      </c>
      <c r="K442" s="1">
        <v>15.0</v>
      </c>
      <c r="L442" s="1">
        <v>13.0</v>
      </c>
      <c r="M442" s="1">
        <f t="shared" si="3"/>
        <v>-2</v>
      </c>
      <c r="N442" s="1">
        <f t="shared" si="28"/>
        <v>2</v>
      </c>
      <c r="O442" s="1" t="s">
        <v>21</v>
      </c>
    </row>
    <row r="443">
      <c r="A443" s="1" t="s">
        <v>914</v>
      </c>
      <c r="B443" s="1" t="s">
        <v>915</v>
      </c>
      <c r="C443" s="2">
        <v>45866.0</v>
      </c>
      <c r="D443" s="2" t="str">
        <f t="shared" si="1"/>
        <v>Monday</v>
      </c>
      <c r="E443" s="3">
        <f t="shared" si="2"/>
        <v>1</v>
      </c>
      <c r="F443" s="4">
        <v>0.3333333333333333</v>
      </c>
      <c r="G443" s="1" t="s">
        <v>18</v>
      </c>
      <c r="H443" s="1">
        <v>1.0</v>
      </c>
      <c r="I443" s="1" t="s">
        <v>24</v>
      </c>
      <c r="J443" s="1" t="s">
        <v>20</v>
      </c>
      <c r="K443" s="1">
        <v>25.0</v>
      </c>
      <c r="L443" s="1">
        <v>25.0</v>
      </c>
      <c r="M443" s="1">
        <f t="shared" si="3"/>
        <v>0</v>
      </c>
      <c r="N443" s="1">
        <f t="shared" si="28"/>
        <v>0</v>
      </c>
      <c r="O443" s="1" t="s">
        <v>21</v>
      </c>
    </row>
    <row r="444">
      <c r="A444" s="1" t="s">
        <v>916</v>
      </c>
      <c r="B444" s="1" t="s">
        <v>917</v>
      </c>
      <c r="C444" s="2">
        <v>45866.0</v>
      </c>
      <c r="D444" s="2" t="str">
        <f t="shared" si="1"/>
        <v>Monday</v>
      </c>
      <c r="E444" s="3">
        <f t="shared" si="2"/>
        <v>1</v>
      </c>
      <c r="F444" s="4">
        <v>0.6770833333333334</v>
      </c>
      <c r="G444" s="1" t="s">
        <v>27</v>
      </c>
      <c r="H444" s="1">
        <v>36.0</v>
      </c>
      <c r="I444" s="1" t="s">
        <v>54</v>
      </c>
      <c r="J444" s="1" t="s">
        <v>20</v>
      </c>
      <c r="K444" s="1">
        <v>25.0</v>
      </c>
      <c r="L444" s="1">
        <v>27.0</v>
      </c>
      <c r="M444" s="1">
        <f t="shared" si="3"/>
        <v>2</v>
      </c>
      <c r="N444" s="1">
        <f t="shared" si="28"/>
        <v>2</v>
      </c>
      <c r="O444" s="1" t="s">
        <v>21</v>
      </c>
    </row>
    <row r="445">
      <c r="A445" s="1" t="s">
        <v>918</v>
      </c>
      <c r="B445" s="1" t="s">
        <v>919</v>
      </c>
      <c r="C445" s="2">
        <v>45866.0</v>
      </c>
      <c r="D445" s="2" t="str">
        <f t="shared" si="1"/>
        <v>Monday</v>
      </c>
      <c r="E445" s="3">
        <f t="shared" si="2"/>
        <v>1</v>
      </c>
      <c r="F445" s="4">
        <v>0.5104166666666666</v>
      </c>
      <c r="G445" s="1" t="s">
        <v>27</v>
      </c>
      <c r="H445" s="1">
        <v>24.0</v>
      </c>
      <c r="I445" s="1" t="s">
        <v>24</v>
      </c>
      <c r="J445" s="1" t="s">
        <v>20</v>
      </c>
      <c r="K445" s="1">
        <v>25.0</v>
      </c>
      <c r="L445" s="1">
        <v>27.0</v>
      </c>
      <c r="M445" s="1">
        <f t="shared" si="3"/>
        <v>2</v>
      </c>
      <c r="N445" s="1">
        <f t="shared" si="28"/>
        <v>2</v>
      </c>
      <c r="O445" s="1" t="s">
        <v>21</v>
      </c>
    </row>
    <row r="446">
      <c r="A446" s="1" t="s">
        <v>920</v>
      </c>
      <c r="B446" s="1" t="s">
        <v>921</v>
      </c>
      <c r="C446" s="2">
        <v>45866.0</v>
      </c>
      <c r="D446" s="2" t="str">
        <f t="shared" si="1"/>
        <v>Monday</v>
      </c>
      <c r="E446" s="3">
        <f t="shared" si="2"/>
        <v>1</v>
      </c>
      <c r="F446" s="4">
        <v>0.4479166666666667</v>
      </c>
      <c r="G446" s="1" t="s">
        <v>18</v>
      </c>
      <c r="H446" s="1">
        <v>78.0</v>
      </c>
      <c r="I446" s="1" t="s">
        <v>24</v>
      </c>
      <c r="J446" s="1" t="s">
        <v>20</v>
      </c>
      <c r="K446" s="1">
        <v>30.0</v>
      </c>
      <c r="L446" s="1">
        <v>33.0</v>
      </c>
      <c r="M446" s="1">
        <f t="shared" si="3"/>
        <v>3</v>
      </c>
      <c r="N446" s="1">
        <f t="shared" si="28"/>
        <v>3</v>
      </c>
      <c r="O446" s="1" t="s">
        <v>21</v>
      </c>
    </row>
    <row r="447">
      <c r="A447" s="1" t="s">
        <v>922</v>
      </c>
      <c r="B447" s="1" t="s">
        <v>923</v>
      </c>
      <c r="C447" s="2">
        <v>45866.0</v>
      </c>
      <c r="D447" s="2" t="str">
        <f t="shared" si="1"/>
        <v>Monday</v>
      </c>
      <c r="E447" s="3">
        <f t="shared" si="2"/>
        <v>1</v>
      </c>
      <c r="F447" s="4">
        <v>0.4791666666666667</v>
      </c>
      <c r="G447" s="1" t="s">
        <v>18</v>
      </c>
      <c r="H447" s="1">
        <v>65.0</v>
      </c>
      <c r="I447" s="1" t="s">
        <v>54</v>
      </c>
      <c r="J447" s="1" t="s">
        <v>20</v>
      </c>
      <c r="K447" s="1">
        <v>20.0</v>
      </c>
      <c r="L447" s="1">
        <v>24.0</v>
      </c>
      <c r="M447" s="1">
        <f t="shared" si="3"/>
        <v>4</v>
      </c>
      <c r="N447" s="1">
        <f t="shared" si="28"/>
        <v>4</v>
      </c>
      <c r="O447" s="1" t="s">
        <v>21</v>
      </c>
    </row>
    <row r="448">
      <c r="A448" s="1" t="s">
        <v>924</v>
      </c>
      <c r="B448" s="1" t="s">
        <v>925</v>
      </c>
      <c r="C448" s="2">
        <v>45866.0</v>
      </c>
      <c r="D448" s="2" t="str">
        <f t="shared" si="1"/>
        <v>Monday</v>
      </c>
      <c r="E448" s="3">
        <f t="shared" si="2"/>
        <v>1</v>
      </c>
      <c r="F448" s="4">
        <v>0.4895833333333333</v>
      </c>
      <c r="G448" s="1" t="s">
        <v>27</v>
      </c>
      <c r="H448" s="1">
        <v>54.0</v>
      </c>
      <c r="I448" s="1" t="s">
        <v>32</v>
      </c>
      <c r="J448" s="1" t="s">
        <v>20</v>
      </c>
      <c r="K448" s="1">
        <v>20.0</v>
      </c>
      <c r="L448" s="1">
        <v>24.0</v>
      </c>
      <c r="M448" s="1">
        <f t="shared" si="3"/>
        <v>4</v>
      </c>
      <c r="N448" s="1">
        <f t="shared" si="28"/>
        <v>4</v>
      </c>
      <c r="O448" s="1" t="s">
        <v>21</v>
      </c>
    </row>
    <row r="449">
      <c r="A449" s="1" t="s">
        <v>926</v>
      </c>
      <c r="B449" s="1" t="s">
        <v>927</v>
      </c>
      <c r="C449" s="2">
        <v>45866.0</v>
      </c>
      <c r="D449" s="2" t="str">
        <f t="shared" si="1"/>
        <v>Monday</v>
      </c>
      <c r="E449" s="3">
        <f t="shared" si="2"/>
        <v>1</v>
      </c>
      <c r="F449" s="4">
        <v>0.4791666666666667</v>
      </c>
      <c r="G449" s="1" t="s">
        <v>18</v>
      </c>
      <c r="H449" s="1">
        <v>17.0</v>
      </c>
      <c r="I449" s="1" t="s">
        <v>32</v>
      </c>
      <c r="J449" s="1" t="s">
        <v>20</v>
      </c>
      <c r="K449" s="1">
        <v>20.0</v>
      </c>
      <c r="L449" s="1">
        <v>24.0</v>
      </c>
      <c r="M449" s="1">
        <f t="shared" si="3"/>
        <v>4</v>
      </c>
      <c r="N449" s="1">
        <f t="shared" si="28"/>
        <v>4</v>
      </c>
      <c r="O449" s="1" t="s">
        <v>21</v>
      </c>
    </row>
    <row r="450">
      <c r="A450" s="1" t="s">
        <v>928</v>
      </c>
      <c r="B450" s="1" t="s">
        <v>929</v>
      </c>
      <c r="C450" s="2">
        <v>45866.0</v>
      </c>
      <c r="D450" s="2" t="str">
        <f t="shared" si="1"/>
        <v>Monday</v>
      </c>
      <c r="E450" s="3">
        <f t="shared" si="2"/>
        <v>1</v>
      </c>
      <c r="F450" s="4">
        <v>0.59375</v>
      </c>
      <c r="G450" s="1" t="s">
        <v>18</v>
      </c>
      <c r="H450" s="1">
        <v>40.0</v>
      </c>
      <c r="I450" s="1" t="s">
        <v>32</v>
      </c>
      <c r="J450" s="1" t="s">
        <v>20</v>
      </c>
      <c r="K450" s="1">
        <v>20.0</v>
      </c>
      <c r="L450" s="1">
        <v>24.0</v>
      </c>
      <c r="M450" s="1">
        <f t="shared" si="3"/>
        <v>4</v>
      </c>
      <c r="N450" s="1">
        <f t="shared" si="28"/>
        <v>4</v>
      </c>
      <c r="O450" s="1" t="s">
        <v>21</v>
      </c>
    </row>
    <row r="451">
      <c r="A451" s="1" t="s">
        <v>930</v>
      </c>
      <c r="B451" s="1" t="s">
        <v>931</v>
      </c>
      <c r="C451" s="2">
        <v>45866.0</v>
      </c>
      <c r="D451" s="2" t="str">
        <f t="shared" si="1"/>
        <v>Monday</v>
      </c>
      <c r="E451" s="3">
        <f t="shared" si="2"/>
        <v>1</v>
      </c>
      <c r="F451" s="4">
        <v>0.34375</v>
      </c>
      <c r="G451" s="1" t="s">
        <v>27</v>
      </c>
      <c r="H451" s="1">
        <v>62.0</v>
      </c>
      <c r="I451" s="1" t="s">
        <v>24</v>
      </c>
      <c r="J451" s="1" t="s">
        <v>85</v>
      </c>
      <c r="K451" s="1">
        <v>30.0</v>
      </c>
      <c r="L451" s="1">
        <v>35.0</v>
      </c>
      <c r="M451" s="1">
        <f t="shared" si="3"/>
        <v>5</v>
      </c>
      <c r="N451" s="1">
        <f t="shared" si="28"/>
        <v>5</v>
      </c>
      <c r="O451" s="1" t="s">
        <v>21</v>
      </c>
    </row>
    <row r="452">
      <c r="A452" s="1" t="s">
        <v>932</v>
      </c>
      <c r="B452" s="1" t="s">
        <v>933</v>
      </c>
      <c r="C452" s="2">
        <v>45866.0</v>
      </c>
      <c r="D452" s="2" t="str">
        <f t="shared" si="1"/>
        <v>Monday</v>
      </c>
      <c r="E452" s="3">
        <f t="shared" si="2"/>
        <v>1</v>
      </c>
      <c r="F452" s="4">
        <v>0.3333333333333333</v>
      </c>
      <c r="G452" s="1" t="s">
        <v>27</v>
      </c>
      <c r="H452" s="1">
        <v>37.0</v>
      </c>
      <c r="I452" s="1" t="s">
        <v>32</v>
      </c>
      <c r="J452" s="1" t="s">
        <v>20</v>
      </c>
      <c r="K452" s="1">
        <v>20.0</v>
      </c>
      <c r="L452" s="1">
        <v>26.0</v>
      </c>
      <c r="M452" s="1">
        <f t="shared" si="3"/>
        <v>6</v>
      </c>
      <c r="N452" s="1">
        <f t="shared" si="28"/>
        <v>6</v>
      </c>
      <c r="O452" s="1" t="s">
        <v>21</v>
      </c>
    </row>
    <row r="453">
      <c r="A453" s="1" t="s">
        <v>934</v>
      </c>
      <c r="B453" s="1" t="s">
        <v>935</v>
      </c>
      <c r="C453" s="2">
        <v>45866.0</v>
      </c>
      <c r="D453" s="2" t="str">
        <f t="shared" si="1"/>
        <v>Monday</v>
      </c>
      <c r="E453" s="3">
        <f t="shared" si="2"/>
        <v>1</v>
      </c>
      <c r="F453" s="4">
        <v>0.3854166666666667</v>
      </c>
      <c r="G453" s="1" t="s">
        <v>18</v>
      </c>
      <c r="H453" s="1">
        <v>46.0</v>
      </c>
      <c r="I453" s="1" t="s">
        <v>32</v>
      </c>
      <c r="J453" s="1" t="s">
        <v>20</v>
      </c>
      <c r="K453" s="1">
        <v>20.0</v>
      </c>
      <c r="L453" s="1">
        <v>27.0</v>
      </c>
      <c r="M453" s="1">
        <f t="shared" si="3"/>
        <v>7</v>
      </c>
      <c r="N453" s="1">
        <f t="shared" si="28"/>
        <v>7</v>
      </c>
      <c r="O453" s="1" t="s">
        <v>21</v>
      </c>
    </row>
    <row r="454">
      <c r="A454" s="1" t="s">
        <v>936</v>
      </c>
      <c r="B454" s="1" t="s">
        <v>937</v>
      </c>
      <c r="C454" s="2">
        <v>45866.0</v>
      </c>
      <c r="D454" s="2" t="str">
        <f t="shared" si="1"/>
        <v>Monday</v>
      </c>
      <c r="E454" s="3">
        <f t="shared" si="2"/>
        <v>1</v>
      </c>
      <c r="F454" s="4">
        <v>0.5833333333333334</v>
      </c>
      <c r="G454" s="1" t="s">
        <v>18</v>
      </c>
      <c r="H454" s="1">
        <v>29.0</v>
      </c>
      <c r="I454" s="1" t="s">
        <v>19</v>
      </c>
      <c r="J454" s="1" t="s">
        <v>20</v>
      </c>
      <c r="K454" s="1">
        <v>30.0</v>
      </c>
      <c r="L454" s="1">
        <v>37.0</v>
      </c>
      <c r="M454" s="1">
        <f t="shared" si="3"/>
        <v>7</v>
      </c>
      <c r="N454" s="1">
        <f t="shared" si="28"/>
        <v>7</v>
      </c>
      <c r="O454" s="1" t="s">
        <v>21</v>
      </c>
    </row>
    <row r="455">
      <c r="A455" s="1" t="s">
        <v>938</v>
      </c>
      <c r="B455" s="1" t="s">
        <v>939</v>
      </c>
      <c r="C455" s="2">
        <v>45866.0</v>
      </c>
      <c r="D455" s="2" t="str">
        <f t="shared" si="1"/>
        <v>Monday</v>
      </c>
      <c r="E455" s="3">
        <f t="shared" si="2"/>
        <v>1</v>
      </c>
      <c r="F455" s="4">
        <v>0.34375</v>
      </c>
      <c r="G455" s="1" t="s">
        <v>18</v>
      </c>
      <c r="H455" s="1">
        <v>10.0</v>
      </c>
      <c r="I455" s="1" t="s">
        <v>24</v>
      </c>
      <c r="J455" s="1" t="s">
        <v>20</v>
      </c>
      <c r="K455" s="1">
        <v>30.0</v>
      </c>
      <c r="L455" s="1">
        <v>39.0</v>
      </c>
      <c r="M455" s="1">
        <f t="shared" si="3"/>
        <v>9</v>
      </c>
      <c r="N455" s="1">
        <f t="shared" si="28"/>
        <v>9</v>
      </c>
      <c r="O455" s="1" t="s">
        <v>21</v>
      </c>
    </row>
    <row r="456">
      <c r="A456" s="1" t="s">
        <v>940</v>
      </c>
      <c r="B456" s="1" t="s">
        <v>941</v>
      </c>
      <c r="C456" s="2">
        <v>45866.0</v>
      </c>
      <c r="D456" s="2" t="str">
        <f t="shared" si="1"/>
        <v>Monday</v>
      </c>
      <c r="E456" s="3">
        <f t="shared" si="2"/>
        <v>1</v>
      </c>
      <c r="F456" s="4">
        <v>0.3854166666666667</v>
      </c>
      <c r="G456" s="1" t="s">
        <v>18</v>
      </c>
      <c r="H456" s="1">
        <v>17.0</v>
      </c>
      <c r="I456" s="1" t="s">
        <v>32</v>
      </c>
      <c r="J456" s="1" t="s">
        <v>20</v>
      </c>
      <c r="K456" s="1">
        <v>20.0</v>
      </c>
      <c r="M456" s="1" t="str">
        <f t="shared" si="3"/>
        <v/>
      </c>
      <c r="O456" s="1" t="s">
        <v>73</v>
      </c>
      <c r="P456" s="1" t="s">
        <v>160</v>
      </c>
    </row>
    <row r="457">
      <c r="A457" s="1" t="s">
        <v>942</v>
      </c>
      <c r="B457" s="1" t="s">
        <v>943</v>
      </c>
      <c r="C457" s="2">
        <v>45866.0</v>
      </c>
      <c r="D457" s="2" t="str">
        <f t="shared" si="1"/>
        <v>Monday</v>
      </c>
      <c r="E457" s="3">
        <f t="shared" si="2"/>
        <v>1</v>
      </c>
      <c r="F457" s="4">
        <v>0.5104166666666666</v>
      </c>
      <c r="G457" s="1" t="s">
        <v>18</v>
      </c>
      <c r="H457" s="1">
        <v>26.0</v>
      </c>
      <c r="I457" s="1" t="s">
        <v>32</v>
      </c>
      <c r="J457" s="1" t="s">
        <v>20</v>
      </c>
      <c r="K457" s="1">
        <v>15.0</v>
      </c>
      <c r="M457" s="1" t="str">
        <f t="shared" si="3"/>
        <v/>
      </c>
      <c r="O457" s="1" t="s">
        <v>73</v>
      </c>
      <c r="P457" s="1" t="s">
        <v>74</v>
      </c>
    </row>
    <row r="458">
      <c r="A458" s="1" t="s">
        <v>944</v>
      </c>
      <c r="B458" s="1" t="s">
        <v>945</v>
      </c>
      <c r="C458" s="2">
        <v>45866.0</v>
      </c>
      <c r="D458" s="2" t="str">
        <f t="shared" si="1"/>
        <v>Monday</v>
      </c>
      <c r="E458" s="3">
        <f t="shared" si="2"/>
        <v>1</v>
      </c>
      <c r="F458" s="4">
        <v>0.65625</v>
      </c>
      <c r="G458" s="1" t="s">
        <v>27</v>
      </c>
      <c r="H458" s="1">
        <v>72.0</v>
      </c>
      <c r="I458" s="1" t="s">
        <v>19</v>
      </c>
      <c r="J458" s="1" t="s">
        <v>20</v>
      </c>
      <c r="K458" s="1">
        <v>20.0</v>
      </c>
      <c r="M458" s="1" t="str">
        <f t="shared" si="3"/>
        <v/>
      </c>
      <c r="O458" s="1" t="s">
        <v>73</v>
      </c>
      <c r="P458" s="1" t="s">
        <v>74</v>
      </c>
    </row>
    <row r="459">
      <c r="A459" s="1" t="s">
        <v>946</v>
      </c>
      <c r="B459" s="1" t="s">
        <v>947</v>
      </c>
      <c r="C459" s="2">
        <v>45866.0</v>
      </c>
      <c r="D459" s="2" t="str">
        <f t="shared" si="1"/>
        <v>Monday</v>
      </c>
      <c r="E459" s="3">
        <f t="shared" si="2"/>
        <v>1</v>
      </c>
      <c r="F459" s="4">
        <v>0.5625</v>
      </c>
      <c r="G459" s="1" t="s">
        <v>18</v>
      </c>
      <c r="H459" s="1">
        <v>33.0</v>
      </c>
      <c r="I459" s="1" t="s">
        <v>54</v>
      </c>
      <c r="J459" s="1" t="s">
        <v>39</v>
      </c>
      <c r="K459" s="1">
        <v>20.0</v>
      </c>
      <c r="M459" s="1" t="str">
        <f t="shared" si="3"/>
        <v/>
      </c>
      <c r="O459" s="1" t="s">
        <v>73</v>
      </c>
      <c r="P459" s="1" t="s">
        <v>160</v>
      </c>
    </row>
    <row r="460">
      <c r="A460" s="1" t="s">
        <v>948</v>
      </c>
      <c r="B460" s="1" t="s">
        <v>949</v>
      </c>
      <c r="C460" s="2">
        <v>45866.0</v>
      </c>
      <c r="D460" s="2" t="str">
        <f t="shared" si="1"/>
        <v>Monday</v>
      </c>
      <c r="E460" s="3">
        <f t="shared" si="2"/>
        <v>1</v>
      </c>
      <c r="F460" s="4">
        <v>0.4166666666666667</v>
      </c>
      <c r="G460" s="1" t="s">
        <v>27</v>
      </c>
      <c r="H460" s="1">
        <v>72.0</v>
      </c>
      <c r="I460" s="1" t="s">
        <v>19</v>
      </c>
      <c r="J460" s="1" t="s">
        <v>39</v>
      </c>
      <c r="K460" s="1">
        <v>25.0</v>
      </c>
      <c r="M460" s="1" t="str">
        <f t="shared" si="3"/>
        <v/>
      </c>
      <c r="O460" s="1" t="s">
        <v>73</v>
      </c>
      <c r="P460" s="1" t="s">
        <v>157</v>
      </c>
    </row>
    <row r="461">
      <c r="A461" s="1" t="s">
        <v>950</v>
      </c>
      <c r="B461" s="1" t="s">
        <v>951</v>
      </c>
      <c r="C461" s="2">
        <v>45867.0</v>
      </c>
      <c r="D461" s="2" t="str">
        <f t="shared" si="1"/>
        <v>Tuesday</v>
      </c>
      <c r="E461" s="3">
        <f t="shared" si="2"/>
        <v>2</v>
      </c>
      <c r="F461" s="4">
        <v>0.625</v>
      </c>
      <c r="G461" s="1" t="s">
        <v>18</v>
      </c>
      <c r="H461" s="1">
        <v>17.0</v>
      </c>
      <c r="I461" s="1" t="s">
        <v>32</v>
      </c>
      <c r="J461" s="1" t="s">
        <v>85</v>
      </c>
      <c r="K461" s="1">
        <v>20.0</v>
      </c>
      <c r="L461" s="1">
        <v>15.0</v>
      </c>
      <c r="M461" s="1">
        <f t="shared" si="3"/>
        <v>-5</v>
      </c>
      <c r="N461" s="1">
        <f t="shared" ref="N461:N497" si="29">abs(M461)</f>
        <v>5</v>
      </c>
      <c r="O461" s="1" t="s">
        <v>21</v>
      </c>
    </row>
    <row r="462">
      <c r="A462" s="1" t="s">
        <v>952</v>
      </c>
      <c r="B462" s="1" t="s">
        <v>953</v>
      </c>
      <c r="C462" s="2">
        <v>45867.0</v>
      </c>
      <c r="D462" s="2" t="str">
        <f t="shared" si="1"/>
        <v>Tuesday</v>
      </c>
      <c r="E462" s="3">
        <f t="shared" si="2"/>
        <v>2</v>
      </c>
      <c r="F462" s="4">
        <v>0.53125</v>
      </c>
      <c r="G462" s="1" t="s">
        <v>18</v>
      </c>
      <c r="H462" s="1">
        <v>66.0</v>
      </c>
      <c r="I462" s="1" t="s">
        <v>19</v>
      </c>
      <c r="J462" s="1" t="s">
        <v>85</v>
      </c>
      <c r="K462" s="1">
        <v>20.0</v>
      </c>
      <c r="L462" s="1">
        <v>18.0</v>
      </c>
      <c r="M462" s="1">
        <f t="shared" si="3"/>
        <v>-2</v>
      </c>
      <c r="N462" s="1">
        <f t="shared" si="29"/>
        <v>2</v>
      </c>
      <c r="O462" s="1" t="s">
        <v>21</v>
      </c>
    </row>
    <row r="463">
      <c r="A463" s="1" t="s">
        <v>954</v>
      </c>
      <c r="B463" s="1" t="s">
        <v>955</v>
      </c>
      <c r="C463" s="2">
        <v>45867.0</v>
      </c>
      <c r="D463" s="2" t="str">
        <f t="shared" si="1"/>
        <v>Tuesday</v>
      </c>
      <c r="E463" s="3">
        <f t="shared" si="2"/>
        <v>2</v>
      </c>
      <c r="F463" s="4">
        <v>0.4479166666666667</v>
      </c>
      <c r="G463" s="1" t="s">
        <v>18</v>
      </c>
      <c r="H463" s="1">
        <v>39.0</v>
      </c>
      <c r="I463" s="1" t="s">
        <v>19</v>
      </c>
      <c r="J463" s="1" t="s">
        <v>20</v>
      </c>
      <c r="K463" s="1">
        <v>20.0</v>
      </c>
      <c r="L463" s="1">
        <v>19.0</v>
      </c>
      <c r="M463" s="1">
        <f t="shared" si="3"/>
        <v>-1</v>
      </c>
      <c r="N463" s="1">
        <f t="shared" si="29"/>
        <v>1</v>
      </c>
      <c r="O463" s="1" t="s">
        <v>21</v>
      </c>
    </row>
    <row r="464">
      <c r="A464" s="1" t="s">
        <v>956</v>
      </c>
      <c r="B464" s="1" t="s">
        <v>957</v>
      </c>
      <c r="C464" s="2">
        <v>45867.0</v>
      </c>
      <c r="D464" s="2" t="str">
        <f t="shared" si="1"/>
        <v>Tuesday</v>
      </c>
      <c r="E464" s="3">
        <f t="shared" si="2"/>
        <v>2</v>
      </c>
      <c r="F464" s="4">
        <v>0.34375</v>
      </c>
      <c r="G464" s="1" t="s">
        <v>18</v>
      </c>
      <c r="H464" s="1">
        <v>47.0</v>
      </c>
      <c r="I464" s="1" t="s">
        <v>19</v>
      </c>
      <c r="J464" s="1" t="s">
        <v>20</v>
      </c>
      <c r="K464" s="1">
        <v>20.0</v>
      </c>
      <c r="L464" s="1">
        <v>19.0</v>
      </c>
      <c r="M464" s="1">
        <f t="shared" si="3"/>
        <v>-1</v>
      </c>
      <c r="N464" s="1">
        <f t="shared" si="29"/>
        <v>1</v>
      </c>
      <c r="O464" s="1" t="s">
        <v>21</v>
      </c>
    </row>
    <row r="465">
      <c r="A465" s="1" t="s">
        <v>958</v>
      </c>
      <c r="B465" s="1" t="s">
        <v>959</v>
      </c>
      <c r="C465" s="2">
        <v>45867.0</v>
      </c>
      <c r="D465" s="2" t="str">
        <f t="shared" si="1"/>
        <v>Tuesday</v>
      </c>
      <c r="E465" s="3">
        <f t="shared" si="2"/>
        <v>2</v>
      </c>
      <c r="F465" s="4">
        <v>0.3541666666666667</v>
      </c>
      <c r="G465" s="1" t="s">
        <v>27</v>
      </c>
      <c r="H465" s="1">
        <v>8.0</v>
      </c>
      <c r="I465" s="1" t="s">
        <v>54</v>
      </c>
      <c r="J465" s="1" t="s">
        <v>20</v>
      </c>
      <c r="K465" s="1">
        <v>25.0</v>
      </c>
      <c r="L465" s="1">
        <v>25.0</v>
      </c>
      <c r="M465" s="1">
        <f t="shared" si="3"/>
        <v>0</v>
      </c>
      <c r="N465" s="1">
        <f t="shared" si="29"/>
        <v>0</v>
      </c>
      <c r="O465" s="1" t="s">
        <v>21</v>
      </c>
    </row>
    <row r="466">
      <c r="A466" s="1" t="s">
        <v>960</v>
      </c>
      <c r="B466" s="1" t="s">
        <v>961</v>
      </c>
      <c r="C466" s="2">
        <v>45867.0</v>
      </c>
      <c r="D466" s="2" t="str">
        <f t="shared" si="1"/>
        <v>Tuesday</v>
      </c>
      <c r="E466" s="3">
        <f t="shared" si="2"/>
        <v>2</v>
      </c>
      <c r="F466" s="4">
        <v>0.5416666666666666</v>
      </c>
      <c r="G466" s="1" t="s">
        <v>27</v>
      </c>
      <c r="H466" s="1">
        <v>67.0</v>
      </c>
      <c r="I466" s="1" t="s">
        <v>32</v>
      </c>
      <c r="J466" s="1" t="s">
        <v>20</v>
      </c>
      <c r="K466" s="1">
        <v>25.0</v>
      </c>
      <c r="L466" s="1">
        <v>26.0</v>
      </c>
      <c r="M466" s="1">
        <f t="shared" si="3"/>
        <v>1</v>
      </c>
      <c r="N466" s="1">
        <f t="shared" si="29"/>
        <v>1</v>
      </c>
      <c r="O466" s="1" t="s">
        <v>21</v>
      </c>
    </row>
    <row r="467">
      <c r="A467" s="1" t="s">
        <v>962</v>
      </c>
      <c r="B467" s="1" t="s">
        <v>963</v>
      </c>
      <c r="C467" s="2">
        <v>45867.0</v>
      </c>
      <c r="D467" s="2" t="str">
        <f t="shared" si="1"/>
        <v>Tuesday</v>
      </c>
      <c r="E467" s="3">
        <f t="shared" si="2"/>
        <v>2</v>
      </c>
      <c r="F467" s="4">
        <v>0.5</v>
      </c>
      <c r="G467" s="1" t="s">
        <v>18</v>
      </c>
      <c r="H467" s="1">
        <v>6.0</v>
      </c>
      <c r="I467" s="1" t="s">
        <v>19</v>
      </c>
      <c r="J467" s="1" t="s">
        <v>39</v>
      </c>
      <c r="K467" s="1">
        <v>20.0</v>
      </c>
      <c r="L467" s="1">
        <v>21.0</v>
      </c>
      <c r="M467" s="1">
        <f t="shared" si="3"/>
        <v>1</v>
      </c>
      <c r="N467" s="1">
        <f t="shared" si="29"/>
        <v>1</v>
      </c>
      <c r="O467" s="1" t="s">
        <v>21</v>
      </c>
    </row>
    <row r="468">
      <c r="A468" s="1" t="s">
        <v>964</v>
      </c>
      <c r="B468" s="1" t="s">
        <v>965</v>
      </c>
      <c r="C468" s="2">
        <v>45867.0</v>
      </c>
      <c r="D468" s="2" t="str">
        <f t="shared" si="1"/>
        <v>Tuesday</v>
      </c>
      <c r="E468" s="3">
        <f t="shared" si="2"/>
        <v>2</v>
      </c>
      <c r="F468" s="4">
        <v>0.5833333333333334</v>
      </c>
      <c r="G468" s="1" t="s">
        <v>18</v>
      </c>
      <c r="H468" s="1">
        <v>79.0</v>
      </c>
      <c r="I468" s="1" t="s">
        <v>54</v>
      </c>
      <c r="J468" s="1" t="s">
        <v>20</v>
      </c>
      <c r="K468" s="1">
        <v>25.0</v>
      </c>
      <c r="L468" s="1">
        <v>27.0</v>
      </c>
      <c r="M468" s="1">
        <f t="shared" si="3"/>
        <v>2</v>
      </c>
      <c r="N468" s="1">
        <f t="shared" si="29"/>
        <v>2</v>
      </c>
      <c r="O468" s="1" t="s">
        <v>21</v>
      </c>
    </row>
    <row r="469">
      <c r="A469" s="1" t="s">
        <v>966</v>
      </c>
      <c r="B469" s="1" t="s">
        <v>967</v>
      </c>
      <c r="C469" s="2">
        <v>45867.0</v>
      </c>
      <c r="D469" s="2" t="str">
        <f t="shared" si="1"/>
        <v>Tuesday</v>
      </c>
      <c r="E469" s="3">
        <f t="shared" si="2"/>
        <v>2</v>
      </c>
      <c r="F469" s="4">
        <v>0.6770833333333334</v>
      </c>
      <c r="G469" s="1" t="s">
        <v>27</v>
      </c>
      <c r="H469" s="1">
        <v>51.0</v>
      </c>
      <c r="I469" s="1" t="s">
        <v>24</v>
      </c>
      <c r="J469" s="1" t="s">
        <v>39</v>
      </c>
      <c r="K469" s="1">
        <v>30.0</v>
      </c>
      <c r="L469" s="1">
        <v>32.0</v>
      </c>
      <c r="M469" s="1">
        <f t="shared" si="3"/>
        <v>2</v>
      </c>
      <c r="N469" s="1">
        <f t="shared" si="29"/>
        <v>2</v>
      </c>
      <c r="O469" s="1" t="s">
        <v>21</v>
      </c>
    </row>
    <row r="470">
      <c r="A470" s="1" t="s">
        <v>968</v>
      </c>
      <c r="B470" s="1" t="s">
        <v>969</v>
      </c>
      <c r="C470" s="2">
        <v>45867.0</v>
      </c>
      <c r="D470" s="2" t="str">
        <f t="shared" si="1"/>
        <v>Tuesday</v>
      </c>
      <c r="E470" s="3">
        <f t="shared" si="2"/>
        <v>2</v>
      </c>
      <c r="F470" s="4">
        <v>0.46875</v>
      </c>
      <c r="G470" s="1" t="s">
        <v>18</v>
      </c>
      <c r="H470" s="1">
        <v>63.0</v>
      </c>
      <c r="I470" s="1" t="s">
        <v>19</v>
      </c>
      <c r="J470" s="1" t="s">
        <v>20</v>
      </c>
      <c r="K470" s="1">
        <v>30.0</v>
      </c>
      <c r="L470" s="1">
        <v>33.0</v>
      </c>
      <c r="M470" s="1">
        <f t="shared" si="3"/>
        <v>3</v>
      </c>
      <c r="N470" s="1">
        <f t="shared" si="29"/>
        <v>3</v>
      </c>
      <c r="O470" s="1" t="s">
        <v>21</v>
      </c>
    </row>
    <row r="471">
      <c r="A471" s="1" t="s">
        <v>970</v>
      </c>
      <c r="B471" s="1" t="s">
        <v>971</v>
      </c>
      <c r="C471" s="2">
        <v>45867.0</v>
      </c>
      <c r="D471" s="2" t="str">
        <f t="shared" si="1"/>
        <v>Tuesday</v>
      </c>
      <c r="E471" s="3">
        <f t="shared" si="2"/>
        <v>2</v>
      </c>
      <c r="F471" s="4">
        <v>0.6145833333333334</v>
      </c>
      <c r="G471" s="1" t="s">
        <v>27</v>
      </c>
      <c r="H471" s="1">
        <v>35.0</v>
      </c>
      <c r="I471" s="1" t="s">
        <v>32</v>
      </c>
      <c r="J471" s="1" t="s">
        <v>39</v>
      </c>
      <c r="K471" s="1">
        <v>20.0</v>
      </c>
      <c r="L471" s="1">
        <v>23.0</v>
      </c>
      <c r="M471" s="1">
        <f t="shared" si="3"/>
        <v>3</v>
      </c>
      <c r="N471" s="1">
        <f t="shared" si="29"/>
        <v>3</v>
      </c>
      <c r="O471" s="1" t="s">
        <v>21</v>
      </c>
    </row>
    <row r="472">
      <c r="A472" s="1" t="s">
        <v>972</v>
      </c>
      <c r="B472" s="1" t="s">
        <v>973</v>
      </c>
      <c r="C472" s="2">
        <v>45867.0</v>
      </c>
      <c r="D472" s="2" t="str">
        <f t="shared" si="1"/>
        <v>Tuesday</v>
      </c>
      <c r="E472" s="3">
        <f t="shared" si="2"/>
        <v>2</v>
      </c>
      <c r="F472" s="4">
        <v>0.5729166666666666</v>
      </c>
      <c r="G472" s="1" t="s">
        <v>18</v>
      </c>
      <c r="H472" s="1">
        <v>3.0</v>
      </c>
      <c r="I472" s="1" t="s">
        <v>24</v>
      </c>
      <c r="J472" s="1" t="s">
        <v>39</v>
      </c>
      <c r="K472" s="1">
        <v>20.0</v>
      </c>
      <c r="L472" s="1">
        <v>23.0</v>
      </c>
      <c r="M472" s="1">
        <f t="shared" si="3"/>
        <v>3</v>
      </c>
      <c r="N472" s="1">
        <f t="shared" si="29"/>
        <v>3</v>
      </c>
      <c r="O472" s="1" t="s">
        <v>21</v>
      </c>
    </row>
    <row r="473">
      <c r="A473" s="1" t="s">
        <v>974</v>
      </c>
      <c r="B473" s="1" t="s">
        <v>975</v>
      </c>
      <c r="C473" s="2">
        <v>45867.0</v>
      </c>
      <c r="D473" s="2" t="str">
        <f t="shared" si="1"/>
        <v>Tuesday</v>
      </c>
      <c r="E473" s="3">
        <f t="shared" si="2"/>
        <v>2</v>
      </c>
      <c r="F473" s="4">
        <v>0.46875</v>
      </c>
      <c r="G473" s="1" t="s">
        <v>18</v>
      </c>
      <c r="H473" s="1">
        <v>77.0</v>
      </c>
      <c r="I473" s="1" t="s">
        <v>54</v>
      </c>
      <c r="J473" s="1" t="s">
        <v>39</v>
      </c>
      <c r="K473" s="1">
        <v>20.0</v>
      </c>
      <c r="L473" s="1">
        <v>24.0</v>
      </c>
      <c r="M473" s="1">
        <f t="shared" si="3"/>
        <v>4</v>
      </c>
      <c r="N473" s="1">
        <f t="shared" si="29"/>
        <v>4</v>
      </c>
      <c r="O473" s="1" t="s">
        <v>21</v>
      </c>
    </row>
    <row r="474">
      <c r="A474" s="1" t="s">
        <v>976</v>
      </c>
      <c r="B474" s="1" t="s">
        <v>977</v>
      </c>
      <c r="C474" s="2">
        <v>45867.0</v>
      </c>
      <c r="D474" s="2" t="str">
        <f t="shared" si="1"/>
        <v>Tuesday</v>
      </c>
      <c r="E474" s="3">
        <f t="shared" si="2"/>
        <v>2</v>
      </c>
      <c r="F474" s="4">
        <v>0.40625</v>
      </c>
      <c r="G474" s="1" t="s">
        <v>18</v>
      </c>
      <c r="H474" s="1">
        <v>50.0</v>
      </c>
      <c r="I474" s="1" t="s">
        <v>54</v>
      </c>
      <c r="J474" s="1" t="s">
        <v>20</v>
      </c>
      <c r="K474" s="1">
        <v>25.0</v>
      </c>
      <c r="L474" s="1">
        <v>30.0</v>
      </c>
      <c r="M474" s="1">
        <f t="shared" si="3"/>
        <v>5</v>
      </c>
      <c r="N474" s="1">
        <f t="shared" si="29"/>
        <v>5</v>
      </c>
      <c r="O474" s="1" t="s">
        <v>21</v>
      </c>
    </row>
    <row r="475">
      <c r="A475" s="1" t="s">
        <v>978</v>
      </c>
      <c r="B475" s="1" t="s">
        <v>979</v>
      </c>
      <c r="C475" s="2">
        <v>45867.0</v>
      </c>
      <c r="D475" s="2" t="str">
        <f t="shared" si="1"/>
        <v>Tuesday</v>
      </c>
      <c r="E475" s="3">
        <f t="shared" si="2"/>
        <v>2</v>
      </c>
      <c r="F475" s="4">
        <v>0.3854166666666667</v>
      </c>
      <c r="G475" s="1" t="s">
        <v>27</v>
      </c>
      <c r="H475" s="1">
        <v>5.0</v>
      </c>
      <c r="I475" s="1" t="s">
        <v>54</v>
      </c>
      <c r="J475" s="1" t="s">
        <v>39</v>
      </c>
      <c r="K475" s="1">
        <v>20.0</v>
      </c>
      <c r="L475" s="1">
        <v>26.0</v>
      </c>
      <c r="M475" s="1">
        <f t="shared" si="3"/>
        <v>6</v>
      </c>
      <c r="N475" s="1">
        <f t="shared" si="29"/>
        <v>6</v>
      </c>
      <c r="O475" s="1" t="s">
        <v>21</v>
      </c>
    </row>
    <row r="476">
      <c r="A476" s="1" t="s">
        <v>980</v>
      </c>
      <c r="B476" s="1" t="s">
        <v>981</v>
      </c>
      <c r="C476" s="2">
        <v>45867.0</v>
      </c>
      <c r="D476" s="2" t="str">
        <f t="shared" si="1"/>
        <v>Tuesday</v>
      </c>
      <c r="E476" s="3">
        <f t="shared" si="2"/>
        <v>2</v>
      </c>
      <c r="F476" s="4">
        <v>0.4895833333333333</v>
      </c>
      <c r="G476" s="1" t="s">
        <v>27</v>
      </c>
      <c r="H476" s="1">
        <v>51.0</v>
      </c>
      <c r="I476" s="1" t="s">
        <v>24</v>
      </c>
      <c r="J476" s="1" t="s">
        <v>20</v>
      </c>
      <c r="K476" s="1">
        <v>25.0</v>
      </c>
      <c r="L476" s="1">
        <v>32.0</v>
      </c>
      <c r="M476" s="1">
        <f t="shared" si="3"/>
        <v>7</v>
      </c>
      <c r="N476" s="1">
        <f t="shared" si="29"/>
        <v>7</v>
      </c>
      <c r="O476" s="1" t="s">
        <v>21</v>
      </c>
    </row>
    <row r="477">
      <c r="A477" s="1" t="s">
        <v>982</v>
      </c>
      <c r="B477" s="1" t="s">
        <v>983</v>
      </c>
      <c r="C477" s="2">
        <v>45868.0</v>
      </c>
      <c r="D477" s="2" t="str">
        <f t="shared" si="1"/>
        <v>Wednesday</v>
      </c>
      <c r="E477" s="3">
        <f t="shared" si="2"/>
        <v>3</v>
      </c>
      <c r="F477" s="4">
        <v>0.46875</v>
      </c>
      <c r="G477" s="1" t="s">
        <v>18</v>
      </c>
      <c r="H477" s="1">
        <v>42.0</v>
      </c>
      <c r="I477" s="1" t="s">
        <v>24</v>
      </c>
      <c r="J477" s="1" t="s">
        <v>39</v>
      </c>
      <c r="K477" s="1">
        <v>25.0</v>
      </c>
      <c r="L477" s="1">
        <v>17.0</v>
      </c>
      <c r="M477" s="1">
        <f t="shared" si="3"/>
        <v>-8</v>
      </c>
      <c r="N477" s="1">
        <f t="shared" si="29"/>
        <v>8</v>
      </c>
      <c r="O477" s="1" t="s">
        <v>21</v>
      </c>
    </row>
    <row r="478">
      <c r="A478" s="1" t="s">
        <v>984</v>
      </c>
      <c r="B478" s="1" t="s">
        <v>985</v>
      </c>
      <c r="C478" s="2">
        <v>45868.0</v>
      </c>
      <c r="D478" s="2" t="str">
        <f t="shared" si="1"/>
        <v>Wednesday</v>
      </c>
      <c r="E478" s="3">
        <f t="shared" si="2"/>
        <v>3</v>
      </c>
      <c r="F478" s="4">
        <v>0.5729166666666666</v>
      </c>
      <c r="G478" s="1" t="s">
        <v>18</v>
      </c>
      <c r="H478" s="1">
        <v>55.0</v>
      </c>
      <c r="I478" s="1" t="s">
        <v>24</v>
      </c>
      <c r="J478" s="1" t="s">
        <v>39</v>
      </c>
      <c r="K478" s="1">
        <v>15.0</v>
      </c>
      <c r="L478" s="1">
        <v>8.0</v>
      </c>
      <c r="M478" s="1">
        <f t="shared" si="3"/>
        <v>-7</v>
      </c>
      <c r="N478" s="1">
        <f t="shared" si="29"/>
        <v>7</v>
      </c>
      <c r="O478" s="1" t="s">
        <v>21</v>
      </c>
    </row>
    <row r="479">
      <c r="A479" s="1" t="s">
        <v>986</v>
      </c>
      <c r="B479" s="1" t="s">
        <v>987</v>
      </c>
      <c r="C479" s="2">
        <v>45868.0</v>
      </c>
      <c r="D479" s="2" t="str">
        <f t="shared" si="1"/>
        <v>Wednesday</v>
      </c>
      <c r="E479" s="3">
        <f t="shared" si="2"/>
        <v>3</v>
      </c>
      <c r="F479" s="4">
        <v>0.6875</v>
      </c>
      <c r="G479" s="1" t="s">
        <v>27</v>
      </c>
      <c r="H479" s="1">
        <v>13.0</v>
      </c>
      <c r="I479" s="1" t="s">
        <v>54</v>
      </c>
      <c r="J479" s="1" t="s">
        <v>20</v>
      </c>
      <c r="K479" s="1">
        <v>25.0</v>
      </c>
      <c r="L479" s="1">
        <v>21.0</v>
      </c>
      <c r="M479" s="1">
        <f t="shared" si="3"/>
        <v>-4</v>
      </c>
      <c r="N479" s="1">
        <f t="shared" si="29"/>
        <v>4</v>
      </c>
      <c r="O479" s="1" t="s">
        <v>21</v>
      </c>
    </row>
    <row r="480">
      <c r="A480" s="1" t="s">
        <v>988</v>
      </c>
      <c r="B480" s="1" t="s">
        <v>989</v>
      </c>
      <c r="C480" s="2">
        <v>45868.0</v>
      </c>
      <c r="D480" s="2" t="str">
        <f t="shared" si="1"/>
        <v>Wednesday</v>
      </c>
      <c r="E480" s="3">
        <f t="shared" si="2"/>
        <v>3</v>
      </c>
      <c r="F480" s="4">
        <v>0.59375</v>
      </c>
      <c r="G480" s="1" t="s">
        <v>18</v>
      </c>
      <c r="H480" s="1">
        <v>71.0</v>
      </c>
      <c r="I480" s="1" t="s">
        <v>54</v>
      </c>
      <c r="J480" s="1" t="s">
        <v>20</v>
      </c>
      <c r="K480" s="1">
        <v>30.0</v>
      </c>
      <c r="L480" s="1">
        <v>26.0</v>
      </c>
      <c r="M480" s="1">
        <f t="shared" si="3"/>
        <v>-4</v>
      </c>
      <c r="N480" s="1">
        <f t="shared" si="29"/>
        <v>4</v>
      </c>
      <c r="O480" s="1" t="s">
        <v>21</v>
      </c>
    </row>
    <row r="481">
      <c r="A481" s="1" t="s">
        <v>990</v>
      </c>
      <c r="B481" s="1" t="s">
        <v>991</v>
      </c>
      <c r="C481" s="2">
        <v>45868.0</v>
      </c>
      <c r="D481" s="2" t="str">
        <f t="shared" si="1"/>
        <v>Wednesday</v>
      </c>
      <c r="E481" s="3">
        <f t="shared" si="2"/>
        <v>3</v>
      </c>
      <c r="F481" s="4">
        <v>0.3854166666666667</v>
      </c>
      <c r="G481" s="1" t="s">
        <v>27</v>
      </c>
      <c r="H481" s="1">
        <v>56.0</v>
      </c>
      <c r="I481" s="1" t="s">
        <v>24</v>
      </c>
      <c r="J481" s="1" t="s">
        <v>39</v>
      </c>
      <c r="K481" s="1">
        <v>15.0</v>
      </c>
      <c r="L481" s="1">
        <v>11.0</v>
      </c>
      <c r="M481" s="1">
        <f t="shared" si="3"/>
        <v>-4</v>
      </c>
      <c r="N481" s="1">
        <f t="shared" si="29"/>
        <v>4</v>
      </c>
      <c r="O481" s="1" t="s">
        <v>21</v>
      </c>
    </row>
    <row r="482">
      <c r="A482" s="1" t="s">
        <v>992</v>
      </c>
      <c r="B482" s="1" t="s">
        <v>993</v>
      </c>
      <c r="C482" s="2">
        <v>45868.0</v>
      </c>
      <c r="D482" s="2" t="str">
        <f t="shared" si="1"/>
        <v>Wednesday</v>
      </c>
      <c r="E482" s="3">
        <f t="shared" si="2"/>
        <v>3</v>
      </c>
      <c r="F482" s="4">
        <v>0.375</v>
      </c>
      <c r="G482" s="1" t="s">
        <v>18</v>
      </c>
      <c r="H482" s="1">
        <v>42.0</v>
      </c>
      <c r="I482" s="1" t="s">
        <v>19</v>
      </c>
      <c r="J482" s="1" t="s">
        <v>39</v>
      </c>
      <c r="K482" s="1">
        <v>25.0</v>
      </c>
      <c r="L482" s="1">
        <v>22.0</v>
      </c>
      <c r="M482" s="1">
        <f t="shared" si="3"/>
        <v>-3</v>
      </c>
      <c r="N482" s="1">
        <f t="shared" si="29"/>
        <v>3</v>
      </c>
      <c r="O482" s="1" t="s">
        <v>21</v>
      </c>
    </row>
    <row r="483">
      <c r="A483" s="1" t="s">
        <v>994</v>
      </c>
      <c r="B483" s="1" t="s">
        <v>995</v>
      </c>
      <c r="C483" s="2">
        <v>45868.0</v>
      </c>
      <c r="D483" s="2" t="str">
        <f t="shared" si="1"/>
        <v>Wednesday</v>
      </c>
      <c r="E483" s="3">
        <f t="shared" si="2"/>
        <v>3</v>
      </c>
      <c r="F483" s="4">
        <v>0.65625</v>
      </c>
      <c r="G483" s="1" t="s">
        <v>18</v>
      </c>
      <c r="H483" s="1">
        <v>5.0</v>
      </c>
      <c r="I483" s="1" t="s">
        <v>19</v>
      </c>
      <c r="J483" s="1" t="s">
        <v>39</v>
      </c>
      <c r="K483" s="1">
        <v>25.0</v>
      </c>
      <c r="L483" s="1">
        <v>22.0</v>
      </c>
      <c r="M483" s="1">
        <f t="shared" si="3"/>
        <v>-3</v>
      </c>
      <c r="N483" s="1">
        <f t="shared" si="29"/>
        <v>3</v>
      </c>
      <c r="O483" s="1" t="s">
        <v>21</v>
      </c>
    </row>
    <row r="484">
      <c r="A484" s="1" t="s">
        <v>996</v>
      </c>
      <c r="B484" s="1" t="s">
        <v>997</v>
      </c>
      <c r="C484" s="2">
        <v>45868.0</v>
      </c>
      <c r="D484" s="2" t="str">
        <f t="shared" si="1"/>
        <v>Wednesday</v>
      </c>
      <c r="E484" s="3">
        <f t="shared" si="2"/>
        <v>3</v>
      </c>
      <c r="F484" s="4">
        <v>0.3541666666666667</v>
      </c>
      <c r="G484" s="1" t="s">
        <v>18</v>
      </c>
      <c r="H484" s="1">
        <v>11.0</v>
      </c>
      <c r="I484" s="1" t="s">
        <v>32</v>
      </c>
      <c r="J484" s="1" t="s">
        <v>20</v>
      </c>
      <c r="K484" s="1">
        <v>30.0</v>
      </c>
      <c r="L484" s="1">
        <v>30.0</v>
      </c>
      <c r="M484" s="1">
        <f t="shared" si="3"/>
        <v>0</v>
      </c>
      <c r="N484" s="1">
        <f t="shared" si="29"/>
        <v>0</v>
      </c>
      <c r="O484" s="1" t="s">
        <v>21</v>
      </c>
    </row>
    <row r="485">
      <c r="A485" s="1" t="s">
        <v>998</v>
      </c>
      <c r="B485" s="1" t="s">
        <v>999</v>
      </c>
      <c r="C485" s="2">
        <v>45868.0</v>
      </c>
      <c r="D485" s="2" t="str">
        <f t="shared" si="1"/>
        <v>Wednesday</v>
      </c>
      <c r="E485" s="3">
        <f t="shared" si="2"/>
        <v>3</v>
      </c>
      <c r="F485" s="4">
        <v>0.6770833333333334</v>
      </c>
      <c r="G485" s="1" t="s">
        <v>18</v>
      </c>
      <c r="H485" s="1">
        <v>62.0</v>
      </c>
      <c r="I485" s="1" t="s">
        <v>54</v>
      </c>
      <c r="J485" s="1" t="s">
        <v>20</v>
      </c>
      <c r="K485" s="1">
        <v>20.0</v>
      </c>
      <c r="L485" s="1">
        <v>22.0</v>
      </c>
      <c r="M485" s="1">
        <f t="shared" si="3"/>
        <v>2</v>
      </c>
      <c r="N485" s="1">
        <f t="shared" si="29"/>
        <v>2</v>
      </c>
      <c r="O485" s="1" t="s">
        <v>21</v>
      </c>
    </row>
    <row r="486">
      <c r="A486" s="1" t="s">
        <v>1000</v>
      </c>
      <c r="B486" s="1" t="s">
        <v>1001</v>
      </c>
      <c r="C486" s="2">
        <v>45868.0</v>
      </c>
      <c r="D486" s="2" t="str">
        <f t="shared" si="1"/>
        <v>Wednesday</v>
      </c>
      <c r="E486" s="3">
        <f t="shared" si="2"/>
        <v>3</v>
      </c>
      <c r="F486" s="4">
        <v>0.6354166666666666</v>
      </c>
      <c r="G486" s="1" t="s">
        <v>18</v>
      </c>
      <c r="H486" s="1">
        <v>72.0</v>
      </c>
      <c r="I486" s="1" t="s">
        <v>24</v>
      </c>
      <c r="J486" s="1" t="s">
        <v>20</v>
      </c>
      <c r="K486" s="1">
        <v>25.0</v>
      </c>
      <c r="L486" s="1">
        <v>27.0</v>
      </c>
      <c r="M486" s="1">
        <f t="shared" si="3"/>
        <v>2</v>
      </c>
      <c r="N486" s="1">
        <f t="shared" si="29"/>
        <v>2</v>
      </c>
      <c r="O486" s="1" t="s">
        <v>21</v>
      </c>
    </row>
    <row r="487">
      <c r="A487" s="1" t="s">
        <v>1002</v>
      </c>
      <c r="B487" s="1" t="s">
        <v>1003</v>
      </c>
      <c r="C487" s="2">
        <v>45868.0</v>
      </c>
      <c r="D487" s="2" t="str">
        <f t="shared" si="1"/>
        <v>Wednesday</v>
      </c>
      <c r="E487" s="3">
        <f t="shared" si="2"/>
        <v>3</v>
      </c>
      <c r="F487" s="4">
        <v>0.5625</v>
      </c>
      <c r="G487" s="1" t="s">
        <v>27</v>
      </c>
      <c r="H487" s="1">
        <v>53.0</v>
      </c>
      <c r="I487" s="1" t="s">
        <v>24</v>
      </c>
      <c r="J487" s="1" t="s">
        <v>85</v>
      </c>
      <c r="K487" s="1">
        <v>25.0</v>
      </c>
      <c r="L487" s="1">
        <v>27.0</v>
      </c>
      <c r="M487" s="1">
        <f t="shared" si="3"/>
        <v>2</v>
      </c>
      <c r="N487" s="1">
        <f t="shared" si="29"/>
        <v>2</v>
      </c>
      <c r="O487" s="1" t="s">
        <v>21</v>
      </c>
    </row>
    <row r="488">
      <c r="A488" s="1" t="s">
        <v>1004</v>
      </c>
      <c r="B488" s="1" t="s">
        <v>1005</v>
      </c>
      <c r="C488" s="2">
        <v>45868.0</v>
      </c>
      <c r="D488" s="2" t="str">
        <f t="shared" si="1"/>
        <v>Wednesday</v>
      </c>
      <c r="E488" s="3">
        <f t="shared" si="2"/>
        <v>3</v>
      </c>
      <c r="F488" s="4">
        <v>0.59375</v>
      </c>
      <c r="G488" s="1" t="s">
        <v>18</v>
      </c>
      <c r="H488" s="1">
        <v>6.0</v>
      </c>
      <c r="I488" s="1" t="s">
        <v>19</v>
      </c>
      <c r="J488" s="1" t="s">
        <v>39</v>
      </c>
      <c r="K488" s="1">
        <v>15.0</v>
      </c>
      <c r="L488" s="1">
        <v>17.0</v>
      </c>
      <c r="M488" s="1">
        <f t="shared" si="3"/>
        <v>2</v>
      </c>
      <c r="N488" s="1">
        <f t="shared" si="29"/>
        <v>2</v>
      </c>
      <c r="O488" s="1" t="s">
        <v>21</v>
      </c>
    </row>
    <row r="489">
      <c r="A489" s="1" t="s">
        <v>1006</v>
      </c>
      <c r="B489" s="1" t="s">
        <v>1007</v>
      </c>
      <c r="C489" s="2">
        <v>45868.0</v>
      </c>
      <c r="D489" s="2" t="str">
        <f t="shared" si="1"/>
        <v>Wednesday</v>
      </c>
      <c r="E489" s="3">
        <f t="shared" si="2"/>
        <v>3</v>
      </c>
      <c r="F489" s="4">
        <v>0.6458333333333334</v>
      </c>
      <c r="G489" s="1" t="s">
        <v>27</v>
      </c>
      <c r="H489" s="1">
        <v>30.0</v>
      </c>
      <c r="I489" s="1" t="s">
        <v>19</v>
      </c>
      <c r="J489" s="1" t="s">
        <v>39</v>
      </c>
      <c r="K489" s="1">
        <v>20.0</v>
      </c>
      <c r="L489" s="1">
        <v>22.0</v>
      </c>
      <c r="M489" s="1">
        <f t="shared" si="3"/>
        <v>2</v>
      </c>
      <c r="N489" s="1">
        <f t="shared" si="29"/>
        <v>2</v>
      </c>
      <c r="O489" s="1" t="s">
        <v>21</v>
      </c>
    </row>
    <row r="490">
      <c r="A490" s="1" t="s">
        <v>1008</v>
      </c>
      <c r="B490" s="1" t="s">
        <v>1009</v>
      </c>
      <c r="C490" s="2">
        <v>45868.0</v>
      </c>
      <c r="D490" s="2" t="str">
        <f t="shared" si="1"/>
        <v>Wednesday</v>
      </c>
      <c r="E490" s="3">
        <f t="shared" si="2"/>
        <v>3</v>
      </c>
      <c r="F490" s="4">
        <v>0.5520833333333334</v>
      </c>
      <c r="G490" s="1" t="s">
        <v>27</v>
      </c>
      <c r="H490" s="1">
        <v>79.0</v>
      </c>
      <c r="I490" s="1" t="s">
        <v>24</v>
      </c>
      <c r="J490" s="1" t="s">
        <v>20</v>
      </c>
      <c r="K490" s="1">
        <v>25.0</v>
      </c>
      <c r="L490" s="1">
        <v>28.0</v>
      </c>
      <c r="M490" s="1">
        <f t="shared" si="3"/>
        <v>3</v>
      </c>
      <c r="N490" s="1">
        <f t="shared" si="29"/>
        <v>3</v>
      </c>
      <c r="O490" s="1" t="s">
        <v>21</v>
      </c>
    </row>
    <row r="491">
      <c r="A491" s="1" t="s">
        <v>1010</v>
      </c>
      <c r="B491" s="1" t="s">
        <v>1011</v>
      </c>
      <c r="C491" s="2">
        <v>45868.0</v>
      </c>
      <c r="D491" s="2" t="str">
        <f t="shared" si="1"/>
        <v>Wednesday</v>
      </c>
      <c r="E491" s="3">
        <f t="shared" si="2"/>
        <v>3</v>
      </c>
      <c r="F491" s="4">
        <v>0.6875</v>
      </c>
      <c r="G491" s="1" t="s">
        <v>27</v>
      </c>
      <c r="H491" s="1">
        <v>47.0</v>
      </c>
      <c r="I491" s="1" t="s">
        <v>54</v>
      </c>
      <c r="J491" s="1" t="s">
        <v>39</v>
      </c>
      <c r="K491" s="1">
        <v>25.0</v>
      </c>
      <c r="L491" s="1">
        <v>28.0</v>
      </c>
      <c r="M491" s="1">
        <f t="shared" si="3"/>
        <v>3</v>
      </c>
      <c r="N491" s="1">
        <f t="shared" si="29"/>
        <v>3</v>
      </c>
      <c r="O491" s="1" t="s">
        <v>21</v>
      </c>
    </row>
    <row r="492">
      <c r="A492" s="1" t="s">
        <v>1012</v>
      </c>
      <c r="B492" s="1" t="s">
        <v>1013</v>
      </c>
      <c r="C492" s="2">
        <v>45868.0</v>
      </c>
      <c r="D492" s="2" t="str">
        <f t="shared" si="1"/>
        <v>Wednesday</v>
      </c>
      <c r="E492" s="3">
        <f t="shared" si="2"/>
        <v>3</v>
      </c>
      <c r="F492" s="4">
        <v>0.5208333333333334</v>
      </c>
      <c r="G492" s="1" t="s">
        <v>18</v>
      </c>
      <c r="H492" s="1">
        <v>1.0</v>
      </c>
      <c r="I492" s="1" t="s">
        <v>54</v>
      </c>
      <c r="J492" s="1" t="s">
        <v>39</v>
      </c>
      <c r="K492" s="1">
        <v>20.0</v>
      </c>
      <c r="L492" s="1">
        <v>23.0</v>
      </c>
      <c r="M492" s="1">
        <f t="shared" si="3"/>
        <v>3</v>
      </c>
      <c r="N492" s="1">
        <f t="shared" si="29"/>
        <v>3</v>
      </c>
      <c r="O492" s="1" t="s">
        <v>21</v>
      </c>
    </row>
    <row r="493">
      <c r="A493" s="1" t="s">
        <v>1014</v>
      </c>
      <c r="B493" s="1" t="s">
        <v>1015</v>
      </c>
      <c r="C493" s="2">
        <v>45868.0</v>
      </c>
      <c r="D493" s="2" t="str">
        <f t="shared" si="1"/>
        <v>Wednesday</v>
      </c>
      <c r="E493" s="3">
        <f t="shared" si="2"/>
        <v>3</v>
      </c>
      <c r="F493" s="4">
        <v>0.3541666666666667</v>
      </c>
      <c r="G493" s="1" t="s">
        <v>27</v>
      </c>
      <c r="H493" s="1">
        <v>17.0</v>
      </c>
      <c r="I493" s="1" t="s">
        <v>32</v>
      </c>
      <c r="J493" s="1" t="s">
        <v>39</v>
      </c>
      <c r="K493" s="1">
        <v>15.0</v>
      </c>
      <c r="L493" s="1">
        <v>18.0</v>
      </c>
      <c r="M493" s="1">
        <f t="shared" si="3"/>
        <v>3</v>
      </c>
      <c r="N493" s="1">
        <f t="shared" si="29"/>
        <v>3</v>
      </c>
      <c r="O493" s="1" t="s">
        <v>21</v>
      </c>
    </row>
    <row r="494">
      <c r="A494" s="1" t="s">
        <v>1016</v>
      </c>
      <c r="B494" s="1" t="s">
        <v>1017</v>
      </c>
      <c r="C494" s="2">
        <v>45868.0</v>
      </c>
      <c r="D494" s="2" t="str">
        <f t="shared" si="1"/>
        <v>Wednesday</v>
      </c>
      <c r="E494" s="3">
        <f t="shared" si="2"/>
        <v>3</v>
      </c>
      <c r="F494" s="4">
        <v>0.4166666666666667</v>
      </c>
      <c r="G494" s="1" t="s">
        <v>27</v>
      </c>
      <c r="H494" s="1">
        <v>50.0</v>
      </c>
      <c r="I494" s="1" t="s">
        <v>19</v>
      </c>
      <c r="J494" s="1" t="s">
        <v>20</v>
      </c>
      <c r="K494" s="1">
        <v>20.0</v>
      </c>
      <c r="L494" s="1">
        <v>24.0</v>
      </c>
      <c r="M494" s="1">
        <f t="shared" si="3"/>
        <v>4</v>
      </c>
      <c r="N494" s="1">
        <f t="shared" si="29"/>
        <v>4</v>
      </c>
      <c r="O494" s="1" t="s">
        <v>21</v>
      </c>
    </row>
    <row r="495">
      <c r="A495" s="1" t="s">
        <v>1018</v>
      </c>
      <c r="B495" s="1" t="s">
        <v>1019</v>
      </c>
      <c r="C495" s="2">
        <v>45868.0</v>
      </c>
      <c r="D495" s="2" t="str">
        <f t="shared" si="1"/>
        <v>Wednesday</v>
      </c>
      <c r="E495" s="3">
        <f t="shared" si="2"/>
        <v>3</v>
      </c>
      <c r="F495" s="4">
        <v>0.5</v>
      </c>
      <c r="G495" s="1" t="s">
        <v>27</v>
      </c>
      <c r="H495" s="1">
        <v>52.0</v>
      </c>
      <c r="I495" s="1" t="s">
        <v>19</v>
      </c>
      <c r="J495" s="1" t="s">
        <v>20</v>
      </c>
      <c r="K495" s="1">
        <v>25.0</v>
      </c>
      <c r="L495" s="1">
        <v>31.0</v>
      </c>
      <c r="M495" s="1">
        <f t="shared" si="3"/>
        <v>6</v>
      </c>
      <c r="N495" s="1">
        <f t="shared" si="29"/>
        <v>6</v>
      </c>
      <c r="O495" s="1" t="s">
        <v>21</v>
      </c>
    </row>
    <row r="496">
      <c r="A496" s="1" t="s">
        <v>1020</v>
      </c>
      <c r="B496" s="1" t="s">
        <v>1021</v>
      </c>
      <c r="C496" s="2">
        <v>45868.0</v>
      </c>
      <c r="D496" s="2" t="str">
        <f t="shared" si="1"/>
        <v>Wednesday</v>
      </c>
      <c r="E496" s="3">
        <f t="shared" si="2"/>
        <v>3</v>
      </c>
      <c r="F496" s="4">
        <v>0.4791666666666667</v>
      </c>
      <c r="G496" s="1" t="s">
        <v>27</v>
      </c>
      <c r="H496" s="1">
        <v>73.0</v>
      </c>
      <c r="I496" s="1" t="s">
        <v>32</v>
      </c>
      <c r="J496" s="1" t="s">
        <v>20</v>
      </c>
      <c r="K496" s="1">
        <v>15.0</v>
      </c>
      <c r="L496" s="1">
        <v>22.0</v>
      </c>
      <c r="M496" s="1">
        <f t="shared" si="3"/>
        <v>7</v>
      </c>
      <c r="N496" s="1">
        <f t="shared" si="29"/>
        <v>7</v>
      </c>
      <c r="O496" s="1" t="s">
        <v>21</v>
      </c>
    </row>
    <row r="497">
      <c r="A497" s="1" t="s">
        <v>1022</v>
      </c>
      <c r="B497" s="1" t="s">
        <v>1023</v>
      </c>
      <c r="C497" s="2">
        <v>45868.0</v>
      </c>
      <c r="D497" s="2" t="str">
        <f t="shared" si="1"/>
        <v>Wednesday</v>
      </c>
      <c r="E497" s="3">
        <f t="shared" si="2"/>
        <v>3</v>
      </c>
      <c r="F497" s="4">
        <v>0.65625</v>
      </c>
      <c r="G497" s="1" t="s">
        <v>27</v>
      </c>
      <c r="H497" s="1">
        <v>49.0</v>
      </c>
      <c r="I497" s="1" t="s">
        <v>19</v>
      </c>
      <c r="J497" s="1" t="s">
        <v>39</v>
      </c>
      <c r="K497" s="1">
        <v>25.0</v>
      </c>
      <c r="L497" s="1">
        <v>33.0</v>
      </c>
      <c r="M497" s="1">
        <f t="shared" si="3"/>
        <v>8</v>
      </c>
      <c r="N497" s="1">
        <f t="shared" si="29"/>
        <v>8</v>
      </c>
      <c r="O497" s="1" t="s">
        <v>21</v>
      </c>
    </row>
    <row r="498">
      <c r="A498" s="1" t="s">
        <v>1024</v>
      </c>
      <c r="B498" s="1" t="s">
        <v>1025</v>
      </c>
      <c r="C498" s="2">
        <v>45868.0</v>
      </c>
      <c r="D498" s="2" t="str">
        <f t="shared" si="1"/>
        <v>Wednesday</v>
      </c>
      <c r="E498" s="3">
        <f t="shared" si="2"/>
        <v>3</v>
      </c>
      <c r="F498" s="4">
        <v>0.6041666666666666</v>
      </c>
      <c r="G498" s="1" t="s">
        <v>18</v>
      </c>
      <c r="H498" s="1">
        <v>60.0</v>
      </c>
      <c r="I498" s="1" t="s">
        <v>54</v>
      </c>
      <c r="J498" s="1" t="s">
        <v>20</v>
      </c>
      <c r="K498" s="1">
        <v>20.0</v>
      </c>
      <c r="M498" s="1" t="str">
        <f t="shared" si="3"/>
        <v/>
      </c>
      <c r="O498" s="1" t="s">
        <v>73</v>
      </c>
      <c r="P498" s="1" t="s">
        <v>74</v>
      </c>
    </row>
    <row r="499">
      <c r="A499" s="1" t="s">
        <v>1026</v>
      </c>
      <c r="B499" s="1" t="s">
        <v>1027</v>
      </c>
      <c r="C499" s="2">
        <v>45868.0</v>
      </c>
      <c r="D499" s="2" t="str">
        <f t="shared" si="1"/>
        <v>Wednesday</v>
      </c>
      <c r="E499" s="3">
        <f t="shared" si="2"/>
        <v>3</v>
      </c>
      <c r="F499" s="4">
        <v>0.4791666666666667</v>
      </c>
      <c r="G499" s="1" t="s">
        <v>18</v>
      </c>
      <c r="H499" s="1">
        <v>51.0</v>
      </c>
      <c r="I499" s="1" t="s">
        <v>32</v>
      </c>
      <c r="J499" s="1" t="s">
        <v>85</v>
      </c>
      <c r="K499" s="1">
        <v>25.0</v>
      </c>
      <c r="M499" s="1" t="str">
        <f t="shared" si="3"/>
        <v/>
      </c>
      <c r="O499" s="1" t="s">
        <v>73</v>
      </c>
      <c r="P499" s="1" t="s">
        <v>355</v>
      </c>
    </row>
    <row r="500">
      <c r="A500" s="1" t="s">
        <v>1028</v>
      </c>
      <c r="B500" s="1" t="s">
        <v>1029</v>
      </c>
      <c r="C500" s="2">
        <v>45868.0</v>
      </c>
      <c r="D500" s="2" t="str">
        <f t="shared" si="1"/>
        <v>Wednesday</v>
      </c>
      <c r="E500" s="3">
        <f t="shared" si="2"/>
        <v>3</v>
      </c>
      <c r="F500" s="4">
        <v>0.4166666666666667</v>
      </c>
      <c r="G500" s="1" t="s">
        <v>18</v>
      </c>
      <c r="H500" s="1">
        <v>35.0</v>
      </c>
      <c r="I500" s="1" t="s">
        <v>24</v>
      </c>
      <c r="J500" s="1" t="s">
        <v>85</v>
      </c>
      <c r="K500" s="1">
        <v>20.0</v>
      </c>
      <c r="M500" s="1" t="str">
        <f t="shared" si="3"/>
        <v/>
      </c>
      <c r="O500" s="1" t="s">
        <v>73</v>
      </c>
      <c r="P500" s="1" t="s">
        <v>74</v>
      </c>
    </row>
    <row r="501">
      <c r="A501" s="1" t="s">
        <v>1030</v>
      </c>
      <c r="B501" s="1" t="s">
        <v>1031</v>
      </c>
      <c r="C501" s="2">
        <v>45868.0</v>
      </c>
      <c r="D501" s="2" t="str">
        <f t="shared" si="1"/>
        <v>Wednesday</v>
      </c>
      <c r="E501" s="3">
        <f t="shared" si="2"/>
        <v>3</v>
      </c>
      <c r="F501" s="4">
        <v>0.4270833333333333</v>
      </c>
      <c r="G501" s="1" t="s">
        <v>18</v>
      </c>
      <c r="H501" s="1">
        <v>17.0</v>
      </c>
      <c r="I501" s="1" t="s">
        <v>54</v>
      </c>
      <c r="J501" s="1" t="s">
        <v>39</v>
      </c>
      <c r="K501" s="1">
        <v>15.0</v>
      </c>
      <c r="M501" s="1" t="str">
        <f t="shared" si="3"/>
        <v/>
      </c>
      <c r="O501" s="1" t="s">
        <v>73</v>
      </c>
      <c r="P501" s="1" t="s">
        <v>160</v>
      </c>
    </row>
    <row r="502">
      <c r="C502" s="5"/>
      <c r="D502" s="5"/>
      <c r="E502" s="6"/>
      <c r="F502" s="7"/>
      <c r="K502" s="8">
        <f t="shared" ref="K502:N502" si="30">AVERAGE(K2:K501)</f>
        <v>21.46</v>
      </c>
      <c r="L502" s="8">
        <f t="shared" si="30"/>
        <v>21.4941452</v>
      </c>
      <c r="M502" s="8">
        <f t="shared" si="30"/>
        <v>0.018735363</v>
      </c>
      <c r="N502" s="8">
        <f t="shared" si="30"/>
        <v>3.868852459</v>
      </c>
    </row>
    <row r="503">
      <c r="C503" s="5"/>
      <c r="D503" s="5"/>
      <c r="E503" s="6"/>
      <c r="F503" s="7"/>
    </row>
    <row r="504">
      <c r="C504" s="5"/>
      <c r="D504" s="5"/>
      <c r="E504" s="6"/>
      <c r="F504" s="7"/>
    </row>
    <row r="505">
      <c r="C505" s="5"/>
      <c r="D505" s="5"/>
      <c r="E505" s="6"/>
      <c r="F505" s="7"/>
    </row>
    <row r="506">
      <c r="C506" s="5"/>
      <c r="D506" s="5"/>
      <c r="E506" s="6"/>
      <c r="F506" s="7"/>
    </row>
    <row r="507">
      <c r="C507" s="5"/>
      <c r="D507" s="5"/>
      <c r="E507" s="6"/>
      <c r="F507" s="7"/>
    </row>
    <row r="508">
      <c r="C508" s="5"/>
      <c r="D508" s="5"/>
      <c r="E508" s="6"/>
      <c r="F508" s="7"/>
    </row>
    <row r="509">
      <c r="C509" s="5"/>
      <c r="D509" s="5"/>
      <c r="E509" s="6"/>
      <c r="F509" s="7"/>
    </row>
    <row r="510">
      <c r="C510" s="5"/>
      <c r="D510" s="5"/>
      <c r="E510" s="6"/>
      <c r="F510" s="7"/>
    </row>
    <row r="511">
      <c r="C511" s="5"/>
      <c r="D511" s="5"/>
      <c r="E511" s="6"/>
      <c r="F511" s="7"/>
    </row>
    <row r="512">
      <c r="C512" s="5"/>
      <c r="D512" s="5"/>
      <c r="E512" s="6"/>
      <c r="F512" s="7"/>
    </row>
    <row r="513">
      <c r="C513" s="5"/>
      <c r="D513" s="5"/>
      <c r="E513" s="6"/>
      <c r="F513" s="7"/>
    </row>
    <row r="514">
      <c r="C514" s="5"/>
      <c r="D514" s="5"/>
      <c r="E514" s="6"/>
      <c r="F514" s="7"/>
    </row>
    <row r="515">
      <c r="C515" s="5"/>
      <c r="D515" s="5"/>
      <c r="E515" s="6"/>
      <c r="F515" s="7"/>
    </row>
    <row r="516">
      <c r="C516" s="5"/>
      <c r="D516" s="5"/>
      <c r="E516" s="6"/>
      <c r="F516" s="7"/>
    </row>
    <row r="517">
      <c r="C517" s="5"/>
      <c r="D517" s="5"/>
      <c r="E517" s="6"/>
      <c r="F517" s="7"/>
    </row>
    <row r="518">
      <c r="C518" s="5"/>
      <c r="D518" s="5"/>
      <c r="E518" s="6"/>
      <c r="F518" s="7"/>
    </row>
    <row r="519">
      <c r="C519" s="5"/>
      <c r="D519" s="5"/>
      <c r="E519" s="6"/>
      <c r="F519" s="7"/>
    </row>
    <row r="520">
      <c r="C520" s="5"/>
      <c r="D520" s="5"/>
      <c r="E520" s="6"/>
      <c r="F520" s="7"/>
    </row>
    <row r="521">
      <c r="C521" s="5"/>
      <c r="D521" s="5"/>
      <c r="E521" s="6"/>
      <c r="F521" s="7"/>
    </row>
    <row r="522">
      <c r="C522" s="5"/>
      <c r="D522" s="5"/>
      <c r="E522" s="6"/>
      <c r="F522" s="7"/>
    </row>
    <row r="523">
      <c r="C523" s="5"/>
      <c r="D523" s="5"/>
      <c r="E523" s="6"/>
      <c r="F523" s="7"/>
    </row>
    <row r="524">
      <c r="C524" s="5"/>
      <c r="D524" s="5"/>
      <c r="E524" s="6"/>
      <c r="F524" s="7"/>
    </row>
    <row r="525">
      <c r="C525" s="5"/>
      <c r="D525" s="5"/>
      <c r="E525" s="6"/>
      <c r="F525" s="7"/>
    </row>
    <row r="526">
      <c r="C526" s="5"/>
      <c r="D526" s="5"/>
      <c r="E526" s="6"/>
      <c r="F526" s="7"/>
    </row>
    <row r="527">
      <c r="C527" s="5"/>
      <c r="D527" s="5"/>
      <c r="E527" s="6"/>
      <c r="F527" s="7"/>
    </row>
    <row r="528">
      <c r="C528" s="5"/>
      <c r="D528" s="5"/>
      <c r="E528" s="6"/>
      <c r="F528" s="7"/>
    </row>
    <row r="529">
      <c r="C529" s="5"/>
      <c r="D529" s="5"/>
      <c r="E529" s="6"/>
      <c r="F529" s="7"/>
    </row>
    <row r="530">
      <c r="C530" s="5"/>
      <c r="D530" s="5"/>
      <c r="E530" s="6"/>
      <c r="F530" s="7"/>
    </row>
    <row r="531">
      <c r="C531" s="5"/>
      <c r="D531" s="5"/>
      <c r="E531" s="6"/>
      <c r="F531" s="7"/>
    </row>
    <row r="532">
      <c r="C532" s="5"/>
      <c r="D532" s="5"/>
      <c r="E532" s="6"/>
      <c r="F532" s="7"/>
    </row>
    <row r="533">
      <c r="C533" s="5"/>
      <c r="D533" s="5"/>
      <c r="E533" s="6"/>
      <c r="F533" s="7"/>
    </row>
    <row r="534">
      <c r="C534" s="5"/>
      <c r="D534" s="5"/>
      <c r="E534" s="6"/>
      <c r="F534" s="7"/>
    </row>
    <row r="535">
      <c r="C535" s="5"/>
      <c r="D535" s="5"/>
      <c r="E535" s="6"/>
      <c r="F535" s="7"/>
    </row>
    <row r="536">
      <c r="C536" s="5"/>
      <c r="D536" s="5"/>
      <c r="E536" s="6"/>
      <c r="F536" s="7"/>
    </row>
    <row r="537">
      <c r="C537" s="5"/>
      <c r="D537" s="5"/>
      <c r="E537" s="6"/>
      <c r="F537" s="7"/>
    </row>
    <row r="538">
      <c r="C538" s="5"/>
      <c r="D538" s="5"/>
      <c r="E538" s="6"/>
      <c r="F538" s="7"/>
    </row>
    <row r="539">
      <c r="C539" s="5"/>
      <c r="D539" s="5"/>
      <c r="E539" s="6"/>
      <c r="F539" s="7"/>
    </row>
    <row r="540">
      <c r="C540" s="5"/>
      <c r="D540" s="5"/>
      <c r="E540" s="6"/>
      <c r="F540" s="7"/>
    </row>
    <row r="541">
      <c r="C541" s="5"/>
      <c r="D541" s="5"/>
      <c r="E541" s="6"/>
      <c r="F541" s="7"/>
    </row>
    <row r="542">
      <c r="C542" s="5"/>
      <c r="D542" s="5"/>
      <c r="E542" s="6"/>
      <c r="F542" s="7"/>
    </row>
    <row r="543">
      <c r="C543" s="5"/>
      <c r="D543" s="5"/>
      <c r="E543" s="6"/>
      <c r="F543" s="7"/>
    </row>
    <row r="544">
      <c r="C544" s="5"/>
      <c r="D544" s="5"/>
      <c r="E544" s="6"/>
      <c r="F544" s="7"/>
    </row>
    <row r="545">
      <c r="C545" s="5"/>
      <c r="D545" s="5"/>
      <c r="E545" s="6"/>
      <c r="F545" s="7"/>
    </row>
    <row r="546">
      <c r="C546" s="5"/>
      <c r="D546" s="5"/>
      <c r="E546" s="6"/>
      <c r="F546" s="7"/>
    </row>
    <row r="547">
      <c r="C547" s="5"/>
      <c r="D547" s="5"/>
      <c r="E547" s="6"/>
      <c r="F547" s="7"/>
    </row>
    <row r="548">
      <c r="C548" s="5"/>
      <c r="D548" s="5"/>
      <c r="E548" s="6"/>
      <c r="F548" s="7"/>
    </row>
    <row r="549">
      <c r="C549" s="5"/>
      <c r="D549" s="5"/>
      <c r="E549" s="6"/>
      <c r="F549" s="7"/>
    </row>
    <row r="550">
      <c r="C550" s="5"/>
      <c r="D550" s="5"/>
      <c r="E550" s="6"/>
      <c r="F550" s="7"/>
    </row>
    <row r="551">
      <c r="C551" s="5"/>
      <c r="D551" s="5"/>
      <c r="E551" s="6"/>
      <c r="F551" s="7"/>
    </row>
    <row r="552">
      <c r="C552" s="5"/>
      <c r="D552" s="5"/>
      <c r="E552" s="6"/>
      <c r="F552" s="7"/>
    </row>
    <row r="553">
      <c r="C553" s="5"/>
      <c r="D553" s="5"/>
      <c r="E553" s="6"/>
      <c r="F553" s="7"/>
    </row>
    <row r="554">
      <c r="C554" s="5"/>
      <c r="D554" s="5"/>
      <c r="E554" s="6"/>
      <c r="F554" s="7"/>
    </row>
    <row r="555">
      <c r="C555" s="5"/>
      <c r="D555" s="5"/>
      <c r="E555" s="6"/>
      <c r="F555" s="7"/>
    </row>
    <row r="556">
      <c r="C556" s="5"/>
      <c r="D556" s="5"/>
      <c r="E556" s="6"/>
      <c r="F556" s="7"/>
    </row>
    <row r="557">
      <c r="C557" s="5"/>
      <c r="D557" s="5"/>
      <c r="E557" s="6"/>
      <c r="F557" s="7"/>
    </row>
    <row r="558">
      <c r="C558" s="5"/>
      <c r="D558" s="5"/>
      <c r="E558" s="6"/>
      <c r="F558" s="7"/>
    </row>
    <row r="559">
      <c r="C559" s="5"/>
      <c r="D559" s="5"/>
      <c r="E559" s="6"/>
      <c r="F559" s="7"/>
    </row>
    <row r="560">
      <c r="C560" s="5"/>
      <c r="D560" s="5"/>
      <c r="E560" s="6"/>
      <c r="F560" s="7"/>
    </row>
    <row r="561">
      <c r="C561" s="5"/>
      <c r="D561" s="5"/>
      <c r="E561" s="6"/>
      <c r="F561" s="7"/>
    </row>
    <row r="562">
      <c r="C562" s="5"/>
      <c r="D562" s="5"/>
      <c r="E562" s="6"/>
      <c r="F562" s="7"/>
    </row>
    <row r="563">
      <c r="C563" s="5"/>
      <c r="D563" s="5"/>
      <c r="E563" s="6"/>
      <c r="F563" s="7"/>
    </row>
    <row r="564">
      <c r="C564" s="5"/>
      <c r="D564" s="5"/>
      <c r="E564" s="6"/>
      <c r="F564" s="7"/>
    </row>
    <row r="565">
      <c r="C565" s="5"/>
      <c r="D565" s="5"/>
      <c r="E565" s="6"/>
      <c r="F565" s="7"/>
    </row>
    <row r="566">
      <c r="C566" s="5"/>
      <c r="D566" s="5"/>
      <c r="E566" s="6"/>
      <c r="F566" s="7"/>
    </row>
    <row r="567">
      <c r="C567" s="5"/>
      <c r="D567" s="5"/>
      <c r="E567" s="6"/>
      <c r="F567" s="7"/>
    </row>
    <row r="568">
      <c r="C568" s="5"/>
      <c r="D568" s="5"/>
      <c r="E568" s="6"/>
      <c r="F568" s="7"/>
    </row>
    <row r="569">
      <c r="C569" s="5"/>
      <c r="D569" s="5"/>
      <c r="E569" s="6"/>
      <c r="F569" s="7"/>
    </row>
    <row r="570">
      <c r="C570" s="5"/>
      <c r="D570" s="5"/>
      <c r="E570" s="6"/>
      <c r="F570" s="7"/>
    </row>
    <row r="571">
      <c r="C571" s="5"/>
      <c r="D571" s="5"/>
      <c r="E571" s="6"/>
      <c r="F571" s="7"/>
    </row>
    <row r="572">
      <c r="C572" s="5"/>
      <c r="D572" s="5"/>
      <c r="E572" s="6"/>
      <c r="F572" s="7"/>
    </row>
    <row r="573">
      <c r="C573" s="5"/>
      <c r="D573" s="5"/>
      <c r="E573" s="6"/>
      <c r="F573" s="7"/>
    </row>
    <row r="574">
      <c r="C574" s="5"/>
      <c r="D574" s="5"/>
      <c r="E574" s="6"/>
      <c r="F574" s="7"/>
    </row>
    <row r="575">
      <c r="C575" s="5"/>
      <c r="D575" s="5"/>
      <c r="E575" s="6"/>
      <c r="F575" s="7"/>
    </row>
    <row r="576">
      <c r="C576" s="5"/>
      <c r="D576" s="5"/>
      <c r="E576" s="6"/>
      <c r="F576" s="7"/>
    </row>
    <row r="577">
      <c r="C577" s="5"/>
      <c r="D577" s="5"/>
      <c r="E577" s="6"/>
      <c r="F577" s="7"/>
    </row>
    <row r="578">
      <c r="C578" s="5"/>
      <c r="D578" s="5"/>
      <c r="E578" s="6"/>
      <c r="F578" s="7"/>
    </row>
    <row r="579">
      <c r="C579" s="5"/>
      <c r="D579" s="5"/>
      <c r="E579" s="6"/>
      <c r="F579" s="7"/>
    </row>
    <row r="580">
      <c r="C580" s="5"/>
      <c r="D580" s="5"/>
      <c r="E580" s="6"/>
      <c r="F580" s="7"/>
    </row>
    <row r="581">
      <c r="C581" s="5"/>
      <c r="D581" s="5"/>
      <c r="E581" s="6"/>
      <c r="F581" s="7"/>
    </row>
    <row r="582">
      <c r="C582" s="5"/>
      <c r="D582" s="5"/>
      <c r="E582" s="6"/>
      <c r="F582" s="7"/>
    </row>
    <row r="583">
      <c r="C583" s="5"/>
      <c r="D583" s="5"/>
      <c r="E583" s="6"/>
      <c r="F583" s="7"/>
    </row>
    <row r="584">
      <c r="C584" s="5"/>
      <c r="D584" s="5"/>
      <c r="E584" s="6"/>
      <c r="F584" s="7"/>
    </row>
    <row r="585">
      <c r="C585" s="5"/>
      <c r="D585" s="5"/>
      <c r="E585" s="6"/>
      <c r="F585" s="7"/>
    </row>
    <row r="586">
      <c r="C586" s="5"/>
      <c r="D586" s="5"/>
      <c r="E586" s="6"/>
      <c r="F586" s="7"/>
    </row>
    <row r="587">
      <c r="C587" s="5"/>
      <c r="D587" s="5"/>
      <c r="E587" s="6"/>
      <c r="F587" s="7"/>
    </row>
    <row r="588">
      <c r="C588" s="5"/>
      <c r="D588" s="5"/>
      <c r="E588" s="6"/>
      <c r="F588" s="7"/>
    </row>
    <row r="589">
      <c r="C589" s="5"/>
      <c r="D589" s="5"/>
      <c r="E589" s="6"/>
      <c r="F589" s="7"/>
    </row>
    <row r="590">
      <c r="C590" s="5"/>
      <c r="D590" s="5"/>
      <c r="E590" s="6"/>
      <c r="F590" s="7"/>
    </row>
    <row r="591">
      <c r="C591" s="5"/>
      <c r="D591" s="5"/>
      <c r="E591" s="6"/>
      <c r="F591" s="7"/>
    </row>
    <row r="592">
      <c r="C592" s="5"/>
      <c r="D592" s="5"/>
      <c r="E592" s="6"/>
      <c r="F592" s="7"/>
    </row>
    <row r="593">
      <c r="C593" s="5"/>
      <c r="D593" s="5"/>
      <c r="E593" s="6"/>
      <c r="F593" s="7"/>
    </row>
    <row r="594">
      <c r="C594" s="5"/>
      <c r="D594" s="5"/>
      <c r="E594" s="6"/>
      <c r="F594" s="7"/>
    </row>
    <row r="595">
      <c r="C595" s="5"/>
      <c r="D595" s="5"/>
      <c r="E595" s="6"/>
      <c r="F595" s="7"/>
    </row>
    <row r="596">
      <c r="C596" s="5"/>
      <c r="D596" s="5"/>
      <c r="E596" s="6"/>
      <c r="F596" s="7"/>
    </row>
    <row r="597">
      <c r="C597" s="5"/>
      <c r="D597" s="5"/>
      <c r="E597" s="6"/>
      <c r="F597" s="7"/>
    </row>
    <row r="598">
      <c r="C598" s="5"/>
      <c r="D598" s="5"/>
      <c r="E598" s="6"/>
      <c r="F598" s="7"/>
    </row>
    <row r="599">
      <c r="C599" s="5"/>
      <c r="D599" s="5"/>
      <c r="E599" s="6"/>
      <c r="F599" s="7"/>
    </row>
    <row r="600">
      <c r="C600" s="5"/>
      <c r="D600" s="5"/>
      <c r="E600" s="6"/>
      <c r="F600" s="7"/>
    </row>
    <row r="601">
      <c r="C601" s="5"/>
      <c r="D601" s="5"/>
      <c r="E601" s="6"/>
      <c r="F601" s="7"/>
    </row>
    <row r="602">
      <c r="C602" s="5"/>
      <c r="D602" s="5"/>
      <c r="E602" s="6"/>
      <c r="F602" s="7"/>
    </row>
    <row r="603">
      <c r="C603" s="5"/>
      <c r="D603" s="5"/>
      <c r="E603" s="6"/>
      <c r="F603" s="7"/>
    </row>
    <row r="604">
      <c r="C604" s="5"/>
      <c r="D604" s="5"/>
      <c r="E604" s="6"/>
      <c r="F604" s="7"/>
    </row>
    <row r="605">
      <c r="C605" s="5"/>
      <c r="D605" s="5"/>
      <c r="E605" s="6"/>
      <c r="F605" s="7"/>
    </row>
    <row r="606">
      <c r="C606" s="5"/>
      <c r="D606" s="5"/>
      <c r="E606" s="6"/>
      <c r="F606" s="7"/>
    </row>
    <row r="607">
      <c r="C607" s="5"/>
      <c r="D607" s="5"/>
      <c r="E607" s="6"/>
      <c r="F607" s="7"/>
    </row>
    <row r="608">
      <c r="C608" s="5"/>
      <c r="D608" s="5"/>
      <c r="E608" s="6"/>
      <c r="F608" s="7"/>
    </row>
    <row r="609">
      <c r="C609" s="5"/>
      <c r="D609" s="5"/>
      <c r="E609" s="6"/>
      <c r="F609" s="7"/>
    </row>
    <row r="610">
      <c r="C610" s="5"/>
      <c r="D610" s="5"/>
      <c r="E610" s="6"/>
      <c r="F610" s="7"/>
    </row>
    <row r="611">
      <c r="C611" s="5"/>
      <c r="D611" s="5"/>
      <c r="E611" s="6"/>
      <c r="F611" s="7"/>
    </row>
    <row r="612">
      <c r="C612" s="5"/>
      <c r="D612" s="5"/>
      <c r="E612" s="6"/>
      <c r="F612" s="7"/>
    </row>
    <row r="613">
      <c r="C613" s="5"/>
      <c r="D613" s="5"/>
      <c r="E613" s="6"/>
      <c r="F613" s="7"/>
    </row>
    <row r="614">
      <c r="C614" s="5"/>
      <c r="D614" s="5"/>
      <c r="E614" s="6"/>
      <c r="F614" s="7"/>
    </row>
    <row r="615">
      <c r="C615" s="5"/>
      <c r="D615" s="5"/>
      <c r="E615" s="6"/>
      <c r="F615" s="7"/>
    </row>
    <row r="616">
      <c r="C616" s="5"/>
      <c r="D616" s="5"/>
      <c r="E616" s="6"/>
      <c r="F616" s="7"/>
    </row>
    <row r="617">
      <c r="C617" s="5"/>
      <c r="D617" s="5"/>
      <c r="E617" s="6"/>
      <c r="F617" s="7"/>
    </row>
    <row r="618">
      <c r="C618" s="5"/>
      <c r="D618" s="5"/>
      <c r="E618" s="6"/>
      <c r="F618" s="7"/>
    </row>
    <row r="619">
      <c r="C619" s="5"/>
      <c r="D619" s="5"/>
      <c r="E619" s="6"/>
      <c r="F619" s="7"/>
    </row>
    <row r="620">
      <c r="C620" s="5"/>
      <c r="D620" s="5"/>
      <c r="E620" s="6"/>
      <c r="F620" s="7"/>
    </row>
    <row r="621">
      <c r="C621" s="5"/>
      <c r="D621" s="5"/>
      <c r="E621" s="6"/>
      <c r="F621" s="7"/>
    </row>
    <row r="622">
      <c r="C622" s="5"/>
      <c r="D622" s="5"/>
      <c r="E622" s="6"/>
      <c r="F622" s="7"/>
    </row>
    <row r="623">
      <c r="C623" s="5"/>
      <c r="D623" s="5"/>
      <c r="E623" s="6"/>
      <c r="F623" s="7"/>
    </row>
    <row r="624">
      <c r="C624" s="5"/>
      <c r="D624" s="5"/>
      <c r="E624" s="6"/>
      <c r="F624" s="7"/>
    </row>
    <row r="625">
      <c r="C625" s="5"/>
      <c r="D625" s="5"/>
      <c r="E625" s="6"/>
      <c r="F625" s="7"/>
    </row>
    <row r="626">
      <c r="C626" s="5"/>
      <c r="D626" s="5"/>
      <c r="E626" s="6"/>
      <c r="F626" s="7"/>
    </row>
    <row r="627">
      <c r="C627" s="5"/>
      <c r="D627" s="5"/>
      <c r="E627" s="6"/>
      <c r="F627" s="7"/>
    </row>
    <row r="628">
      <c r="C628" s="5"/>
      <c r="D628" s="5"/>
      <c r="E628" s="6"/>
      <c r="F628" s="7"/>
    </row>
    <row r="629">
      <c r="C629" s="5"/>
      <c r="D629" s="5"/>
      <c r="E629" s="6"/>
      <c r="F629" s="7"/>
    </row>
    <row r="630">
      <c r="C630" s="5"/>
      <c r="D630" s="5"/>
      <c r="E630" s="6"/>
      <c r="F630" s="7"/>
    </row>
    <row r="631">
      <c r="C631" s="5"/>
      <c r="D631" s="5"/>
      <c r="E631" s="6"/>
      <c r="F631" s="7"/>
    </row>
    <row r="632">
      <c r="C632" s="5"/>
      <c r="D632" s="5"/>
      <c r="E632" s="6"/>
      <c r="F632" s="7"/>
    </row>
    <row r="633">
      <c r="C633" s="5"/>
      <c r="D633" s="5"/>
      <c r="E633" s="6"/>
      <c r="F633" s="7"/>
    </row>
    <row r="634">
      <c r="C634" s="5"/>
      <c r="D634" s="5"/>
      <c r="E634" s="6"/>
      <c r="F634" s="7"/>
    </row>
    <row r="635">
      <c r="C635" s="5"/>
      <c r="D635" s="5"/>
      <c r="E635" s="6"/>
      <c r="F635" s="7"/>
    </row>
    <row r="636">
      <c r="C636" s="5"/>
      <c r="D636" s="5"/>
      <c r="E636" s="6"/>
      <c r="F636" s="7"/>
    </row>
    <row r="637">
      <c r="C637" s="5"/>
      <c r="D637" s="5"/>
      <c r="E637" s="6"/>
      <c r="F637" s="7"/>
    </row>
    <row r="638">
      <c r="C638" s="5"/>
      <c r="D638" s="5"/>
      <c r="E638" s="6"/>
      <c r="F638" s="7"/>
    </row>
    <row r="639">
      <c r="C639" s="5"/>
      <c r="D639" s="5"/>
      <c r="E639" s="6"/>
      <c r="F639" s="7"/>
    </row>
    <row r="640">
      <c r="C640" s="5"/>
      <c r="D640" s="5"/>
      <c r="E640" s="6"/>
      <c r="F640" s="7"/>
    </row>
    <row r="641">
      <c r="C641" s="5"/>
      <c r="D641" s="5"/>
      <c r="E641" s="6"/>
      <c r="F641" s="7"/>
    </row>
    <row r="642">
      <c r="C642" s="5"/>
      <c r="D642" s="5"/>
      <c r="E642" s="6"/>
      <c r="F642" s="7"/>
    </row>
    <row r="643">
      <c r="C643" s="5"/>
      <c r="D643" s="5"/>
      <c r="E643" s="6"/>
      <c r="F643" s="7"/>
    </row>
    <row r="644">
      <c r="C644" s="5"/>
      <c r="D644" s="5"/>
      <c r="E644" s="6"/>
      <c r="F644" s="7"/>
    </row>
    <row r="645">
      <c r="C645" s="5"/>
      <c r="D645" s="5"/>
      <c r="E645" s="6"/>
      <c r="F645" s="7"/>
    </row>
    <row r="646">
      <c r="C646" s="5"/>
      <c r="D646" s="5"/>
      <c r="E646" s="6"/>
      <c r="F646" s="7"/>
    </row>
    <row r="647">
      <c r="C647" s="5"/>
      <c r="D647" s="5"/>
      <c r="E647" s="6"/>
      <c r="F647" s="7"/>
    </row>
    <row r="648">
      <c r="C648" s="5"/>
      <c r="D648" s="5"/>
      <c r="E648" s="6"/>
      <c r="F648" s="7"/>
    </row>
    <row r="649">
      <c r="C649" s="5"/>
      <c r="D649" s="5"/>
      <c r="E649" s="6"/>
      <c r="F649" s="7"/>
    </row>
    <row r="650">
      <c r="C650" s="5"/>
      <c r="D650" s="5"/>
      <c r="E650" s="6"/>
      <c r="F650" s="7"/>
    </row>
    <row r="651">
      <c r="C651" s="5"/>
      <c r="D651" s="5"/>
      <c r="E651" s="6"/>
      <c r="F651" s="7"/>
    </row>
    <row r="652">
      <c r="C652" s="5"/>
      <c r="D652" s="5"/>
      <c r="E652" s="6"/>
      <c r="F652" s="7"/>
    </row>
    <row r="653">
      <c r="C653" s="5"/>
      <c r="D653" s="5"/>
      <c r="E653" s="6"/>
      <c r="F653" s="7"/>
    </row>
    <row r="654">
      <c r="C654" s="5"/>
      <c r="D654" s="5"/>
      <c r="E654" s="6"/>
      <c r="F654" s="7"/>
    </row>
    <row r="655">
      <c r="C655" s="5"/>
      <c r="D655" s="5"/>
      <c r="E655" s="6"/>
      <c r="F655" s="7"/>
    </row>
    <row r="656">
      <c r="C656" s="5"/>
      <c r="D656" s="5"/>
      <c r="E656" s="6"/>
      <c r="F656" s="7"/>
    </row>
    <row r="657">
      <c r="C657" s="5"/>
      <c r="D657" s="5"/>
      <c r="E657" s="6"/>
      <c r="F657" s="7"/>
    </row>
    <row r="658">
      <c r="C658" s="5"/>
      <c r="D658" s="5"/>
      <c r="E658" s="6"/>
      <c r="F658" s="7"/>
    </row>
    <row r="659">
      <c r="C659" s="5"/>
      <c r="D659" s="5"/>
      <c r="E659" s="6"/>
      <c r="F659" s="7"/>
    </row>
    <row r="660">
      <c r="C660" s="5"/>
      <c r="D660" s="5"/>
      <c r="E660" s="6"/>
      <c r="F660" s="7"/>
    </row>
    <row r="661">
      <c r="C661" s="5"/>
      <c r="D661" s="5"/>
      <c r="E661" s="6"/>
      <c r="F661" s="7"/>
    </row>
    <row r="662">
      <c r="C662" s="5"/>
      <c r="D662" s="5"/>
      <c r="E662" s="6"/>
      <c r="F662" s="7"/>
    </row>
    <row r="663">
      <c r="C663" s="5"/>
      <c r="D663" s="5"/>
      <c r="E663" s="6"/>
      <c r="F663" s="7"/>
    </row>
    <row r="664">
      <c r="C664" s="5"/>
      <c r="D664" s="5"/>
      <c r="E664" s="6"/>
      <c r="F664" s="7"/>
    </row>
    <row r="665">
      <c r="C665" s="5"/>
      <c r="D665" s="5"/>
      <c r="E665" s="6"/>
      <c r="F665" s="7"/>
    </row>
    <row r="666">
      <c r="C666" s="5"/>
      <c r="D666" s="5"/>
      <c r="E666" s="6"/>
      <c r="F666" s="7"/>
    </row>
    <row r="667">
      <c r="C667" s="5"/>
      <c r="D667" s="5"/>
      <c r="E667" s="6"/>
      <c r="F667" s="7"/>
    </row>
    <row r="668">
      <c r="C668" s="5"/>
      <c r="D668" s="5"/>
      <c r="E668" s="6"/>
      <c r="F668" s="7"/>
    </row>
    <row r="669">
      <c r="C669" s="5"/>
      <c r="D669" s="5"/>
      <c r="E669" s="6"/>
      <c r="F669" s="7"/>
    </row>
    <row r="670">
      <c r="C670" s="5"/>
      <c r="D670" s="5"/>
      <c r="E670" s="6"/>
      <c r="F670" s="7"/>
    </row>
    <row r="671">
      <c r="C671" s="5"/>
      <c r="D671" s="5"/>
      <c r="E671" s="6"/>
      <c r="F671" s="7"/>
    </row>
    <row r="672">
      <c r="C672" s="5"/>
      <c r="D672" s="5"/>
      <c r="E672" s="6"/>
      <c r="F672" s="7"/>
    </row>
    <row r="673">
      <c r="C673" s="5"/>
      <c r="D673" s="5"/>
      <c r="E673" s="6"/>
      <c r="F673" s="7"/>
    </row>
    <row r="674">
      <c r="C674" s="5"/>
      <c r="D674" s="5"/>
      <c r="E674" s="6"/>
      <c r="F674" s="7"/>
    </row>
    <row r="675">
      <c r="C675" s="5"/>
      <c r="D675" s="5"/>
      <c r="E675" s="6"/>
      <c r="F675" s="7"/>
    </row>
    <row r="676">
      <c r="C676" s="5"/>
      <c r="D676" s="5"/>
      <c r="E676" s="6"/>
      <c r="F676" s="7"/>
    </row>
    <row r="677">
      <c r="C677" s="5"/>
      <c r="D677" s="5"/>
      <c r="E677" s="6"/>
      <c r="F677" s="7"/>
    </row>
    <row r="678">
      <c r="C678" s="5"/>
      <c r="D678" s="5"/>
      <c r="E678" s="6"/>
      <c r="F678" s="7"/>
    </row>
    <row r="679">
      <c r="C679" s="5"/>
      <c r="D679" s="5"/>
      <c r="E679" s="6"/>
      <c r="F679" s="7"/>
    </row>
    <row r="680">
      <c r="C680" s="5"/>
      <c r="D680" s="5"/>
      <c r="E680" s="6"/>
      <c r="F680" s="7"/>
    </row>
    <row r="681">
      <c r="C681" s="5"/>
      <c r="D681" s="5"/>
      <c r="E681" s="6"/>
      <c r="F681" s="7"/>
    </row>
    <row r="682">
      <c r="C682" s="5"/>
      <c r="D682" s="5"/>
      <c r="E682" s="6"/>
      <c r="F682" s="7"/>
    </row>
    <row r="683">
      <c r="C683" s="5"/>
      <c r="D683" s="5"/>
      <c r="E683" s="6"/>
      <c r="F683" s="7"/>
    </row>
    <row r="684">
      <c r="C684" s="5"/>
      <c r="D684" s="5"/>
      <c r="E684" s="6"/>
      <c r="F684" s="7"/>
    </row>
    <row r="685">
      <c r="C685" s="5"/>
      <c r="D685" s="5"/>
      <c r="E685" s="6"/>
      <c r="F685" s="7"/>
    </row>
    <row r="686">
      <c r="C686" s="5"/>
      <c r="D686" s="5"/>
      <c r="E686" s="6"/>
      <c r="F686" s="7"/>
    </row>
    <row r="687">
      <c r="C687" s="5"/>
      <c r="D687" s="5"/>
      <c r="E687" s="6"/>
      <c r="F687" s="7"/>
    </row>
    <row r="688">
      <c r="C688" s="5"/>
      <c r="D688" s="5"/>
      <c r="E688" s="6"/>
      <c r="F688" s="7"/>
    </row>
    <row r="689">
      <c r="C689" s="5"/>
      <c r="D689" s="5"/>
      <c r="E689" s="6"/>
      <c r="F689" s="7"/>
    </row>
    <row r="690">
      <c r="C690" s="5"/>
      <c r="D690" s="5"/>
      <c r="E690" s="6"/>
      <c r="F690" s="7"/>
    </row>
    <row r="691">
      <c r="C691" s="5"/>
      <c r="D691" s="5"/>
      <c r="E691" s="6"/>
      <c r="F691" s="7"/>
    </row>
    <row r="692">
      <c r="C692" s="5"/>
      <c r="D692" s="5"/>
      <c r="E692" s="6"/>
      <c r="F692" s="7"/>
    </row>
    <row r="693">
      <c r="C693" s="5"/>
      <c r="D693" s="5"/>
      <c r="E693" s="6"/>
      <c r="F693" s="7"/>
    </row>
    <row r="694">
      <c r="C694" s="5"/>
      <c r="D694" s="5"/>
      <c r="E694" s="6"/>
      <c r="F694" s="7"/>
    </row>
    <row r="695">
      <c r="C695" s="5"/>
      <c r="D695" s="5"/>
      <c r="E695" s="6"/>
      <c r="F695" s="7"/>
    </row>
    <row r="696">
      <c r="C696" s="5"/>
      <c r="D696" s="5"/>
      <c r="E696" s="6"/>
      <c r="F696" s="7"/>
    </row>
    <row r="697">
      <c r="C697" s="5"/>
      <c r="D697" s="5"/>
      <c r="E697" s="6"/>
      <c r="F697" s="7"/>
    </row>
    <row r="698">
      <c r="C698" s="5"/>
      <c r="D698" s="5"/>
      <c r="E698" s="6"/>
      <c r="F698" s="7"/>
    </row>
    <row r="699">
      <c r="C699" s="5"/>
      <c r="D699" s="5"/>
      <c r="E699" s="6"/>
      <c r="F699" s="7"/>
    </row>
    <row r="700">
      <c r="C700" s="5"/>
      <c r="D700" s="5"/>
      <c r="E700" s="6"/>
      <c r="F700" s="7"/>
    </row>
    <row r="701">
      <c r="C701" s="5"/>
      <c r="D701" s="5"/>
      <c r="E701" s="6"/>
      <c r="F701" s="7"/>
    </row>
    <row r="702">
      <c r="C702" s="5"/>
      <c r="D702" s="5"/>
      <c r="E702" s="6"/>
      <c r="F702" s="7"/>
    </row>
    <row r="703">
      <c r="C703" s="5"/>
      <c r="D703" s="5"/>
      <c r="E703" s="6"/>
      <c r="F703" s="7"/>
    </row>
    <row r="704">
      <c r="C704" s="5"/>
      <c r="D704" s="5"/>
      <c r="E704" s="6"/>
      <c r="F704" s="7"/>
    </row>
    <row r="705">
      <c r="C705" s="5"/>
      <c r="D705" s="5"/>
      <c r="E705" s="6"/>
      <c r="F705" s="7"/>
    </row>
    <row r="706">
      <c r="C706" s="5"/>
      <c r="D706" s="5"/>
      <c r="E706" s="6"/>
      <c r="F706" s="7"/>
    </row>
    <row r="707">
      <c r="C707" s="5"/>
      <c r="D707" s="5"/>
      <c r="E707" s="6"/>
      <c r="F707" s="7"/>
    </row>
    <row r="708">
      <c r="C708" s="5"/>
      <c r="D708" s="5"/>
      <c r="E708" s="6"/>
      <c r="F708" s="7"/>
    </row>
    <row r="709">
      <c r="C709" s="5"/>
      <c r="D709" s="5"/>
      <c r="E709" s="6"/>
      <c r="F709" s="7"/>
    </row>
    <row r="710">
      <c r="C710" s="5"/>
      <c r="D710" s="5"/>
      <c r="E710" s="6"/>
      <c r="F710" s="7"/>
    </row>
    <row r="711">
      <c r="C711" s="5"/>
      <c r="D711" s="5"/>
      <c r="E711" s="6"/>
      <c r="F711" s="7"/>
    </row>
    <row r="712">
      <c r="C712" s="5"/>
      <c r="D712" s="5"/>
      <c r="E712" s="6"/>
      <c r="F712" s="7"/>
    </row>
    <row r="713">
      <c r="C713" s="5"/>
      <c r="D713" s="5"/>
      <c r="E713" s="6"/>
      <c r="F713" s="7"/>
    </row>
    <row r="714">
      <c r="C714" s="5"/>
      <c r="D714" s="5"/>
      <c r="E714" s="6"/>
      <c r="F714" s="7"/>
    </row>
    <row r="715">
      <c r="C715" s="5"/>
      <c r="D715" s="5"/>
      <c r="E715" s="6"/>
      <c r="F715" s="7"/>
    </row>
    <row r="716">
      <c r="C716" s="5"/>
      <c r="D716" s="5"/>
      <c r="E716" s="6"/>
      <c r="F716" s="7"/>
    </row>
    <row r="717">
      <c r="C717" s="5"/>
      <c r="D717" s="5"/>
      <c r="E717" s="6"/>
      <c r="F717" s="7"/>
    </row>
    <row r="718">
      <c r="C718" s="5"/>
      <c r="D718" s="5"/>
      <c r="E718" s="6"/>
      <c r="F718" s="7"/>
    </row>
    <row r="719">
      <c r="C719" s="5"/>
      <c r="D719" s="5"/>
      <c r="E719" s="6"/>
      <c r="F719" s="7"/>
    </row>
    <row r="720">
      <c r="C720" s="5"/>
      <c r="D720" s="5"/>
      <c r="E720" s="6"/>
      <c r="F720" s="7"/>
    </row>
    <row r="721">
      <c r="C721" s="5"/>
      <c r="D721" s="5"/>
      <c r="E721" s="6"/>
      <c r="F721" s="7"/>
    </row>
    <row r="722">
      <c r="C722" s="5"/>
      <c r="D722" s="5"/>
      <c r="E722" s="6"/>
      <c r="F722" s="7"/>
    </row>
    <row r="723">
      <c r="C723" s="5"/>
      <c r="D723" s="5"/>
      <c r="E723" s="6"/>
      <c r="F723" s="7"/>
    </row>
    <row r="724">
      <c r="C724" s="5"/>
      <c r="D724" s="5"/>
      <c r="E724" s="6"/>
      <c r="F724" s="7"/>
    </row>
    <row r="725">
      <c r="C725" s="5"/>
      <c r="D725" s="5"/>
      <c r="E725" s="6"/>
      <c r="F725" s="7"/>
    </row>
    <row r="726">
      <c r="C726" s="5"/>
      <c r="D726" s="5"/>
      <c r="E726" s="6"/>
      <c r="F726" s="7"/>
    </row>
    <row r="727">
      <c r="C727" s="5"/>
      <c r="D727" s="5"/>
      <c r="E727" s="6"/>
      <c r="F727" s="7"/>
    </row>
    <row r="728">
      <c r="C728" s="5"/>
      <c r="D728" s="5"/>
      <c r="E728" s="6"/>
      <c r="F728" s="7"/>
    </row>
    <row r="729">
      <c r="C729" s="5"/>
      <c r="D729" s="5"/>
      <c r="E729" s="6"/>
      <c r="F729" s="7"/>
    </row>
    <row r="730">
      <c r="C730" s="5"/>
      <c r="D730" s="5"/>
      <c r="E730" s="6"/>
      <c r="F730" s="7"/>
    </row>
    <row r="731">
      <c r="C731" s="5"/>
      <c r="D731" s="5"/>
      <c r="E731" s="6"/>
      <c r="F731" s="7"/>
    </row>
    <row r="732">
      <c r="C732" s="5"/>
      <c r="D732" s="5"/>
      <c r="E732" s="6"/>
      <c r="F732" s="7"/>
    </row>
    <row r="733">
      <c r="C733" s="5"/>
      <c r="D733" s="5"/>
      <c r="E733" s="6"/>
      <c r="F733" s="7"/>
    </row>
    <row r="734">
      <c r="C734" s="5"/>
      <c r="D734" s="5"/>
      <c r="E734" s="6"/>
      <c r="F734" s="7"/>
    </row>
    <row r="735">
      <c r="C735" s="5"/>
      <c r="D735" s="5"/>
      <c r="E735" s="6"/>
      <c r="F735" s="7"/>
    </row>
    <row r="736">
      <c r="C736" s="5"/>
      <c r="D736" s="5"/>
      <c r="E736" s="6"/>
      <c r="F736" s="7"/>
    </row>
    <row r="737">
      <c r="C737" s="5"/>
      <c r="D737" s="5"/>
      <c r="E737" s="6"/>
      <c r="F737" s="7"/>
    </row>
    <row r="738">
      <c r="C738" s="5"/>
      <c r="D738" s="5"/>
      <c r="E738" s="6"/>
      <c r="F738" s="7"/>
    </row>
    <row r="739">
      <c r="C739" s="5"/>
      <c r="D739" s="5"/>
      <c r="E739" s="6"/>
      <c r="F739" s="7"/>
    </row>
    <row r="740">
      <c r="C740" s="5"/>
      <c r="D740" s="5"/>
      <c r="E740" s="6"/>
      <c r="F740" s="7"/>
    </row>
    <row r="741">
      <c r="C741" s="5"/>
      <c r="D741" s="5"/>
      <c r="E741" s="6"/>
      <c r="F741" s="7"/>
    </row>
    <row r="742">
      <c r="C742" s="5"/>
      <c r="D742" s="5"/>
      <c r="E742" s="6"/>
      <c r="F742" s="7"/>
    </row>
    <row r="743">
      <c r="C743" s="5"/>
      <c r="D743" s="5"/>
      <c r="E743" s="6"/>
      <c r="F743" s="7"/>
    </row>
    <row r="744">
      <c r="C744" s="5"/>
      <c r="D744" s="5"/>
      <c r="E744" s="6"/>
      <c r="F744" s="7"/>
    </row>
    <row r="745">
      <c r="C745" s="5"/>
      <c r="D745" s="5"/>
      <c r="E745" s="6"/>
      <c r="F745" s="7"/>
    </row>
    <row r="746">
      <c r="C746" s="5"/>
      <c r="D746" s="5"/>
      <c r="E746" s="6"/>
      <c r="F746" s="7"/>
    </row>
    <row r="747">
      <c r="C747" s="5"/>
      <c r="D747" s="5"/>
      <c r="E747" s="6"/>
      <c r="F747" s="7"/>
    </row>
    <row r="748">
      <c r="C748" s="5"/>
      <c r="D748" s="5"/>
      <c r="E748" s="6"/>
      <c r="F748" s="7"/>
    </row>
    <row r="749">
      <c r="C749" s="5"/>
      <c r="D749" s="5"/>
      <c r="E749" s="6"/>
      <c r="F749" s="7"/>
    </row>
    <row r="750">
      <c r="C750" s="5"/>
      <c r="D750" s="5"/>
      <c r="E750" s="6"/>
      <c r="F750" s="7"/>
    </row>
    <row r="751">
      <c r="C751" s="5"/>
      <c r="D751" s="5"/>
      <c r="E751" s="6"/>
      <c r="F751" s="7"/>
    </row>
    <row r="752">
      <c r="C752" s="5"/>
      <c r="D752" s="5"/>
      <c r="E752" s="6"/>
      <c r="F752" s="7"/>
    </row>
    <row r="753">
      <c r="C753" s="5"/>
      <c r="D753" s="5"/>
      <c r="E753" s="6"/>
      <c r="F753" s="7"/>
    </row>
    <row r="754">
      <c r="C754" s="5"/>
      <c r="D754" s="5"/>
      <c r="E754" s="6"/>
      <c r="F754" s="7"/>
    </row>
    <row r="755">
      <c r="C755" s="5"/>
      <c r="D755" s="5"/>
      <c r="E755" s="6"/>
      <c r="F755" s="7"/>
    </row>
    <row r="756">
      <c r="C756" s="5"/>
      <c r="D756" s="5"/>
      <c r="E756" s="6"/>
      <c r="F756" s="7"/>
    </row>
    <row r="757">
      <c r="C757" s="5"/>
      <c r="D757" s="5"/>
      <c r="E757" s="6"/>
      <c r="F757" s="7"/>
    </row>
    <row r="758">
      <c r="C758" s="5"/>
      <c r="D758" s="5"/>
      <c r="E758" s="6"/>
      <c r="F758" s="7"/>
    </row>
    <row r="759">
      <c r="C759" s="5"/>
      <c r="D759" s="5"/>
      <c r="E759" s="6"/>
      <c r="F759" s="7"/>
    </row>
    <row r="760">
      <c r="C760" s="5"/>
      <c r="D760" s="5"/>
      <c r="E760" s="6"/>
      <c r="F760" s="7"/>
    </row>
    <row r="761">
      <c r="C761" s="5"/>
      <c r="D761" s="5"/>
      <c r="E761" s="6"/>
      <c r="F761" s="7"/>
    </row>
    <row r="762">
      <c r="C762" s="5"/>
      <c r="D762" s="5"/>
      <c r="E762" s="6"/>
      <c r="F762" s="7"/>
    </row>
    <row r="763">
      <c r="C763" s="5"/>
      <c r="D763" s="5"/>
      <c r="E763" s="6"/>
      <c r="F763" s="7"/>
    </row>
    <row r="764">
      <c r="C764" s="5"/>
      <c r="D764" s="5"/>
      <c r="E764" s="6"/>
      <c r="F764" s="7"/>
    </row>
    <row r="765">
      <c r="C765" s="5"/>
      <c r="D765" s="5"/>
      <c r="E765" s="6"/>
      <c r="F765" s="7"/>
    </row>
    <row r="766">
      <c r="C766" s="5"/>
      <c r="D766" s="5"/>
      <c r="E766" s="6"/>
      <c r="F766" s="7"/>
    </row>
    <row r="767">
      <c r="C767" s="5"/>
      <c r="D767" s="5"/>
      <c r="E767" s="6"/>
      <c r="F767" s="7"/>
    </row>
    <row r="768">
      <c r="C768" s="5"/>
      <c r="D768" s="5"/>
      <c r="E768" s="6"/>
      <c r="F768" s="7"/>
    </row>
    <row r="769">
      <c r="C769" s="5"/>
      <c r="D769" s="5"/>
      <c r="E769" s="6"/>
      <c r="F769" s="7"/>
    </row>
    <row r="770">
      <c r="C770" s="5"/>
      <c r="D770" s="5"/>
      <c r="E770" s="6"/>
      <c r="F770" s="7"/>
    </row>
    <row r="771">
      <c r="C771" s="5"/>
      <c r="D771" s="5"/>
      <c r="E771" s="6"/>
      <c r="F771" s="7"/>
    </row>
    <row r="772">
      <c r="C772" s="5"/>
      <c r="D772" s="5"/>
      <c r="E772" s="6"/>
      <c r="F772" s="7"/>
    </row>
    <row r="773">
      <c r="C773" s="5"/>
      <c r="D773" s="5"/>
      <c r="E773" s="6"/>
      <c r="F773" s="7"/>
    </row>
    <row r="774">
      <c r="C774" s="5"/>
      <c r="D774" s="5"/>
      <c r="E774" s="6"/>
      <c r="F774" s="7"/>
    </row>
    <row r="775">
      <c r="C775" s="5"/>
      <c r="D775" s="5"/>
      <c r="E775" s="6"/>
      <c r="F775" s="7"/>
    </row>
    <row r="776">
      <c r="C776" s="5"/>
      <c r="D776" s="5"/>
      <c r="E776" s="6"/>
      <c r="F776" s="7"/>
    </row>
    <row r="777">
      <c r="C777" s="5"/>
      <c r="D777" s="5"/>
      <c r="E777" s="6"/>
      <c r="F777" s="7"/>
    </row>
    <row r="778">
      <c r="C778" s="5"/>
      <c r="D778" s="5"/>
      <c r="E778" s="6"/>
      <c r="F778" s="7"/>
    </row>
    <row r="779">
      <c r="C779" s="5"/>
      <c r="D779" s="5"/>
      <c r="E779" s="6"/>
      <c r="F779" s="7"/>
    </row>
    <row r="780">
      <c r="C780" s="5"/>
      <c r="D780" s="5"/>
      <c r="E780" s="6"/>
      <c r="F780" s="7"/>
    </row>
    <row r="781">
      <c r="C781" s="5"/>
      <c r="D781" s="5"/>
      <c r="E781" s="6"/>
      <c r="F781" s="7"/>
    </row>
    <row r="782">
      <c r="C782" s="5"/>
      <c r="D782" s="5"/>
      <c r="E782" s="6"/>
      <c r="F782" s="7"/>
    </row>
    <row r="783">
      <c r="C783" s="5"/>
      <c r="D783" s="5"/>
      <c r="E783" s="6"/>
      <c r="F783" s="7"/>
    </row>
    <row r="784">
      <c r="C784" s="5"/>
      <c r="D784" s="5"/>
      <c r="E784" s="6"/>
      <c r="F784" s="7"/>
    </row>
    <row r="785">
      <c r="C785" s="5"/>
      <c r="D785" s="5"/>
      <c r="E785" s="6"/>
      <c r="F785" s="7"/>
    </row>
    <row r="786">
      <c r="C786" s="5"/>
      <c r="D786" s="5"/>
      <c r="E786" s="6"/>
      <c r="F786" s="7"/>
    </row>
    <row r="787">
      <c r="C787" s="5"/>
      <c r="D787" s="5"/>
      <c r="E787" s="6"/>
      <c r="F787" s="7"/>
    </row>
    <row r="788">
      <c r="C788" s="5"/>
      <c r="D788" s="5"/>
      <c r="E788" s="6"/>
      <c r="F788" s="7"/>
    </row>
    <row r="789">
      <c r="C789" s="5"/>
      <c r="D789" s="5"/>
      <c r="E789" s="6"/>
      <c r="F789" s="7"/>
    </row>
    <row r="790">
      <c r="C790" s="5"/>
      <c r="D790" s="5"/>
      <c r="E790" s="6"/>
      <c r="F790" s="7"/>
    </row>
    <row r="791">
      <c r="C791" s="5"/>
      <c r="D791" s="5"/>
      <c r="E791" s="6"/>
      <c r="F791" s="7"/>
    </row>
    <row r="792">
      <c r="C792" s="5"/>
      <c r="D792" s="5"/>
      <c r="E792" s="6"/>
      <c r="F792" s="7"/>
    </row>
    <row r="793">
      <c r="C793" s="5"/>
      <c r="D793" s="5"/>
      <c r="E793" s="6"/>
      <c r="F793" s="7"/>
    </row>
    <row r="794">
      <c r="C794" s="5"/>
      <c r="D794" s="5"/>
      <c r="E794" s="6"/>
      <c r="F794" s="7"/>
    </row>
    <row r="795">
      <c r="C795" s="5"/>
      <c r="D795" s="5"/>
      <c r="E795" s="6"/>
      <c r="F795" s="7"/>
    </row>
    <row r="796">
      <c r="C796" s="5"/>
      <c r="D796" s="5"/>
      <c r="E796" s="6"/>
      <c r="F796" s="7"/>
    </row>
    <row r="797">
      <c r="C797" s="5"/>
      <c r="D797" s="5"/>
      <c r="E797" s="6"/>
      <c r="F797" s="7"/>
    </row>
    <row r="798">
      <c r="C798" s="5"/>
      <c r="D798" s="5"/>
      <c r="E798" s="6"/>
      <c r="F798" s="7"/>
    </row>
    <row r="799">
      <c r="C799" s="5"/>
      <c r="D799" s="5"/>
      <c r="E799" s="6"/>
      <c r="F799" s="7"/>
    </row>
    <row r="800">
      <c r="C800" s="5"/>
      <c r="D800" s="5"/>
      <c r="E800" s="6"/>
      <c r="F800" s="7"/>
    </row>
    <row r="801">
      <c r="C801" s="5"/>
      <c r="D801" s="5"/>
      <c r="E801" s="6"/>
      <c r="F801" s="7"/>
    </row>
    <row r="802">
      <c r="C802" s="5"/>
      <c r="D802" s="5"/>
      <c r="E802" s="6"/>
      <c r="F802" s="7"/>
    </row>
    <row r="803">
      <c r="C803" s="5"/>
      <c r="D803" s="5"/>
      <c r="E803" s="6"/>
      <c r="F803" s="7"/>
    </row>
    <row r="804">
      <c r="C804" s="5"/>
      <c r="D804" s="5"/>
      <c r="E804" s="6"/>
      <c r="F804" s="7"/>
    </row>
    <row r="805">
      <c r="C805" s="5"/>
      <c r="D805" s="5"/>
      <c r="E805" s="6"/>
      <c r="F805" s="7"/>
    </row>
    <row r="806">
      <c r="C806" s="5"/>
      <c r="D806" s="5"/>
      <c r="E806" s="6"/>
      <c r="F806" s="7"/>
    </row>
    <row r="807">
      <c r="C807" s="5"/>
      <c r="D807" s="5"/>
      <c r="E807" s="6"/>
      <c r="F807" s="7"/>
    </row>
    <row r="808">
      <c r="C808" s="5"/>
      <c r="D808" s="5"/>
      <c r="E808" s="6"/>
      <c r="F808" s="7"/>
    </row>
    <row r="809">
      <c r="C809" s="5"/>
      <c r="D809" s="5"/>
      <c r="E809" s="6"/>
      <c r="F809" s="7"/>
    </row>
    <row r="810">
      <c r="C810" s="5"/>
      <c r="D810" s="5"/>
      <c r="E810" s="6"/>
      <c r="F810" s="7"/>
    </row>
    <row r="811">
      <c r="C811" s="5"/>
      <c r="D811" s="5"/>
      <c r="E811" s="6"/>
      <c r="F811" s="7"/>
    </row>
    <row r="812">
      <c r="C812" s="5"/>
      <c r="D812" s="5"/>
      <c r="E812" s="6"/>
      <c r="F812" s="7"/>
    </row>
    <row r="813">
      <c r="C813" s="5"/>
      <c r="D813" s="5"/>
      <c r="E813" s="6"/>
      <c r="F813" s="7"/>
    </row>
    <row r="814">
      <c r="C814" s="5"/>
      <c r="D814" s="5"/>
      <c r="E814" s="6"/>
      <c r="F814" s="7"/>
    </row>
    <row r="815">
      <c r="C815" s="5"/>
      <c r="D815" s="5"/>
      <c r="E815" s="6"/>
      <c r="F815" s="7"/>
    </row>
    <row r="816">
      <c r="C816" s="5"/>
      <c r="D816" s="5"/>
      <c r="E816" s="6"/>
      <c r="F816" s="7"/>
    </row>
    <row r="817">
      <c r="C817" s="5"/>
      <c r="D817" s="5"/>
      <c r="E817" s="6"/>
      <c r="F817" s="7"/>
    </row>
    <row r="818">
      <c r="C818" s="5"/>
      <c r="D818" s="5"/>
      <c r="E818" s="6"/>
      <c r="F818" s="7"/>
    </row>
    <row r="819">
      <c r="C819" s="5"/>
      <c r="D819" s="5"/>
      <c r="E819" s="6"/>
      <c r="F819" s="7"/>
    </row>
    <row r="820">
      <c r="C820" s="5"/>
      <c r="D820" s="5"/>
      <c r="E820" s="6"/>
      <c r="F820" s="7"/>
    </row>
    <row r="821">
      <c r="C821" s="5"/>
      <c r="D821" s="5"/>
      <c r="E821" s="6"/>
      <c r="F821" s="7"/>
    </row>
    <row r="822">
      <c r="C822" s="5"/>
      <c r="D822" s="5"/>
      <c r="E822" s="6"/>
      <c r="F822" s="7"/>
    </row>
    <row r="823">
      <c r="C823" s="5"/>
      <c r="D823" s="5"/>
      <c r="E823" s="6"/>
      <c r="F823" s="7"/>
    </row>
    <row r="824">
      <c r="C824" s="5"/>
      <c r="D824" s="5"/>
      <c r="E824" s="6"/>
      <c r="F824" s="7"/>
    </row>
    <row r="825">
      <c r="C825" s="5"/>
      <c r="D825" s="5"/>
      <c r="E825" s="6"/>
      <c r="F825" s="7"/>
    </row>
    <row r="826">
      <c r="C826" s="5"/>
      <c r="D826" s="5"/>
      <c r="E826" s="6"/>
      <c r="F826" s="7"/>
    </row>
    <row r="827">
      <c r="C827" s="5"/>
      <c r="D827" s="5"/>
      <c r="E827" s="6"/>
      <c r="F827" s="7"/>
    </row>
    <row r="828">
      <c r="C828" s="5"/>
      <c r="D828" s="5"/>
      <c r="E828" s="6"/>
      <c r="F828" s="7"/>
    </row>
    <row r="829">
      <c r="C829" s="5"/>
      <c r="D829" s="5"/>
      <c r="E829" s="6"/>
      <c r="F829" s="7"/>
    </row>
    <row r="830">
      <c r="C830" s="5"/>
      <c r="D830" s="5"/>
      <c r="E830" s="6"/>
      <c r="F830" s="7"/>
    </row>
    <row r="831">
      <c r="C831" s="5"/>
      <c r="D831" s="5"/>
      <c r="E831" s="6"/>
      <c r="F831" s="7"/>
    </row>
    <row r="832">
      <c r="C832" s="5"/>
      <c r="D832" s="5"/>
      <c r="E832" s="6"/>
      <c r="F832" s="7"/>
    </row>
    <row r="833">
      <c r="C833" s="5"/>
      <c r="D833" s="5"/>
      <c r="E833" s="6"/>
      <c r="F833" s="7"/>
    </row>
    <row r="834">
      <c r="C834" s="5"/>
      <c r="D834" s="5"/>
      <c r="E834" s="6"/>
      <c r="F834" s="7"/>
    </row>
    <row r="835">
      <c r="C835" s="5"/>
      <c r="D835" s="5"/>
      <c r="E835" s="6"/>
      <c r="F835" s="7"/>
    </row>
    <row r="836">
      <c r="C836" s="5"/>
      <c r="D836" s="5"/>
      <c r="E836" s="6"/>
      <c r="F836" s="7"/>
    </row>
    <row r="837">
      <c r="C837" s="5"/>
      <c r="D837" s="5"/>
      <c r="E837" s="6"/>
      <c r="F837" s="7"/>
    </row>
    <row r="838">
      <c r="C838" s="5"/>
      <c r="D838" s="5"/>
      <c r="E838" s="6"/>
      <c r="F838" s="7"/>
    </row>
    <row r="839">
      <c r="C839" s="5"/>
      <c r="D839" s="5"/>
      <c r="E839" s="6"/>
      <c r="F839" s="7"/>
    </row>
    <row r="840">
      <c r="C840" s="5"/>
      <c r="D840" s="5"/>
      <c r="E840" s="6"/>
      <c r="F840" s="7"/>
    </row>
    <row r="841">
      <c r="C841" s="5"/>
      <c r="D841" s="5"/>
      <c r="E841" s="6"/>
      <c r="F841" s="7"/>
    </row>
    <row r="842">
      <c r="C842" s="5"/>
      <c r="D842" s="5"/>
      <c r="E842" s="6"/>
      <c r="F842" s="7"/>
    </row>
    <row r="843">
      <c r="C843" s="5"/>
      <c r="D843" s="5"/>
      <c r="E843" s="6"/>
      <c r="F843" s="7"/>
    </row>
    <row r="844">
      <c r="C844" s="5"/>
      <c r="D844" s="5"/>
      <c r="E844" s="6"/>
      <c r="F844" s="7"/>
    </row>
    <row r="845">
      <c r="C845" s="5"/>
      <c r="D845" s="5"/>
      <c r="E845" s="6"/>
      <c r="F845" s="7"/>
    </row>
    <row r="846">
      <c r="C846" s="5"/>
      <c r="D846" s="5"/>
      <c r="E846" s="6"/>
      <c r="F846" s="7"/>
    </row>
    <row r="847">
      <c r="C847" s="5"/>
      <c r="D847" s="5"/>
      <c r="E847" s="6"/>
      <c r="F847" s="7"/>
    </row>
    <row r="848">
      <c r="C848" s="5"/>
      <c r="D848" s="5"/>
      <c r="E848" s="6"/>
      <c r="F848" s="7"/>
    </row>
    <row r="849">
      <c r="C849" s="5"/>
      <c r="D849" s="5"/>
      <c r="E849" s="6"/>
      <c r="F849" s="7"/>
    </row>
    <row r="850">
      <c r="C850" s="5"/>
      <c r="D850" s="5"/>
      <c r="E850" s="6"/>
      <c r="F850" s="7"/>
    </row>
    <row r="851">
      <c r="C851" s="5"/>
      <c r="D851" s="5"/>
      <c r="E851" s="6"/>
      <c r="F851" s="7"/>
    </row>
    <row r="852">
      <c r="C852" s="5"/>
      <c r="D852" s="5"/>
      <c r="E852" s="6"/>
      <c r="F852" s="7"/>
    </row>
    <row r="853">
      <c r="C853" s="5"/>
      <c r="D853" s="5"/>
      <c r="E853" s="6"/>
      <c r="F853" s="7"/>
    </row>
    <row r="854">
      <c r="C854" s="5"/>
      <c r="D854" s="5"/>
      <c r="E854" s="6"/>
      <c r="F854" s="7"/>
    </row>
    <row r="855">
      <c r="C855" s="5"/>
      <c r="D855" s="5"/>
      <c r="E855" s="6"/>
      <c r="F855" s="7"/>
    </row>
    <row r="856">
      <c r="C856" s="5"/>
      <c r="D856" s="5"/>
      <c r="E856" s="6"/>
      <c r="F856" s="7"/>
    </row>
    <row r="857">
      <c r="C857" s="5"/>
      <c r="D857" s="5"/>
      <c r="E857" s="6"/>
      <c r="F857" s="7"/>
    </row>
    <row r="858">
      <c r="C858" s="5"/>
      <c r="D858" s="5"/>
      <c r="E858" s="6"/>
      <c r="F858" s="7"/>
    </row>
    <row r="859">
      <c r="C859" s="5"/>
      <c r="D859" s="5"/>
      <c r="E859" s="6"/>
      <c r="F859" s="7"/>
    </row>
    <row r="860">
      <c r="C860" s="5"/>
      <c r="D860" s="5"/>
      <c r="E860" s="6"/>
      <c r="F860" s="7"/>
    </row>
    <row r="861">
      <c r="C861" s="5"/>
      <c r="D861" s="5"/>
      <c r="E861" s="6"/>
      <c r="F861" s="7"/>
    </row>
    <row r="862">
      <c r="C862" s="5"/>
      <c r="D862" s="5"/>
      <c r="E862" s="6"/>
      <c r="F862" s="7"/>
    </row>
    <row r="863">
      <c r="C863" s="5"/>
      <c r="D863" s="5"/>
      <c r="E863" s="6"/>
      <c r="F863" s="7"/>
    </row>
    <row r="864">
      <c r="C864" s="5"/>
      <c r="D864" s="5"/>
      <c r="E864" s="6"/>
      <c r="F864" s="7"/>
    </row>
    <row r="865">
      <c r="C865" s="5"/>
      <c r="D865" s="5"/>
      <c r="E865" s="6"/>
      <c r="F865" s="7"/>
    </row>
    <row r="866">
      <c r="C866" s="5"/>
      <c r="D866" s="5"/>
      <c r="E866" s="6"/>
      <c r="F866" s="7"/>
    </row>
    <row r="867">
      <c r="C867" s="5"/>
      <c r="D867" s="5"/>
      <c r="E867" s="6"/>
      <c r="F867" s="7"/>
    </row>
    <row r="868">
      <c r="C868" s="5"/>
      <c r="D868" s="5"/>
      <c r="E868" s="6"/>
      <c r="F868" s="7"/>
    </row>
    <row r="869">
      <c r="C869" s="5"/>
      <c r="D869" s="5"/>
      <c r="E869" s="6"/>
      <c r="F869" s="7"/>
    </row>
    <row r="870">
      <c r="C870" s="5"/>
      <c r="D870" s="5"/>
      <c r="E870" s="6"/>
      <c r="F870" s="7"/>
    </row>
    <row r="871">
      <c r="C871" s="5"/>
      <c r="D871" s="5"/>
      <c r="E871" s="6"/>
      <c r="F871" s="7"/>
    </row>
    <row r="872">
      <c r="C872" s="5"/>
      <c r="D872" s="5"/>
      <c r="E872" s="6"/>
      <c r="F872" s="7"/>
    </row>
    <row r="873">
      <c r="C873" s="5"/>
      <c r="D873" s="5"/>
      <c r="E873" s="6"/>
      <c r="F873" s="7"/>
    </row>
    <row r="874">
      <c r="C874" s="5"/>
      <c r="D874" s="5"/>
      <c r="E874" s="6"/>
      <c r="F874" s="7"/>
    </row>
    <row r="875">
      <c r="C875" s="5"/>
      <c r="D875" s="5"/>
      <c r="E875" s="6"/>
      <c r="F875" s="7"/>
    </row>
    <row r="876">
      <c r="C876" s="5"/>
      <c r="D876" s="5"/>
      <c r="E876" s="6"/>
      <c r="F876" s="7"/>
    </row>
    <row r="877">
      <c r="C877" s="5"/>
      <c r="D877" s="5"/>
      <c r="E877" s="6"/>
      <c r="F877" s="7"/>
    </row>
    <row r="878">
      <c r="C878" s="5"/>
      <c r="D878" s="5"/>
      <c r="E878" s="6"/>
      <c r="F878" s="7"/>
    </row>
    <row r="879">
      <c r="C879" s="5"/>
      <c r="D879" s="5"/>
      <c r="E879" s="6"/>
      <c r="F879" s="7"/>
    </row>
    <row r="880">
      <c r="C880" s="5"/>
      <c r="D880" s="5"/>
      <c r="E880" s="6"/>
      <c r="F880" s="7"/>
    </row>
    <row r="881">
      <c r="C881" s="5"/>
      <c r="D881" s="5"/>
      <c r="E881" s="6"/>
      <c r="F881" s="7"/>
    </row>
    <row r="882">
      <c r="C882" s="5"/>
      <c r="D882" s="5"/>
      <c r="E882" s="6"/>
      <c r="F882" s="7"/>
    </row>
    <row r="883">
      <c r="C883" s="5"/>
      <c r="D883" s="5"/>
      <c r="E883" s="6"/>
      <c r="F883" s="7"/>
    </row>
    <row r="884">
      <c r="C884" s="5"/>
      <c r="D884" s="5"/>
      <c r="E884" s="6"/>
      <c r="F884" s="7"/>
    </row>
    <row r="885">
      <c r="C885" s="5"/>
      <c r="D885" s="5"/>
      <c r="E885" s="6"/>
      <c r="F885" s="7"/>
    </row>
    <row r="886">
      <c r="C886" s="5"/>
      <c r="D886" s="5"/>
      <c r="E886" s="6"/>
      <c r="F886" s="7"/>
    </row>
    <row r="887">
      <c r="C887" s="5"/>
      <c r="D887" s="5"/>
      <c r="E887" s="6"/>
      <c r="F887" s="7"/>
    </row>
    <row r="888">
      <c r="C888" s="5"/>
      <c r="D888" s="5"/>
      <c r="E888" s="6"/>
      <c r="F888" s="7"/>
    </row>
    <row r="889">
      <c r="C889" s="5"/>
      <c r="D889" s="5"/>
      <c r="E889" s="6"/>
      <c r="F889" s="7"/>
    </row>
    <row r="890">
      <c r="C890" s="5"/>
      <c r="D890" s="5"/>
      <c r="E890" s="6"/>
      <c r="F890" s="7"/>
    </row>
    <row r="891">
      <c r="C891" s="5"/>
      <c r="D891" s="5"/>
      <c r="E891" s="6"/>
      <c r="F891" s="7"/>
    </row>
    <row r="892">
      <c r="C892" s="5"/>
      <c r="D892" s="5"/>
      <c r="E892" s="6"/>
      <c r="F892" s="7"/>
    </row>
    <row r="893">
      <c r="C893" s="5"/>
      <c r="D893" s="5"/>
      <c r="E893" s="6"/>
      <c r="F893" s="7"/>
    </row>
    <row r="894">
      <c r="C894" s="5"/>
      <c r="D894" s="5"/>
      <c r="E894" s="6"/>
      <c r="F894" s="7"/>
    </row>
    <row r="895">
      <c r="C895" s="5"/>
      <c r="D895" s="5"/>
      <c r="E895" s="6"/>
      <c r="F895" s="7"/>
    </row>
    <row r="896">
      <c r="C896" s="5"/>
      <c r="D896" s="5"/>
      <c r="E896" s="6"/>
      <c r="F896" s="7"/>
    </row>
    <row r="897">
      <c r="C897" s="5"/>
      <c r="D897" s="5"/>
      <c r="E897" s="6"/>
      <c r="F897" s="7"/>
    </row>
    <row r="898">
      <c r="C898" s="5"/>
      <c r="D898" s="5"/>
      <c r="E898" s="6"/>
      <c r="F898" s="7"/>
    </row>
    <row r="899">
      <c r="C899" s="5"/>
      <c r="D899" s="5"/>
      <c r="E899" s="6"/>
      <c r="F899" s="7"/>
    </row>
    <row r="900">
      <c r="C900" s="5"/>
      <c r="D900" s="5"/>
      <c r="E900" s="6"/>
      <c r="F900" s="7"/>
    </row>
    <row r="901">
      <c r="C901" s="5"/>
      <c r="D901" s="5"/>
      <c r="E901" s="6"/>
      <c r="F901" s="7"/>
    </row>
    <row r="902">
      <c r="C902" s="5"/>
      <c r="D902" s="5"/>
      <c r="E902" s="6"/>
      <c r="F902" s="7"/>
    </row>
    <row r="903">
      <c r="C903" s="5"/>
      <c r="D903" s="5"/>
      <c r="E903" s="6"/>
      <c r="F903" s="7"/>
    </row>
    <row r="904">
      <c r="C904" s="5"/>
      <c r="D904" s="5"/>
      <c r="E904" s="6"/>
      <c r="F904" s="7"/>
    </row>
    <row r="905">
      <c r="C905" s="5"/>
      <c r="D905" s="5"/>
      <c r="E905" s="6"/>
      <c r="F905" s="7"/>
    </row>
    <row r="906">
      <c r="C906" s="5"/>
      <c r="D906" s="5"/>
      <c r="E906" s="6"/>
      <c r="F906" s="7"/>
    </row>
    <row r="907">
      <c r="C907" s="5"/>
      <c r="D907" s="5"/>
      <c r="E907" s="6"/>
      <c r="F907" s="7"/>
    </row>
    <row r="908">
      <c r="C908" s="5"/>
      <c r="D908" s="5"/>
      <c r="E908" s="6"/>
      <c r="F908" s="7"/>
    </row>
    <row r="909">
      <c r="C909" s="5"/>
      <c r="D909" s="5"/>
      <c r="E909" s="6"/>
      <c r="F909" s="7"/>
    </row>
    <row r="910">
      <c r="C910" s="5"/>
      <c r="D910" s="5"/>
      <c r="E910" s="6"/>
      <c r="F910" s="7"/>
    </row>
    <row r="911">
      <c r="C911" s="5"/>
      <c r="D911" s="5"/>
      <c r="E911" s="6"/>
      <c r="F911" s="7"/>
    </row>
    <row r="912">
      <c r="C912" s="5"/>
      <c r="D912" s="5"/>
      <c r="E912" s="6"/>
      <c r="F912" s="7"/>
    </row>
    <row r="913">
      <c r="C913" s="5"/>
      <c r="D913" s="5"/>
      <c r="E913" s="6"/>
      <c r="F913" s="7"/>
    </row>
    <row r="914">
      <c r="C914" s="5"/>
      <c r="D914" s="5"/>
      <c r="E914" s="6"/>
      <c r="F914" s="7"/>
    </row>
    <row r="915">
      <c r="C915" s="5"/>
      <c r="D915" s="5"/>
      <c r="E915" s="6"/>
      <c r="F915" s="7"/>
    </row>
    <row r="916">
      <c r="C916" s="5"/>
      <c r="D916" s="5"/>
      <c r="E916" s="6"/>
      <c r="F916" s="7"/>
    </row>
    <row r="917">
      <c r="C917" s="5"/>
      <c r="D917" s="5"/>
      <c r="E917" s="6"/>
      <c r="F917" s="7"/>
    </row>
    <row r="918">
      <c r="C918" s="5"/>
      <c r="D918" s="5"/>
      <c r="E918" s="6"/>
      <c r="F918" s="7"/>
    </row>
    <row r="919">
      <c r="C919" s="5"/>
      <c r="D919" s="5"/>
      <c r="E919" s="6"/>
      <c r="F919" s="7"/>
    </row>
    <row r="920">
      <c r="C920" s="5"/>
      <c r="D920" s="5"/>
      <c r="E920" s="6"/>
      <c r="F920" s="7"/>
    </row>
    <row r="921">
      <c r="C921" s="5"/>
      <c r="D921" s="5"/>
      <c r="E921" s="6"/>
      <c r="F921" s="7"/>
    </row>
    <row r="922">
      <c r="C922" s="5"/>
      <c r="D922" s="5"/>
      <c r="E922" s="6"/>
      <c r="F922" s="7"/>
    </row>
    <row r="923">
      <c r="C923" s="5"/>
      <c r="D923" s="5"/>
      <c r="E923" s="6"/>
      <c r="F923" s="7"/>
    </row>
    <row r="924">
      <c r="C924" s="5"/>
      <c r="D924" s="5"/>
      <c r="E924" s="6"/>
      <c r="F924" s="7"/>
    </row>
    <row r="925">
      <c r="C925" s="5"/>
      <c r="D925" s="5"/>
      <c r="E925" s="6"/>
      <c r="F925" s="7"/>
    </row>
    <row r="926">
      <c r="C926" s="5"/>
      <c r="D926" s="5"/>
      <c r="E926" s="6"/>
      <c r="F926" s="7"/>
    </row>
    <row r="927">
      <c r="C927" s="5"/>
      <c r="D927" s="5"/>
      <c r="E927" s="6"/>
      <c r="F927" s="7"/>
    </row>
    <row r="928">
      <c r="C928" s="5"/>
      <c r="D928" s="5"/>
      <c r="E928" s="6"/>
      <c r="F928" s="7"/>
    </row>
    <row r="929">
      <c r="C929" s="5"/>
      <c r="D929" s="5"/>
      <c r="E929" s="6"/>
      <c r="F929" s="7"/>
    </row>
    <row r="930">
      <c r="C930" s="5"/>
      <c r="D930" s="5"/>
      <c r="E930" s="6"/>
      <c r="F930" s="7"/>
    </row>
    <row r="931">
      <c r="C931" s="5"/>
      <c r="D931" s="5"/>
      <c r="E931" s="6"/>
      <c r="F931" s="7"/>
    </row>
    <row r="932">
      <c r="C932" s="5"/>
      <c r="D932" s="5"/>
      <c r="E932" s="6"/>
      <c r="F932" s="7"/>
    </row>
    <row r="933">
      <c r="C933" s="5"/>
      <c r="D933" s="5"/>
      <c r="E933" s="6"/>
      <c r="F933" s="7"/>
    </row>
    <row r="934">
      <c r="C934" s="5"/>
      <c r="D934" s="5"/>
      <c r="E934" s="6"/>
      <c r="F934" s="7"/>
    </row>
    <row r="935">
      <c r="C935" s="5"/>
      <c r="D935" s="5"/>
      <c r="E935" s="6"/>
      <c r="F935" s="7"/>
    </row>
    <row r="936">
      <c r="C936" s="5"/>
      <c r="D936" s="5"/>
      <c r="E936" s="6"/>
      <c r="F936" s="7"/>
    </row>
    <row r="937">
      <c r="C937" s="5"/>
      <c r="D937" s="5"/>
      <c r="E937" s="6"/>
      <c r="F937" s="7"/>
    </row>
    <row r="938">
      <c r="C938" s="5"/>
      <c r="D938" s="5"/>
      <c r="E938" s="6"/>
      <c r="F938" s="7"/>
    </row>
    <row r="939">
      <c r="C939" s="5"/>
      <c r="D939" s="5"/>
      <c r="E939" s="6"/>
      <c r="F939" s="7"/>
    </row>
    <row r="940">
      <c r="C940" s="5"/>
      <c r="D940" s="5"/>
      <c r="E940" s="6"/>
      <c r="F940" s="7"/>
    </row>
    <row r="941">
      <c r="C941" s="5"/>
      <c r="D941" s="5"/>
      <c r="E941" s="6"/>
      <c r="F941" s="7"/>
    </row>
    <row r="942">
      <c r="C942" s="5"/>
      <c r="D942" s="5"/>
      <c r="E942" s="6"/>
      <c r="F942" s="7"/>
    </row>
    <row r="943">
      <c r="C943" s="5"/>
      <c r="D943" s="5"/>
      <c r="E943" s="6"/>
      <c r="F943" s="7"/>
    </row>
    <row r="944">
      <c r="C944" s="5"/>
      <c r="D944" s="5"/>
      <c r="E944" s="6"/>
      <c r="F944" s="7"/>
    </row>
    <row r="945">
      <c r="C945" s="5"/>
      <c r="D945" s="5"/>
      <c r="E945" s="6"/>
      <c r="F945" s="7"/>
    </row>
    <row r="946">
      <c r="C946" s="5"/>
      <c r="D946" s="5"/>
      <c r="E946" s="6"/>
      <c r="F946" s="7"/>
    </row>
    <row r="947">
      <c r="C947" s="5"/>
      <c r="D947" s="5"/>
      <c r="E947" s="6"/>
      <c r="F947" s="7"/>
    </row>
    <row r="948">
      <c r="C948" s="5"/>
      <c r="D948" s="5"/>
      <c r="E948" s="6"/>
      <c r="F948" s="7"/>
    </row>
    <row r="949">
      <c r="C949" s="5"/>
      <c r="D949" s="5"/>
      <c r="E949" s="6"/>
      <c r="F949" s="7"/>
    </row>
    <row r="950">
      <c r="C950" s="5"/>
      <c r="D950" s="5"/>
      <c r="E950" s="6"/>
      <c r="F950" s="7"/>
    </row>
    <row r="951">
      <c r="C951" s="5"/>
      <c r="D951" s="5"/>
      <c r="E951" s="6"/>
      <c r="F951" s="7"/>
    </row>
    <row r="952">
      <c r="C952" s="5"/>
      <c r="D952" s="5"/>
      <c r="E952" s="6"/>
      <c r="F952" s="7"/>
    </row>
    <row r="953">
      <c r="C953" s="5"/>
      <c r="D953" s="5"/>
      <c r="E953" s="6"/>
      <c r="F953" s="7"/>
    </row>
    <row r="954">
      <c r="C954" s="5"/>
      <c r="D954" s="5"/>
      <c r="E954" s="6"/>
      <c r="F954" s="7"/>
    </row>
    <row r="955">
      <c r="C955" s="5"/>
      <c r="D955" s="5"/>
      <c r="E955" s="6"/>
      <c r="F955" s="7"/>
    </row>
    <row r="956">
      <c r="C956" s="5"/>
      <c r="D956" s="5"/>
      <c r="E956" s="6"/>
      <c r="F956" s="7"/>
    </row>
    <row r="957">
      <c r="C957" s="5"/>
      <c r="D957" s="5"/>
      <c r="E957" s="6"/>
      <c r="F957" s="7"/>
    </row>
    <row r="958">
      <c r="C958" s="5"/>
      <c r="D958" s="5"/>
      <c r="E958" s="6"/>
      <c r="F958" s="7"/>
    </row>
    <row r="959">
      <c r="C959" s="5"/>
      <c r="D959" s="5"/>
      <c r="E959" s="6"/>
      <c r="F959" s="7"/>
    </row>
    <row r="960">
      <c r="C960" s="5"/>
      <c r="D960" s="5"/>
      <c r="E960" s="6"/>
      <c r="F960" s="7"/>
    </row>
    <row r="961">
      <c r="C961" s="5"/>
      <c r="D961" s="5"/>
      <c r="E961" s="6"/>
      <c r="F961" s="7"/>
    </row>
    <row r="962">
      <c r="C962" s="5"/>
      <c r="D962" s="5"/>
      <c r="E962" s="6"/>
      <c r="F962" s="7"/>
    </row>
    <row r="963">
      <c r="C963" s="5"/>
      <c r="D963" s="5"/>
      <c r="E963" s="6"/>
      <c r="F963" s="7"/>
    </row>
    <row r="964">
      <c r="C964" s="5"/>
      <c r="D964" s="5"/>
      <c r="E964" s="6"/>
      <c r="F964" s="7"/>
    </row>
    <row r="965">
      <c r="C965" s="5"/>
      <c r="D965" s="5"/>
      <c r="E965" s="6"/>
      <c r="F965" s="7"/>
    </row>
    <row r="966">
      <c r="C966" s="5"/>
      <c r="D966" s="5"/>
      <c r="E966" s="6"/>
      <c r="F966" s="7"/>
    </row>
    <row r="967">
      <c r="C967" s="5"/>
      <c r="D967" s="5"/>
      <c r="E967" s="6"/>
      <c r="F967" s="7"/>
    </row>
    <row r="968">
      <c r="C968" s="5"/>
      <c r="D968" s="5"/>
      <c r="E968" s="6"/>
      <c r="F968" s="7"/>
    </row>
    <row r="969">
      <c r="C969" s="5"/>
      <c r="D969" s="5"/>
      <c r="E969" s="6"/>
      <c r="F969" s="7"/>
    </row>
    <row r="970">
      <c r="C970" s="5"/>
      <c r="D970" s="5"/>
      <c r="E970" s="6"/>
      <c r="F970" s="7"/>
    </row>
    <row r="971">
      <c r="C971" s="5"/>
      <c r="D971" s="5"/>
      <c r="E971" s="6"/>
      <c r="F971" s="7"/>
    </row>
    <row r="972">
      <c r="C972" s="5"/>
      <c r="D972" s="5"/>
      <c r="E972" s="6"/>
      <c r="F972" s="7"/>
    </row>
    <row r="973">
      <c r="C973" s="5"/>
      <c r="D973" s="5"/>
      <c r="E973" s="6"/>
      <c r="F973" s="7"/>
    </row>
    <row r="974">
      <c r="C974" s="5"/>
      <c r="D974" s="5"/>
      <c r="E974" s="6"/>
      <c r="F974" s="7"/>
    </row>
    <row r="975">
      <c r="C975" s="5"/>
      <c r="D975" s="5"/>
      <c r="E975" s="6"/>
      <c r="F975" s="7"/>
    </row>
    <row r="976">
      <c r="C976" s="5"/>
      <c r="D976" s="5"/>
      <c r="E976" s="6"/>
      <c r="F976" s="7"/>
    </row>
    <row r="977">
      <c r="C977" s="5"/>
      <c r="D977" s="5"/>
      <c r="E977" s="6"/>
      <c r="F977" s="7"/>
    </row>
    <row r="978">
      <c r="C978" s="5"/>
      <c r="D978" s="5"/>
      <c r="E978" s="6"/>
      <c r="F978" s="7"/>
    </row>
    <row r="979">
      <c r="C979" s="5"/>
      <c r="D979" s="5"/>
      <c r="E979" s="6"/>
      <c r="F979" s="7"/>
    </row>
    <row r="980">
      <c r="C980" s="5"/>
      <c r="D980" s="5"/>
      <c r="E980" s="6"/>
      <c r="F980" s="7"/>
    </row>
    <row r="981">
      <c r="C981" s="5"/>
      <c r="D981" s="5"/>
      <c r="E981" s="6"/>
      <c r="F981" s="7"/>
    </row>
    <row r="982">
      <c r="C982" s="5"/>
      <c r="D982" s="5"/>
      <c r="E982" s="6"/>
      <c r="F982" s="7"/>
    </row>
    <row r="983">
      <c r="C983" s="5"/>
      <c r="D983" s="5"/>
      <c r="E983" s="6"/>
      <c r="F983" s="7"/>
    </row>
    <row r="984">
      <c r="C984" s="5"/>
      <c r="D984" s="5"/>
      <c r="E984" s="6"/>
      <c r="F984" s="7"/>
    </row>
    <row r="985">
      <c r="C985" s="5"/>
      <c r="D985" s="5"/>
      <c r="E985" s="6"/>
      <c r="F985" s="7"/>
    </row>
    <row r="986">
      <c r="C986" s="5"/>
      <c r="D986" s="5"/>
      <c r="E986" s="6"/>
      <c r="F986" s="7"/>
    </row>
    <row r="987">
      <c r="C987" s="5"/>
      <c r="D987" s="5"/>
      <c r="E987" s="6"/>
      <c r="F987" s="7"/>
    </row>
    <row r="988">
      <c r="C988" s="5"/>
      <c r="D988" s="5"/>
      <c r="E988" s="6"/>
      <c r="F988" s="7"/>
    </row>
    <row r="989">
      <c r="C989" s="5"/>
      <c r="D989" s="5"/>
      <c r="E989" s="6"/>
      <c r="F989" s="7"/>
    </row>
    <row r="990">
      <c r="C990" s="5"/>
      <c r="D990" s="5"/>
      <c r="E990" s="6"/>
      <c r="F990" s="7"/>
    </row>
    <row r="991">
      <c r="C991" s="5"/>
      <c r="D991" s="5"/>
      <c r="E991" s="6"/>
      <c r="F991" s="7"/>
    </row>
    <row r="992">
      <c r="C992" s="5"/>
      <c r="D992" s="5"/>
      <c r="E992" s="6"/>
      <c r="F992" s="7"/>
    </row>
    <row r="993">
      <c r="C993" s="5"/>
      <c r="D993" s="5"/>
      <c r="E993" s="6"/>
      <c r="F993" s="7"/>
    </row>
    <row r="994">
      <c r="C994" s="5"/>
      <c r="D994" s="5"/>
      <c r="E994" s="6"/>
      <c r="F994" s="7"/>
    </row>
    <row r="995">
      <c r="C995" s="5"/>
      <c r="D995" s="5"/>
      <c r="E995" s="6"/>
      <c r="F995" s="7"/>
    </row>
    <row r="996">
      <c r="C996" s="5"/>
      <c r="D996" s="5"/>
      <c r="E996" s="6"/>
      <c r="F996" s="7"/>
    </row>
    <row r="997">
      <c r="C997" s="5"/>
      <c r="D997" s="5"/>
      <c r="E997" s="6"/>
      <c r="F997" s="7"/>
    </row>
    <row r="998">
      <c r="C998" s="5"/>
      <c r="D998" s="5"/>
      <c r="E998" s="6"/>
      <c r="F998" s="7"/>
    </row>
    <row r="999">
      <c r="C999" s="5"/>
      <c r="D999" s="5"/>
      <c r="E999" s="6"/>
      <c r="F999" s="7"/>
    </row>
    <row r="1000">
      <c r="C1000" s="5"/>
      <c r="D1000" s="5"/>
      <c r="E1000" s="6"/>
      <c r="F1000" s="7"/>
    </row>
  </sheetData>
  <conditionalFormatting sqref="M1:M501 M503:M1000">
    <cfRule type="colorScale" priority="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63"/>
    <col customWidth="1" min="2" max="2" width="12.0"/>
    <col customWidth="1" min="3" max="3" width="15.0"/>
    <col customWidth="1" min="4" max="4" width="14.5"/>
    <col customWidth="1" min="5" max="5" width="10.88"/>
    <col customWidth="1" min="6" max="6" width="11.13"/>
    <col customWidth="1" min="7" max="7" width="11.63"/>
    <col customWidth="1" min="8" max="8" width="11.0"/>
    <col customWidth="1" min="9" max="9" width="14.25"/>
    <col customWidth="1" min="10" max="10" width="17.63"/>
    <col customWidth="1" min="11" max="11" width="16.38"/>
    <col customWidth="1" min="12" max="12" width="15.63"/>
    <col customWidth="1" min="13" max="13" width="25.63"/>
    <col customWidth="1" min="14" max="14" width="17.63"/>
    <col customWidth="1" min="15" max="15" width="14.0"/>
    <col customWidth="1" min="16" max="30" width="17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8" t="str">
        <f>IFERROR(__xludf.DUMMYFUNCTION("filter(clinic_appointment_efficiency_d!A2:P501,clinic_appointment_efficiency_d!O2:O501 = ""Yes"")"),"A0435")</f>
        <v>A0435</v>
      </c>
      <c r="B2" s="8" t="str">
        <f>IFERROR(__xludf.DUMMYFUNCTION("""COMPUTED_VALUE"""),"P0435")</f>
        <v>P0435</v>
      </c>
      <c r="C2" s="5">
        <f>IFERROR(__xludf.DUMMYFUNCTION("""COMPUTED_VALUE"""),45839.0)</f>
        <v>45839</v>
      </c>
      <c r="D2" s="5" t="str">
        <f>IFERROR(__xludf.DUMMYFUNCTION("""COMPUTED_VALUE"""),"Tuesday")</f>
        <v>Tuesday</v>
      </c>
      <c r="E2" s="6">
        <f>IFERROR(__xludf.DUMMYFUNCTION("""COMPUTED_VALUE"""),2.0)</f>
        <v>2</v>
      </c>
      <c r="F2" s="7">
        <f>IFERROR(__xludf.DUMMYFUNCTION("""COMPUTED_VALUE"""),0.46875)</f>
        <v>0.46875</v>
      </c>
      <c r="G2" s="8" t="str">
        <f>IFERROR(__xludf.DUMMYFUNCTION("""COMPUTED_VALUE"""),"F")</f>
        <v>F</v>
      </c>
      <c r="H2" s="8">
        <f>IFERROR(__xludf.DUMMYFUNCTION("""COMPUTED_VALUE"""),16.0)</f>
        <v>16</v>
      </c>
      <c r="I2" s="8" t="str">
        <f>IFERROR(__xludf.DUMMYFUNCTION("""COMPUTED_VALUE"""),"Nurse D")</f>
        <v>Nurse D</v>
      </c>
      <c r="J2" s="8" t="str">
        <f>IFERROR(__xludf.DUMMYFUNCTION("""COMPUTED_VALUE"""),"Consultation")</f>
        <v>Consultation</v>
      </c>
      <c r="K2" s="8">
        <f>IFERROR(__xludf.DUMMYFUNCTION("""COMPUTED_VALUE"""),25.0)</f>
        <v>25</v>
      </c>
      <c r="L2" s="8">
        <f>IFERROR(__xludf.DUMMYFUNCTION("""COMPUTED_VALUE"""),19.0)</f>
        <v>19</v>
      </c>
      <c r="M2" s="8">
        <f>IFERROR(__xludf.DUMMYFUNCTION("""COMPUTED_VALUE"""),-6.0)</f>
        <v>-6</v>
      </c>
      <c r="N2" s="8">
        <f>IFERROR(__xludf.DUMMYFUNCTION("""COMPUTED_VALUE"""),6.0)</f>
        <v>6</v>
      </c>
      <c r="O2" s="8" t="str">
        <f>IFERROR(__xludf.DUMMYFUNCTION("""COMPUTED_VALUE"""),"Yes")</f>
        <v>Yes</v>
      </c>
      <c r="P2" s="8"/>
    </row>
    <row r="3">
      <c r="A3" s="8" t="str">
        <f>IFERROR(__xludf.DUMMYFUNCTION("""COMPUTED_VALUE"""),"A0310")</f>
        <v>A0310</v>
      </c>
      <c r="B3" s="8" t="str">
        <f>IFERROR(__xludf.DUMMYFUNCTION("""COMPUTED_VALUE"""),"P0310")</f>
        <v>P0310</v>
      </c>
      <c r="C3" s="5">
        <f>IFERROR(__xludf.DUMMYFUNCTION("""COMPUTED_VALUE"""),45839.0)</f>
        <v>45839</v>
      </c>
      <c r="D3" s="5" t="str">
        <f>IFERROR(__xludf.DUMMYFUNCTION("""COMPUTED_VALUE"""),"Tuesday")</f>
        <v>Tuesday</v>
      </c>
      <c r="E3" s="6">
        <f>IFERROR(__xludf.DUMMYFUNCTION("""COMPUTED_VALUE"""),2.0)</f>
        <v>2</v>
      </c>
      <c r="F3" s="7">
        <f>IFERROR(__xludf.DUMMYFUNCTION("""COMPUTED_VALUE"""),0.5520833333333334)</f>
        <v>0.5520833333</v>
      </c>
      <c r="G3" s="8" t="str">
        <f>IFERROR(__xludf.DUMMYFUNCTION("""COMPUTED_VALUE"""),"F")</f>
        <v>F</v>
      </c>
      <c r="H3" s="8">
        <f>IFERROR(__xludf.DUMMYFUNCTION("""COMPUTED_VALUE"""),27.0)</f>
        <v>27</v>
      </c>
      <c r="I3" s="8" t="str">
        <f>IFERROR(__xludf.DUMMYFUNCTION("""COMPUTED_VALUE"""),"Dr. A")</f>
        <v>Dr. A</v>
      </c>
      <c r="J3" s="8" t="str">
        <f>IFERROR(__xludf.DUMMYFUNCTION("""COMPUTED_VALUE"""),"Consultation")</f>
        <v>Consultation</v>
      </c>
      <c r="K3" s="8">
        <f>IFERROR(__xludf.DUMMYFUNCTION("""COMPUTED_VALUE"""),15.0)</f>
        <v>15</v>
      </c>
      <c r="L3" s="8">
        <f>IFERROR(__xludf.DUMMYFUNCTION("""COMPUTED_VALUE"""),10.0)</f>
        <v>10</v>
      </c>
      <c r="M3" s="8">
        <f>IFERROR(__xludf.DUMMYFUNCTION("""COMPUTED_VALUE"""),-5.0)</f>
        <v>-5</v>
      </c>
      <c r="N3" s="8">
        <f>IFERROR(__xludf.DUMMYFUNCTION("""COMPUTED_VALUE"""),5.0)</f>
        <v>5</v>
      </c>
      <c r="O3" s="8" t="str">
        <f>IFERROR(__xludf.DUMMYFUNCTION("""COMPUTED_VALUE"""),"Yes")</f>
        <v>Yes</v>
      </c>
      <c r="P3" s="8"/>
    </row>
    <row r="4">
      <c r="A4" s="8" t="str">
        <f>IFERROR(__xludf.DUMMYFUNCTION("""COMPUTED_VALUE"""),"A0233")</f>
        <v>A0233</v>
      </c>
      <c r="B4" s="8" t="str">
        <f>IFERROR(__xludf.DUMMYFUNCTION("""COMPUTED_VALUE"""),"P0233")</f>
        <v>P0233</v>
      </c>
      <c r="C4" s="5">
        <f>IFERROR(__xludf.DUMMYFUNCTION("""COMPUTED_VALUE"""),45839.0)</f>
        <v>45839</v>
      </c>
      <c r="D4" s="5" t="str">
        <f>IFERROR(__xludf.DUMMYFUNCTION("""COMPUTED_VALUE"""),"Tuesday")</f>
        <v>Tuesday</v>
      </c>
      <c r="E4" s="6">
        <f>IFERROR(__xludf.DUMMYFUNCTION("""COMPUTED_VALUE"""),2.0)</f>
        <v>2</v>
      </c>
      <c r="F4" s="7">
        <f>IFERROR(__xludf.DUMMYFUNCTION("""COMPUTED_VALUE"""),0.65625)</f>
        <v>0.65625</v>
      </c>
      <c r="G4" s="8" t="str">
        <f>IFERROR(__xludf.DUMMYFUNCTION("""COMPUTED_VALUE"""),"M")</f>
        <v>M</v>
      </c>
      <c r="H4" s="8">
        <f>IFERROR(__xludf.DUMMYFUNCTION("""COMPUTED_VALUE"""),40.0)</f>
        <v>40</v>
      </c>
      <c r="I4" s="8" t="str">
        <f>IFERROR(__xludf.DUMMYFUNCTION("""COMPUTED_VALUE"""),"Nurse D")</f>
        <v>Nurse D</v>
      </c>
      <c r="J4" s="8" t="str">
        <f>IFERROR(__xludf.DUMMYFUNCTION("""COMPUTED_VALUE"""),"Consultation")</f>
        <v>Consultation</v>
      </c>
      <c r="K4" s="8">
        <f>IFERROR(__xludf.DUMMYFUNCTION("""COMPUTED_VALUE"""),20.0)</f>
        <v>20</v>
      </c>
      <c r="L4" s="8">
        <f>IFERROR(__xludf.DUMMYFUNCTION("""COMPUTED_VALUE"""),16.0)</f>
        <v>16</v>
      </c>
      <c r="M4" s="8">
        <f>IFERROR(__xludf.DUMMYFUNCTION("""COMPUTED_VALUE"""),-4.0)</f>
        <v>-4</v>
      </c>
      <c r="N4" s="8">
        <f>IFERROR(__xludf.DUMMYFUNCTION("""COMPUTED_VALUE"""),4.0)</f>
        <v>4</v>
      </c>
      <c r="O4" s="8" t="str">
        <f>IFERROR(__xludf.DUMMYFUNCTION("""COMPUTED_VALUE"""),"Yes")</f>
        <v>Yes</v>
      </c>
      <c r="P4" s="8"/>
    </row>
    <row r="5">
      <c r="A5" s="8" t="str">
        <f>IFERROR(__xludf.DUMMYFUNCTION("""COMPUTED_VALUE"""),"A0438")</f>
        <v>A0438</v>
      </c>
      <c r="B5" s="8" t="str">
        <f>IFERROR(__xludf.DUMMYFUNCTION("""COMPUTED_VALUE"""),"P0438")</f>
        <v>P0438</v>
      </c>
      <c r="C5" s="5">
        <f>IFERROR(__xludf.DUMMYFUNCTION("""COMPUTED_VALUE"""),45839.0)</f>
        <v>45839</v>
      </c>
      <c r="D5" s="5" t="str">
        <f>IFERROR(__xludf.DUMMYFUNCTION("""COMPUTED_VALUE"""),"Tuesday")</f>
        <v>Tuesday</v>
      </c>
      <c r="E5" s="6">
        <f>IFERROR(__xludf.DUMMYFUNCTION("""COMPUTED_VALUE"""),2.0)</f>
        <v>2</v>
      </c>
      <c r="F5" s="7">
        <f>IFERROR(__xludf.DUMMYFUNCTION("""COMPUTED_VALUE"""),0.5729166666666666)</f>
        <v>0.5729166667</v>
      </c>
      <c r="G5" s="8" t="str">
        <f>IFERROR(__xludf.DUMMYFUNCTION("""COMPUTED_VALUE"""),"F")</f>
        <v>F</v>
      </c>
      <c r="H5" s="8">
        <f>IFERROR(__xludf.DUMMYFUNCTION("""COMPUTED_VALUE"""),18.0)</f>
        <v>18</v>
      </c>
      <c r="I5" s="8" t="str">
        <f>IFERROR(__xludf.DUMMYFUNCTION("""COMPUTED_VALUE"""),"Nurse D")</f>
        <v>Nurse D</v>
      </c>
      <c r="J5" s="8" t="str">
        <f>IFERROR(__xludf.DUMMYFUNCTION("""COMPUTED_VALUE"""),"Consultation")</f>
        <v>Consultation</v>
      </c>
      <c r="K5" s="8">
        <f>IFERROR(__xludf.DUMMYFUNCTION("""COMPUTED_VALUE"""),25.0)</f>
        <v>25</v>
      </c>
      <c r="L5" s="8">
        <f>IFERROR(__xludf.DUMMYFUNCTION("""COMPUTED_VALUE"""),21.0)</f>
        <v>21</v>
      </c>
      <c r="M5" s="8">
        <f>IFERROR(__xludf.DUMMYFUNCTION("""COMPUTED_VALUE"""),-4.0)</f>
        <v>-4</v>
      </c>
      <c r="N5" s="8">
        <f>IFERROR(__xludf.DUMMYFUNCTION("""COMPUTED_VALUE"""),4.0)</f>
        <v>4</v>
      </c>
      <c r="O5" s="8" t="str">
        <f>IFERROR(__xludf.DUMMYFUNCTION("""COMPUTED_VALUE"""),"Yes")</f>
        <v>Yes</v>
      </c>
      <c r="P5" s="8"/>
    </row>
    <row r="6">
      <c r="A6" s="8" t="str">
        <f>IFERROR(__xludf.DUMMYFUNCTION("""COMPUTED_VALUE"""),"A0158")</f>
        <v>A0158</v>
      </c>
      <c r="B6" s="8" t="str">
        <f>IFERROR(__xludf.DUMMYFUNCTION("""COMPUTED_VALUE"""),"P0158")</f>
        <v>P0158</v>
      </c>
      <c r="C6" s="5">
        <f>IFERROR(__xludf.DUMMYFUNCTION("""COMPUTED_VALUE"""),45839.0)</f>
        <v>45839</v>
      </c>
      <c r="D6" s="5" t="str">
        <f>IFERROR(__xludf.DUMMYFUNCTION("""COMPUTED_VALUE"""),"Tuesday")</f>
        <v>Tuesday</v>
      </c>
      <c r="E6" s="6">
        <f>IFERROR(__xludf.DUMMYFUNCTION("""COMPUTED_VALUE"""),2.0)</f>
        <v>2</v>
      </c>
      <c r="F6" s="7">
        <f>IFERROR(__xludf.DUMMYFUNCTION("""COMPUTED_VALUE"""),0.4375)</f>
        <v>0.4375</v>
      </c>
      <c r="G6" s="8" t="str">
        <f>IFERROR(__xludf.DUMMYFUNCTION("""COMPUTED_VALUE"""),"F")</f>
        <v>F</v>
      </c>
      <c r="H6" s="8">
        <f>IFERROR(__xludf.DUMMYFUNCTION("""COMPUTED_VALUE"""),18.0)</f>
        <v>18</v>
      </c>
      <c r="I6" s="8" t="str">
        <f>IFERROR(__xludf.DUMMYFUNCTION("""COMPUTED_VALUE"""),"Dr. C")</f>
        <v>Dr. C</v>
      </c>
      <c r="J6" s="8" t="str">
        <f>IFERROR(__xludf.DUMMYFUNCTION("""COMPUTED_VALUE"""),"Consultation")</f>
        <v>Consultation</v>
      </c>
      <c r="K6" s="8">
        <f>IFERROR(__xludf.DUMMYFUNCTION("""COMPUTED_VALUE"""),25.0)</f>
        <v>25</v>
      </c>
      <c r="L6" s="8">
        <f>IFERROR(__xludf.DUMMYFUNCTION("""COMPUTED_VALUE"""),22.0)</f>
        <v>22</v>
      </c>
      <c r="M6" s="8">
        <f>IFERROR(__xludf.DUMMYFUNCTION("""COMPUTED_VALUE"""),-3.0)</f>
        <v>-3</v>
      </c>
      <c r="N6" s="8">
        <f>IFERROR(__xludf.DUMMYFUNCTION("""COMPUTED_VALUE"""),3.0)</f>
        <v>3</v>
      </c>
      <c r="O6" s="8" t="str">
        <f>IFERROR(__xludf.DUMMYFUNCTION("""COMPUTED_VALUE"""),"Yes")</f>
        <v>Yes</v>
      </c>
      <c r="P6" s="8"/>
    </row>
    <row r="7">
      <c r="A7" s="8" t="str">
        <f>IFERROR(__xludf.DUMMYFUNCTION("""COMPUTED_VALUE"""),"A0414")</f>
        <v>A0414</v>
      </c>
      <c r="B7" s="8" t="str">
        <f>IFERROR(__xludf.DUMMYFUNCTION("""COMPUTED_VALUE"""),"P0414")</f>
        <v>P0414</v>
      </c>
      <c r="C7" s="5">
        <f>IFERROR(__xludf.DUMMYFUNCTION("""COMPUTED_VALUE"""),45839.0)</f>
        <v>45839</v>
      </c>
      <c r="D7" s="5" t="str">
        <f>IFERROR(__xludf.DUMMYFUNCTION("""COMPUTED_VALUE"""),"Tuesday")</f>
        <v>Tuesday</v>
      </c>
      <c r="E7" s="6">
        <f>IFERROR(__xludf.DUMMYFUNCTION("""COMPUTED_VALUE"""),2.0)</f>
        <v>2</v>
      </c>
      <c r="F7" s="7">
        <f>IFERROR(__xludf.DUMMYFUNCTION("""COMPUTED_VALUE"""),0.6979166666666666)</f>
        <v>0.6979166667</v>
      </c>
      <c r="G7" s="8" t="str">
        <f>IFERROR(__xludf.DUMMYFUNCTION("""COMPUTED_VALUE"""),"F")</f>
        <v>F</v>
      </c>
      <c r="H7" s="8">
        <f>IFERROR(__xludf.DUMMYFUNCTION("""COMPUTED_VALUE"""),26.0)</f>
        <v>26</v>
      </c>
      <c r="I7" s="8" t="str">
        <f>IFERROR(__xludf.DUMMYFUNCTION("""COMPUTED_VALUE"""),"Dr. A")</f>
        <v>Dr. A</v>
      </c>
      <c r="J7" s="8" t="str">
        <f>IFERROR(__xludf.DUMMYFUNCTION("""COMPUTED_VALUE"""),"Consultation")</f>
        <v>Consultation</v>
      </c>
      <c r="K7" s="8">
        <f>IFERROR(__xludf.DUMMYFUNCTION("""COMPUTED_VALUE"""),25.0)</f>
        <v>25</v>
      </c>
      <c r="L7" s="8">
        <f>IFERROR(__xludf.DUMMYFUNCTION("""COMPUTED_VALUE"""),22.0)</f>
        <v>22</v>
      </c>
      <c r="M7" s="8">
        <f>IFERROR(__xludf.DUMMYFUNCTION("""COMPUTED_VALUE"""),-3.0)</f>
        <v>-3</v>
      </c>
      <c r="N7" s="8">
        <f>IFERROR(__xludf.DUMMYFUNCTION("""COMPUTED_VALUE"""),3.0)</f>
        <v>3</v>
      </c>
      <c r="O7" s="8" t="str">
        <f>IFERROR(__xludf.DUMMYFUNCTION("""COMPUTED_VALUE"""),"Yes")</f>
        <v>Yes</v>
      </c>
      <c r="P7" s="8"/>
    </row>
    <row r="8">
      <c r="A8" s="8" t="str">
        <f>IFERROR(__xludf.DUMMYFUNCTION("""COMPUTED_VALUE"""),"A0466")</f>
        <v>A0466</v>
      </c>
      <c r="B8" s="8" t="str">
        <f>IFERROR(__xludf.DUMMYFUNCTION("""COMPUTED_VALUE"""),"P0466")</f>
        <v>P0466</v>
      </c>
      <c r="C8" s="5">
        <f>IFERROR(__xludf.DUMMYFUNCTION("""COMPUTED_VALUE"""),45839.0)</f>
        <v>45839</v>
      </c>
      <c r="D8" s="5" t="str">
        <f>IFERROR(__xludf.DUMMYFUNCTION("""COMPUTED_VALUE"""),"Tuesday")</f>
        <v>Tuesday</v>
      </c>
      <c r="E8" s="6">
        <f>IFERROR(__xludf.DUMMYFUNCTION("""COMPUTED_VALUE"""),2.0)</f>
        <v>2</v>
      </c>
      <c r="F8" s="7">
        <f>IFERROR(__xludf.DUMMYFUNCTION("""COMPUTED_VALUE"""),0.59375)</f>
        <v>0.59375</v>
      </c>
      <c r="G8" s="8" t="str">
        <f>IFERROR(__xludf.DUMMYFUNCTION("""COMPUTED_VALUE"""),"M")</f>
        <v>M</v>
      </c>
      <c r="H8" s="8">
        <f>IFERROR(__xludf.DUMMYFUNCTION("""COMPUTED_VALUE"""),54.0)</f>
        <v>54</v>
      </c>
      <c r="I8" s="8" t="str">
        <f>IFERROR(__xludf.DUMMYFUNCTION("""COMPUTED_VALUE"""),"Dr. C")</f>
        <v>Dr. C</v>
      </c>
      <c r="J8" s="8" t="str">
        <f>IFERROR(__xludf.DUMMYFUNCTION("""COMPUTED_VALUE"""),"Consultation")</f>
        <v>Consultation</v>
      </c>
      <c r="K8" s="8">
        <f>IFERROR(__xludf.DUMMYFUNCTION("""COMPUTED_VALUE"""),25.0)</f>
        <v>25</v>
      </c>
      <c r="L8" s="8">
        <f>IFERROR(__xludf.DUMMYFUNCTION("""COMPUTED_VALUE"""),22.0)</f>
        <v>22</v>
      </c>
      <c r="M8" s="8">
        <f>IFERROR(__xludf.DUMMYFUNCTION("""COMPUTED_VALUE"""),-3.0)</f>
        <v>-3</v>
      </c>
      <c r="N8" s="8">
        <f>IFERROR(__xludf.DUMMYFUNCTION("""COMPUTED_VALUE"""),3.0)</f>
        <v>3</v>
      </c>
      <c r="O8" s="8" t="str">
        <f>IFERROR(__xludf.DUMMYFUNCTION("""COMPUTED_VALUE"""),"Yes")</f>
        <v>Yes</v>
      </c>
      <c r="P8" s="8"/>
    </row>
    <row r="9">
      <c r="A9" s="8" t="str">
        <f>IFERROR(__xludf.DUMMYFUNCTION("""COMPUTED_VALUE"""),"A0145")</f>
        <v>A0145</v>
      </c>
      <c r="B9" s="8" t="str">
        <f>IFERROR(__xludf.DUMMYFUNCTION("""COMPUTED_VALUE"""),"P0145")</f>
        <v>P0145</v>
      </c>
      <c r="C9" s="5">
        <f>IFERROR(__xludf.DUMMYFUNCTION("""COMPUTED_VALUE"""),45839.0)</f>
        <v>45839</v>
      </c>
      <c r="D9" s="5" t="str">
        <f>IFERROR(__xludf.DUMMYFUNCTION("""COMPUTED_VALUE"""),"Tuesday")</f>
        <v>Tuesday</v>
      </c>
      <c r="E9" s="6">
        <f>IFERROR(__xludf.DUMMYFUNCTION("""COMPUTED_VALUE"""),2.0)</f>
        <v>2</v>
      </c>
      <c r="F9" s="7">
        <f>IFERROR(__xludf.DUMMYFUNCTION("""COMPUTED_VALUE"""),0.6666666666666666)</f>
        <v>0.6666666667</v>
      </c>
      <c r="G9" s="8" t="str">
        <f>IFERROR(__xludf.DUMMYFUNCTION("""COMPUTED_VALUE"""),"M")</f>
        <v>M</v>
      </c>
      <c r="H9" s="8">
        <f>IFERROR(__xludf.DUMMYFUNCTION("""COMPUTED_VALUE"""),28.0)</f>
        <v>28</v>
      </c>
      <c r="I9" s="8" t="str">
        <f>IFERROR(__xludf.DUMMYFUNCTION("""COMPUTED_VALUE"""),"Dr. A")</f>
        <v>Dr. A</v>
      </c>
      <c r="J9" s="8" t="str">
        <f>IFERROR(__xludf.DUMMYFUNCTION("""COMPUTED_VALUE"""),"Follow-up")</f>
        <v>Follow-up</v>
      </c>
      <c r="K9" s="8">
        <f>IFERROR(__xludf.DUMMYFUNCTION("""COMPUTED_VALUE"""),25.0)</f>
        <v>25</v>
      </c>
      <c r="L9" s="8">
        <f>IFERROR(__xludf.DUMMYFUNCTION("""COMPUTED_VALUE"""),23.0)</f>
        <v>23</v>
      </c>
      <c r="M9" s="8">
        <f>IFERROR(__xludf.DUMMYFUNCTION("""COMPUTED_VALUE"""),-2.0)</f>
        <v>-2</v>
      </c>
      <c r="N9" s="8">
        <f>IFERROR(__xludf.DUMMYFUNCTION("""COMPUTED_VALUE"""),2.0)</f>
        <v>2</v>
      </c>
      <c r="O9" s="8" t="str">
        <f>IFERROR(__xludf.DUMMYFUNCTION("""COMPUTED_VALUE"""),"Yes")</f>
        <v>Yes</v>
      </c>
      <c r="P9" s="8"/>
    </row>
    <row r="10">
      <c r="A10" s="8" t="str">
        <f>IFERROR(__xludf.DUMMYFUNCTION("""COMPUTED_VALUE"""),"A0171")</f>
        <v>A0171</v>
      </c>
      <c r="B10" s="8" t="str">
        <f>IFERROR(__xludf.DUMMYFUNCTION("""COMPUTED_VALUE"""),"P0171")</f>
        <v>P0171</v>
      </c>
      <c r="C10" s="5">
        <f>IFERROR(__xludf.DUMMYFUNCTION("""COMPUTED_VALUE"""),45839.0)</f>
        <v>45839</v>
      </c>
      <c r="D10" s="5" t="str">
        <f>IFERROR(__xludf.DUMMYFUNCTION("""COMPUTED_VALUE"""),"Tuesday")</f>
        <v>Tuesday</v>
      </c>
      <c r="E10" s="6">
        <f>IFERROR(__xludf.DUMMYFUNCTION("""COMPUTED_VALUE"""),2.0)</f>
        <v>2</v>
      </c>
      <c r="F10" s="7">
        <f>IFERROR(__xludf.DUMMYFUNCTION("""COMPUTED_VALUE"""),0.4270833333333333)</f>
        <v>0.4270833333</v>
      </c>
      <c r="G10" s="8" t="str">
        <f>IFERROR(__xludf.DUMMYFUNCTION("""COMPUTED_VALUE"""),"M")</f>
        <v>M</v>
      </c>
      <c r="H10" s="8">
        <f>IFERROR(__xludf.DUMMYFUNCTION("""COMPUTED_VALUE"""),70.0)</f>
        <v>70</v>
      </c>
      <c r="I10" s="8" t="str">
        <f>IFERROR(__xludf.DUMMYFUNCTION("""COMPUTED_VALUE"""),"Dr. C")</f>
        <v>Dr. C</v>
      </c>
      <c r="J10" s="8" t="str">
        <f>IFERROR(__xludf.DUMMYFUNCTION("""COMPUTED_VALUE"""),"Follow-up")</f>
        <v>Follow-up</v>
      </c>
      <c r="K10" s="8">
        <f>IFERROR(__xludf.DUMMYFUNCTION("""COMPUTED_VALUE"""),25.0)</f>
        <v>25</v>
      </c>
      <c r="L10" s="8">
        <f>IFERROR(__xludf.DUMMYFUNCTION("""COMPUTED_VALUE"""),23.0)</f>
        <v>23</v>
      </c>
      <c r="M10" s="8">
        <f>IFERROR(__xludf.DUMMYFUNCTION("""COMPUTED_VALUE"""),-2.0)</f>
        <v>-2</v>
      </c>
      <c r="N10" s="8">
        <f>IFERROR(__xludf.DUMMYFUNCTION("""COMPUTED_VALUE"""),2.0)</f>
        <v>2</v>
      </c>
      <c r="O10" s="8" t="str">
        <f>IFERROR(__xludf.DUMMYFUNCTION("""COMPUTED_VALUE"""),"Yes")</f>
        <v>Yes</v>
      </c>
      <c r="P10" s="8"/>
    </row>
    <row r="11">
      <c r="A11" s="8" t="str">
        <f>IFERROR(__xludf.DUMMYFUNCTION("""COMPUTED_VALUE"""),"A0335")</f>
        <v>A0335</v>
      </c>
      <c r="B11" s="8" t="str">
        <f>IFERROR(__xludf.DUMMYFUNCTION("""COMPUTED_VALUE"""),"P0335")</f>
        <v>P0335</v>
      </c>
      <c r="C11" s="5">
        <f>IFERROR(__xludf.DUMMYFUNCTION("""COMPUTED_VALUE"""),45839.0)</f>
        <v>45839</v>
      </c>
      <c r="D11" s="5" t="str">
        <f>IFERROR(__xludf.DUMMYFUNCTION("""COMPUTED_VALUE"""),"Tuesday")</f>
        <v>Tuesday</v>
      </c>
      <c r="E11" s="6">
        <f>IFERROR(__xludf.DUMMYFUNCTION("""COMPUTED_VALUE"""),2.0)</f>
        <v>2</v>
      </c>
      <c r="F11" s="7">
        <f>IFERROR(__xludf.DUMMYFUNCTION("""COMPUTED_VALUE"""),0.6875)</f>
        <v>0.6875</v>
      </c>
      <c r="G11" s="8" t="str">
        <f>IFERROR(__xludf.DUMMYFUNCTION("""COMPUTED_VALUE"""),"F")</f>
        <v>F</v>
      </c>
      <c r="H11" s="8">
        <f>IFERROR(__xludf.DUMMYFUNCTION("""COMPUTED_VALUE"""),36.0)</f>
        <v>36</v>
      </c>
      <c r="I11" s="8" t="str">
        <f>IFERROR(__xludf.DUMMYFUNCTION("""COMPUTED_VALUE"""),"Nurse D")</f>
        <v>Nurse D</v>
      </c>
      <c r="J11" s="8" t="str">
        <f>IFERROR(__xludf.DUMMYFUNCTION("""COMPUTED_VALUE"""),"Follow-up")</f>
        <v>Follow-up</v>
      </c>
      <c r="K11" s="8">
        <f>IFERROR(__xludf.DUMMYFUNCTION("""COMPUTED_VALUE"""),25.0)</f>
        <v>25</v>
      </c>
      <c r="L11" s="8">
        <f>IFERROR(__xludf.DUMMYFUNCTION("""COMPUTED_VALUE"""),23.0)</f>
        <v>23</v>
      </c>
      <c r="M11" s="8">
        <f>IFERROR(__xludf.DUMMYFUNCTION("""COMPUTED_VALUE"""),-2.0)</f>
        <v>-2</v>
      </c>
      <c r="N11" s="8">
        <f>IFERROR(__xludf.DUMMYFUNCTION("""COMPUTED_VALUE"""),2.0)</f>
        <v>2</v>
      </c>
      <c r="O11" s="8" t="str">
        <f>IFERROR(__xludf.DUMMYFUNCTION("""COMPUTED_VALUE"""),"Yes")</f>
        <v>Yes</v>
      </c>
      <c r="P11" s="8"/>
    </row>
    <row r="12">
      <c r="A12" s="8" t="str">
        <f>IFERROR(__xludf.DUMMYFUNCTION("""COMPUTED_VALUE"""),"A0471")</f>
        <v>A0471</v>
      </c>
      <c r="B12" s="8" t="str">
        <f>IFERROR(__xludf.DUMMYFUNCTION("""COMPUTED_VALUE"""),"P0471")</f>
        <v>P0471</v>
      </c>
      <c r="C12" s="5">
        <f>IFERROR(__xludf.DUMMYFUNCTION("""COMPUTED_VALUE"""),45839.0)</f>
        <v>45839</v>
      </c>
      <c r="D12" s="5" t="str">
        <f>IFERROR(__xludf.DUMMYFUNCTION("""COMPUTED_VALUE"""),"Tuesday")</f>
        <v>Tuesday</v>
      </c>
      <c r="E12" s="6">
        <f>IFERROR(__xludf.DUMMYFUNCTION("""COMPUTED_VALUE"""),2.0)</f>
        <v>2</v>
      </c>
      <c r="F12" s="7">
        <f>IFERROR(__xludf.DUMMYFUNCTION("""COMPUTED_VALUE"""),0.6458333333333334)</f>
        <v>0.6458333333</v>
      </c>
      <c r="G12" s="8" t="str">
        <f>IFERROR(__xludf.DUMMYFUNCTION("""COMPUTED_VALUE"""),"M")</f>
        <v>M</v>
      </c>
      <c r="H12" s="8">
        <f>IFERROR(__xludf.DUMMYFUNCTION("""COMPUTED_VALUE"""),35.0)</f>
        <v>35</v>
      </c>
      <c r="I12" s="8" t="str">
        <f>IFERROR(__xludf.DUMMYFUNCTION("""COMPUTED_VALUE"""),"Nurse D")</f>
        <v>Nurse D</v>
      </c>
      <c r="J12" s="8" t="str">
        <f>IFERROR(__xludf.DUMMYFUNCTION("""COMPUTED_VALUE"""),"Consultation")</f>
        <v>Consultation</v>
      </c>
      <c r="K12" s="8">
        <f>IFERROR(__xludf.DUMMYFUNCTION("""COMPUTED_VALUE"""),15.0)</f>
        <v>15</v>
      </c>
      <c r="L12" s="8">
        <f>IFERROR(__xludf.DUMMYFUNCTION("""COMPUTED_VALUE"""),14.0)</f>
        <v>14</v>
      </c>
      <c r="M12" s="8">
        <f>IFERROR(__xludf.DUMMYFUNCTION("""COMPUTED_VALUE"""),-1.0)</f>
        <v>-1</v>
      </c>
      <c r="N12" s="8">
        <f>IFERROR(__xludf.DUMMYFUNCTION("""COMPUTED_VALUE"""),1.0)</f>
        <v>1</v>
      </c>
      <c r="O12" s="8" t="str">
        <f>IFERROR(__xludf.DUMMYFUNCTION("""COMPUTED_VALUE"""),"Yes")</f>
        <v>Yes</v>
      </c>
      <c r="P12" s="8"/>
    </row>
    <row r="13">
      <c r="A13" s="8" t="str">
        <f>IFERROR(__xludf.DUMMYFUNCTION("""COMPUTED_VALUE"""),"A0404")</f>
        <v>A0404</v>
      </c>
      <c r="B13" s="8" t="str">
        <f>IFERROR(__xludf.DUMMYFUNCTION("""COMPUTED_VALUE"""),"P0404")</f>
        <v>P0404</v>
      </c>
      <c r="C13" s="5">
        <f>IFERROR(__xludf.DUMMYFUNCTION("""COMPUTED_VALUE"""),45839.0)</f>
        <v>45839</v>
      </c>
      <c r="D13" s="5" t="str">
        <f>IFERROR(__xludf.DUMMYFUNCTION("""COMPUTED_VALUE"""),"Tuesday")</f>
        <v>Tuesday</v>
      </c>
      <c r="E13" s="6">
        <f>IFERROR(__xludf.DUMMYFUNCTION("""COMPUTED_VALUE"""),2.0)</f>
        <v>2</v>
      </c>
      <c r="F13" s="7">
        <f>IFERROR(__xludf.DUMMYFUNCTION("""COMPUTED_VALUE"""),0.5833333333333334)</f>
        <v>0.5833333333</v>
      </c>
      <c r="G13" s="8" t="str">
        <f>IFERROR(__xludf.DUMMYFUNCTION("""COMPUTED_VALUE"""),"M")</f>
        <v>M</v>
      </c>
      <c r="H13" s="8">
        <f>IFERROR(__xludf.DUMMYFUNCTION("""COMPUTED_VALUE"""),24.0)</f>
        <v>24</v>
      </c>
      <c r="I13" s="8" t="str">
        <f>IFERROR(__xludf.DUMMYFUNCTION("""COMPUTED_VALUE"""),"Nurse D")</f>
        <v>Nurse D</v>
      </c>
      <c r="J13" s="8" t="str">
        <f>IFERROR(__xludf.DUMMYFUNCTION("""COMPUTED_VALUE"""),"Follow-up")</f>
        <v>Follow-up</v>
      </c>
      <c r="K13" s="8">
        <f>IFERROR(__xludf.DUMMYFUNCTION("""COMPUTED_VALUE"""),15.0)</f>
        <v>15</v>
      </c>
      <c r="L13" s="8">
        <f>IFERROR(__xludf.DUMMYFUNCTION("""COMPUTED_VALUE"""),14.0)</f>
        <v>14</v>
      </c>
      <c r="M13" s="8">
        <f>IFERROR(__xludf.DUMMYFUNCTION("""COMPUTED_VALUE"""),-1.0)</f>
        <v>-1</v>
      </c>
      <c r="N13" s="8">
        <f>IFERROR(__xludf.DUMMYFUNCTION("""COMPUTED_VALUE"""),1.0)</f>
        <v>1</v>
      </c>
      <c r="O13" s="8" t="str">
        <f>IFERROR(__xludf.DUMMYFUNCTION("""COMPUTED_VALUE"""),"Yes")</f>
        <v>Yes</v>
      </c>
      <c r="P13" s="8"/>
    </row>
    <row r="14">
      <c r="A14" s="8" t="str">
        <f>IFERROR(__xludf.DUMMYFUNCTION("""COMPUTED_VALUE"""),"A0285")</f>
        <v>A0285</v>
      </c>
      <c r="B14" s="8" t="str">
        <f>IFERROR(__xludf.DUMMYFUNCTION("""COMPUTED_VALUE"""),"P0285")</f>
        <v>P0285</v>
      </c>
      <c r="C14" s="5">
        <f>IFERROR(__xludf.DUMMYFUNCTION("""COMPUTED_VALUE"""),45839.0)</f>
        <v>45839</v>
      </c>
      <c r="D14" s="5" t="str">
        <f>IFERROR(__xludf.DUMMYFUNCTION("""COMPUTED_VALUE"""),"Tuesday")</f>
        <v>Tuesday</v>
      </c>
      <c r="E14" s="6">
        <f>IFERROR(__xludf.DUMMYFUNCTION("""COMPUTED_VALUE"""),2.0)</f>
        <v>2</v>
      </c>
      <c r="F14" s="7">
        <f>IFERROR(__xludf.DUMMYFUNCTION("""COMPUTED_VALUE"""),0.3854166666666667)</f>
        <v>0.3854166667</v>
      </c>
      <c r="G14" s="8" t="str">
        <f>IFERROR(__xludf.DUMMYFUNCTION("""COMPUTED_VALUE"""),"F")</f>
        <v>F</v>
      </c>
      <c r="H14" s="8">
        <f>IFERROR(__xludf.DUMMYFUNCTION("""COMPUTED_VALUE"""),15.0)</f>
        <v>15</v>
      </c>
      <c r="I14" s="8" t="str">
        <f>IFERROR(__xludf.DUMMYFUNCTION("""COMPUTED_VALUE"""),"Nurse D")</f>
        <v>Nurse D</v>
      </c>
      <c r="J14" s="8" t="str">
        <f>IFERROR(__xludf.DUMMYFUNCTION("""COMPUTED_VALUE"""),"Consultation")</f>
        <v>Consultation</v>
      </c>
      <c r="K14" s="8">
        <f>IFERROR(__xludf.DUMMYFUNCTION("""COMPUTED_VALUE"""),20.0)</f>
        <v>20</v>
      </c>
      <c r="L14" s="8">
        <f>IFERROR(__xludf.DUMMYFUNCTION("""COMPUTED_VALUE"""),20.0)</f>
        <v>20</v>
      </c>
      <c r="M14" s="8">
        <f>IFERROR(__xludf.DUMMYFUNCTION("""COMPUTED_VALUE"""),0.0)</f>
        <v>0</v>
      </c>
      <c r="N14" s="8">
        <f>IFERROR(__xludf.DUMMYFUNCTION("""COMPUTED_VALUE"""),0.0)</f>
        <v>0</v>
      </c>
      <c r="O14" s="8" t="str">
        <f>IFERROR(__xludf.DUMMYFUNCTION("""COMPUTED_VALUE"""),"Yes")</f>
        <v>Yes</v>
      </c>
      <c r="P14" s="8"/>
    </row>
    <row r="15">
      <c r="A15" s="8" t="str">
        <f>IFERROR(__xludf.DUMMYFUNCTION("""COMPUTED_VALUE"""),"A0284")</f>
        <v>A0284</v>
      </c>
      <c r="B15" s="8" t="str">
        <f>IFERROR(__xludf.DUMMYFUNCTION("""COMPUTED_VALUE"""),"P0284")</f>
        <v>P0284</v>
      </c>
      <c r="C15" s="5">
        <f>IFERROR(__xludf.DUMMYFUNCTION("""COMPUTED_VALUE"""),45839.0)</f>
        <v>45839</v>
      </c>
      <c r="D15" s="5" t="str">
        <f>IFERROR(__xludf.DUMMYFUNCTION("""COMPUTED_VALUE"""),"Tuesday")</f>
        <v>Tuesday</v>
      </c>
      <c r="E15" s="6">
        <f>IFERROR(__xludf.DUMMYFUNCTION("""COMPUTED_VALUE"""),2.0)</f>
        <v>2</v>
      </c>
      <c r="F15" s="7">
        <f>IFERROR(__xludf.DUMMYFUNCTION("""COMPUTED_VALUE"""),0.5520833333333334)</f>
        <v>0.5520833333</v>
      </c>
      <c r="G15" s="8" t="str">
        <f>IFERROR(__xludf.DUMMYFUNCTION("""COMPUTED_VALUE"""),"M")</f>
        <v>M</v>
      </c>
      <c r="H15" s="8">
        <f>IFERROR(__xludf.DUMMYFUNCTION("""COMPUTED_VALUE"""),63.0)</f>
        <v>63</v>
      </c>
      <c r="I15" s="8" t="str">
        <f>IFERROR(__xludf.DUMMYFUNCTION("""COMPUTED_VALUE"""),"Nurse D")</f>
        <v>Nurse D</v>
      </c>
      <c r="J15" s="8" t="str">
        <f>IFERROR(__xludf.DUMMYFUNCTION("""COMPUTED_VALUE"""),"Follow-up")</f>
        <v>Follow-up</v>
      </c>
      <c r="K15" s="8">
        <f>IFERROR(__xludf.DUMMYFUNCTION("""COMPUTED_VALUE"""),25.0)</f>
        <v>25</v>
      </c>
      <c r="L15" s="8">
        <f>IFERROR(__xludf.DUMMYFUNCTION("""COMPUTED_VALUE"""),25.0)</f>
        <v>25</v>
      </c>
      <c r="M15" s="8">
        <f>IFERROR(__xludf.DUMMYFUNCTION("""COMPUTED_VALUE"""),0.0)</f>
        <v>0</v>
      </c>
      <c r="N15" s="8">
        <f>IFERROR(__xludf.DUMMYFUNCTION("""COMPUTED_VALUE"""),0.0)</f>
        <v>0</v>
      </c>
      <c r="O15" s="8" t="str">
        <f>IFERROR(__xludf.DUMMYFUNCTION("""COMPUTED_VALUE"""),"Yes")</f>
        <v>Yes</v>
      </c>
      <c r="P15" s="8"/>
    </row>
    <row r="16">
      <c r="A16" s="8" t="str">
        <f>IFERROR(__xludf.DUMMYFUNCTION("""COMPUTED_VALUE"""),"A0402")</f>
        <v>A0402</v>
      </c>
      <c r="B16" s="8" t="str">
        <f>IFERROR(__xludf.DUMMYFUNCTION("""COMPUTED_VALUE"""),"P0402")</f>
        <v>P0402</v>
      </c>
      <c r="C16" s="5">
        <f>IFERROR(__xludf.DUMMYFUNCTION("""COMPUTED_VALUE"""),45839.0)</f>
        <v>45839</v>
      </c>
      <c r="D16" s="5" t="str">
        <f>IFERROR(__xludf.DUMMYFUNCTION("""COMPUTED_VALUE"""),"Tuesday")</f>
        <v>Tuesday</v>
      </c>
      <c r="E16" s="6">
        <f>IFERROR(__xludf.DUMMYFUNCTION("""COMPUTED_VALUE"""),2.0)</f>
        <v>2</v>
      </c>
      <c r="F16" s="7">
        <f>IFERROR(__xludf.DUMMYFUNCTION("""COMPUTED_VALUE"""),0.5833333333333334)</f>
        <v>0.5833333333</v>
      </c>
      <c r="G16" s="8" t="str">
        <f>IFERROR(__xludf.DUMMYFUNCTION("""COMPUTED_VALUE"""),"M")</f>
        <v>M</v>
      </c>
      <c r="H16" s="8">
        <f>IFERROR(__xludf.DUMMYFUNCTION("""COMPUTED_VALUE"""),51.0)</f>
        <v>51</v>
      </c>
      <c r="I16" s="8" t="str">
        <f>IFERROR(__xludf.DUMMYFUNCTION("""COMPUTED_VALUE"""),"Dr. B")</f>
        <v>Dr. B</v>
      </c>
      <c r="J16" s="8" t="str">
        <f>IFERROR(__xludf.DUMMYFUNCTION("""COMPUTED_VALUE"""),"Follow-up")</f>
        <v>Follow-up</v>
      </c>
      <c r="K16" s="8">
        <f>IFERROR(__xludf.DUMMYFUNCTION("""COMPUTED_VALUE"""),25.0)</f>
        <v>25</v>
      </c>
      <c r="L16" s="8">
        <f>IFERROR(__xludf.DUMMYFUNCTION("""COMPUTED_VALUE"""),26.0)</f>
        <v>26</v>
      </c>
      <c r="M16" s="8">
        <f>IFERROR(__xludf.DUMMYFUNCTION("""COMPUTED_VALUE"""),1.0)</f>
        <v>1</v>
      </c>
      <c r="N16" s="8">
        <f>IFERROR(__xludf.DUMMYFUNCTION("""COMPUTED_VALUE"""),1.0)</f>
        <v>1</v>
      </c>
      <c r="O16" s="8" t="str">
        <f>IFERROR(__xludf.DUMMYFUNCTION("""COMPUTED_VALUE"""),"Yes")</f>
        <v>Yes</v>
      </c>
      <c r="P16" s="8"/>
    </row>
    <row r="17">
      <c r="A17" s="8" t="str">
        <f>IFERROR(__xludf.DUMMYFUNCTION("""COMPUTED_VALUE"""),"A0135")</f>
        <v>A0135</v>
      </c>
      <c r="B17" s="8" t="str">
        <f>IFERROR(__xludf.DUMMYFUNCTION("""COMPUTED_VALUE"""),"P0135")</f>
        <v>P0135</v>
      </c>
      <c r="C17" s="5">
        <f>IFERROR(__xludf.DUMMYFUNCTION("""COMPUTED_VALUE"""),45839.0)</f>
        <v>45839</v>
      </c>
      <c r="D17" s="5" t="str">
        <f>IFERROR(__xludf.DUMMYFUNCTION("""COMPUTED_VALUE"""),"Tuesday")</f>
        <v>Tuesday</v>
      </c>
      <c r="E17" s="6">
        <f>IFERROR(__xludf.DUMMYFUNCTION("""COMPUTED_VALUE"""),2.0)</f>
        <v>2</v>
      </c>
      <c r="F17" s="7">
        <f>IFERROR(__xludf.DUMMYFUNCTION("""COMPUTED_VALUE"""),0.6458333333333334)</f>
        <v>0.6458333333</v>
      </c>
      <c r="G17" s="8" t="str">
        <f>IFERROR(__xludf.DUMMYFUNCTION("""COMPUTED_VALUE"""),"F")</f>
        <v>F</v>
      </c>
      <c r="H17" s="8">
        <f>IFERROR(__xludf.DUMMYFUNCTION("""COMPUTED_VALUE"""),14.0)</f>
        <v>14</v>
      </c>
      <c r="I17" s="8" t="str">
        <f>IFERROR(__xludf.DUMMYFUNCTION("""COMPUTED_VALUE"""),"Dr. A")</f>
        <v>Dr. A</v>
      </c>
      <c r="J17" s="8" t="str">
        <f>IFERROR(__xludf.DUMMYFUNCTION("""COMPUTED_VALUE"""),"Consultation")</f>
        <v>Consultation</v>
      </c>
      <c r="K17" s="8">
        <f>IFERROR(__xludf.DUMMYFUNCTION("""COMPUTED_VALUE"""),15.0)</f>
        <v>15</v>
      </c>
      <c r="L17" s="8">
        <f>IFERROR(__xludf.DUMMYFUNCTION("""COMPUTED_VALUE"""),17.0)</f>
        <v>17</v>
      </c>
      <c r="M17" s="8">
        <f>IFERROR(__xludf.DUMMYFUNCTION("""COMPUTED_VALUE"""),2.0)</f>
        <v>2</v>
      </c>
      <c r="N17" s="8">
        <f>IFERROR(__xludf.DUMMYFUNCTION("""COMPUTED_VALUE"""),2.0)</f>
        <v>2</v>
      </c>
      <c r="O17" s="8" t="str">
        <f>IFERROR(__xludf.DUMMYFUNCTION("""COMPUTED_VALUE"""),"Yes")</f>
        <v>Yes</v>
      </c>
      <c r="P17" s="8"/>
    </row>
    <row r="18">
      <c r="A18" s="8" t="str">
        <f>IFERROR(__xludf.DUMMYFUNCTION("""COMPUTED_VALUE"""),"A0493")</f>
        <v>A0493</v>
      </c>
      <c r="B18" s="8" t="str">
        <f>IFERROR(__xludf.DUMMYFUNCTION("""COMPUTED_VALUE"""),"P0493")</f>
        <v>P0493</v>
      </c>
      <c r="C18" s="5">
        <f>IFERROR(__xludf.DUMMYFUNCTION("""COMPUTED_VALUE"""),45839.0)</f>
        <v>45839</v>
      </c>
      <c r="D18" s="5" t="str">
        <f>IFERROR(__xludf.DUMMYFUNCTION("""COMPUTED_VALUE"""),"Tuesday")</f>
        <v>Tuesday</v>
      </c>
      <c r="E18" s="6">
        <f>IFERROR(__xludf.DUMMYFUNCTION("""COMPUTED_VALUE"""),2.0)</f>
        <v>2</v>
      </c>
      <c r="F18" s="7">
        <f>IFERROR(__xludf.DUMMYFUNCTION("""COMPUTED_VALUE"""),0.59375)</f>
        <v>0.59375</v>
      </c>
      <c r="G18" s="8" t="str">
        <f>IFERROR(__xludf.DUMMYFUNCTION("""COMPUTED_VALUE"""),"M")</f>
        <v>M</v>
      </c>
      <c r="H18" s="8">
        <f>IFERROR(__xludf.DUMMYFUNCTION("""COMPUTED_VALUE"""),1.0)</f>
        <v>1</v>
      </c>
      <c r="I18" s="8" t="str">
        <f>IFERROR(__xludf.DUMMYFUNCTION("""COMPUTED_VALUE"""),"Dr. A")</f>
        <v>Dr. A</v>
      </c>
      <c r="J18" s="8" t="str">
        <f>IFERROR(__xludf.DUMMYFUNCTION("""COMPUTED_VALUE"""),"Consultation")</f>
        <v>Consultation</v>
      </c>
      <c r="K18" s="8">
        <f>IFERROR(__xludf.DUMMYFUNCTION("""COMPUTED_VALUE"""),25.0)</f>
        <v>25</v>
      </c>
      <c r="L18" s="8">
        <f>IFERROR(__xludf.DUMMYFUNCTION("""COMPUTED_VALUE"""),27.0)</f>
        <v>27</v>
      </c>
      <c r="M18" s="8">
        <f>IFERROR(__xludf.DUMMYFUNCTION("""COMPUTED_VALUE"""),2.0)</f>
        <v>2</v>
      </c>
      <c r="N18" s="8">
        <f>IFERROR(__xludf.DUMMYFUNCTION("""COMPUTED_VALUE"""),2.0)</f>
        <v>2</v>
      </c>
      <c r="O18" s="8" t="str">
        <f>IFERROR(__xludf.DUMMYFUNCTION("""COMPUTED_VALUE"""),"Yes")</f>
        <v>Yes</v>
      </c>
      <c r="P18" s="8"/>
    </row>
    <row r="19">
      <c r="A19" s="8" t="str">
        <f>IFERROR(__xludf.DUMMYFUNCTION("""COMPUTED_VALUE"""),"A0330")</f>
        <v>A0330</v>
      </c>
      <c r="B19" s="8" t="str">
        <f>IFERROR(__xludf.DUMMYFUNCTION("""COMPUTED_VALUE"""),"P0330")</f>
        <v>P0330</v>
      </c>
      <c r="C19" s="5">
        <f>IFERROR(__xludf.DUMMYFUNCTION("""COMPUTED_VALUE"""),45839.0)</f>
        <v>45839</v>
      </c>
      <c r="D19" s="5" t="str">
        <f>IFERROR(__xludf.DUMMYFUNCTION("""COMPUTED_VALUE"""),"Tuesday")</f>
        <v>Tuesday</v>
      </c>
      <c r="E19" s="6">
        <f>IFERROR(__xludf.DUMMYFUNCTION("""COMPUTED_VALUE"""),2.0)</f>
        <v>2</v>
      </c>
      <c r="F19" s="7">
        <f>IFERROR(__xludf.DUMMYFUNCTION("""COMPUTED_VALUE"""),0.3854166666666667)</f>
        <v>0.3854166667</v>
      </c>
      <c r="G19" s="8" t="str">
        <f>IFERROR(__xludf.DUMMYFUNCTION("""COMPUTED_VALUE"""),"F")</f>
        <v>F</v>
      </c>
      <c r="H19" s="8">
        <f>IFERROR(__xludf.DUMMYFUNCTION("""COMPUTED_VALUE"""),68.0)</f>
        <v>68</v>
      </c>
      <c r="I19" s="8" t="str">
        <f>IFERROR(__xludf.DUMMYFUNCTION("""COMPUTED_VALUE"""),"Dr. A")</f>
        <v>Dr. A</v>
      </c>
      <c r="J19" s="8" t="str">
        <f>IFERROR(__xludf.DUMMYFUNCTION("""COMPUTED_VALUE"""),"Consultation")</f>
        <v>Consultation</v>
      </c>
      <c r="K19" s="8">
        <f>IFERROR(__xludf.DUMMYFUNCTION("""COMPUTED_VALUE"""),25.0)</f>
        <v>25</v>
      </c>
      <c r="L19" s="8">
        <f>IFERROR(__xludf.DUMMYFUNCTION("""COMPUTED_VALUE"""),28.0)</f>
        <v>28</v>
      </c>
      <c r="M19" s="8">
        <f>IFERROR(__xludf.DUMMYFUNCTION("""COMPUTED_VALUE"""),3.0)</f>
        <v>3</v>
      </c>
      <c r="N19" s="8">
        <f>IFERROR(__xludf.DUMMYFUNCTION("""COMPUTED_VALUE"""),3.0)</f>
        <v>3</v>
      </c>
      <c r="O19" s="8" t="str">
        <f>IFERROR(__xludf.DUMMYFUNCTION("""COMPUTED_VALUE"""),"Yes")</f>
        <v>Yes</v>
      </c>
      <c r="P19" s="8"/>
    </row>
    <row r="20">
      <c r="A20" s="8" t="str">
        <f>IFERROR(__xludf.DUMMYFUNCTION("""COMPUTED_VALUE"""),"A0130")</f>
        <v>A0130</v>
      </c>
      <c r="B20" s="8" t="str">
        <f>IFERROR(__xludf.DUMMYFUNCTION("""COMPUTED_VALUE"""),"P0130")</f>
        <v>P0130</v>
      </c>
      <c r="C20" s="5">
        <f>IFERROR(__xludf.DUMMYFUNCTION("""COMPUTED_VALUE"""),45839.0)</f>
        <v>45839</v>
      </c>
      <c r="D20" s="5" t="str">
        <f>IFERROR(__xludf.DUMMYFUNCTION("""COMPUTED_VALUE"""),"Tuesday")</f>
        <v>Tuesday</v>
      </c>
      <c r="E20" s="6">
        <f>IFERROR(__xludf.DUMMYFUNCTION("""COMPUTED_VALUE"""),2.0)</f>
        <v>2</v>
      </c>
      <c r="F20" s="7">
        <f>IFERROR(__xludf.DUMMYFUNCTION("""COMPUTED_VALUE"""),0.6875)</f>
        <v>0.6875</v>
      </c>
      <c r="G20" s="8" t="str">
        <f>IFERROR(__xludf.DUMMYFUNCTION("""COMPUTED_VALUE"""),"M")</f>
        <v>M</v>
      </c>
      <c r="H20" s="8">
        <f>IFERROR(__xludf.DUMMYFUNCTION("""COMPUTED_VALUE"""),14.0)</f>
        <v>14</v>
      </c>
      <c r="I20" s="8" t="str">
        <f>IFERROR(__xludf.DUMMYFUNCTION("""COMPUTED_VALUE"""),"Nurse D")</f>
        <v>Nurse D</v>
      </c>
      <c r="J20" s="8" t="str">
        <f>IFERROR(__xludf.DUMMYFUNCTION("""COMPUTED_VALUE"""),"Consultation")</f>
        <v>Consultation</v>
      </c>
      <c r="K20" s="8">
        <f>IFERROR(__xludf.DUMMYFUNCTION("""COMPUTED_VALUE"""),15.0)</f>
        <v>15</v>
      </c>
      <c r="L20" s="8">
        <f>IFERROR(__xludf.DUMMYFUNCTION("""COMPUTED_VALUE"""),19.0)</f>
        <v>19</v>
      </c>
      <c r="M20" s="8">
        <f>IFERROR(__xludf.DUMMYFUNCTION("""COMPUTED_VALUE"""),4.0)</f>
        <v>4</v>
      </c>
      <c r="N20" s="8">
        <f>IFERROR(__xludf.DUMMYFUNCTION("""COMPUTED_VALUE"""),4.0)</f>
        <v>4</v>
      </c>
      <c r="O20" s="8" t="str">
        <f>IFERROR(__xludf.DUMMYFUNCTION("""COMPUTED_VALUE"""),"Yes")</f>
        <v>Yes</v>
      </c>
      <c r="P20" s="8"/>
    </row>
    <row r="21">
      <c r="A21" s="8" t="str">
        <f>IFERROR(__xludf.DUMMYFUNCTION("""COMPUTED_VALUE"""),"A0250")</f>
        <v>A0250</v>
      </c>
      <c r="B21" s="8" t="str">
        <f>IFERROR(__xludf.DUMMYFUNCTION("""COMPUTED_VALUE"""),"P0250")</f>
        <v>P0250</v>
      </c>
      <c r="C21" s="5">
        <f>IFERROR(__xludf.DUMMYFUNCTION("""COMPUTED_VALUE"""),45839.0)</f>
        <v>45839</v>
      </c>
      <c r="D21" s="5" t="str">
        <f>IFERROR(__xludf.DUMMYFUNCTION("""COMPUTED_VALUE"""),"Tuesday")</f>
        <v>Tuesday</v>
      </c>
      <c r="E21" s="6">
        <f>IFERROR(__xludf.DUMMYFUNCTION("""COMPUTED_VALUE"""),2.0)</f>
        <v>2</v>
      </c>
      <c r="F21" s="7">
        <f>IFERROR(__xludf.DUMMYFUNCTION("""COMPUTED_VALUE"""),0.5833333333333334)</f>
        <v>0.5833333333</v>
      </c>
      <c r="G21" s="8" t="str">
        <f>IFERROR(__xludf.DUMMYFUNCTION("""COMPUTED_VALUE"""),"M")</f>
        <v>M</v>
      </c>
      <c r="H21" s="8">
        <f>IFERROR(__xludf.DUMMYFUNCTION("""COMPUTED_VALUE"""),78.0)</f>
        <v>78</v>
      </c>
      <c r="I21" s="8" t="str">
        <f>IFERROR(__xludf.DUMMYFUNCTION("""COMPUTED_VALUE"""),"Dr. A")</f>
        <v>Dr. A</v>
      </c>
      <c r="J21" s="8" t="str">
        <f>IFERROR(__xludf.DUMMYFUNCTION("""COMPUTED_VALUE"""),"Consultation")</f>
        <v>Consultation</v>
      </c>
      <c r="K21" s="8">
        <f>IFERROR(__xludf.DUMMYFUNCTION("""COMPUTED_VALUE"""),20.0)</f>
        <v>20</v>
      </c>
      <c r="L21" s="8">
        <f>IFERROR(__xludf.DUMMYFUNCTION("""COMPUTED_VALUE"""),24.0)</f>
        <v>24</v>
      </c>
      <c r="M21" s="8">
        <f>IFERROR(__xludf.DUMMYFUNCTION("""COMPUTED_VALUE"""),4.0)</f>
        <v>4</v>
      </c>
      <c r="N21" s="8">
        <f>IFERROR(__xludf.DUMMYFUNCTION("""COMPUTED_VALUE"""),4.0)</f>
        <v>4</v>
      </c>
      <c r="O21" s="8" t="str">
        <f>IFERROR(__xludf.DUMMYFUNCTION("""COMPUTED_VALUE"""),"Yes")</f>
        <v>Yes</v>
      </c>
      <c r="P21" s="8"/>
    </row>
    <row r="22">
      <c r="A22" s="8" t="str">
        <f>IFERROR(__xludf.DUMMYFUNCTION("""COMPUTED_VALUE"""),"A0374")</f>
        <v>A0374</v>
      </c>
      <c r="B22" s="8" t="str">
        <f>IFERROR(__xludf.DUMMYFUNCTION("""COMPUTED_VALUE"""),"P0374")</f>
        <v>P0374</v>
      </c>
      <c r="C22" s="5">
        <f>IFERROR(__xludf.DUMMYFUNCTION("""COMPUTED_VALUE"""),45839.0)</f>
        <v>45839</v>
      </c>
      <c r="D22" s="5" t="str">
        <f>IFERROR(__xludf.DUMMYFUNCTION("""COMPUTED_VALUE"""),"Tuesday")</f>
        <v>Tuesday</v>
      </c>
      <c r="E22" s="6">
        <f>IFERROR(__xludf.DUMMYFUNCTION("""COMPUTED_VALUE"""),2.0)</f>
        <v>2</v>
      </c>
      <c r="F22" s="7">
        <f>IFERROR(__xludf.DUMMYFUNCTION("""COMPUTED_VALUE"""),0.4375)</f>
        <v>0.4375</v>
      </c>
      <c r="G22" s="8" t="str">
        <f>IFERROR(__xludf.DUMMYFUNCTION("""COMPUTED_VALUE"""),"F")</f>
        <v>F</v>
      </c>
      <c r="H22" s="8">
        <f>IFERROR(__xludf.DUMMYFUNCTION("""COMPUTED_VALUE"""),57.0)</f>
        <v>57</v>
      </c>
      <c r="I22" s="8" t="str">
        <f>IFERROR(__xludf.DUMMYFUNCTION("""COMPUTED_VALUE"""),"Dr. A")</f>
        <v>Dr. A</v>
      </c>
      <c r="J22" s="8" t="str">
        <f>IFERROR(__xludf.DUMMYFUNCTION("""COMPUTED_VALUE"""),"Consultation")</f>
        <v>Consultation</v>
      </c>
      <c r="K22" s="8">
        <f>IFERROR(__xludf.DUMMYFUNCTION("""COMPUTED_VALUE"""),25.0)</f>
        <v>25</v>
      </c>
      <c r="L22" s="8">
        <f>IFERROR(__xludf.DUMMYFUNCTION("""COMPUTED_VALUE"""),29.0)</f>
        <v>29</v>
      </c>
      <c r="M22" s="8">
        <f>IFERROR(__xludf.DUMMYFUNCTION("""COMPUTED_VALUE"""),4.0)</f>
        <v>4</v>
      </c>
      <c r="N22" s="8">
        <f>IFERROR(__xludf.DUMMYFUNCTION("""COMPUTED_VALUE"""),4.0)</f>
        <v>4</v>
      </c>
      <c r="O22" s="8" t="str">
        <f>IFERROR(__xludf.DUMMYFUNCTION("""COMPUTED_VALUE"""),"Yes")</f>
        <v>Yes</v>
      </c>
      <c r="P22" s="8"/>
    </row>
    <row r="23">
      <c r="A23" s="8" t="str">
        <f>IFERROR(__xludf.DUMMYFUNCTION("""COMPUTED_VALUE"""),"A0177")</f>
        <v>A0177</v>
      </c>
      <c r="B23" s="8" t="str">
        <f>IFERROR(__xludf.DUMMYFUNCTION("""COMPUTED_VALUE"""),"P0177")</f>
        <v>P0177</v>
      </c>
      <c r="C23" s="5">
        <f>IFERROR(__xludf.DUMMYFUNCTION("""COMPUTED_VALUE"""),45839.0)</f>
        <v>45839</v>
      </c>
      <c r="D23" s="5" t="str">
        <f>IFERROR(__xludf.DUMMYFUNCTION("""COMPUTED_VALUE"""),"Tuesday")</f>
        <v>Tuesday</v>
      </c>
      <c r="E23" s="6">
        <f>IFERROR(__xludf.DUMMYFUNCTION("""COMPUTED_VALUE"""),2.0)</f>
        <v>2</v>
      </c>
      <c r="F23" s="7">
        <f>IFERROR(__xludf.DUMMYFUNCTION("""COMPUTED_VALUE"""),0.40625)</f>
        <v>0.40625</v>
      </c>
      <c r="G23" s="8" t="str">
        <f>IFERROR(__xludf.DUMMYFUNCTION("""COMPUTED_VALUE"""),"M")</f>
        <v>M</v>
      </c>
      <c r="H23" s="8">
        <f>IFERROR(__xludf.DUMMYFUNCTION("""COMPUTED_VALUE"""),70.0)</f>
        <v>70</v>
      </c>
      <c r="I23" s="8" t="str">
        <f>IFERROR(__xludf.DUMMYFUNCTION("""COMPUTED_VALUE"""),"Dr. A")</f>
        <v>Dr. A</v>
      </c>
      <c r="J23" s="8" t="str">
        <f>IFERROR(__xludf.DUMMYFUNCTION("""COMPUTED_VALUE"""),"Follow-up")</f>
        <v>Follow-up</v>
      </c>
      <c r="K23" s="8">
        <f>IFERROR(__xludf.DUMMYFUNCTION("""COMPUTED_VALUE"""),20.0)</f>
        <v>20</v>
      </c>
      <c r="L23" s="8">
        <f>IFERROR(__xludf.DUMMYFUNCTION("""COMPUTED_VALUE"""),28.0)</f>
        <v>28</v>
      </c>
      <c r="M23" s="8">
        <f>IFERROR(__xludf.DUMMYFUNCTION("""COMPUTED_VALUE"""),8.0)</f>
        <v>8</v>
      </c>
      <c r="N23" s="8">
        <f>IFERROR(__xludf.DUMMYFUNCTION("""COMPUTED_VALUE"""),8.0)</f>
        <v>8</v>
      </c>
      <c r="O23" s="8" t="str">
        <f>IFERROR(__xludf.DUMMYFUNCTION("""COMPUTED_VALUE"""),"Yes")</f>
        <v>Yes</v>
      </c>
      <c r="P23" s="8"/>
    </row>
    <row r="24">
      <c r="A24" s="8" t="str">
        <f>IFERROR(__xludf.DUMMYFUNCTION("""COMPUTED_VALUE"""),"A0030")</f>
        <v>A0030</v>
      </c>
      <c r="B24" s="8" t="str">
        <f>IFERROR(__xludf.DUMMYFUNCTION("""COMPUTED_VALUE"""),"P0030")</f>
        <v>P0030</v>
      </c>
      <c r="C24" s="5">
        <f>IFERROR(__xludf.DUMMYFUNCTION("""COMPUTED_VALUE"""),45839.0)</f>
        <v>45839</v>
      </c>
      <c r="D24" s="5" t="str">
        <f>IFERROR(__xludf.DUMMYFUNCTION("""COMPUTED_VALUE"""),"Tuesday")</f>
        <v>Tuesday</v>
      </c>
      <c r="E24" s="6">
        <f>IFERROR(__xludf.DUMMYFUNCTION("""COMPUTED_VALUE"""),2.0)</f>
        <v>2</v>
      </c>
      <c r="F24" s="7">
        <f>IFERROR(__xludf.DUMMYFUNCTION("""COMPUTED_VALUE"""),0.5625)</f>
        <v>0.5625</v>
      </c>
      <c r="G24" s="8" t="str">
        <f>IFERROR(__xludf.DUMMYFUNCTION("""COMPUTED_VALUE"""),"M")</f>
        <v>M</v>
      </c>
      <c r="H24" s="8">
        <f>IFERROR(__xludf.DUMMYFUNCTION("""COMPUTED_VALUE"""),65.0)</f>
        <v>65</v>
      </c>
      <c r="I24" s="8" t="str">
        <f>IFERROR(__xludf.DUMMYFUNCTION("""COMPUTED_VALUE"""),"Dr. C")</f>
        <v>Dr. C</v>
      </c>
      <c r="J24" s="8" t="str">
        <f>IFERROR(__xludf.DUMMYFUNCTION("""COMPUTED_VALUE"""),"Consultation")</f>
        <v>Consultation</v>
      </c>
      <c r="K24" s="8">
        <f>IFERROR(__xludf.DUMMYFUNCTION("""COMPUTED_VALUE"""),15.0)</f>
        <v>15</v>
      </c>
      <c r="L24" s="8">
        <f>IFERROR(__xludf.DUMMYFUNCTION("""COMPUTED_VALUE"""),27.0)</f>
        <v>27</v>
      </c>
      <c r="M24" s="8">
        <f>IFERROR(__xludf.DUMMYFUNCTION("""COMPUTED_VALUE"""),12.0)</f>
        <v>12</v>
      </c>
      <c r="N24" s="8">
        <f>IFERROR(__xludf.DUMMYFUNCTION("""COMPUTED_VALUE"""),12.0)</f>
        <v>12</v>
      </c>
      <c r="O24" s="8" t="str">
        <f>IFERROR(__xludf.DUMMYFUNCTION("""COMPUTED_VALUE"""),"Yes")</f>
        <v>Yes</v>
      </c>
      <c r="P24" s="8"/>
    </row>
    <row r="25">
      <c r="A25" s="8" t="str">
        <f>IFERROR(__xludf.DUMMYFUNCTION("""COMPUTED_VALUE"""),"A0279")</f>
        <v>A0279</v>
      </c>
      <c r="B25" s="8" t="str">
        <f>IFERROR(__xludf.DUMMYFUNCTION("""COMPUTED_VALUE"""),"P0279")</f>
        <v>P0279</v>
      </c>
      <c r="C25" s="5">
        <f>IFERROR(__xludf.DUMMYFUNCTION("""COMPUTED_VALUE"""),45840.0)</f>
        <v>45840</v>
      </c>
      <c r="D25" s="5" t="str">
        <f>IFERROR(__xludf.DUMMYFUNCTION("""COMPUTED_VALUE"""),"Wednesday")</f>
        <v>Wednesday</v>
      </c>
      <c r="E25" s="6">
        <f>IFERROR(__xludf.DUMMYFUNCTION("""COMPUTED_VALUE"""),3.0)</f>
        <v>3</v>
      </c>
      <c r="F25" s="7">
        <f>IFERROR(__xludf.DUMMYFUNCTION("""COMPUTED_VALUE"""),0.4583333333333333)</f>
        <v>0.4583333333</v>
      </c>
      <c r="G25" s="8" t="str">
        <f>IFERROR(__xludf.DUMMYFUNCTION("""COMPUTED_VALUE"""),"F")</f>
        <v>F</v>
      </c>
      <c r="H25" s="8">
        <f>IFERROR(__xludf.DUMMYFUNCTION("""COMPUTED_VALUE"""),14.0)</f>
        <v>14</v>
      </c>
      <c r="I25" s="8" t="str">
        <f>IFERROR(__xludf.DUMMYFUNCTION("""COMPUTED_VALUE"""),"Dr. C")</f>
        <v>Dr. C</v>
      </c>
      <c r="J25" s="8" t="str">
        <f>IFERROR(__xludf.DUMMYFUNCTION("""COMPUTED_VALUE"""),"Follow-up")</f>
        <v>Follow-up</v>
      </c>
      <c r="K25" s="8">
        <f>IFERROR(__xludf.DUMMYFUNCTION("""COMPUTED_VALUE"""),15.0)</f>
        <v>15</v>
      </c>
      <c r="L25" s="8">
        <f>IFERROR(__xludf.DUMMYFUNCTION("""COMPUTED_VALUE"""),7.0)</f>
        <v>7</v>
      </c>
      <c r="M25" s="8">
        <f>IFERROR(__xludf.DUMMYFUNCTION("""COMPUTED_VALUE"""),-8.0)</f>
        <v>-8</v>
      </c>
      <c r="N25" s="8">
        <f>IFERROR(__xludf.DUMMYFUNCTION("""COMPUTED_VALUE"""),8.0)</f>
        <v>8</v>
      </c>
      <c r="O25" s="8" t="str">
        <f>IFERROR(__xludf.DUMMYFUNCTION("""COMPUTED_VALUE"""),"Yes")</f>
        <v>Yes</v>
      </c>
      <c r="P25" s="8"/>
    </row>
    <row r="26">
      <c r="A26" s="8" t="str">
        <f>IFERROR(__xludf.DUMMYFUNCTION("""COMPUTED_VALUE"""),"A0027")</f>
        <v>A0027</v>
      </c>
      <c r="B26" s="8" t="str">
        <f>IFERROR(__xludf.DUMMYFUNCTION("""COMPUTED_VALUE"""),"P0027")</f>
        <v>P0027</v>
      </c>
      <c r="C26" s="5">
        <f>IFERROR(__xludf.DUMMYFUNCTION("""COMPUTED_VALUE"""),45840.0)</f>
        <v>45840</v>
      </c>
      <c r="D26" s="5" t="str">
        <f>IFERROR(__xludf.DUMMYFUNCTION("""COMPUTED_VALUE"""),"Wednesday")</f>
        <v>Wednesday</v>
      </c>
      <c r="E26" s="6">
        <f>IFERROR(__xludf.DUMMYFUNCTION("""COMPUTED_VALUE"""),3.0)</f>
        <v>3</v>
      </c>
      <c r="F26" s="7">
        <f>IFERROR(__xludf.DUMMYFUNCTION("""COMPUTED_VALUE"""),0.40625)</f>
        <v>0.40625</v>
      </c>
      <c r="G26" s="8" t="str">
        <f>IFERROR(__xludf.DUMMYFUNCTION("""COMPUTED_VALUE"""),"F")</f>
        <v>F</v>
      </c>
      <c r="H26" s="8">
        <f>IFERROR(__xludf.DUMMYFUNCTION("""COMPUTED_VALUE"""),77.0)</f>
        <v>77</v>
      </c>
      <c r="I26" s="8" t="str">
        <f>IFERROR(__xludf.DUMMYFUNCTION("""COMPUTED_VALUE"""),"Nurse D")</f>
        <v>Nurse D</v>
      </c>
      <c r="J26" s="8" t="str">
        <f>IFERROR(__xludf.DUMMYFUNCTION("""COMPUTED_VALUE"""),"Consultation")</f>
        <v>Consultation</v>
      </c>
      <c r="K26" s="8">
        <f>IFERROR(__xludf.DUMMYFUNCTION("""COMPUTED_VALUE"""),20.0)</f>
        <v>20</v>
      </c>
      <c r="L26" s="8">
        <f>IFERROR(__xludf.DUMMYFUNCTION("""COMPUTED_VALUE"""),15.0)</f>
        <v>15</v>
      </c>
      <c r="M26" s="8">
        <f>IFERROR(__xludf.DUMMYFUNCTION("""COMPUTED_VALUE"""),-5.0)</f>
        <v>-5</v>
      </c>
      <c r="N26" s="8">
        <f>IFERROR(__xludf.DUMMYFUNCTION("""COMPUTED_VALUE"""),5.0)</f>
        <v>5</v>
      </c>
      <c r="O26" s="8" t="str">
        <f>IFERROR(__xludf.DUMMYFUNCTION("""COMPUTED_VALUE"""),"Yes")</f>
        <v>Yes</v>
      </c>
      <c r="P26" s="8"/>
    </row>
    <row r="27">
      <c r="A27" s="8" t="str">
        <f>IFERROR(__xludf.DUMMYFUNCTION("""COMPUTED_VALUE"""),"A0354")</f>
        <v>A0354</v>
      </c>
      <c r="B27" s="8" t="str">
        <f>IFERROR(__xludf.DUMMYFUNCTION("""COMPUTED_VALUE"""),"P0354")</f>
        <v>P0354</v>
      </c>
      <c r="C27" s="5">
        <f>IFERROR(__xludf.DUMMYFUNCTION("""COMPUTED_VALUE"""),45840.0)</f>
        <v>45840</v>
      </c>
      <c r="D27" s="5" t="str">
        <f>IFERROR(__xludf.DUMMYFUNCTION("""COMPUTED_VALUE"""),"Wednesday")</f>
        <v>Wednesday</v>
      </c>
      <c r="E27" s="6">
        <f>IFERROR(__xludf.DUMMYFUNCTION("""COMPUTED_VALUE"""),3.0)</f>
        <v>3</v>
      </c>
      <c r="F27" s="7">
        <f>IFERROR(__xludf.DUMMYFUNCTION("""COMPUTED_VALUE"""),0.3854166666666667)</f>
        <v>0.3854166667</v>
      </c>
      <c r="G27" s="8" t="str">
        <f>IFERROR(__xludf.DUMMYFUNCTION("""COMPUTED_VALUE"""),"M")</f>
        <v>M</v>
      </c>
      <c r="H27" s="8">
        <f>IFERROR(__xludf.DUMMYFUNCTION("""COMPUTED_VALUE"""),43.0)</f>
        <v>43</v>
      </c>
      <c r="I27" s="8" t="str">
        <f>IFERROR(__xludf.DUMMYFUNCTION("""COMPUTED_VALUE"""),"Dr. A")</f>
        <v>Dr. A</v>
      </c>
      <c r="J27" s="8" t="str">
        <f>IFERROR(__xludf.DUMMYFUNCTION("""COMPUTED_VALUE"""),"Consultation")</f>
        <v>Consultation</v>
      </c>
      <c r="K27" s="8">
        <f>IFERROR(__xludf.DUMMYFUNCTION("""COMPUTED_VALUE"""),20.0)</f>
        <v>20</v>
      </c>
      <c r="L27" s="8">
        <f>IFERROR(__xludf.DUMMYFUNCTION("""COMPUTED_VALUE"""),15.0)</f>
        <v>15</v>
      </c>
      <c r="M27" s="8">
        <f>IFERROR(__xludf.DUMMYFUNCTION("""COMPUTED_VALUE"""),-5.0)</f>
        <v>-5</v>
      </c>
      <c r="N27" s="8">
        <f>IFERROR(__xludf.DUMMYFUNCTION("""COMPUTED_VALUE"""),5.0)</f>
        <v>5</v>
      </c>
      <c r="O27" s="8" t="str">
        <f>IFERROR(__xludf.DUMMYFUNCTION("""COMPUTED_VALUE"""),"Yes")</f>
        <v>Yes</v>
      </c>
      <c r="P27" s="8"/>
    </row>
    <row r="28">
      <c r="A28" s="8" t="str">
        <f>IFERROR(__xludf.DUMMYFUNCTION("""COMPUTED_VALUE"""),"A0088")</f>
        <v>A0088</v>
      </c>
      <c r="B28" s="8" t="str">
        <f>IFERROR(__xludf.DUMMYFUNCTION("""COMPUTED_VALUE"""),"P0088")</f>
        <v>P0088</v>
      </c>
      <c r="C28" s="5">
        <f>IFERROR(__xludf.DUMMYFUNCTION("""COMPUTED_VALUE"""),45840.0)</f>
        <v>45840</v>
      </c>
      <c r="D28" s="5" t="str">
        <f>IFERROR(__xludf.DUMMYFUNCTION("""COMPUTED_VALUE"""),"Wednesday")</f>
        <v>Wednesday</v>
      </c>
      <c r="E28" s="6">
        <f>IFERROR(__xludf.DUMMYFUNCTION("""COMPUTED_VALUE"""),3.0)</f>
        <v>3</v>
      </c>
      <c r="F28" s="7">
        <f>IFERROR(__xludf.DUMMYFUNCTION("""COMPUTED_VALUE"""),0.3541666666666667)</f>
        <v>0.3541666667</v>
      </c>
      <c r="G28" s="8" t="str">
        <f>IFERROR(__xludf.DUMMYFUNCTION("""COMPUTED_VALUE"""),"F")</f>
        <v>F</v>
      </c>
      <c r="H28" s="8">
        <f>IFERROR(__xludf.DUMMYFUNCTION("""COMPUTED_VALUE"""),4.0)</f>
        <v>4</v>
      </c>
      <c r="I28" s="8" t="str">
        <f>IFERROR(__xludf.DUMMYFUNCTION("""COMPUTED_VALUE"""),"Dr. B")</f>
        <v>Dr. B</v>
      </c>
      <c r="J28" s="8" t="str">
        <f>IFERROR(__xludf.DUMMYFUNCTION("""COMPUTED_VALUE"""),"Emergency")</f>
        <v>Emergency</v>
      </c>
      <c r="K28" s="8">
        <f>IFERROR(__xludf.DUMMYFUNCTION("""COMPUTED_VALUE"""),25.0)</f>
        <v>25</v>
      </c>
      <c r="L28" s="8">
        <f>IFERROR(__xludf.DUMMYFUNCTION("""COMPUTED_VALUE"""),20.0)</f>
        <v>20</v>
      </c>
      <c r="M28" s="8">
        <f>IFERROR(__xludf.DUMMYFUNCTION("""COMPUTED_VALUE"""),-5.0)</f>
        <v>-5</v>
      </c>
      <c r="N28" s="8">
        <f>IFERROR(__xludf.DUMMYFUNCTION("""COMPUTED_VALUE"""),5.0)</f>
        <v>5</v>
      </c>
      <c r="O28" s="8" t="str">
        <f>IFERROR(__xludf.DUMMYFUNCTION("""COMPUTED_VALUE"""),"Yes")</f>
        <v>Yes</v>
      </c>
      <c r="P28" s="8"/>
    </row>
    <row r="29">
      <c r="A29" s="8" t="str">
        <f>IFERROR(__xludf.DUMMYFUNCTION("""COMPUTED_VALUE"""),"A0212")</f>
        <v>A0212</v>
      </c>
      <c r="B29" s="8" t="str">
        <f>IFERROR(__xludf.DUMMYFUNCTION("""COMPUTED_VALUE"""),"P0212")</f>
        <v>P0212</v>
      </c>
      <c r="C29" s="5">
        <f>IFERROR(__xludf.DUMMYFUNCTION("""COMPUTED_VALUE"""),45840.0)</f>
        <v>45840</v>
      </c>
      <c r="D29" s="5" t="str">
        <f>IFERROR(__xludf.DUMMYFUNCTION("""COMPUTED_VALUE"""),"Wednesday")</f>
        <v>Wednesday</v>
      </c>
      <c r="E29" s="6">
        <f>IFERROR(__xludf.DUMMYFUNCTION("""COMPUTED_VALUE"""),3.0)</f>
        <v>3</v>
      </c>
      <c r="F29" s="7">
        <f>IFERROR(__xludf.DUMMYFUNCTION("""COMPUTED_VALUE"""),0.65625)</f>
        <v>0.65625</v>
      </c>
      <c r="G29" s="8" t="str">
        <f>IFERROR(__xludf.DUMMYFUNCTION("""COMPUTED_VALUE"""),"M")</f>
        <v>M</v>
      </c>
      <c r="H29" s="8">
        <f>IFERROR(__xludf.DUMMYFUNCTION("""COMPUTED_VALUE"""),20.0)</f>
        <v>20</v>
      </c>
      <c r="I29" s="8" t="str">
        <f>IFERROR(__xludf.DUMMYFUNCTION("""COMPUTED_VALUE"""),"Dr. C")</f>
        <v>Dr. C</v>
      </c>
      <c r="J29" s="8" t="str">
        <f>IFERROR(__xludf.DUMMYFUNCTION("""COMPUTED_VALUE"""),"Follow-up")</f>
        <v>Follow-up</v>
      </c>
      <c r="K29" s="8">
        <f>IFERROR(__xludf.DUMMYFUNCTION("""COMPUTED_VALUE"""),20.0)</f>
        <v>20</v>
      </c>
      <c r="L29" s="8">
        <f>IFERROR(__xludf.DUMMYFUNCTION("""COMPUTED_VALUE"""),15.0)</f>
        <v>15</v>
      </c>
      <c r="M29" s="8">
        <f>IFERROR(__xludf.DUMMYFUNCTION("""COMPUTED_VALUE"""),-5.0)</f>
        <v>-5</v>
      </c>
      <c r="N29" s="8">
        <f>IFERROR(__xludf.DUMMYFUNCTION("""COMPUTED_VALUE"""),5.0)</f>
        <v>5</v>
      </c>
      <c r="O29" s="8" t="str">
        <f>IFERROR(__xludf.DUMMYFUNCTION("""COMPUTED_VALUE"""),"Yes")</f>
        <v>Yes</v>
      </c>
      <c r="P29" s="8"/>
    </row>
    <row r="30">
      <c r="A30" s="8" t="str">
        <f>IFERROR(__xludf.DUMMYFUNCTION("""COMPUTED_VALUE"""),"A0099")</f>
        <v>A0099</v>
      </c>
      <c r="B30" s="8" t="str">
        <f>IFERROR(__xludf.DUMMYFUNCTION("""COMPUTED_VALUE"""),"P0099")</f>
        <v>P0099</v>
      </c>
      <c r="C30" s="5">
        <f>IFERROR(__xludf.DUMMYFUNCTION("""COMPUTED_VALUE"""),45840.0)</f>
        <v>45840</v>
      </c>
      <c r="D30" s="5" t="str">
        <f>IFERROR(__xludf.DUMMYFUNCTION("""COMPUTED_VALUE"""),"Wednesday")</f>
        <v>Wednesday</v>
      </c>
      <c r="E30" s="6">
        <f>IFERROR(__xludf.DUMMYFUNCTION("""COMPUTED_VALUE"""),3.0)</f>
        <v>3</v>
      </c>
      <c r="F30" s="7">
        <f>IFERROR(__xludf.DUMMYFUNCTION("""COMPUTED_VALUE"""),0.3645833333333333)</f>
        <v>0.3645833333</v>
      </c>
      <c r="G30" s="8" t="str">
        <f>IFERROR(__xludf.DUMMYFUNCTION("""COMPUTED_VALUE"""),"F")</f>
        <v>F</v>
      </c>
      <c r="H30" s="8">
        <f>IFERROR(__xludf.DUMMYFUNCTION("""COMPUTED_VALUE"""),21.0)</f>
        <v>21</v>
      </c>
      <c r="I30" s="8" t="str">
        <f>IFERROR(__xludf.DUMMYFUNCTION("""COMPUTED_VALUE"""),"Dr. A")</f>
        <v>Dr. A</v>
      </c>
      <c r="J30" s="8" t="str">
        <f>IFERROR(__xludf.DUMMYFUNCTION("""COMPUTED_VALUE"""),"Consultation")</f>
        <v>Consultation</v>
      </c>
      <c r="K30" s="8">
        <f>IFERROR(__xludf.DUMMYFUNCTION("""COMPUTED_VALUE"""),20.0)</f>
        <v>20</v>
      </c>
      <c r="L30" s="8">
        <f>IFERROR(__xludf.DUMMYFUNCTION("""COMPUTED_VALUE"""),16.0)</f>
        <v>16</v>
      </c>
      <c r="M30" s="8">
        <f>IFERROR(__xludf.DUMMYFUNCTION("""COMPUTED_VALUE"""),-4.0)</f>
        <v>-4</v>
      </c>
      <c r="N30" s="8">
        <f>IFERROR(__xludf.DUMMYFUNCTION("""COMPUTED_VALUE"""),4.0)</f>
        <v>4</v>
      </c>
      <c r="O30" s="8" t="str">
        <f>IFERROR(__xludf.DUMMYFUNCTION("""COMPUTED_VALUE"""),"Yes")</f>
        <v>Yes</v>
      </c>
      <c r="P30" s="8"/>
    </row>
    <row r="31">
      <c r="A31" s="8" t="str">
        <f>IFERROR(__xludf.DUMMYFUNCTION("""COMPUTED_VALUE"""),"A0278")</f>
        <v>A0278</v>
      </c>
      <c r="B31" s="8" t="str">
        <f>IFERROR(__xludf.DUMMYFUNCTION("""COMPUTED_VALUE"""),"P0278")</f>
        <v>P0278</v>
      </c>
      <c r="C31" s="5">
        <f>IFERROR(__xludf.DUMMYFUNCTION("""COMPUTED_VALUE"""),45840.0)</f>
        <v>45840</v>
      </c>
      <c r="D31" s="5" t="str">
        <f>IFERROR(__xludf.DUMMYFUNCTION("""COMPUTED_VALUE"""),"Wednesday")</f>
        <v>Wednesday</v>
      </c>
      <c r="E31" s="6">
        <f>IFERROR(__xludf.DUMMYFUNCTION("""COMPUTED_VALUE"""),3.0)</f>
        <v>3</v>
      </c>
      <c r="F31" s="7">
        <f>IFERROR(__xludf.DUMMYFUNCTION("""COMPUTED_VALUE"""),0.34375)</f>
        <v>0.34375</v>
      </c>
      <c r="G31" s="8" t="str">
        <f>IFERROR(__xludf.DUMMYFUNCTION("""COMPUTED_VALUE"""),"M")</f>
        <v>M</v>
      </c>
      <c r="H31" s="8">
        <f>IFERROR(__xludf.DUMMYFUNCTION("""COMPUTED_VALUE"""),39.0)</f>
        <v>39</v>
      </c>
      <c r="I31" s="8" t="str">
        <f>IFERROR(__xludf.DUMMYFUNCTION("""COMPUTED_VALUE"""),"Dr. B")</f>
        <v>Dr. B</v>
      </c>
      <c r="J31" s="8" t="str">
        <f>IFERROR(__xludf.DUMMYFUNCTION("""COMPUTED_VALUE"""),"Consultation")</f>
        <v>Consultation</v>
      </c>
      <c r="K31" s="8">
        <f>IFERROR(__xludf.DUMMYFUNCTION("""COMPUTED_VALUE"""),20.0)</f>
        <v>20</v>
      </c>
      <c r="L31" s="8">
        <f>IFERROR(__xludf.DUMMYFUNCTION("""COMPUTED_VALUE"""),20.0)</f>
        <v>20</v>
      </c>
      <c r="M31" s="8">
        <f>IFERROR(__xludf.DUMMYFUNCTION("""COMPUTED_VALUE"""),0.0)</f>
        <v>0</v>
      </c>
      <c r="N31" s="8">
        <f>IFERROR(__xludf.DUMMYFUNCTION("""COMPUTED_VALUE"""),0.0)</f>
        <v>0</v>
      </c>
      <c r="O31" s="8" t="str">
        <f>IFERROR(__xludf.DUMMYFUNCTION("""COMPUTED_VALUE"""),"Yes")</f>
        <v>Yes</v>
      </c>
      <c r="P31" s="8"/>
    </row>
    <row r="32">
      <c r="A32" s="8" t="str">
        <f>IFERROR(__xludf.DUMMYFUNCTION("""COMPUTED_VALUE"""),"A0432")</f>
        <v>A0432</v>
      </c>
      <c r="B32" s="8" t="str">
        <f>IFERROR(__xludf.DUMMYFUNCTION("""COMPUTED_VALUE"""),"P0432")</f>
        <v>P0432</v>
      </c>
      <c r="C32" s="5">
        <f>IFERROR(__xludf.DUMMYFUNCTION("""COMPUTED_VALUE"""),45840.0)</f>
        <v>45840</v>
      </c>
      <c r="D32" s="5" t="str">
        <f>IFERROR(__xludf.DUMMYFUNCTION("""COMPUTED_VALUE"""),"Wednesday")</f>
        <v>Wednesday</v>
      </c>
      <c r="E32" s="6">
        <f>IFERROR(__xludf.DUMMYFUNCTION("""COMPUTED_VALUE"""),3.0)</f>
        <v>3</v>
      </c>
      <c r="F32" s="7">
        <f>IFERROR(__xludf.DUMMYFUNCTION("""COMPUTED_VALUE"""),0.5625)</f>
        <v>0.5625</v>
      </c>
      <c r="G32" s="8" t="str">
        <f>IFERROR(__xludf.DUMMYFUNCTION("""COMPUTED_VALUE"""),"M")</f>
        <v>M</v>
      </c>
      <c r="H32" s="8">
        <f>IFERROR(__xludf.DUMMYFUNCTION("""COMPUTED_VALUE"""),49.0)</f>
        <v>49</v>
      </c>
      <c r="I32" s="8" t="str">
        <f>IFERROR(__xludf.DUMMYFUNCTION("""COMPUTED_VALUE"""),"Dr. C")</f>
        <v>Dr. C</v>
      </c>
      <c r="J32" s="8" t="str">
        <f>IFERROR(__xludf.DUMMYFUNCTION("""COMPUTED_VALUE"""),"Consultation")</f>
        <v>Consultation</v>
      </c>
      <c r="K32" s="8">
        <f>IFERROR(__xludf.DUMMYFUNCTION("""COMPUTED_VALUE"""),20.0)</f>
        <v>20</v>
      </c>
      <c r="L32" s="8">
        <f>IFERROR(__xludf.DUMMYFUNCTION("""COMPUTED_VALUE"""),20.0)</f>
        <v>20</v>
      </c>
      <c r="M32" s="8">
        <f>IFERROR(__xludf.DUMMYFUNCTION("""COMPUTED_VALUE"""),0.0)</f>
        <v>0</v>
      </c>
      <c r="N32" s="8">
        <f>IFERROR(__xludf.DUMMYFUNCTION("""COMPUTED_VALUE"""),0.0)</f>
        <v>0</v>
      </c>
      <c r="O32" s="8" t="str">
        <f>IFERROR(__xludf.DUMMYFUNCTION("""COMPUTED_VALUE"""),"Yes")</f>
        <v>Yes</v>
      </c>
      <c r="P32" s="8"/>
    </row>
    <row r="33">
      <c r="A33" s="8" t="str">
        <f>IFERROR(__xludf.DUMMYFUNCTION("""COMPUTED_VALUE"""),"A0071")</f>
        <v>A0071</v>
      </c>
      <c r="B33" s="8" t="str">
        <f>IFERROR(__xludf.DUMMYFUNCTION("""COMPUTED_VALUE"""),"P0071")</f>
        <v>P0071</v>
      </c>
      <c r="C33" s="5">
        <f>IFERROR(__xludf.DUMMYFUNCTION("""COMPUTED_VALUE"""),45840.0)</f>
        <v>45840</v>
      </c>
      <c r="D33" s="5" t="str">
        <f>IFERROR(__xludf.DUMMYFUNCTION("""COMPUTED_VALUE"""),"Wednesday")</f>
        <v>Wednesday</v>
      </c>
      <c r="E33" s="6">
        <f>IFERROR(__xludf.DUMMYFUNCTION("""COMPUTED_VALUE"""),3.0)</f>
        <v>3</v>
      </c>
      <c r="F33" s="7">
        <f>IFERROR(__xludf.DUMMYFUNCTION("""COMPUTED_VALUE"""),0.4583333333333333)</f>
        <v>0.4583333333</v>
      </c>
      <c r="G33" s="8" t="str">
        <f>IFERROR(__xludf.DUMMYFUNCTION("""COMPUTED_VALUE"""),"M")</f>
        <v>M</v>
      </c>
      <c r="H33" s="8">
        <f>IFERROR(__xludf.DUMMYFUNCTION("""COMPUTED_VALUE"""),17.0)</f>
        <v>17</v>
      </c>
      <c r="I33" s="8" t="str">
        <f>IFERROR(__xludf.DUMMYFUNCTION("""COMPUTED_VALUE"""),"Dr. B")</f>
        <v>Dr. B</v>
      </c>
      <c r="J33" s="8" t="str">
        <f>IFERROR(__xludf.DUMMYFUNCTION("""COMPUTED_VALUE"""),"Consultation")</f>
        <v>Consultation</v>
      </c>
      <c r="K33" s="8">
        <f>IFERROR(__xludf.DUMMYFUNCTION("""COMPUTED_VALUE"""),25.0)</f>
        <v>25</v>
      </c>
      <c r="L33" s="8">
        <f>IFERROR(__xludf.DUMMYFUNCTION("""COMPUTED_VALUE"""),26.0)</f>
        <v>26</v>
      </c>
      <c r="M33" s="8">
        <f>IFERROR(__xludf.DUMMYFUNCTION("""COMPUTED_VALUE"""),1.0)</f>
        <v>1</v>
      </c>
      <c r="N33" s="8">
        <f>IFERROR(__xludf.DUMMYFUNCTION("""COMPUTED_VALUE"""),1.0)</f>
        <v>1</v>
      </c>
      <c r="O33" s="8" t="str">
        <f>IFERROR(__xludf.DUMMYFUNCTION("""COMPUTED_VALUE"""),"Yes")</f>
        <v>Yes</v>
      </c>
      <c r="P33" s="8"/>
    </row>
    <row r="34">
      <c r="A34" s="8" t="str">
        <f>IFERROR(__xludf.DUMMYFUNCTION("""COMPUTED_VALUE"""),"A0288")</f>
        <v>A0288</v>
      </c>
      <c r="B34" s="8" t="str">
        <f>IFERROR(__xludf.DUMMYFUNCTION("""COMPUTED_VALUE"""),"P0288")</f>
        <v>P0288</v>
      </c>
      <c r="C34" s="5">
        <f>IFERROR(__xludf.DUMMYFUNCTION("""COMPUTED_VALUE"""),45840.0)</f>
        <v>45840</v>
      </c>
      <c r="D34" s="5" t="str">
        <f>IFERROR(__xludf.DUMMYFUNCTION("""COMPUTED_VALUE"""),"Wednesday")</f>
        <v>Wednesday</v>
      </c>
      <c r="E34" s="6">
        <f>IFERROR(__xludf.DUMMYFUNCTION("""COMPUTED_VALUE"""),3.0)</f>
        <v>3</v>
      </c>
      <c r="F34" s="7">
        <f>IFERROR(__xludf.DUMMYFUNCTION("""COMPUTED_VALUE"""),0.6145833333333334)</f>
        <v>0.6145833333</v>
      </c>
      <c r="G34" s="8" t="str">
        <f>IFERROR(__xludf.DUMMYFUNCTION("""COMPUTED_VALUE"""),"F")</f>
        <v>F</v>
      </c>
      <c r="H34" s="8">
        <f>IFERROR(__xludf.DUMMYFUNCTION("""COMPUTED_VALUE"""),66.0)</f>
        <v>66</v>
      </c>
      <c r="I34" s="8" t="str">
        <f>IFERROR(__xludf.DUMMYFUNCTION("""COMPUTED_VALUE"""),"Dr. C")</f>
        <v>Dr. C</v>
      </c>
      <c r="J34" s="8" t="str">
        <f>IFERROR(__xludf.DUMMYFUNCTION("""COMPUTED_VALUE"""),"Emergency")</f>
        <v>Emergency</v>
      </c>
      <c r="K34" s="8">
        <f>IFERROR(__xludf.DUMMYFUNCTION("""COMPUTED_VALUE"""),20.0)</f>
        <v>20</v>
      </c>
      <c r="L34" s="8">
        <f>IFERROR(__xludf.DUMMYFUNCTION("""COMPUTED_VALUE"""),22.0)</f>
        <v>22</v>
      </c>
      <c r="M34" s="8">
        <f>IFERROR(__xludf.DUMMYFUNCTION("""COMPUTED_VALUE"""),2.0)</f>
        <v>2</v>
      </c>
      <c r="N34" s="8">
        <f>IFERROR(__xludf.DUMMYFUNCTION("""COMPUTED_VALUE"""),2.0)</f>
        <v>2</v>
      </c>
      <c r="O34" s="8" t="str">
        <f>IFERROR(__xludf.DUMMYFUNCTION("""COMPUTED_VALUE"""),"Yes")</f>
        <v>Yes</v>
      </c>
      <c r="P34" s="8"/>
    </row>
    <row r="35">
      <c r="A35" s="8" t="str">
        <f>IFERROR(__xludf.DUMMYFUNCTION("""COMPUTED_VALUE"""),"A0489")</f>
        <v>A0489</v>
      </c>
      <c r="B35" s="8" t="str">
        <f>IFERROR(__xludf.DUMMYFUNCTION("""COMPUTED_VALUE"""),"P0489")</f>
        <v>P0489</v>
      </c>
      <c r="C35" s="5">
        <f>IFERROR(__xludf.DUMMYFUNCTION("""COMPUTED_VALUE"""),45840.0)</f>
        <v>45840</v>
      </c>
      <c r="D35" s="5" t="str">
        <f>IFERROR(__xludf.DUMMYFUNCTION("""COMPUTED_VALUE"""),"Wednesday")</f>
        <v>Wednesday</v>
      </c>
      <c r="E35" s="6">
        <f>IFERROR(__xludf.DUMMYFUNCTION("""COMPUTED_VALUE"""),3.0)</f>
        <v>3</v>
      </c>
      <c r="F35" s="7">
        <f>IFERROR(__xludf.DUMMYFUNCTION("""COMPUTED_VALUE"""),0.53125)</f>
        <v>0.53125</v>
      </c>
      <c r="G35" s="8" t="str">
        <f>IFERROR(__xludf.DUMMYFUNCTION("""COMPUTED_VALUE"""),"M")</f>
        <v>M</v>
      </c>
      <c r="H35" s="8">
        <f>IFERROR(__xludf.DUMMYFUNCTION("""COMPUTED_VALUE"""),36.0)</f>
        <v>36</v>
      </c>
      <c r="I35" s="8" t="str">
        <f>IFERROR(__xludf.DUMMYFUNCTION("""COMPUTED_VALUE"""),"Dr. C")</f>
        <v>Dr. C</v>
      </c>
      <c r="J35" s="8" t="str">
        <f>IFERROR(__xludf.DUMMYFUNCTION("""COMPUTED_VALUE"""),"Follow-up")</f>
        <v>Follow-up</v>
      </c>
      <c r="K35" s="8">
        <f>IFERROR(__xludf.DUMMYFUNCTION("""COMPUTED_VALUE"""),25.0)</f>
        <v>25</v>
      </c>
      <c r="L35" s="8">
        <f>IFERROR(__xludf.DUMMYFUNCTION("""COMPUTED_VALUE"""),28.0)</f>
        <v>28</v>
      </c>
      <c r="M35" s="8">
        <f>IFERROR(__xludf.DUMMYFUNCTION("""COMPUTED_VALUE"""),3.0)</f>
        <v>3</v>
      </c>
      <c r="N35" s="8">
        <f>IFERROR(__xludf.DUMMYFUNCTION("""COMPUTED_VALUE"""),3.0)</f>
        <v>3</v>
      </c>
      <c r="O35" s="8" t="str">
        <f>IFERROR(__xludf.DUMMYFUNCTION("""COMPUTED_VALUE"""),"Yes")</f>
        <v>Yes</v>
      </c>
      <c r="P35" s="8"/>
    </row>
    <row r="36">
      <c r="A36" s="8" t="str">
        <f>IFERROR(__xludf.DUMMYFUNCTION("""COMPUTED_VALUE"""),"A0022")</f>
        <v>A0022</v>
      </c>
      <c r="B36" s="8" t="str">
        <f>IFERROR(__xludf.DUMMYFUNCTION("""COMPUTED_VALUE"""),"P0022")</f>
        <v>P0022</v>
      </c>
      <c r="C36" s="5">
        <f>IFERROR(__xludf.DUMMYFUNCTION("""COMPUTED_VALUE"""),45840.0)</f>
        <v>45840</v>
      </c>
      <c r="D36" s="5" t="str">
        <f>IFERROR(__xludf.DUMMYFUNCTION("""COMPUTED_VALUE"""),"Wednesday")</f>
        <v>Wednesday</v>
      </c>
      <c r="E36" s="6">
        <f>IFERROR(__xludf.DUMMYFUNCTION("""COMPUTED_VALUE"""),3.0)</f>
        <v>3</v>
      </c>
      <c r="F36" s="7">
        <f>IFERROR(__xludf.DUMMYFUNCTION("""COMPUTED_VALUE"""),0.6875)</f>
        <v>0.6875</v>
      </c>
      <c r="G36" s="8" t="str">
        <f>IFERROR(__xludf.DUMMYFUNCTION("""COMPUTED_VALUE"""),"M")</f>
        <v>M</v>
      </c>
      <c r="H36" s="8">
        <f>IFERROR(__xludf.DUMMYFUNCTION("""COMPUTED_VALUE"""),78.0)</f>
        <v>78</v>
      </c>
      <c r="I36" s="8" t="str">
        <f>IFERROR(__xludf.DUMMYFUNCTION("""COMPUTED_VALUE"""),"Nurse D")</f>
        <v>Nurse D</v>
      </c>
      <c r="J36" s="8" t="str">
        <f>IFERROR(__xludf.DUMMYFUNCTION("""COMPUTED_VALUE"""),"Follow-up")</f>
        <v>Follow-up</v>
      </c>
      <c r="K36" s="8">
        <f>IFERROR(__xludf.DUMMYFUNCTION("""COMPUTED_VALUE"""),25.0)</f>
        <v>25</v>
      </c>
      <c r="L36" s="8">
        <f>IFERROR(__xludf.DUMMYFUNCTION("""COMPUTED_VALUE"""),29.0)</f>
        <v>29</v>
      </c>
      <c r="M36" s="8">
        <f>IFERROR(__xludf.DUMMYFUNCTION("""COMPUTED_VALUE"""),4.0)</f>
        <v>4</v>
      </c>
      <c r="N36" s="8">
        <f>IFERROR(__xludf.DUMMYFUNCTION("""COMPUTED_VALUE"""),4.0)</f>
        <v>4</v>
      </c>
      <c r="O36" s="8" t="str">
        <f>IFERROR(__xludf.DUMMYFUNCTION("""COMPUTED_VALUE"""),"Yes")</f>
        <v>Yes</v>
      </c>
      <c r="P36" s="8"/>
    </row>
    <row r="37">
      <c r="A37" s="8" t="str">
        <f>IFERROR(__xludf.DUMMYFUNCTION("""COMPUTED_VALUE"""),"A0304")</f>
        <v>A0304</v>
      </c>
      <c r="B37" s="8" t="str">
        <f>IFERROR(__xludf.DUMMYFUNCTION("""COMPUTED_VALUE"""),"P0304")</f>
        <v>P0304</v>
      </c>
      <c r="C37" s="5">
        <f>IFERROR(__xludf.DUMMYFUNCTION("""COMPUTED_VALUE"""),45840.0)</f>
        <v>45840</v>
      </c>
      <c r="D37" s="5" t="str">
        <f>IFERROR(__xludf.DUMMYFUNCTION("""COMPUTED_VALUE"""),"Wednesday")</f>
        <v>Wednesday</v>
      </c>
      <c r="E37" s="6">
        <f>IFERROR(__xludf.DUMMYFUNCTION("""COMPUTED_VALUE"""),3.0)</f>
        <v>3</v>
      </c>
      <c r="F37" s="7">
        <f>IFERROR(__xludf.DUMMYFUNCTION("""COMPUTED_VALUE"""),0.5208333333333334)</f>
        <v>0.5208333333</v>
      </c>
      <c r="G37" s="8" t="str">
        <f>IFERROR(__xludf.DUMMYFUNCTION("""COMPUTED_VALUE"""),"M")</f>
        <v>M</v>
      </c>
      <c r="H37" s="8">
        <f>IFERROR(__xludf.DUMMYFUNCTION("""COMPUTED_VALUE"""),33.0)</f>
        <v>33</v>
      </c>
      <c r="I37" s="8" t="str">
        <f>IFERROR(__xludf.DUMMYFUNCTION("""COMPUTED_VALUE"""),"Dr. B")</f>
        <v>Dr. B</v>
      </c>
      <c r="J37" s="8" t="str">
        <f>IFERROR(__xludf.DUMMYFUNCTION("""COMPUTED_VALUE"""),"Emergency")</f>
        <v>Emergency</v>
      </c>
      <c r="K37" s="8">
        <f>IFERROR(__xludf.DUMMYFUNCTION("""COMPUTED_VALUE"""),20.0)</f>
        <v>20</v>
      </c>
      <c r="L37" s="8">
        <f>IFERROR(__xludf.DUMMYFUNCTION("""COMPUTED_VALUE"""),26.0)</f>
        <v>26</v>
      </c>
      <c r="M37" s="8">
        <f>IFERROR(__xludf.DUMMYFUNCTION("""COMPUTED_VALUE"""),6.0)</f>
        <v>6</v>
      </c>
      <c r="N37" s="8">
        <f>IFERROR(__xludf.DUMMYFUNCTION("""COMPUTED_VALUE"""),6.0)</f>
        <v>6</v>
      </c>
      <c r="O37" s="8" t="str">
        <f>IFERROR(__xludf.DUMMYFUNCTION("""COMPUTED_VALUE"""),"Yes")</f>
        <v>Yes</v>
      </c>
      <c r="P37" s="8"/>
    </row>
    <row r="38">
      <c r="A38" s="8" t="str">
        <f>IFERROR(__xludf.DUMMYFUNCTION("""COMPUTED_VALUE"""),"A0157")</f>
        <v>A0157</v>
      </c>
      <c r="B38" s="8" t="str">
        <f>IFERROR(__xludf.DUMMYFUNCTION("""COMPUTED_VALUE"""),"P0157")</f>
        <v>P0157</v>
      </c>
      <c r="C38" s="5">
        <f>IFERROR(__xludf.DUMMYFUNCTION("""COMPUTED_VALUE"""),45840.0)</f>
        <v>45840</v>
      </c>
      <c r="D38" s="5" t="str">
        <f>IFERROR(__xludf.DUMMYFUNCTION("""COMPUTED_VALUE"""),"Wednesday")</f>
        <v>Wednesday</v>
      </c>
      <c r="E38" s="6">
        <f>IFERROR(__xludf.DUMMYFUNCTION("""COMPUTED_VALUE"""),3.0)</f>
        <v>3</v>
      </c>
      <c r="F38" s="7">
        <f>IFERROR(__xludf.DUMMYFUNCTION("""COMPUTED_VALUE"""),0.3541666666666667)</f>
        <v>0.3541666667</v>
      </c>
      <c r="G38" s="8" t="str">
        <f>IFERROR(__xludf.DUMMYFUNCTION("""COMPUTED_VALUE"""),"M")</f>
        <v>M</v>
      </c>
      <c r="H38" s="8">
        <f>IFERROR(__xludf.DUMMYFUNCTION("""COMPUTED_VALUE"""),67.0)</f>
        <v>67</v>
      </c>
      <c r="I38" s="8" t="str">
        <f>IFERROR(__xludf.DUMMYFUNCTION("""COMPUTED_VALUE"""),"Dr. C")</f>
        <v>Dr. C</v>
      </c>
      <c r="J38" s="8" t="str">
        <f>IFERROR(__xludf.DUMMYFUNCTION("""COMPUTED_VALUE"""),"Follow-up")</f>
        <v>Follow-up</v>
      </c>
      <c r="K38" s="8">
        <f>IFERROR(__xludf.DUMMYFUNCTION("""COMPUTED_VALUE"""),25.0)</f>
        <v>25</v>
      </c>
      <c r="L38" s="8">
        <f>IFERROR(__xludf.DUMMYFUNCTION("""COMPUTED_VALUE"""),32.0)</f>
        <v>32</v>
      </c>
      <c r="M38" s="8">
        <f>IFERROR(__xludf.DUMMYFUNCTION("""COMPUTED_VALUE"""),7.0)</f>
        <v>7</v>
      </c>
      <c r="N38" s="8">
        <f>IFERROR(__xludf.DUMMYFUNCTION("""COMPUTED_VALUE"""),7.0)</f>
        <v>7</v>
      </c>
      <c r="O38" s="8" t="str">
        <f>IFERROR(__xludf.DUMMYFUNCTION("""COMPUTED_VALUE"""),"Yes")</f>
        <v>Yes</v>
      </c>
      <c r="P38" s="8"/>
    </row>
    <row r="39">
      <c r="A39" s="8" t="str">
        <f>IFERROR(__xludf.DUMMYFUNCTION("""COMPUTED_VALUE"""),"A0176")</f>
        <v>A0176</v>
      </c>
      <c r="B39" s="8" t="str">
        <f>IFERROR(__xludf.DUMMYFUNCTION("""COMPUTED_VALUE"""),"P0176")</f>
        <v>P0176</v>
      </c>
      <c r="C39" s="5">
        <f>IFERROR(__xludf.DUMMYFUNCTION("""COMPUTED_VALUE"""),45841.0)</f>
        <v>45841</v>
      </c>
      <c r="D39" s="5" t="str">
        <f>IFERROR(__xludf.DUMMYFUNCTION("""COMPUTED_VALUE"""),"Thursday")</f>
        <v>Thursday</v>
      </c>
      <c r="E39" s="6">
        <f>IFERROR(__xludf.DUMMYFUNCTION("""COMPUTED_VALUE"""),4.0)</f>
        <v>4</v>
      </c>
      <c r="F39" s="7">
        <f>IFERROR(__xludf.DUMMYFUNCTION("""COMPUTED_VALUE"""),0.5104166666666666)</f>
        <v>0.5104166667</v>
      </c>
      <c r="G39" s="8" t="str">
        <f>IFERROR(__xludf.DUMMYFUNCTION("""COMPUTED_VALUE"""),"F")</f>
        <v>F</v>
      </c>
      <c r="H39" s="8">
        <f>IFERROR(__xludf.DUMMYFUNCTION("""COMPUTED_VALUE"""),70.0)</f>
        <v>70</v>
      </c>
      <c r="I39" s="8" t="str">
        <f>IFERROR(__xludf.DUMMYFUNCTION("""COMPUTED_VALUE"""),"Dr. B")</f>
        <v>Dr. B</v>
      </c>
      <c r="J39" s="8" t="str">
        <f>IFERROR(__xludf.DUMMYFUNCTION("""COMPUTED_VALUE"""),"Consultation")</f>
        <v>Consultation</v>
      </c>
      <c r="K39" s="8">
        <f>IFERROR(__xludf.DUMMYFUNCTION("""COMPUTED_VALUE"""),15.0)</f>
        <v>15</v>
      </c>
      <c r="L39" s="8">
        <f>IFERROR(__xludf.DUMMYFUNCTION("""COMPUTED_VALUE"""),7.0)</f>
        <v>7</v>
      </c>
      <c r="M39" s="8">
        <f>IFERROR(__xludf.DUMMYFUNCTION("""COMPUTED_VALUE"""),-8.0)</f>
        <v>-8</v>
      </c>
      <c r="N39" s="8">
        <f>IFERROR(__xludf.DUMMYFUNCTION("""COMPUTED_VALUE"""),8.0)</f>
        <v>8</v>
      </c>
      <c r="O39" s="8" t="str">
        <f>IFERROR(__xludf.DUMMYFUNCTION("""COMPUTED_VALUE"""),"Yes")</f>
        <v>Yes</v>
      </c>
      <c r="P39" s="8"/>
    </row>
    <row r="40">
      <c r="A40" s="8" t="str">
        <f>IFERROR(__xludf.DUMMYFUNCTION("""COMPUTED_VALUE"""),"A0385")</f>
        <v>A0385</v>
      </c>
      <c r="B40" s="8" t="str">
        <f>IFERROR(__xludf.DUMMYFUNCTION("""COMPUTED_VALUE"""),"P0385")</f>
        <v>P0385</v>
      </c>
      <c r="C40" s="5">
        <f>IFERROR(__xludf.DUMMYFUNCTION("""COMPUTED_VALUE"""),45841.0)</f>
        <v>45841</v>
      </c>
      <c r="D40" s="5" t="str">
        <f>IFERROR(__xludf.DUMMYFUNCTION("""COMPUTED_VALUE"""),"Thursday")</f>
        <v>Thursday</v>
      </c>
      <c r="E40" s="6">
        <f>IFERROR(__xludf.DUMMYFUNCTION("""COMPUTED_VALUE"""),4.0)</f>
        <v>4</v>
      </c>
      <c r="F40" s="7">
        <f>IFERROR(__xludf.DUMMYFUNCTION("""COMPUTED_VALUE"""),0.3333333333333333)</f>
        <v>0.3333333333</v>
      </c>
      <c r="G40" s="8" t="str">
        <f>IFERROR(__xludf.DUMMYFUNCTION("""COMPUTED_VALUE"""),"M")</f>
        <v>M</v>
      </c>
      <c r="H40" s="8">
        <f>IFERROR(__xludf.DUMMYFUNCTION("""COMPUTED_VALUE"""),9.0)</f>
        <v>9</v>
      </c>
      <c r="I40" s="8" t="str">
        <f>IFERROR(__xludf.DUMMYFUNCTION("""COMPUTED_VALUE"""),"Dr. A")</f>
        <v>Dr. A</v>
      </c>
      <c r="J40" s="8" t="str">
        <f>IFERROR(__xludf.DUMMYFUNCTION("""COMPUTED_VALUE"""),"Consultation")</f>
        <v>Consultation</v>
      </c>
      <c r="K40" s="8">
        <f>IFERROR(__xludf.DUMMYFUNCTION("""COMPUTED_VALUE"""),25.0)</f>
        <v>25</v>
      </c>
      <c r="L40" s="8">
        <f>IFERROR(__xludf.DUMMYFUNCTION("""COMPUTED_VALUE"""),18.0)</f>
        <v>18</v>
      </c>
      <c r="M40" s="8">
        <f>IFERROR(__xludf.DUMMYFUNCTION("""COMPUTED_VALUE"""),-7.0)</f>
        <v>-7</v>
      </c>
      <c r="N40" s="8">
        <f>IFERROR(__xludf.DUMMYFUNCTION("""COMPUTED_VALUE"""),7.0)</f>
        <v>7</v>
      </c>
      <c r="O40" s="8" t="str">
        <f>IFERROR(__xludf.DUMMYFUNCTION("""COMPUTED_VALUE"""),"Yes")</f>
        <v>Yes</v>
      </c>
      <c r="P40" s="8"/>
    </row>
    <row r="41">
      <c r="A41" s="8" t="str">
        <f>IFERROR(__xludf.DUMMYFUNCTION("""COMPUTED_VALUE"""),"A0445")</f>
        <v>A0445</v>
      </c>
      <c r="B41" s="8" t="str">
        <f>IFERROR(__xludf.DUMMYFUNCTION("""COMPUTED_VALUE"""),"P0445")</f>
        <v>P0445</v>
      </c>
      <c r="C41" s="5">
        <f>IFERROR(__xludf.DUMMYFUNCTION("""COMPUTED_VALUE"""),45841.0)</f>
        <v>45841</v>
      </c>
      <c r="D41" s="5" t="str">
        <f>IFERROR(__xludf.DUMMYFUNCTION("""COMPUTED_VALUE"""),"Thursday")</f>
        <v>Thursday</v>
      </c>
      <c r="E41" s="6">
        <f>IFERROR(__xludf.DUMMYFUNCTION("""COMPUTED_VALUE"""),4.0)</f>
        <v>4</v>
      </c>
      <c r="F41" s="7">
        <f>IFERROR(__xludf.DUMMYFUNCTION("""COMPUTED_VALUE"""),0.34375)</f>
        <v>0.34375</v>
      </c>
      <c r="G41" s="8" t="str">
        <f>IFERROR(__xludf.DUMMYFUNCTION("""COMPUTED_VALUE"""),"F")</f>
        <v>F</v>
      </c>
      <c r="H41" s="8">
        <f>IFERROR(__xludf.DUMMYFUNCTION("""COMPUTED_VALUE"""),63.0)</f>
        <v>63</v>
      </c>
      <c r="I41" s="8" t="str">
        <f>IFERROR(__xludf.DUMMYFUNCTION("""COMPUTED_VALUE"""),"Dr. A")</f>
        <v>Dr. A</v>
      </c>
      <c r="J41" s="8" t="str">
        <f>IFERROR(__xludf.DUMMYFUNCTION("""COMPUTED_VALUE"""),"Consultation")</f>
        <v>Consultation</v>
      </c>
      <c r="K41" s="8">
        <f>IFERROR(__xludf.DUMMYFUNCTION("""COMPUTED_VALUE"""),20.0)</f>
        <v>20</v>
      </c>
      <c r="L41" s="8">
        <f>IFERROR(__xludf.DUMMYFUNCTION("""COMPUTED_VALUE"""),13.0)</f>
        <v>13</v>
      </c>
      <c r="M41" s="8">
        <f>IFERROR(__xludf.DUMMYFUNCTION("""COMPUTED_VALUE"""),-7.0)</f>
        <v>-7</v>
      </c>
      <c r="N41" s="8">
        <f>IFERROR(__xludf.DUMMYFUNCTION("""COMPUTED_VALUE"""),7.0)</f>
        <v>7</v>
      </c>
      <c r="O41" s="8" t="str">
        <f>IFERROR(__xludf.DUMMYFUNCTION("""COMPUTED_VALUE"""),"Yes")</f>
        <v>Yes</v>
      </c>
      <c r="P41" s="8"/>
    </row>
    <row r="42">
      <c r="A42" s="8" t="str">
        <f>IFERROR(__xludf.DUMMYFUNCTION("""COMPUTED_VALUE"""),"A0081")</f>
        <v>A0081</v>
      </c>
      <c r="B42" s="8" t="str">
        <f>IFERROR(__xludf.DUMMYFUNCTION("""COMPUTED_VALUE"""),"P0081")</f>
        <v>P0081</v>
      </c>
      <c r="C42" s="5">
        <f>IFERROR(__xludf.DUMMYFUNCTION("""COMPUTED_VALUE"""),45841.0)</f>
        <v>45841</v>
      </c>
      <c r="D42" s="5" t="str">
        <f>IFERROR(__xludf.DUMMYFUNCTION("""COMPUTED_VALUE"""),"Thursday")</f>
        <v>Thursday</v>
      </c>
      <c r="E42" s="6">
        <f>IFERROR(__xludf.DUMMYFUNCTION("""COMPUTED_VALUE"""),4.0)</f>
        <v>4</v>
      </c>
      <c r="F42" s="7">
        <f>IFERROR(__xludf.DUMMYFUNCTION("""COMPUTED_VALUE"""),0.3854166666666667)</f>
        <v>0.3854166667</v>
      </c>
      <c r="G42" s="8" t="str">
        <f>IFERROR(__xludf.DUMMYFUNCTION("""COMPUTED_VALUE"""),"F")</f>
        <v>F</v>
      </c>
      <c r="H42" s="8">
        <f>IFERROR(__xludf.DUMMYFUNCTION("""COMPUTED_VALUE"""),75.0)</f>
        <v>75</v>
      </c>
      <c r="I42" s="8" t="str">
        <f>IFERROR(__xludf.DUMMYFUNCTION("""COMPUTED_VALUE"""),"Dr. A")</f>
        <v>Dr. A</v>
      </c>
      <c r="J42" s="8" t="str">
        <f>IFERROR(__xludf.DUMMYFUNCTION("""COMPUTED_VALUE"""),"Follow-up")</f>
        <v>Follow-up</v>
      </c>
      <c r="K42" s="8">
        <f>IFERROR(__xludf.DUMMYFUNCTION("""COMPUTED_VALUE"""),25.0)</f>
        <v>25</v>
      </c>
      <c r="L42" s="8">
        <f>IFERROR(__xludf.DUMMYFUNCTION("""COMPUTED_VALUE"""),19.0)</f>
        <v>19</v>
      </c>
      <c r="M42" s="8">
        <f>IFERROR(__xludf.DUMMYFUNCTION("""COMPUTED_VALUE"""),-6.0)</f>
        <v>-6</v>
      </c>
      <c r="N42" s="8">
        <f>IFERROR(__xludf.DUMMYFUNCTION("""COMPUTED_VALUE"""),6.0)</f>
        <v>6</v>
      </c>
      <c r="O42" s="8" t="str">
        <f>IFERROR(__xludf.DUMMYFUNCTION("""COMPUTED_VALUE"""),"Yes")</f>
        <v>Yes</v>
      </c>
      <c r="P42" s="8"/>
    </row>
    <row r="43">
      <c r="A43" s="8" t="str">
        <f>IFERROR(__xludf.DUMMYFUNCTION("""COMPUTED_VALUE"""),"A0412")</f>
        <v>A0412</v>
      </c>
      <c r="B43" s="8" t="str">
        <f>IFERROR(__xludf.DUMMYFUNCTION("""COMPUTED_VALUE"""),"P0412")</f>
        <v>P0412</v>
      </c>
      <c r="C43" s="5">
        <f>IFERROR(__xludf.DUMMYFUNCTION("""COMPUTED_VALUE"""),45841.0)</f>
        <v>45841</v>
      </c>
      <c r="D43" s="5" t="str">
        <f>IFERROR(__xludf.DUMMYFUNCTION("""COMPUTED_VALUE"""),"Thursday")</f>
        <v>Thursday</v>
      </c>
      <c r="E43" s="6">
        <f>IFERROR(__xludf.DUMMYFUNCTION("""COMPUTED_VALUE"""),4.0)</f>
        <v>4</v>
      </c>
      <c r="F43" s="7">
        <f>IFERROR(__xludf.DUMMYFUNCTION("""COMPUTED_VALUE"""),0.4375)</f>
        <v>0.4375</v>
      </c>
      <c r="G43" s="8" t="str">
        <f>IFERROR(__xludf.DUMMYFUNCTION("""COMPUTED_VALUE"""),"F")</f>
        <v>F</v>
      </c>
      <c r="H43" s="8">
        <f>IFERROR(__xludf.DUMMYFUNCTION("""COMPUTED_VALUE"""),63.0)</f>
        <v>63</v>
      </c>
      <c r="I43" s="8" t="str">
        <f>IFERROR(__xludf.DUMMYFUNCTION("""COMPUTED_VALUE"""),"Dr. B")</f>
        <v>Dr. B</v>
      </c>
      <c r="J43" s="8" t="str">
        <f>IFERROR(__xludf.DUMMYFUNCTION("""COMPUTED_VALUE"""),"Follow-up")</f>
        <v>Follow-up</v>
      </c>
      <c r="K43" s="8">
        <f>IFERROR(__xludf.DUMMYFUNCTION("""COMPUTED_VALUE"""),20.0)</f>
        <v>20</v>
      </c>
      <c r="L43" s="8">
        <f>IFERROR(__xludf.DUMMYFUNCTION("""COMPUTED_VALUE"""),14.0)</f>
        <v>14</v>
      </c>
      <c r="M43" s="8">
        <f>IFERROR(__xludf.DUMMYFUNCTION("""COMPUTED_VALUE"""),-6.0)</f>
        <v>-6</v>
      </c>
      <c r="N43" s="8">
        <f>IFERROR(__xludf.DUMMYFUNCTION("""COMPUTED_VALUE"""),6.0)</f>
        <v>6</v>
      </c>
      <c r="O43" s="8" t="str">
        <f>IFERROR(__xludf.DUMMYFUNCTION("""COMPUTED_VALUE"""),"Yes")</f>
        <v>Yes</v>
      </c>
      <c r="P43" s="8"/>
    </row>
    <row r="44">
      <c r="A44" s="8" t="str">
        <f>IFERROR(__xludf.DUMMYFUNCTION("""COMPUTED_VALUE"""),"A0170")</f>
        <v>A0170</v>
      </c>
      <c r="B44" s="8" t="str">
        <f>IFERROR(__xludf.DUMMYFUNCTION("""COMPUTED_VALUE"""),"P0170")</f>
        <v>P0170</v>
      </c>
      <c r="C44" s="5">
        <f>IFERROR(__xludf.DUMMYFUNCTION("""COMPUTED_VALUE"""),45841.0)</f>
        <v>45841</v>
      </c>
      <c r="D44" s="5" t="str">
        <f>IFERROR(__xludf.DUMMYFUNCTION("""COMPUTED_VALUE"""),"Thursday")</f>
        <v>Thursday</v>
      </c>
      <c r="E44" s="6">
        <f>IFERROR(__xludf.DUMMYFUNCTION("""COMPUTED_VALUE"""),4.0)</f>
        <v>4</v>
      </c>
      <c r="F44" s="7">
        <f>IFERROR(__xludf.DUMMYFUNCTION("""COMPUTED_VALUE"""),0.5729166666666666)</f>
        <v>0.5729166667</v>
      </c>
      <c r="G44" s="8" t="str">
        <f>IFERROR(__xludf.DUMMYFUNCTION("""COMPUTED_VALUE"""),"F")</f>
        <v>F</v>
      </c>
      <c r="H44" s="8">
        <f>IFERROR(__xludf.DUMMYFUNCTION("""COMPUTED_VALUE"""),59.0)</f>
        <v>59</v>
      </c>
      <c r="I44" s="8" t="str">
        <f>IFERROR(__xludf.DUMMYFUNCTION("""COMPUTED_VALUE"""),"Nurse D")</f>
        <v>Nurse D</v>
      </c>
      <c r="J44" s="8" t="str">
        <f>IFERROR(__xludf.DUMMYFUNCTION("""COMPUTED_VALUE"""),"Consultation")</f>
        <v>Consultation</v>
      </c>
      <c r="K44" s="8">
        <f>IFERROR(__xludf.DUMMYFUNCTION("""COMPUTED_VALUE"""),30.0)</f>
        <v>30</v>
      </c>
      <c r="L44" s="8">
        <f>IFERROR(__xludf.DUMMYFUNCTION("""COMPUTED_VALUE"""),25.0)</f>
        <v>25</v>
      </c>
      <c r="M44" s="8">
        <f>IFERROR(__xludf.DUMMYFUNCTION("""COMPUTED_VALUE"""),-5.0)</f>
        <v>-5</v>
      </c>
      <c r="N44" s="8">
        <f>IFERROR(__xludf.DUMMYFUNCTION("""COMPUTED_VALUE"""),5.0)</f>
        <v>5</v>
      </c>
      <c r="O44" s="8" t="str">
        <f>IFERROR(__xludf.DUMMYFUNCTION("""COMPUTED_VALUE"""),"Yes")</f>
        <v>Yes</v>
      </c>
      <c r="P44" s="8"/>
    </row>
    <row r="45">
      <c r="A45" s="8" t="str">
        <f>IFERROR(__xludf.DUMMYFUNCTION("""COMPUTED_VALUE"""),"A0455")</f>
        <v>A0455</v>
      </c>
      <c r="B45" s="8" t="str">
        <f>IFERROR(__xludf.DUMMYFUNCTION("""COMPUTED_VALUE"""),"P0455")</f>
        <v>P0455</v>
      </c>
      <c r="C45" s="5">
        <f>IFERROR(__xludf.DUMMYFUNCTION("""COMPUTED_VALUE"""),45841.0)</f>
        <v>45841</v>
      </c>
      <c r="D45" s="5" t="str">
        <f>IFERROR(__xludf.DUMMYFUNCTION("""COMPUTED_VALUE"""),"Thursday")</f>
        <v>Thursday</v>
      </c>
      <c r="E45" s="6">
        <f>IFERROR(__xludf.DUMMYFUNCTION("""COMPUTED_VALUE"""),4.0)</f>
        <v>4</v>
      </c>
      <c r="F45" s="7">
        <f>IFERROR(__xludf.DUMMYFUNCTION("""COMPUTED_VALUE"""),0.40625)</f>
        <v>0.40625</v>
      </c>
      <c r="G45" s="8" t="str">
        <f>IFERROR(__xludf.DUMMYFUNCTION("""COMPUTED_VALUE"""),"F")</f>
        <v>F</v>
      </c>
      <c r="H45" s="8">
        <f>IFERROR(__xludf.DUMMYFUNCTION("""COMPUTED_VALUE"""),34.0)</f>
        <v>34</v>
      </c>
      <c r="I45" s="8" t="str">
        <f>IFERROR(__xludf.DUMMYFUNCTION("""COMPUTED_VALUE"""),"Dr. A")</f>
        <v>Dr. A</v>
      </c>
      <c r="J45" s="8" t="str">
        <f>IFERROR(__xludf.DUMMYFUNCTION("""COMPUTED_VALUE"""),"Follow-up")</f>
        <v>Follow-up</v>
      </c>
      <c r="K45" s="8">
        <f>IFERROR(__xludf.DUMMYFUNCTION("""COMPUTED_VALUE"""),15.0)</f>
        <v>15</v>
      </c>
      <c r="L45" s="8">
        <f>IFERROR(__xludf.DUMMYFUNCTION("""COMPUTED_VALUE"""),11.0)</f>
        <v>11</v>
      </c>
      <c r="M45" s="8">
        <f>IFERROR(__xludf.DUMMYFUNCTION("""COMPUTED_VALUE"""),-4.0)</f>
        <v>-4</v>
      </c>
      <c r="N45" s="8">
        <f>IFERROR(__xludf.DUMMYFUNCTION("""COMPUTED_VALUE"""),4.0)</f>
        <v>4</v>
      </c>
      <c r="O45" s="8" t="str">
        <f>IFERROR(__xludf.DUMMYFUNCTION("""COMPUTED_VALUE"""),"Yes")</f>
        <v>Yes</v>
      </c>
      <c r="P45" s="8"/>
    </row>
    <row r="46">
      <c r="A46" s="8" t="str">
        <f>IFERROR(__xludf.DUMMYFUNCTION("""COMPUTED_VALUE"""),"A0317")</f>
        <v>A0317</v>
      </c>
      <c r="B46" s="8" t="str">
        <f>IFERROR(__xludf.DUMMYFUNCTION("""COMPUTED_VALUE"""),"P0317")</f>
        <v>P0317</v>
      </c>
      <c r="C46" s="5">
        <f>IFERROR(__xludf.DUMMYFUNCTION("""COMPUTED_VALUE"""),45841.0)</f>
        <v>45841</v>
      </c>
      <c r="D46" s="5" t="str">
        <f>IFERROR(__xludf.DUMMYFUNCTION("""COMPUTED_VALUE"""),"Thursday")</f>
        <v>Thursday</v>
      </c>
      <c r="E46" s="6">
        <f>IFERROR(__xludf.DUMMYFUNCTION("""COMPUTED_VALUE"""),4.0)</f>
        <v>4</v>
      </c>
      <c r="F46" s="7">
        <f>IFERROR(__xludf.DUMMYFUNCTION("""COMPUTED_VALUE"""),0.6145833333333334)</f>
        <v>0.6145833333</v>
      </c>
      <c r="G46" s="8" t="str">
        <f>IFERROR(__xludf.DUMMYFUNCTION("""COMPUTED_VALUE"""),"M")</f>
        <v>M</v>
      </c>
      <c r="H46" s="8">
        <f>IFERROR(__xludf.DUMMYFUNCTION("""COMPUTED_VALUE"""),74.0)</f>
        <v>74</v>
      </c>
      <c r="I46" s="8" t="str">
        <f>IFERROR(__xludf.DUMMYFUNCTION("""COMPUTED_VALUE"""),"Nurse D")</f>
        <v>Nurse D</v>
      </c>
      <c r="J46" s="8" t="str">
        <f>IFERROR(__xludf.DUMMYFUNCTION("""COMPUTED_VALUE"""),"Follow-up")</f>
        <v>Follow-up</v>
      </c>
      <c r="K46" s="8">
        <f>IFERROR(__xludf.DUMMYFUNCTION("""COMPUTED_VALUE"""),20.0)</f>
        <v>20</v>
      </c>
      <c r="L46" s="8">
        <f>IFERROR(__xludf.DUMMYFUNCTION("""COMPUTED_VALUE"""),17.0)</f>
        <v>17</v>
      </c>
      <c r="M46" s="8">
        <f>IFERROR(__xludf.DUMMYFUNCTION("""COMPUTED_VALUE"""),-3.0)</f>
        <v>-3</v>
      </c>
      <c r="N46" s="8">
        <f>IFERROR(__xludf.DUMMYFUNCTION("""COMPUTED_VALUE"""),3.0)</f>
        <v>3</v>
      </c>
      <c r="O46" s="8" t="str">
        <f>IFERROR(__xludf.DUMMYFUNCTION("""COMPUTED_VALUE"""),"Yes")</f>
        <v>Yes</v>
      </c>
      <c r="P46" s="8"/>
    </row>
    <row r="47">
      <c r="A47" s="8" t="str">
        <f>IFERROR(__xludf.DUMMYFUNCTION("""COMPUTED_VALUE"""),"A0242")</f>
        <v>A0242</v>
      </c>
      <c r="B47" s="8" t="str">
        <f>IFERROR(__xludf.DUMMYFUNCTION("""COMPUTED_VALUE"""),"P0242")</f>
        <v>P0242</v>
      </c>
      <c r="C47" s="5">
        <f>IFERROR(__xludf.DUMMYFUNCTION("""COMPUTED_VALUE"""),45841.0)</f>
        <v>45841</v>
      </c>
      <c r="D47" s="5" t="str">
        <f>IFERROR(__xludf.DUMMYFUNCTION("""COMPUTED_VALUE"""),"Thursday")</f>
        <v>Thursday</v>
      </c>
      <c r="E47" s="6">
        <f>IFERROR(__xludf.DUMMYFUNCTION("""COMPUTED_VALUE"""),4.0)</f>
        <v>4</v>
      </c>
      <c r="F47" s="7">
        <f>IFERROR(__xludf.DUMMYFUNCTION("""COMPUTED_VALUE"""),0.5208333333333334)</f>
        <v>0.5208333333</v>
      </c>
      <c r="G47" s="8" t="str">
        <f>IFERROR(__xludf.DUMMYFUNCTION("""COMPUTED_VALUE"""),"M")</f>
        <v>M</v>
      </c>
      <c r="H47" s="8">
        <f>IFERROR(__xludf.DUMMYFUNCTION("""COMPUTED_VALUE"""),24.0)</f>
        <v>24</v>
      </c>
      <c r="I47" s="8" t="str">
        <f>IFERROR(__xludf.DUMMYFUNCTION("""COMPUTED_VALUE"""),"Dr. C")</f>
        <v>Dr. C</v>
      </c>
      <c r="J47" s="8" t="str">
        <f>IFERROR(__xludf.DUMMYFUNCTION("""COMPUTED_VALUE"""),"Consultation")</f>
        <v>Consultation</v>
      </c>
      <c r="K47" s="8">
        <f>IFERROR(__xludf.DUMMYFUNCTION("""COMPUTED_VALUE"""),25.0)</f>
        <v>25</v>
      </c>
      <c r="L47" s="8">
        <f>IFERROR(__xludf.DUMMYFUNCTION("""COMPUTED_VALUE"""),23.0)</f>
        <v>23</v>
      </c>
      <c r="M47" s="8">
        <f>IFERROR(__xludf.DUMMYFUNCTION("""COMPUTED_VALUE"""),-2.0)</f>
        <v>-2</v>
      </c>
      <c r="N47" s="8">
        <f>IFERROR(__xludf.DUMMYFUNCTION("""COMPUTED_VALUE"""),2.0)</f>
        <v>2</v>
      </c>
      <c r="O47" s="8" t="str">
        <f>IFERROR(__xludf.DUMMYFUNCTION("""COMPUTED_VALUE"""),"Yes")</f>
        <v>Yes</v>
      </c>
      <c r="P47" s="8"/>
    </row>
    <row r="48">
      <c r="A48" s="8" t="str">
        <f>IFERROR(__xludf.DUMMYFUNCTION("""COMPUTED_VALUE"""),"A0397")</f>
        <v>A0397</v>
      </c>
      <c r="B48" s="8" t="str">
        <f>IFERROR(__xludf.DUMMYFUNCTION("""COMPUTED_VALUE"""),"P0397")</f>
        <v>P0397</v>
      </c>
      <c r="C48" s="5">
        <f>IFERROR(__xludf.DUMMYFUNCTION("""COMPUTED_VALUE"""),45841.0)</f>
        <v>45841</v>
      </c>
      <c r="D48" s="5" t="str">
        <f>IFERROR(__xludf.DUMMYFUNCTION("""COMPUTED_VALUE"""),"Thursday")</f>
        <v>Thursday</v>
      </c>
      <c r="E48" s="6">
        <f>IFERROR(__xludf.DUMMYFUNCTION("""COMPUTED_VALUE"""),4.0)</f>
        <v>4</v>
      </c>
      <c r="F48" s="7">
        <f>IFERROR(__xludf.DUMMYFUNCTION("""COMPUTED_VALUE"""),0.6458333333333334)</f>
        <v>0.6458333333</v>
      </c>
      <c r="G48" s="8" t="str">
        <f>IFERROR(__xludf.DUMMYFUNCTION("""COMPUTED_VALUE"""),"F")</f>
        <v>F</v>
      </c>
      <c r="H48" s="8">
        <f>IFERROR(__xludf.DUMMYFUNCTION("""COMPUTED_VALUE"""),7.0)</f>
        <v>7</v>
      </c>
      <c r="I48" s="8" t="str">
        <f>IFERROR(__xludf.DUMMYFUNCTION("""COMPUTED_VALUE"""),"Dr. A")</f>
        <v>Dr. A</v>
      </c>
      <c r="J48" s="8" t="str">
        <f>IFERROR(__xludf.DUMMYFUNCTION("""COMPUTED_VALUE"""),"Consultation")</f>
        <v>Consultation</v>
      </c>
      <c r="K48" s="8">
        <f>IFERROR(__xludf.DUMMYFUNCTION("""COMPUTED_VALUE"""),20.0)</f>
        <v>20</v>
      </c>
      <c r="L48" s="8">
        <f>IFERROR(__xludf.DUMMYFUNCTION("""COMPUTED_VALUE"""),18.0)</f>
        <v>18</v>
      </c>
      <c r="M48" s="8">
        <f>IFERROR(__xludf.DUMMYFUNCTION("""COMPUTED_VALUE"""),-2.0)</f>
        <v>-2</v>
      </c>
      <c r="N48" s="8">
        <f>IFERROR(__xludf.DUMMYFUNCTION("""COMPUTED_VALUE"""),2.0)</f>
        <v>2</v>
      </c>
      <c r="O48" s="8" t="str">
        <f>IFERROR(__xludf.DUMMYFUNCTION("""COMPUTED_VALUE"""),"Yes")</f>
        <v>Yes</v>
      </c>
      <c r="P48" s="8"/>
    </row>
    <row r="49">
      <c r="A49" s="8" t="str">
        <f>IFERROR(__xludf.DUMMYFUNCTION("""COMPUTED_VALUE"""),"A0019")</f>
        <v>A0019</v>
      </c>
      <c r="B49" s="8" t="str">
        <f>IFERROR(__xludf.DUMMYFUNCTION("""COMPUTED_VALUE"""),"P0019")</f>
        <v>P0019</v>
      </c>
      <c r="C49" s="5">
        <f>IFERROR(__xludf.DUMMYFUNCTION("""COMPUTED_VALUE"""),45841.0)</f>
        <v>45841</v>
      </c>
      <c r="D49" s="5" t="str">
        <f>IFERROR(__xludf.DUMMYFUNCTION("""COMPUTED_VALUE"""),"Thursday")</f>
        <v>Thursday</v>
      </c>
      <c r="E49" s="6">
        <f>IFERROR(__xludf.DUMMYFUNCTION("""COMPUTED_VALUE"""),4.0)</f>
        <v>4</v>
      </c>
      <c r="F49" s="7">
        <f>IFERROR(__xludf.DUMMYFUNCTION("""COMPUTED_VALUE"""),0.3645833333333333)</f>
        <v>0.3645833333</v>
      </c>
      <c r="G49" s="8" t="str">
        <f>IFERROR(__xludf.DUMMYFUNCTION("""COMPUTED_VALUE"""),"F")</f>
        <v>F</v>
      </c>
      <c r="H49" s="8">
        <f>IFERROR(__xludf.DUMMYFUNCTION("""COMPUTED_VALUE"""),74.0)</f>
        <v>74</v>
      </c>
      <c r="I49" s="8" t="str">
        <f>IFERROR(__xludf.DUMMYFUNCTION("""COMPUTED_VALUE"""),"Dr. A")</f>
        <v>Dr. A</v>
      </c>
      <c r="J49" s="8" t="str">
        <f>IFERROR(__xludf.DUMMYFUNCTION("""COMPUTED_VALUE"""),"Consultation")</f>
        <v>Consultation</v>
      </c>
      <c r="K49" s="8">
        <f>IFERROR(__xludf.DUMMYFUNCTION("""COMPUTED_VALUE"""),25.0)</f>
        <v>25</v>
      </c>
      <c r="L49" s="8">
        <f>IFERROR(__xludf.DUMMYFUNCTION("""COMPUTED_VALUE"""),24.0)</f>
        <v>24</v>
      </c>
      <c r="M49" s="8">
        <f>IFERROR(__xludf.DUMMYFUNCTION("""COMPUTED_VALUE"""),-1.0)</f>
        <v>-1</v>
      </c>
      <c r="N49" s="8">
        <f>IFERROR(__xludf.DUMMYFUNCTION("""COMPUTED_VALUE"""),1.0)</f>
        <v>1</v>
      </c>
      <c r="O49" s="8" t="str">
        <f>IFERROR(__xludf.DUMMYFUNCTION("""COMPUTED_VALUE"""),"Yes")</f>
        <v>Yes</v>
      </c>
      <c r="P49" s="8"/>
    </row>
    <row r="50">
      <c r="A50" s="8" t="str">
        <f>IFERROR(__xludf.DUMMYFUNCTION("""COMPUTED_VALUE"""),"A0472")</f>
        <v>A0472</v>
      </c>
      <c r="B50" s="8" t="str">
        <f>IFERROR(__xludf.DUMMYFUNCTION("""COMPUTED_VALUE"""),"P0472")</f>
        <v>P0472</v>
      </c>
      <c r="C50" s="5">
        <f>IFERROR(__xludf.DUMMYFUNCTION("""COMPUTED_VALUE"""),45841.0)</f>
        <v>45841</v>
      </c>
      <c r="D50" s="5" t="str">
        <f>IFERROR(__xludf.DUMMYFUNCTION("""COMPUTED_VALUE"""),"Thursday")</f>
        <v>Thursday</v>
      </c>
      <c r="E50" s="6">
        <f>IFERROR(__xludf.DUMMYFUNCTION("""COMPUTED_VALUE"""),4.0)</f>
        <v>4</v>
      </c>
      <c r="F50" s="7">
        <f>IFERROR(__xludf.DUMMYFUNCTION("""COMPUTED_VALUE"""),0.6770833333333334)</f>
        <v>0.6770833333</v>
      </c>
      <c r="G50" s="8" t="str">
        <f>IFERROR(__xludf.DUMMYFUNCTION("""COMPUTED_VALUE"""),"M")</f>
        <v>M</v>
      </c>
      <c r="H50" s="8">
        <f>IFERROR(__xludf.DUMMYFUNCTION("""COMPUTED_VALUE"""),78.0)</f>
        <v>78</v>
      </c>
      <c r="I50" s="8" t="str">
        <f>IFERROR(__xludf.DUMMYFUNCTION("""COMPUTED_VALUE"""),"Dr. C")</f>
        <v>Dr. C</v>
      </c>
      <c r="J50" s="8" t="str">
        <f>IFERROR(__xludf.DUMMYFUNCTION("""COMPUTED_VALUE"""),"Follow-up")</f>
        <v>Follow-up</v>
      </c>
      <c r="K50" s="8">
        <f>IFERROR(__xludf.DUMMYFUNCTION("""COMPUTED_VALUE"""),20.0)</f>
        <v>20</v>
      </c>
      <c r="L50" s="8">
        <f>IFERROR(__xludf.DUMMYFUNCTION("""COMPUTED_VALUE"""),19.0)</f>
        <v>19</v>
      </c>
      <c r="M50" s="8">
        <f>IFERROR(__xludf.DUMMYFUNCTION("""COMPUTED_VALUE"""),-1.0)</f>
        <v>-1</v>
      </c>
      <c r="N50" s="8">
        <f>IFERROR(__xludf.DUMMYFUNCTION("""COMPUTED_VALUE"""),1.0)</f>
        <v>1</v>
      </c>
      <c r="O50" s="8" t="str">
        <f>IFERROR(__xludf.DUMMYFUNCTION("""COMPUTED_VALUE"""),"Yes")</f>
        <v>Yes</v>
      </c>
      <c r="P50" s="8"/>
    </row>
    <row r="51">
      <c r="A51" s="8" t="str">
        <f>IFERROR(__xludf.DUMMYFUNCTION("""COMPUTED_VALUE"""),"A0344")</f>
        <v>A0344</v>
      </c>
      <c r="B51" s="8" t="str">
        <f>IFERROR(__xludf.DUMMYFUNCTION("""COMPUTED_VALUE"""),"P0344")</f>
        <v>P0344</v>
      </c>
      <c r="C51" s="5">
        <f>IFERROR(__xludf.DUMMYFUNCTION("""COMPUTED_VALUE"""),45841.0)</f>
        <v>45841</v>
      </c>
      <c r="D51" s="5" t="str">
        <f>IFERROR(__xludf.DUMMYFUNCTION("""COMPUTED_VALUE"""),"Thursday")</f>
        <v>Thursday</v>
      </c>
      <c r="E51" s="6">
        <f>IFERROR(__xludf.DUMMYFUNCTION("""COMPUTED_VALUE"""),4.0)</f>
        <v>4</v>
      </c>
      <c r="F51" s="7">
        <f>IFERROR(__xludf.DUMMYFUNCTION("""COMPUTED_VALUE"""),0.375)</f>
        <v>0.375</v>
      </c>
      <c r="G51" s="8" t="str">
        <f>IFERROR(__xludf.DUMMYFUNCTION("""COMPUTED_VALUE"""),"F")</f>
        <v>F</v>
      </c>
      <c r="H51" s="8">
        <f>IFERROR(__xludf.DUMMYFUNCTION("""COMPUTED_VALUE"""),38.0)</f>
        <v>38</v>
      </c>
      <c r="I51" s="8" t="str">
        <f>IFERROR(__xludf.DUMMYFUNCTION("""COMPUTED_VALUE"""),"Dr. B")</f>
        <v>Dr. B</v>
      </c>
      <c r="J51" s="8" t="str">
        <f>IFERROR(__xludf.DUMMYFUNCTION("""COMPUTED_VALUE"""),"Consultation")</f>
        <v>Consultation</v>
      </c>
      <c r="K51" s="8">
        <f>IFERROR(__xludf.DUMMYFUNCTION("""COMPUTED_VALUE"""),20.0)</f>
        <v>20</v>
      </c>
      <c r="L51" s="8">
        <f>IFERROR(__xludf.DUMMYFUNCTION("""COMPUTED_VALUE"""),20.0)</f>
        <v>20</v>
      </c>
      <c r="M51" s="8">
        <f>IFERROR(__xludf.DUMMYFUNCTION("""COMPUTED_VALUE"""),0.0)</f>
        <v>0</v>
      </c>
      <c r="N51" s="8">
        <f>IFERROR(__xludf.DUMMYFUNCTION("""COMPUTED_VALUE"""),0.0)</f>
        <v>0</v>
      </c>
      <c r="O51" s="8" t="str">
        <f>IFERROR(__xludf.DUMMYFUNCTION("""COMPUTED_VALUE"""),"Yes")</f>
        <v>Yes</v>
      </c>
      <c r="P51" s="8"/>
    </row>
    <row r="52">
      <c r="A52" s="8" t="str">
        <f>IFERROR(__xludf.DUMMYFUNCTION("""COMPUTED_VALUE"""),"A0464")</f>
        <v>A0464</v>
      </c>
      <c r="B52" s="8" t="str">
        <f>IFERROR(__xludf.DUMMYFUNCTION("""COMPUTED_VALUE"""),"P0464")</f>
        <v>P0464</v>
      </c>
      <c r="C52" s="5">
        <f>IFERROR(__xludf.DUMMYFUNCTION("""COMPUTED_VALUE"""),45841.0)</f>
        <v>45841</v>
      </c>
      <c r="D52" s="5" t="str">
        <f>IFERROR(__xludf.DUMMYFUNCTION("""COMPUTED_VALUE"""),"Thursday")</f>
        <v>Thursday</v>
      </c>
      <c r="E52" s="6">
        <f>IFERROR(__xludf.DUMMYFUNCTION("""COMPUTED_VALUE"""),4.0)</f>
        <v>4</v>
      </c>
      <c r="F52" s="7">
        <f>IFERROR(__xludf.DUMMYFUNCTION("""COMPUTED_VALUE"""),0.4270833333333333)</f>
        <v>0.4270833333</v>
      </c>
      <c r="G52" s="8" t="str">
        <f>IFERROR(__xludf.DUMMYFUNCTION("""COMPUTED_VALUE"""),"M")</f>
        <v>M</v>
      </c>
      <c r="H52" s="8">
        <f>IFERROR(__xludf.DUMMYFUNCTION("""COMPUTED_VALUE"""),59.0)</f>
        <v>59</v>
      </c>
      <c r="I52" s="8" t="str">
        <f>IFERROR(__xludf.DUMMYFUNCTION("""COMPUTED_VALUE"""),"Dr. B")</f>
        <v>Dr. B</v>
      </c>
      <c r="J52" s="8" t="str">
        <f>IFERROR(__xludf.DUMMYFUNCTION("""COMPUTED_VALUE"""),"Consultation")</f>
        <v>Consultation</v>
      </c>
      <c r="K52" s="8">
        <f>IFERROR(__xludf.DUMMYFUNCTION("""COMPUTED_VALUE"""),30.0)</f>
        <v>30</v>
      </c>
      <c r="L52" s="8">
        <f>IFERROR(__xludf.DUMMYFUNCTION("""COMPUTED_VALUE"""),30.0)</f>
        <v>30</v>
      </c>
      <c r="M52" s="8">
        <f>IFERROR(__xludf.DUMMYFUNCTION("""COMPUTED_VALUE"""),0.0)</f>
        <v>0</v>
      </c>
      <c r="N52" s="8">
        <f>IFERROR(__xludf.DUMMYFUNCTION("""COMPUTED_VALUE"""),0.0)</f>
        <v>0</v>
      </c>
      <c r="O52" s="8" t="str">
        <f>IFERROR(__xludf.DUMMYFUNCTION("""COMPUTED_VALUE"""),"Yes")</f>
        <v>Yes</v>
      </c>
      <c r="P52" s="8"/>
    </row>
    <row r="53">
      <c r="A53" s="8" t="str">
        <f>IFERROR(__xludf.DUMMYFUNCTION("""COMPUTED_VALUE"""),"A0389")</f>
        <v>A0389</v>
      </c>
      <c r="B53" s="8" t="str">
        <f>IFERROR(__xludf.DUMMYFUNCTION("""COMPUTED_VALUE"""),"P0389")</f>
        <v>P0389</v>
      </c>
      <c r="C53" s="5">
        <f>IFERROR(__xludf.DUMMYFUNCTION("""COMPUTED_VALUE"""),45841.0)</f>
        <v>45841</v>
      </c>
      <c r="D53" s="5" t="str">
        <f>IFERROR(__xludf.DUMMYFUNCTION("""COMPUTED_VALUE"""),"Thursday")</f>
        <v>Thursday</v>
      </c>
      <c r="E53" s="6">
        <f>IFERROR(__xludf.DUMMYFUNCTION("""COMPUTED_VALUE"""),4.0)</f>
        <v>4</v>
      </c>
      <c r="F53" s="7">
        <f>IFERROR(__xludf.DUMMYFUNCTION("""COMPUTED_VALUE"""),0.6979166666666666)</f>
        <v>0.6979166667</v>
      </c>
      <c r="G53" s="8" t="str">
        <f>IFERROR(__xludf.DUMMYFUNCTION("""COMPUTED_VALUE"""),"F")</f>
        <v>F</v>
      </c>
      <c r="H53" s="8">
        <f>IFERROR(__xludf.DUMMYFUNCTION("""COMPUTED_VALUE"""),26.0)</f>
        <v>26</v>
      </c>
      <c r="I53" s="8" t="str">
        <f>IFERROR(__xludf.DUMMYFUNCTION("""COMPUTED_VALUE"""),"Dr. A")</f>
        <v>Dr. A</v>
      </c>
      <c r="J53" s="8" t="str">
        <f>IFERROR(__xludf.DUMMYFUNCTION("""COMPUTED_VALUE"""),"Follow-up")</f>
        <v>Follow-up</v>
      </c>
      <c r="K53" s="8">
        <f>IFERROR(__xludf.DUMMYFUNCTION("""COMPUTED_VALUE"""),15.0)</f>
        <v>15</v>
      </c>
      <c r="L53" s="8">
        <f>IFERROR(__xludf.DUMMYFUNCTION("""COMPUTED_VALUE"""),15.0)</f>
        <v>15</v>
      </c>
      <c r="M53" s="8">
        <f>IFERROR(__xludf.DUMMYFUNCTION("""COMPUTED_VALUE"""),0.0)</f>
        <v>0</v>
      </c>
      <c r="N53" s="8">
        <f>IFERROR(__xludf.DUMMYFUNCTION("""COMPUTED_VALUE"""),0.0)</f>
        <v>0</v>
      </c>
      <c r="O53" s="8" t="str">
        <f>IFERROR(__xludf.DUMMYFUNCTION("""COMPUTED_VALUE"""),"Yes")</f>
        <v>Yes</v>
      </c>
      <c r="P53" s="8"/>
    </row>
    <row r="54">
      <c r="A54" s="8" t="str">
        <f>IFERROR(__xludf.DUMMYFUNCTION("""COMPUTED_VALUE"""),"A0143")</f>
        <v>A0143</v>
      </c>
      <c r="B54" s="8" t="str">
        <f>IFERROR(__xludf.DUMMYFUNCTION("""COMPUTED_VALUE"""),"P0143")</f>
        <v>P0143</v>
      </c>
      <c r="C54" s="5">
        <f>IFERROR(__xludf.DUMMYFUNCTION("""COMPUTED_VALUE"""),45841.0)</f>
        <v>45841</v>
      </c>
      <c r="D54" s="5" t="str">
        <f>IFERROR(__xludf.DUMMYFUNCTION("""COMPUTED_VALUE"""),"Thursday")</f>
        <v>Thursday</v>
      </c>
      <c r="E54" s="6">
        <f>IFERROR(__xludf.DUMMYFUNCTION("""COMPUTED_VALUE"""),4.0)</f>
        <v>4</v>
      </c>
      <c r="F54" s="7">
        <f>IFERROR(__xludf.DUMMYFUNCTION("""COMPUTED_VALUE"""),0.4479166666666667)</f>
        <v>0.4479166667</v>
      </c>
      <c r="G54" s="8" t="str">
        <f>IFERROR(__xludf.DUMMYFUNCTION("""COMPUTED_VALUE"""),"M")</f>
        <v>M</v>
      </c>
      <c r="H54" s="8">
        <f>IFERROR(__xludf.DUMMYFUNCTION("""COMPUTED_VALUE"""),15.0)</f>
        <v>15</v>
      </c>
      <c r="I54" s="8" t="str">
        <f>IFERROR(__xludf.DUMMYFUNCTION("""COMPUTED_VALUE"""),"Dr. B")</f>
        <v>Dr. B</v>
      </c>
      <c r="J54" s="8" t="str">
        <f>IFERROR(__xludf.DUMMYFUNCTION("""COMPUTED_VALUE"""),"Consultation")</f>
        <v>Consultation</v>
      </c>
      <c r="K54" s="8">
        <f>IFERROR(__xludf.DUMMYFUNCTION("""COMPUTED_VALUE"""),20.0)</f>
        <v>20</v>
      </c>
      <c r="L54" s="8">
        <f>IFERROR(__xludf.DUMMYFUNCTION("""COMPUTED_VALUE"""),21.0)</f>
        <v>21</v>
      </c>
      <c r="M54" s="8">
        <f>IFERROR(__xludf.DUMMYFUNCTION("""COMPUTED_VALUE"""),1.0)</f>
        <v>1</v>
      </c>
      <c r="N54" s="8">
        <f>IFERROR(__xludf.DUMMYFUNCTION("""COMPUTED_VALUE"""),1.0)</f>
        <v>1</v>
      </c>
      <c r="O54" s="8" t="str">
        <f>IFERROR(__xludf.DUMMYFUNCTION("""COMPUTED_VALUE"""),"Yes")</f>
        <v>Yes</v>
      </c>
      <c r="P54" s="8"/>
    </row>
    <row r="55">
      <c r="A55" s="8" t="str">
        <f>IFERROR(__xludf.DUMMYFUNCTION("""COMPUTED_VALUE"""),"A0365")</f>
        <v>A0365</v>
      </c>
      <c r="B55" s="8" t="str">
        <f>IFERROR(__xludf.DUMMYFUNCTION("""COMPUTED_VALUE"""),"P0365")</f>
        <v>P0365</v>
      </c>
      <c r="C55" s="5">
        <f>IFERROR(__xludf.DUMMYFUNCTION("""COMPUTED_VALUE"""),45841.0)</f>
        <v>45841</v>
      </c>
      <c r="D55" s="5" t="str">
        <f>IFERROR(__xludf.DUMMYFUNCTION("""COMPUTED_VALUE"""),"Thursday")</f>
        <v>Thursday</v>
      </c>
      <c r="E55" s="6">
        <f>IFERROR(__xludf.DUMMYFUNCTION("""COMPUTED_VALUE"""),4.0)</f>
        <v>4</v>
      </c>
      <c r="F55" s="7">
        <f>IFERROR(__xludf.DUMMYFUNCTION("""COMPUTED_VALUE"""),0.4166666666666667)</f>
        <v>0.4166666667</v>
      </c>
      <c r="G55" s="8" t="str">
        <f>IFERROR(__xludf.DUMMYFUNCTION("""COMPUTED_VALUE"""),"M")</f>
        <v>M</v>
      </c>
      <c r="H55" s="8">
        <f>IFERROR(__xludf.DUMMYFUNCTION("""COMPUTED_VALUE"""),40.0)</f>
        <v>40</v>
      </c>
      <c r="I55" s="8" t="str">
        <f>IFERROR(__xludf.DUMMYFUNCTION("""COMPUTED_VALUE"""),"Dr. C")</f>
        <v>Dr. C</v>
      </c>
      <c r="J55" s="8" t="str">
        <f>IFERROR(__xludf.DUMMYFUNCTION("""COMPUTED_VALUE"""),"Consultation")</f>
        <v>Consultation</v>
      </c>
      <c r="K55" s="8">
        <f>IFERROR(__xludf.DUMMYFUNCTION("""COMPUTED_VALUE"""),20.0)</f>
        <v>20</v>
      </c>
      <c r="L55" s="8">
        <f>IFERROR(__xludf.DUMMYFUNCTION("""COMPUTED_VALUE"""),21.0)</f>
        <v>21</v>
      </c>
      <c r="M55" s="8">
        <f>IFERROR(__xludf.DUMMYFUNCTION("""COMPUTED_VALUE"""),1.0)</f>
        <v>1</v>
      </c>
      <c r="N55" s="8">
        <f>IFERROR(__xludf.DUMMYFUNCTION("""COMPUTED_VALUE"""),1.0)</f>
        <v>1</v>
      </c>
      <c r="O55" s="8" t="str">
        <f>IFERROR(__xludf.DUMMYFUNCTION("""COMPUTED_VALUE"""),"Yes")</f>
        <v>Yes</v>
      </c>
      <c r="P55" s="8"/>
    </row>
    <row r="56">
      <c r="A56" s="8" t="str">
        <f>IFERROR(__xludf.DUMMYFUNCTION("""COMPUTED_VALUE"""),"A0172")</f>
        <v>A0172</v>
      </c>
      <c r="B56" s="8" t="str">
        <f>IFERROR(__xludf.DUMMYFUNCTION("""COMPUTED_VALUE"""),"P0172")</f>
        <v>P0172</v>
      </c>
      <c r="C56" s="5">
        <f>IFERROR(__xludf.DUMMYFUNCTION("""COMPUTED_VALUE"""),45841.0)</f>
        <v>45841</v>
      </c>
      <c r="D56" s="5" t="str">
        <f>IFERROR(__xludf.DUMMYFUNCTION("""COMPUTED_VALUE"""),"Thursday")</f>
        <v>Thursday</v>
      </c>
      <c r="E56" s="6">
        <f>IFERROR(__xludf.DUMMYFUNCTION("""COMPUTED_VALUE"""),4.0)</f>
        <v>4</v>
      </c>
      <c r="F56" s="7">
        <f>IFERROR(__xludf.DUMMYFUNCTION("""COMPUTED_VALUE"""),0.4270833333333333)</f>
        <v>0.4270833333</v>
      </c>
      <c r="G56" s="8" t="str">
        <f>IFERROR(__xludf.DUMMYFUNCTION("""COMPUTED_VALUE"""),"F")</f>
        <v>F</v>
      </c>
      <c r="H56" s="8">
        <f>IFERROR(__xludf.DUMMYFUNCTION("""COMPUTED_VALUE"""),33.0)</f>
        <v>33</v>
      </c>
      <c r="I56" s="8" t="str">
        <f>IFERROR(__xludf.DUMMYFUNCTION("""COMPUTED_VALUE"""),"Dr. C")</f>
        <v>Dr. C</v>
      </c>
      <c r="J56" s="8" t="str">
        <f>IFERROR(__xludf.DUMMYFUNCTION("""COMPUTED_VALUE"""),"Consultation")</f>
        <v>Consultation</v>
      </c>
      <c r="K56" s="8">
        <f>IFERROR(__xludf.DUMMYFUNCTION("""COMPUTED_VALUE"""),20.0)</f>
        <v>20</v>
      </c>
      <c r="L56" s="8">
        <f>IFERROR(__xludf.DUMMYFUNCTION("""COMPUTED_VALUE"""),23.0)</f>
        <v>23</v>
      </c>
      <c r="M56" s="8">
        <f>IFERROR(__xludf.DUMMYFUNCTION("""COMPUTED_VALUE"""),3.0)</f>
        <v>3</v>
      </c>
      <c r="N56" s="8">
        <f>IFERROR(__xludf.DUMMYFUNCTION("""COMPUTED_VALUE"""),3.0)</f>
        <v>3</v>
      </c>
      <c r="O56" s="8" t="str">
        <f>IFERROR(__xludf.DUMMYFUNCTION("""COMPUTED_VALUE"""),"Yes")</f>
        <v>Yes</v>
      </c>
      <c r="P56" s="8"/>
    </row>
    <row r="57">
      <c r="A57" s="8" t="str">
        <f>IFERROR(__xludf.DUMMYFUNCTION("""COMPUTED_VALUE"""),"A0270")</f>
        <v>A0270</v>
      </c>
      <c r="B57" s="8" t="str">
        <f>IFERROR(__xludf.DUMMYFUNCTION("""COMPUTED_VALUE"""),"P0270")</f>
        <v>P0270</v>
      </c>
      <c r="C57" s="5">
        <f>IFERROR(__xludf.DUMMYFUNCTION("""COMPUTED_VALUE"""),45841.0)</f>
        <v>45841</v>
      </c>
      <c r="D57" s="5" t="str">
        <f>IFERROR(__xludf.DUMMYFUNCTION("""COMPUTED_VALUE"""),"Thursday")</f>
        <v>Thursday</v>
      </c>
      <c r="E57" s="6">
        <f>IFERROR(__xludf.DUMMYFUNCTION("""COMPUTED_VALUE"""),4.0)</f>
        <v>4</v>
      </c>
      <c r="F57" s="7">
        <f>IFERROR(__xludf.DUMMYFUNCTION("""COMPUTED_VALUE"""),0.6458333333333334)</f>
        <v>0.6458333333</v>
      </c>
      <c r="G57" s="8" t="str">
        <f>IFERROR(__xludf.DUMMYFUNCTION("""COMPUTED_VALUE"""),"M")</f>
        <v>M</v>
      </c>
      <c r="H57" s="8">
        <f>IFERROR(__xludf.DUMMYFUNCTION("""COMPUTED_VALUE"""),78.0)</f>
        <v>78</v>
      </c>
      <c r="I57" s="8" t="str">
        <f>IFERROR(__xludf.DUMMYFUNCTION("""COMPUTED_VALUE"""),"Dr. B")</f>
        <v>Dr. B</v>
      </c>
      <c r="J57" s="8" t="str">
        <f>IFERROR(__xludf.DUMMYFUNCTION("""COMPUTED_VALUE"""),"Consultation")</f>
        <v>Consultation</v>
      </c>
      <c r="K57" s="8">
        <f>IFERROR(__xludf.DUMMYFUNCTION("""COMPUTED_VALUE"""),20.0)</f>
        <v>20</v>
      </c>
      <c r="L57" s="8">
        <f>IFERROR(__xludf.DUMMYFUNCTION("""COMPUTED_VALUE"""),23.0)</f>
        <v>23</v>
      </c>
      <c r="M57" s="8">
        <f>IFERROR(__xludf.DUMMYFUNCTION("""COMPUTED_VALUE"""),3.0)</f>
        <v>3</v>
      </c>
      <c r="N57" s="8">
        <f>IFERROR(__xludf.DUMMYFUNCTION("""COMPUTED_VALUE"""),3.0)</f>
        <v>3</v>
      </c>
      <c r="O57" s="8" t="str">
        <f>IFERROR(__xludf.DUMMYFUNCTION("""COMPUTED_VALUE"""),"Yes")</f>
        <v>Yes</v>
      </c>
      <c r="P57" s="8"/>
    </row>
    <row r="58">
      <c r="A58" s="8" t="str">
        <f>IFERROR(__xludf.DUMMYFUNCTION("""COMPUTED_VALUE"""),"A0324")</f>
        <v>A0324</v>
      </c>
      <c r="B58" s="8" t="str">
        <f>IFERROR(__xludf.DUMMYFUNCTION("""COMPUTED_VALUE"""),"P0324")</f>
        <v>P0324</v>
      </c>
      <c r="C58" s="5">
        <f>IFERROR(__xludf.DUMMYFUNCTION("""COMPUTED_VALUE"""),45841.0)</f>
        <v>45841</v>
      </c>
      <c r="D58" s="5" t="str">
        <f>IFERROR(__xludf.DUMMYFUNCTION("""COMPUTED_VALUE"""),"Thursday")</f>
        <v>Thursday</v>
      </c>
      <c r="E58" s="6">
        <f>IFERROR(__xludf.DUMMYFUNCTION("""COMPUTED_VALUE"""),4.0)</f>
        <v>4</v>
      </c>
      <c r="F58" s="7">
        <f>IFERROR(__xludf.DUMMYFUNCTION("""COMPUTED_VALUE"""),0.5729166666666666)</f>
        <v>0.5729166667</v>
      </c>
      <c r="G58" s="8" t="str">
        <f>IFERROR(__xludf.DUMMYFUNCTION("""COMPUTED_VALUE"""),"F")</f>
        <v>F</v>
      </c>
      <c r="H58" s="8">
        <f>IFERROR(__xludf.DUMMYFUNCTION("""COMPUTED_VALUE"""),15.0)</f>
        <v>15</v>
      </c>
      <c r="I58" s="8" t="str">
        <f>IFERROR(__xludf.DUMMYFUNCTION("""COMPUTED_VALUE"""),"Dr. A")</f>
        <v>Dr. A</v>
      </c>
      <c r="J58" s="8" t="str">
        <f>IFERROR(__xludf.DUMMYFUNCTION("""COMPUTED_VALUE"""),"Consultation")</f>
        <v>Consultation</v>
      </c>
      <c r="K58" s="8">
        <f>IFERROR(__xludf.DUMMYFUNCTION("""COMPUTED_VALUE"""),15.0)</f>
        <v>15</v>
      </c>
      <c r="L58" s="8">
        <f>IFERROR(__xludf.DUMMYFUNCTION("""COMPUTED_VALUE"""),21.0)</f>
        <v>21</v>
      </c>
      <c r="M58" s="8">
        <f>IFERROR(__xludf.DUMMYFUNCTION("""COMPUTED_VALUE"""),6.0)</f>
        <v>6</v>
      </c>
      <c r="N58" s="8">
        <f>IFERROR(__xludf.DUMMYFUNCTION("""COMPUTED_VALUE"""),6.0)</f>
        <v>6</v>
      </c>
      <c r="O58" s="8" t="str">
        <f>IFERROR(__xludf.DUMMYFUNCTION("""COMPUTED_VALUE"""),"Yes")</f>
        <v>Yes</v>
      </c>
      <c r="P58" s="8"/>
    </row>
    <row r="59">
      <c r="A59" s="8" t="str">
        <f>IFERROR(__xludf.DUMMYFUNCTION("""COMPUTED_VALUE"""),"A0054")</f>
        <v>A0054</v>
      </c>
      <c r="B59" s="8" t="str">
        <f>IFERROR(__xludf.DUMMYFUNCTION("""COMPUTED_VALUE"""),"P0054")</f>
        <v>P0054</v>
      </c>
      <c r="C59" s="5">
        <f>IFERROR(__xludf.DUMMYFUNCTION("""COMPUTED_VALUE"""),45841.0)</f>
        <v>45841</v>
      </c>
      <c r="D59" s="5" t="str">
        <f>IFERROR(__xludf.DUMMYFUNCTION("""COMPUTED_VALUE"""),"Thursday")</f>
        <v>Thursday</v>
      </c>
      <c r="E59" s="6">
        <f>IFERROR(__xludf.DUMMYFUNCTION("""COMPUTED_VALUE"""),4.0)</f>
        <v>4</v>
      </c>
      <c r="F59" s="7">
        <f>IFERROR(__xludf.DUMMYFUNCTION("""COMPUTED_VALUE"""),0.6145833333333334)</f>
        <v>0.6145833333</v>
      </c>
      <c r="G59" s="8" t="str">
        <f>IFERROR(__xludf.DUMMYFUNCTION("""COMPUTED_VALUE"""),"F")</f>
        <v>F</v>
      </c>
      <c r="H59" s="8">
        <f>IFERROR(__xludf.DUMMYFUNCTION("""COMPUTED_VALUE"""),64.0)</f>
        <v>64</v>
      </c>
      <c r="I59" s="8" t="str">
        <f>IFERROR(__xludf.DUMMYFUNCTION("""COMPUTED_VALUE"""),"Dr. B")</f>
        <v>Dr. B</v>
      </c>
      <c r="J59" s="8" t="str">
        <f>IFERROR(__xludf.DUMMYFUNCTION("""COMPUTED_VALUE"""),"Follow-up")</f>
        <v>Follow-up</v>
      </c>
      <c r="K59" s="8">
        <f>IFERROR(__xludf.DUMMYFUNCTION("""COMPUTED_VALUE"""),15.0)</f>
        <v>15</v>
      </c>
      <c r="L59" s="8">
        <f>IFERROR(__xludf.DUMMYFUNCTION("""COMPUTED_VALUE"""),23.0)</f>
        <v>23</v>
      </c>
      <c r="M59" s="8">
        <f>IFERROR(__xludf.DUMMYFUNCTION("""COMPUTED_VALUE"""),8.0)</f>
        <v>8</v>
      </c>
      <c r="N59" s="8">
        <f>IFERROR(__xludf.DUMMYFUNCTION("""COMPUTED_VALUE"""),8.0)</f>
        <v>8</v>
      </c>
      <c r="O59" s="8" t="str">
        <f>IFERROR(__xludf.DUMMYFUNCTION("""COMPUTED_VALUE"""),"Yes")</f>
        <v>Yes</v>
      </c>
      <c r="P59" s="8"/>
    </row>
    <row r="60">
      <c r="A60" s="8" t="str">
        <f>IFERROR(__xludf.DUMMYFUNCTION("""COMPUTED_VALUE"""),"A0444")</f>
        <v>A0444</v>
      </c>
      <c r="B60" s="8" t="str">
        <f>IFERROR(__xludf.DUMMYFUNCTION("""COMPUTED_VALUE"""),"P0444")</f>
        <v>P0444</v>
      </c>
      <c r="C60" s="5">
        <f>IFERROR(__xludf.DUMMYFUNCTION("""COMPUTED_VALUE"""),45842.0)</f>
        <v>45842</v>
      </c>
      <c r="D60" s="5" t="str">
        <f>IFERROR(__xludf.DUMMYFUNCTION("""COMPUTED_VALUE"""),"Friday")</f>
        <v>Friday</v>
      </c>
      <c r="E60" s="6">
        <f>IFERROR(__xludf.DUMMYFUNCTION("""COMPUTED_VALUE"""),5.0)</f>
        <v>5</v>
      </c>
      <c r="F60" s="7">
        <f>IFERROR(__xludf.DUMMYFUNCTION("""COMPUTED_VALUE"""),0.40625)</f>
        <v>0.40625</v>
      </c>
      <c r="G60" s="8" t="str">
        <f>IFERROR(__xludf.DUMMYFUNCTION("""COMPUTED_VALUE"""),"M")</f>
        <v>M</v>
      </c>
      <c r="H60" s="8">
        <f>IFERROR(__xludf.DUMMYFUNCTION("""COMPUTED_VALUE"""),51.0)</f>
        <v>51</v>
      </c>
      <c r="I60" s="8" t="str">
        <f>IFERROR(__xludf.DUMMYFUNCTION("""COMPUTED_VALUE"""),"Dr. B")</f>
        <v>Dr. B</v>
      </c>
      <c r="J60" s="8" t="str">
        <f>IFERROR(__xludf.DUMMYFUNCTION("""COMPUTED_VALUE"""),"Consultation")</f>
        <v>Consultation</v>
      </c>
      <c r="K60" s="8">
        <f>IFERROR(__xludf.DUMMYFUNCTION("""COMPUTED_VALUE"""),25.0)</f>
        <v>25</v>
      </c>
      <c r="L60" s="8">
        <f>IFERROR(__xludf.DUMMYFUNCTION("""COMPUTED_VALUE"""),21.0)</f>
        <v>21</v>
      </c>
      <c r="M60" s="8">
        <f>IFERROR(__xludf.DUMMYFUNCTION("""COMPUTED_VALUE"""),-4.0)</f>
        <v>-4</v>
      </c>
      <c r="N60" s="8">
        <f>IFERROR(__xludf.DUMMYFUNCTION("""COMPUTED_VALUE"""),4.0)</f>
        <v>4</v>
      </c>
      <c r="O60" s="8" t="str">
        <f>IFERROR(__xludf.DUMMYFUNCTION("""COMPUTED_VALUE"""),"Yes")</f>
        <v>Yes</v>
      </c>
      <c r="P60" s="8"/>
    </row>
    <row r="61">
      <c r="A61" s="8" t="str">
        <f>IFERROR(__xludf.DUMMYFUNCTION("""COMPUTED_VALUE"""),"A0205")</f>
        <v>A0205</v>
      </c>
      <c r="B61" s="8" t="str">
        <f>IFERROR(__xludf.DUMMYFUNCTION("""COMPUTED_VALUE"""),"P0205")</f>
        <v>P0205</v>
      </c>
      <c r="C61" s="5">
        <f>IFERROR(__xludf.DUMMYFUNCTION("""COMPUTED_VALUE"""),45842.0)</f>
        <v>45842</v>
      </c>
      <c r="D61" s="5" t="str">
        <f>IFERROR(__xludf.DUMMYFUNCTION("""COMPUTED_VALUE"""),"Friday")</f>
        <v>Friday</v>
      </c>
      <c r="E61" s="6">
        <f>IFERROR(__xludf.DUMMYFUNCTION("""COMPUTED_VALUE"""),5.0)</f>
        <v>5</v>
      </c>
      <c r="F61" s="7">
        <f>IFERROR(__xludf.DUMMYFUNCTION("""COMPUTED_VALUE"""),0.4895833333333333)</f>
        <v>0.4895833333</v>
      </c>
      <c r="G61" s="8" t="str">
        <f>IFERROR(__xludf.DUMMYFUNCTION("""COMPUTED_VALUE"""),"M")</f>
        <v>M</v>
      </c>
      <c r="H61" s="8">
        <f>IFERROR(__xludf.DUMMYFUNCTION("""COMPUTED_VALUE"""),45.0)</f>
        <v>45</v>
      </c>
      <c r="I61" s="8" t="str">
        <f>IFERROR(__xludf.DUMMYFUNCTION("""COMPUTED_VALUE"""),"Dr. B")</f>
        <v>Dr. B</v>
      </c>
      <c r="J61" s="8" t="str">
        <f>IFERROR(__xludf.DUMMYFUNCTION("""COMPUTED_VALUE"""),"Consultation")</f>
        <v>Consultation</v>
      </c>
      <c r="K61" s="8">
        <f>IFERROR(__xludf.DUMMYFUNCTION("""COMPUTED_VALUE"""),30.0)</f>
        <v>30</v>
      </c>
      <c r="L61" s="8">
        <f>IFERROR(__xludf.DUMMYFUNCTION("""COMPUTED_VALUE"""),27.0)</f>
        <v>27</v>
      </c>
      <c r="M61" s="8">
        <f>IFERROR(__xludf.DUMMYFUNCTION("""COMPUTED_VALUE"""),-3.0)</f>
        <v>-3</v>
      </c>
      <c r="N61" s="8">
        <f>IFERROR(__xludf.DUMMYFUNCTION("""COMPUTED_VALUE"""),3.0)</f>
        <v>3</v>
      </c>
      <c r="O61" s="8" t="str">
        <f>IFERROR(__xludf.DUMMYFUNCTION("""COMPUTED_VALUE"""),"Yes")</f>
        <v>Yes</v>
      </c>
      <c r="P61" s="8"/>
    </row>
    <row r="62">
      <c r="A62" s="8" t="str">
        <f>IFERROR(__xludf.DUMMYFUNCTION("""COMPUTED_VALUE"""),"A0294")</f>
        <v>A0294</v>
      </c>
      <c r="B62" s="8" t="str">
        <f>IFERROR(__xludf.DUMMYFUNCTION("""COMPUTED_VALUE"""),"P0294")</f>
        <v>P0294</v>
      </c>
      <c r="C62" s="5">
        <f>IFERROR(__xludf.DUMMYFUNCTION("""COMPUTED_VALUE"""),45842.0)</f>
        <v>45842</v>
      </c>
      <c r="D62" s="5" t="str">
        <f>IFERROR(__xludf.DUMMYFUNCTION("""COMPUTED_VALUE"""),"Friday")</f>
        <v>Friday</v>
      </c>
      <c r="E62" s="6">
        <f>IFERROR(__xludf.DUMMYFUNCTION("""COMPUTED_VALUE"""),5.0)</f>
        <v>5</v>
      </c>
      <c r="F62" s="7">
        <f>IFERROR(__xludf.DUMMYFUNCTION("""COMPUTED_VALUE"""),0.5416666666666666)</f>
        <v>0.5416666667</v>
      </c>
      <c r="G62" s="8" t="str">
        <f>IFERROR(__xludf.DUMMYFUNCTION("""COMPUTED_VALUE"""),"F")</f>
        <v>F</v>
      </c>
      <c r="H62" s="8">
        <f>IFERROR(__xludf.DUMMYFUNCTION("""COMPUTED_VALUE"""),70.0)</f>
        <v>70</v>
      </c>
      <c r="I62" s="8" t="str">
        <f>IFERROR(__xludf.DUMMYFUNCTION("""COMPUTED_VALUE"""),"Dr. A")</f>
        <v>Dr. A</v>
      </c>
      <c r="J62" s="8" t="str">
        <f>IFERROR(__xludf.DUMMYFUNCTION("""COMPUTED_VALUE"""),"Consultation")</f>
        <v>Consultation</v>
      </c>
      <c r="K62" s="8">
        <f>IFERROR(__xludf.DUMMYFUNCTION("""COMPUTED_VALUE"""),30.0)</f>
        <v>30</v>
      </c>
      <c r="L62" s="8">
        <f>IFERROR(__xludf.DUMMYFUNCTION("""COMPUTED_VALUE"""),28.0)</f>
        <v>28</v>
      </c>
      <c r="M62" s="8">
        <f>IFERROR(__xludf.DUMMYFUNCTION("""COMPUTED_VALUE"""),-2.0)</f>
        <v>-2</v>
      </c>
      <c r="N62" s="8">
        <f>IFERROR(__xludf.DUMMYFUNCTION("""COMPUTED_VALUE"""),2.0)</f>
        <v>2</v>
      </c>
      <c r="O62" s="8" t="str">
        <f>IFERROR(__xludf.DUMMYFUNCTION("""COMPUTED_VALUE"""),"Yes")</f>
        <v>Yes</v>
      </c>
      <c r="P62" s="8"/>
    </row>
    <row r="63">
      <c r="A63" s="8" t="str">
        <f>IFERROR(__xludf.DUMMYFUNCTION("""COMPUTED_VALUE"""),"A0403")</f>
        <v>A0403</v>
      </c>
      <c r="B63" s="8" t="str">
        <f>IFERROR(__xludf.DUMMYFUNCTION("""COMPUTED_VALUE"""),"P0403")</f>
        <v>P0403</v>
      </c>
      <c r="C63" s="5">
        <f>IFERROR(__xludf.DUMMYFUNCTION("""COMPUTED_VALUE"""),45842.0)</f>
        <v>45842</v>
      </c>
      <c r="D63" s="5" t="str">
        <f>IFERROR(__xludf.DUMMYFUNCTION("""COMPUTED_VALUE"""),"Friday")</f>
        <v>Friday</v>
      </c>
      <c r="E63" s="6">
        <f>IFERROR(__xludf.DUMMYFUNCTION("""COMPUTED_VALUE"""),5.0)</f>
        <v>5</v>
      </c>
      <c r="F63" s="7">
        <f>IFERROR(__xludf.DUMMYFUNCTION("""COMPUTED_VALUE"""),0.6979166666666666)</f>
        <v>0.6979166667</v>
      </c>
      <c r="G63" s="8" t="str">
        <f>IFERROR(__xludf.DUMMYFUNCTION("""COMPUTED_VALUE"""),"F")</f>
        <v>F</v>
      </c>
      <c r="H63" s="8">
        <f>IFERROR(__xludf.DUMMYFUNCTION("""COMPUTED_VALUE"""),54.0)</f>
        <v>54</v>
      </c>
      <c r="I63" s="8" t="str">
        <f>IFERROR(__xludf.DUMMYFUNCTION("""COMPUTED_VALUE"""),"Dr. A")</f>
        <v>Dr. A</v>
      </c>
      <c r="J63" s="8" t="str">
        <f>IFERROR(__xludf.DUMMYFUNCTION("""COMPUTED_VALUE"""),"Consultation")</f>
        <v>Consultation</v>
      </c>
      <c r="K63" s="8">
        <f>IFERROR(__xludf.DUMMYFUNCTION("""COMPUTED_VALUE"""),20.0)</f>
        <v>20</v>
      </c>
      <c r="L63" s="8">
        <f>IFERROR(__xludf.DUMMYFUNCTION("""COMPUTED_VALUE"""),18.0)</f>
        <v>18</v>
      </c>
      <c r="M63" s="8">
        <f>IFERROR(__xludf.DUMMYFUNCTION("""COMPUTED_VALUE"""),-2.0)</f>
        <v>-2</v>
      </c>
      <c r="N63" s="8">
        <f>IFERROR(__xludf.DUMMYFUNCTION("""COMPUTED_VALUE"""),2.0)</f>
        <v>2</v>
      </c>
      <c r="O63" s="8" t="str">
        <f>IFERROR(__xludf.DUMMYFUNCTION("""COMPUTED_VALUE"""),"Yes")</f>
        <v>Yes</v>
      </c>
      <c r="P63" s="8"/>
    </row>
    <row r="64">
      <c r="A64" s="8" t="str">
        <f>IFERROR(__xludf.DUMMYFUNCTION("""COMPUTED_VALUE"""),"A0016")</f>
        <v>A0016</v>
      </c>
      <c r="B64" s="8" t="str">
        <f>IFERROR(__xludf.DUMMYFUNCTION("""COMPUTED_VALUE"""),"P0016")</f>
        <v>P0016</v>
      </c>
      <c r="C64" s="5">
        <f>IFERROR(__xludf.DUMMYFUNCTION("""COMPUTED_VALUE"""),45842.0)</f>
        <v>45842</v>
      </c>
      <c r="D64" s="5" t="str">
        <f>IFERROR(__xludf.DUMMYFUNCTION("""COMPUTED_VALUE"""),"Friday")</f>
        <v>Friday</v>
      </c>
      <c r="E64" s="6">
        <f>IFERROR(__xludf.DUMMYFUNCTION("""COMPUTED_VALUE"""),5.0)</f>
        <v>5</v>
      </c>
      <c r="F64" s="7">
        <f>IFERROR(__xludf.DUMMYFUNCTION("""COMPUTED_VALUE"""),0.40625)</f>
        <v>0.40625</v>
      </c>
      <c r="G64" s="8" t="str">
        <f>IFERROR(__xludf.DUMMYFUNCTION("""COMPUTED_VALUE"""),"F")</f>
        <v>F</v>
      </c>
      <c r="H64" s="8">
        <f>IFERROR(__xludf.DUMMYFUNCTION("""COMPUTED_VALUE"""),23.0)</f>
        <v>23</v>
      </c>
      <c r="I64" s="8" t="str">
        <f>IFERROR(__xludf.DUMMYFUNCTION("""COMPUTED_VALUE"""),"Dr. B")</f>
        <v>Dr. B</v>
      </c>
      <c r="J64" s="8" t="str">
        <f>IFERROR(__xludf.DUMMYFUNCTION("""COMPUTED_VALUE"""),"Follow-up")</f>
        <v>Follow-up</v>
      </c>
      <c r="K64" s="8">
        <f>IFERROR(__xludf.DUMMYFUNCTION("""COMPUTED_VALUE"""),15.0)</f>
        <v>15</v>
      </c>
      <c r="L64" s="8">
        <f>IFERROR(__xludf.DUMMYFUNCTION("""COMPUTED_VALUE"""),13.0)</f>
        <v>13</v>
      </c>
      <c r="M64" s="8">
        <f>IFERROR(__xludf.DUMMYFUNCTION("""COMPUTED_VALUE"""),-2.0)</f>
        <v>-2</v>
      </c>
      <c r="N64" s="8">
        <f>IFERROR(__xludf.DUMMYFUNCTION("""COMPUTED_VALUE"""),2.0)</f>
        <v>2</v>
      </c>
      <c r="O64" s="8" t="str">
        <f>IFERROR(__xludf.DUMMYFUNCTION("""COMPUTED_VALUE"""),"Yes")</f>
        <v>Yes</v>
      </c>
      <c r="P64" s="8"/>
    </row>
    <row r="65">
      <c r="A65" s="8" t="str">
        <f>IFERROR(__xludf.DUMMYFUNCTION("""COMPUTED_VALUE"""),"A0062")</f>
        <v>A0062</v>
      </c>
      <c r="B65" s="8" t="str">
        <f>IFERROR(__xludf.DUMMYFUNCTION("""COMPUTED_VALUE"""),"P0062")</f>
        <v>P0062</v>
      </c>
      <c r="C65" s="5">
        <f>IFERROR(__xludf.DUMMYFUNCTION("""COMPUTED_VALUE"""),45842.0)</f>
        <v>45842</v>
      </c>
      <c r="D65" s="5" t="str">
        <f>IFERROR(__xludf.DUMMYFUNCTION("""COMPUTED_VALUE"""),"Friday")</f>
        <v>Friday</v>
      </c>
      <c r="E65" s="6">
        <f>IFERROR(__xludf.DUMMYFUNCTION("""COMPUTED_VALUE"""),5.0)</f>
        <v>5</v>
      </c>
      <c r="F65" s="7">
        <f>IFERROR(__xludf.DUMMYFUNCTION("""COMPUTED_VALUE"""),0.6770833333333334)</f>
        <v>0.6770833333</v>
      </c>
      <c r="G65" s="8" t="str">
        <f>IFERROR(__xludf.DUMMYFUNCTION("""COMPUTED_VALUE"""),"F")</f>
        <v>F</v>
      </c>
      <c r="H65" s="8">
        <f>IFERROR(__xludf.DUMMYFUNCTION("""COMPUTED_VALUE"""),38.0)</f>
        <v>38</v>
      </c>
      <c r="I65" s="8" t="str">
        <f>IFERROR(__xludf.DUMMYFUNCTION("""COMPUTED_VALUE"""),"Dr. A")</f>
        <v>Dr. A</v>
      </c>
      <c r="J65" s="8" t="str">
        <f>IFERROR(__xludf.DUMMYFUNCTION("""COMPUTED_VALUE"""),"Consultation")</f>
        <v>Consultation</v>
      </c>
      <c r="K65" s="8">
        <f>IFERROR(__xludf.DUMMYFUNCTION("""COMPUTED_VALUE"""),20.0)</f>
        <v>20</v>
      </c>
      <c r="L65" s="8">
        <f>IFERROR(__xludf.DUMMYFUNCTION("""COMPUTED_VALUE"""),19.0)</f>
        <v>19</v>
      </c>
      <c r="M65" s="8">
        <f>IFERROR(__xludf.DUMMYFUNCTION("""COMPUTED_VALUE"""),-1.0)</f>
        <v>-1</v>
      </c>
      <c r="N65" s="8">
        <f>IFERROR(__xludf.DUMMYFUNCTION("""COMPUTED_VALUE"""),1.0)</f>
        <v>1</v>
      </c>
      <c r="O65" s="8" t="str">
        <f>IFERROR(__xludf.DUMMYFUNCTION("""COMPUTED_VALUE"""),"Yes")</f>
        <v>Yes</v>
      </c>
      <c r="P65" s="8"/>
    </row>
    <row r="66">
      <c r="A66" s="8" t="str">
        <f>IFERROR(__xludf.DUMMYFUNCTION("""COMPUTED_VALUE"""),"A0401")</f>
        <v>A0401</v>
      </c>
      <c r="B66" s="8" t="str">
        <f>IFERROR(__xludf.DUMMYFUNCTION("""COMPUTED_VALUE"""),"P0401")</f>
        <v>P0401</v>
      </c>
      <c r="C66" s="5">
        <f>IFERROR(__xludf.DUMMYFUNCTION("""COMPUTED_VALUE"""),45842.0)</f>
        <v>45842</v>
      </c>
      <c r="D66" s="5" t="str">
        <f>IFERROR(__xludf.DUMMYFUNCTION("""COMPUTED_VALUE"""),"Friday")</f>
        <v>Friday</v>
      </c>
      <c r="E66" s="6">
        <f>IFERROR(__xludf.DUMMYFUNCTION("""COMPUTED_VALUE"""),5.0)</f>
        <v>5</v>
      </c>
      <c r="F66" s="7">
        <f>IFERROR(__xludf.DUMMYFUNCTION("""COMPUTED_VALUE"""),0.5416666666666666)</f>
        <v>0.5416666667</v>
      </c>
      <c r="G66" s="8" t="str">
        <f>IFERROR(__xludf.DUMMYFUNCTION("""COMPUTED_VALUE"""),"F")</f>
        <v>F</v>
      </c>
      <c r="H66" s="8">
        <f>IFERROR(__xludf.DUMMYFUNCTION("""COMPUTED_VALUE"""),59.0)</f>
        <v>59</v>
      </c>
      <c r="I66" s="8" t="str">
        <f>IFERROR(__xludf.DUMMYFUNCTION("""COMPUTED_VALUE"""),"Dr. C")</f>
        <v>Dr. C</v>
      </c>
      <c r="J66" s="8" t="str">
        <f>IFERROR(__xludf.DUMMYFUNCTION("""COMPUTED_VALUE"""),"Consultation")</f>
        <v>Consultation</v>
      </c>
      <c r="K66" s="8">
        <f>IFERROR(__xludf.DUMMYFUNCTION("""COMPUTED_VALUE"""),20.0)</f>
        <v>20</v>
      </c>
      <c r="L66" s="8">
        <f>IFERROR(__xludf.DUMMYFUNCTION("""COMPUTED_VALUE"""),19.0)</f>
        <v>19</v>
      </c>
      <c r="M66" s="8">
        <f>IFERROR(__xludf.DUMMYFUNCTION("""COMPUTED_VALUE"""),-1.0)</f>
        <v>-1</v>
      </c>
      <c r="N66" s="8">
        <f>IFERROR(__xludf.DUMMYFUNCTION("""COMPUTED_VALUE"""),1.0)</f>
        <v>1</v>
      </c>
      <c r="O66" s="8" t="str">
        <f>IFERROR(__xludf.DUMMYFUNCTION("""COMPUTED_VALUE"""),"Yes")</f>
        <v>Yes</v>
      </c>
      <c r="P66" s="8"/>
    </row>
    <row r="67">
      <c r="A67" s="8" t="str">
        <f>IFERROR(__xludf.DUMMYFUNCTION("""COMPUTED_VALUE"""),"A0093")</f>
        <v>A0093</v>
      </c>
      <c r="B67" s="8" t="str">
        <f>IFERROR(__xludf.DUMMYFUNCTION("""COMPUTED_VALUE"""),"P0093")</f>
        <v>P0093</v>
      </c>
      <c r="C67" s="5">
        <f>IFERROR(__xludf.DUMMYFUNCTION("""COMPUTED_VALUE"""),45842.0)</f>
        <v>45842</v>
      </c>
      <c r="D67" s="5" t="str">
        <f>IFERROR(__xludf.DUMMYFUNCTION("""COMPUTED_VALUE"""),"Friday")</f>
        <v>Friday</v>
      </c>
      <c r="E67" s="6">
        <f>IFERROR(__xludf.DUMMYFUNCTION("""COMPUTED_VALUE"""),5.0)</f>
        <v>5</v>
      </c>
      <c r="F67" s="7">
        <f>IFERROR(__xludf.DUMMYFUNCTION("""COMPUTED_VALUE"""),0.65625)</f>
        <v>0.65625</v>
      </c>
      <c r="G67" s="8" t="str">
        <f>IFERROR(__xludf.DUMMYFUNCTION("""COMPUTED_VALUE"""),"M")</f>
        <v>M</v>
      </c>
      <c r="H67" s="8">
        <f>IFERROR(__xludf.DUMMYFUNCTION("""COMPUTED_VALUE"""),27.0)</f>
        <v>27</v>
      </c>
      <c r="I67" s="8" t="str">
        <f>IFERROR(__xludf.DUMMYFUNCTION("""COMPUTED_VALUE"""),"Dr. B")</f>
        <v>Dr. B</v>
      </c>
      <c r="J67" s="8" t="str">
        <f>IFERROR(__xludf.DUMMYFUNCTION("""COMPUTED_VALUE"""),"Consultation")</f>
        <v>Consultation</v>
      </c>
      <c r="K67" s="8">
        <f>IFERROR(__xludf.DUMMYFUNCTION("""COMPUTED_VALUE"""),20.0)</f>
        <v>20</v>
      </c>
      <c r="L67" s="8">
        <f>IFERROR(__xludf.DUMMYFUNCTION("""COMPUTED_VALUE"""),22.0)</f>
        <v>22</v>
      </c>
      <c r="M67" s="8">
        <f>IFERROR(__xludf.DUMMYFUNCTION("""COMPUTED_VALUE"""),2.0)</f>
        <v>2</v>
      </c>
      <c r="N67" s="8">
        <f>IFERROR(__xludf.DUMMYFUNCTION("""COMPUTED_VALUE"""),2.0)</f>
        <v>2</v>
      </c>
      <c r="O67" s="8" t="str">
        <f>IFERROR(__xludf.DUMMYFUNCTION("""COMPUTED_VALUE"""),"Yes")</f>
        <v>Yes</v>
      </c>
      <c r="P67" s="8"/>
    </row>
    <row r="68">
      <c r="A68" s="8" t="str">
        <f>IFERROR(__xludf.DUMMYFUNCTION("""COMPUTED_VALUE"""),"A0380")</f>
        <v>A0380</v>
      </c>
      <c r="B68" s="8" t="str">
        <f>IFERROR(__xludf.DUMMYFUNCTION("""COMPUTED_VALUE"""),"P0380")</f>
        <v>P0380</v>
      </c>
      <c r="C68" s="5">
        <f>IFERROR(__xludf.DUMMYFUNCTION("""COMPUTED_VALUE"""),45842.0)</f>
        <v>45842</v>
      </c>
      <c r="D68" s="5" t="str">
        <f>IFERROR(__xludf.DUMMYFUNCTION("""COMPUTED_VALUE"""),"Friday")</f>
        <v>Friday</v>
      </c>
      <c r="E68" s="6">
        <f>IFERROR(__xludf.DUMMYFUNCTION("""COMPUTED_VALUE"""),5.0)</f>
        <v>5</v>
      </c>
      <c r="F68" s="7">
        <f>IFERROR(__xludf.DUMMYFUNCTION("""COMPUTED_VALUE"""),0.6041666666666666)</f>
        <v>0.6041666667</v>
      </c>
      <c r="G68" s="8" t="str">
        <f>IFERROR(__xludf.DUMMYFUNCTION("""COMPUTED_VALUE"""),"F")</f>
        <v>F</v>
      </c>
      <c r="H68" s="8">
        <f>IFERROR(__xludf.DUMMYFUNCTION("""COMPUTED_VALUE"""),15.0)</f>
        <v>15</v>
      </c>
      <c r="I68" s="8" t="str">
        <f>IFERROR(__xludf.DUMMYFUNCTION("""COMPUTED_VALUE"""),"Dr. A")</f>
        <v>Dr. A</v>
      </c>
      <c r="J68" s="8" t="str">
        <f>IFERROR(__xludf.DUMMYFUNCTION("""COMPUTED_VALUE"""),"Follow-up")</f>
        <v>Follow-up</v>
      </c>
      <c r="K68" s="8">
        <f>IFERROR(__xludf.DUMMYFUNCTION("""COMPUTED_VALUE"""),25.0)</f>
        <v>25</v>
      </c>
      <c r="L68" s="8">
        <f>IFERROR(__xludf.DUMMYFUNCTION("""COMPUTED_VALUE"""),30.0)</f>
        <v>30</v>
      </c>
      <c r="M68" s="8">
        <f>IFERROR(__xludf.DUMMYFUNCTION("""COMPUTED_VALUE"""),5.0)</f>
        <v>5</v>
      </c>
      <c r="N68" s="8">
        <f>IFERROR(__xludf.DUMMYFUNCTION("""COMPUTED_VALUE"""),5.0)</f>
        <v>5</v>
      </c>
      <c r="O68" s="8" t="str">
        <f>IFERROR(__xludf.DUMMYFUNCTION("""COMPUTED_VALUE"""),"Yes")</f>
        <v>Yes</v>
      </c>
      <c r="P68" s="8"/>
    </row>
    <row r="69">
      <c r="A69" s="8" t="str">
        <f>IFERROR(__xludf.DUMMYFUNCTION("""COMPUTED_VALUE"""),"A0087")</f>
        <v>A0087</v>
      </c>
      <c r="B69" s="8" t="str">
        <f>IFERROR(__xludf.DUMMYFUNCTION("""COMPUTED_VALUE"""),"P0087")</f>
        <v>P0087</v>
      </c>
      <c r="C69" s="5">
        <f>IFERROR(__xludf.DUMMYFUNCTION("""COMPUTED_VALUE"""),45842.0)</f>
        <v>45842</v>
      </c>
      <c r="D69" s="5" t="str">
        <f>IFERROR(__xludf.DUMMYFUNCTION("""COMPUTED_VALUE"""),"Friday")</f>
        <v>Friday</v>
      </c>
      <c r="E69" s="6">
        <f>IFERROR(__xludf.DUMMYFUNCTION("""COMPUTED_VALUE"""),5.0)</f>
        <v>5</v>
      </c>
      <c r="F69" s="7">
        <f>IFERROR(__xludf.DUMMYFUNCTION("""COMPUTED_VALUE"""),0.4583333333333333)</f>
        <v>0.4583333333</v>
      </c>
      <c r="G69" s="8" t="str">
        <f>IFERROR(__xludf.DUMMYFUNCTION("""COMPUTED_VALUE"""),"M")</f>
        <v>M</v>
      </c>
      <c r="H69" s="8">
        <f>IFERROR(__xludf.DUMMYFUNCTION("""COMPUTED_VALUE"""),4.0)</f>
        <v>4</v>
      </c>
      <c r="I69" s="8" t="str">
        <f>IFERROR(__xludf.DUMMYFUNCTION("""COMPUTED_VALUE"""),"Dr. A")</f>
        <v>Dr. A</v>
      </c>
      <c r="J69" s="8" t="str">
        <f>IFERROR(__xludf.DUMMYFUNCTION("""COMPUTED_VALUE"""),"Consultation")</f>
        <v>Consultation</v>
      </c>
      <c r="K69" s="8">
        <f>IFERROR(__xludf.DUMMYFUNCTION("""COMPUTED_VALUE"""),20.0)</f>
        <v>20</v>
      </c>
      <c r="L69" s="8">
        <f>IFERROR(__xludf.DUMMYFUNCTION("""COMPUTED_VALUE"""),28.0)</f>
        <v>28</v>
      </c>
      <c r="M69" s="8">
        <f>IFERROR(__xludf.DUMMYFUNCTION("""COMPUTED_VALUE"""),8.0)</f>
        <v>8</v>
      </c>
      <c r="N69" s="8">
        <f>IFERROR(__xludf.DUMMYFUNCTION("""COMPUTED_VALUE"""),8.0)</f>
        <v>8</v>
      </c>
      <c r="O69" s="8" t="str">
        <f>IFERROR(__xludf.DUMMYFUNCTION("""COMPUTED_VALUE"""),"Yes")</f>
        <v>Yes</v>
      </c>
      <c r="P69" s="8"/>
    </row>
    <row r="70">
      <c r="A70" s="8" t="str">
        <f>IFERROR(__xludf.DUMMYFUNCTION("""COMPUTED_VALUE"""),"A0164")</f>
        <v>A0164</v>
      </c>
      <c r="B70" s="8" t="str">
        <f>IFERROR(__xludf.DUMMYFUNCTION("""COMPUTED_VALUE"""),"P0164")</f>
        <v>P0164</v>
      </c>
      <c r="C70" s="5">
        <f>IFERROR(__xludf.DUMMYFUNCTION("""COMPUTED_VALUE"""),45843.0)</f>
        <v>45843</v>
      </c>
      <c r="D70" s="5" t="str">
        <f>IFERROR(__xludf.DUMMYFUNCTION("""COMPUTED_VALUE"""),"Saturday")</f>
        <v>Saturday</v>
      </c>
      <c r="E70" s="6">
        <f>IFERROR(__xludf.DUMMYFUNCTION("""COMPUTED_VALUE"""),6.0)</f>
        <v>6</v>
      </c>
      <c r="F70" s="7">
        <f>IFERROR(__xludf.DUMMYFUNCTION("""COMPUTED_VALUE"""),0.5520833333333334)</f>
        <v>0.5520833333</v>
      </c>
      <c r="G70" s="8" t="str">
        <f>IFERROR(__xludf.DUMMYFUNCTION("""COMPUTED_VALUE"""),"F")</f>
        <v>F</v>
      </c>
      <c r="H70" s="8">
        <f>IFERROR(__xludf.DUMMYFUNCTION("""COMPUTED_VALUE"""),6.0)</f>
        <v>6</v>
      </c>
      <c r="I70" s="8" t="str">
        <f>IFERROR(__xludf.DUMMYFUNCTION("""COMPUTED_VALUE"""),"Dr. B")</f>
        <v>Dr. B</v>
      </c>
      <c r="J70" s="8" t="str">
        <f>IFERROR(__xludf.DUMMYFUNCTION("""COMPUTED_VALUE"""),"Emergency")</f>
        <v>Emergency</v>
      </c>
      <c r="K70" s="8">
        <f>IFERROR(__xludf.DUMMYFUNCTION("""COMPUTED_VALUE"""),25.0)</f>
        <v>25</v>
      </c>
      <c r="L70" s="8">
        <f>IFERROR(__xludf.DUMMYFUNCTION("""COMPUTED_VALUE"""),15.0)</f>
        <v>15</v>
      </c>
      <c r="M70" s="8">
        <f>IFERROR(__xludf.DUMMYFUNCTION("""COMPUTED_VALUE"""),-10.0)</f>
        <v>-10</v>
      </c>
      <c r="N70" s="8">
        <f>IFERROR(__xludf.DUMMYFUNCTION("""COMPUTED_VALUE"""),10.0)</f>
        <v>10</v>
      </c>
      <c r="O70" s="8" t="str">
        <f>IFERROR(__xludf.DUMMYFUNCTION("""COMPUTED_VALUE"""),"Yes")</f>
        <v>Yes</v>
      </c>
      <c r="P70" s="8"/>
    </row>
    <row r="71">
      <c r="A71" s="8" t="str">
        <f>IFERROR(__xludf.DUMMYFUNCTION("""COMPUTED_VALUE"""),"A0359")</f>
        <v>A0359</v>
      </c>
      <c r="B71" s="8" t="str">
        <f>IFERROR(__xludf.DUMMYFUNCTION("""COMPUTED_VALUE"""),"P0359")</f>
        <v>P0359</v>
      </c>
      <c r="C71" s="5">
        <f>IFERROR(__xludf.DUMMYFUNCTION("""COMPUTED_VALUE"""),45843.0)</f>
        <v>45843</v>
      </c>
      <c r="D71" s="5" t="str">
        <f>IFERROR(__xludf.DUMMYFUNCTION("""COMPUTED_VALUE"""),"Saturday")</f>
        <v>Saturday</v>
      </c>
      <c r="E71" s="6">
        <f>IFERROR(__xludf.DUMMYFUNCTION("""COMPUTED_VALUE"""),6.0)</f>
        <v>6</v>
      </c>
      <c r="F71" s="7">
        <f>IFERROR(__xludf.DUMMYFUNCTION("""COMPUTED_VALUE"""),0.5)</f>
        <v>0.5</v>
      </c>
      <c r="G71" s="8" t="str">
        <f>IFERROR(__xludf.DUMMYFUNCTION("""COMPUTED_VALUE"""),"M")</f>
        <v>M</v>
      </c>
      <c r="H71" s="8">
        <f>IFERROR(__xludf.DUMMYFUNCTION("""COMPUTED_VALUE"""),72.0)</f>
        <v>72</v>
      </c>
      <c r="I71" s="8" t="str">
        <f>IFERROR(__xludf.DUMMYFUNCTION("""COMPUTED_VALUE"""),"Nurse D")</f>
        <v>Nurse D</v>
      </c>
      <c r="J71" s="8" t="str">
        <f>IFERROR(__xludf.DUMMYFUNCTION("""COMPUTED_VALUE"""),"Emergency")</f>
        <v>Emergency</v>
      </c>
      <c r="K71" s="8">
        <f>IFERROR(__xludf.DUMMYFUNCTION("""COMPUTED_VALUE"""),25.0)</f>
        <v>25</v>
      </c>
      <c r="L71" s="8">
        <f>IFERROR(__xludf.DUMMYFUNCTION("""COMPUTED_VALUE"""),18.0)</f>
        <v>18</v>
      </c>
      <c r="M71" s="8">
        <f>IFERROR(__xludf.DUMMYFUNCTION("""COMPUTED_VALUE"""),-7.0)</f>
        <v>-7</v>
      </c>
      <c r="N71" s="8">
        <f>IFERROR(__xludf.DUMMYFUNCTION("""COMPUTED_VALUE"""),7.0)</f>
        <v>7</v>
      </c>
      <c r="O71" s="8" t="str">
        <f>IFERROR(__xludf.DUMMYFUNCTION("""COMPUTED_VALUE"""),"Yes")</f>
        <v>Yes</v>
      </c>
      <c r="P71" s="8"/>
    </row>
    <row r="72">
      <c r="A72" s="8" t="str">
        <f>IFERROR(__xludf.DUMMYFUNCTION("""COMPUTED_VALUE"""),"A0055")</f>
        <v>A0055</v>
      </c>
      <c r="B72" s="8" t="str">
        <f>IFERROR(__xludf.DUMMYFUNCTION("""COMPUTED_VALUE"""),"P0055")</f>
        <v>P0055</v>
      </c>
      <c r="C72" s="5">
        <f>IFERROR(__xludf.DUMMYFUNCTION("""COMPUTED_VALUE"""),45843.0)</f>
        <v>45843</v>
      </c>
      <c r="D72" s="5" t="str">
        <f>IFERROR(__xludf.DUMMYFUNCTION("""COMPUTED_VALUE"""),"Saturday")</f>
        <v>Saturday</v>
      </c>
      <c r="E72" s="6">
        <f>IFERROR(__xludf.DUMMYFUNCTION("""COMPUTED_VALUE"""),6.0)</f>
        <v>6</v>
      </c>
      <c r="F72" s="7">
        <f>IFERROR(__xludf.DUMMYFUNCTION("""COMPUTED_VALUE"""),0.6875)</f>
        <v>0.6875</v>
      </c>
      <c r="G72" s="8" t="str">
        <f>IFERROR(__xludf.DUMMYFUNCTION("""COMPUTED_VALUE"""),"F")</f>
        <v>F</v>
      </c>
      <c r="H72" s="8">
        <f>IFERROR(__xludf.DUMMYFUNCTION("""COMPUTED_VALUE"""),38.0)</f>
        <v>38</v>
      </c>
      <c r="I72" s="8" t="str">
        <f>IFERROR(__xludf.DUMMYFUNCTION("""COMPUTED_VALUE"""),"Nurse D")</f>
        <v>Nurse D</v>
      </c>
      <c r="J72" s="8" t="str">
        <f>IFERROR(__xludf.DUMMYFUNCTION("""COMPUTED_VALUE"""),"Consultation")</f>
        <v>Consultation</v>
      </c>
      <c r="K72" s="8">
        <f>IFERROR(__xludf.DUMMYFUNCTION("""COMPUTED_VALUE"""),30.0)</f>
        <v>30</v>
      </c>
      <c r="L72" s="8">
        <f>IFERROR(__xludf.DUMMYFUNCTION("""COMPUTED_VALUE"""),24.0)</f>
        <v>24</v>
      </c>
      <c r="M72" s="8">
        <f>IFERROR(__xludf.DUMMYFUNCTION("""COMPUTED_VALUE"""),-6.0)</f>
        <v>-6</v>
      </c>
      <c r="N72" s="8">
        <f>IFERROR(__xludf.DUMMYFUNCTION("""COMPUTED_VALUE"""),6.0)</f>
        <v>6</v>
      </c>
      <c r="O72" s="8" t="str">
        <f>IFERROR(__xludf.DUMMYFUNCTION("""COMPUTED_VALUE"""),"Yes")</f>
        <v>Yes</v>
      </c>
      <c r="P72" s="8"/>
    </row>
    <row r="73">
      <c r="A73" s="8" t="str">
        <f>IFERROR(__xludf.DUMMYFUNCTION("""COMPUTED_VALUE"""),"A0360")</f>
        <v>A0360</v>
      </c>
      <c r="B73" s="8" t="str">
        <f>IFERROR(__xludf.DUMMYFUNCTION("""COMPUTED_VALUE"""),"P0360")</f>
        <v>P0360</v>
      </c>
      <c r="C73" s="5">
        <f>IFERROR(__xludf.DUMMYFUNCTION("""COMPUTED_VALUE"""),45843.0)</f>
        <v>45843</v>
      </c>
      <c r="D73" s="5" t="str">
        <f>IFERROR(__xludf.DUMMYFUNCTION("""COMPUTED_VALUE"""),"Saturday")</f>
        <v>Saturday</v>
      </c>
      <c r="E73" s="6">
        <f>IFERROR(__xludf.DUMMYFUNCTION("""COMPUTED_VALUE"""),6.0)</f>
        <v>6</v>
      </c>
      <c r="F73" s="7">
        <f>IFERROR(__xludf.DUMMYFUNCTION("""COMPUTED_VALUE"""),0.3854166666666667)</f>
        <v>0.3854166667</v>
      </c>
      <c r="G73" s="8" t="str">
        <f>IFERROR(__xludf.DUMMYFUNCTION("""COMPUTED_VALUE"""),"M")</f>
        <v>M</v>
      </c>
      <c r="H73" s="8">
        <f>IFERROR(__xludf.DUMMYFUNCTION("""COMPUTED_VALUE"""),31.0)</f>
        <v>31</v>
      </c>
      <c r="I73" s="8" t="str">
        <f>IFERROR(__xludf.DUMMYFUNCTION("""COMPUTED_VALUE"""),"Nurse D")</f>
        <v>Nurse D</v>
      </c>
      <c r="J73" s="8" t="str">
        <f>IFERROR(__xludf.DUMMYFUNCTION("""COMPUTED_VALUE"""),"Consultation")</f>
        <v>Consultation</v>
      </c>
      <c r="K73" s="8">
        <f>IFERROR(__xludf.DUMMYFUNCTION("""COMPUTED_VALUE"""),30.0)</f>
        <v>30</v>
      </c>
      <c r="L73" s="8">
        <f>IFERROR(__xludf.DUMMYFUNCTION("""COMPUTED_VALUE"""),25.0)</f>
        <v>25</v>
      </c>
      <c r="M73" s="8">
        <f>IFERROR(__xludf.DUMMYFUNCTION("""COMPUTED_VALUE"""),-5.0)</f>
        <v>-5</v>
      </c>
      <c r="N73" s="8">
        <f>IFERROR(__xludf.DUMMYFUNCTION("""COMPUTED_VALUE"""),5.0)</f>
        <v>5</v>
      </c>
      <c r="O73" s="8" t="str">
        <f>IFERROR(__xludf.DUMMYFUNCTION("""COMPUTED_VALUE"""),"Yes")</f>
        <v>Yes</v>
      </c>
      <c r="P73" s="8"/>
    </row>
    <row r="74">
      <c r="A74" s="8" t="str">
        <f>IFERROR(__xludf.DUMMYFUNCTION("""COMPUTED_VALUE"""),"A0458")</f>
        <v>A0458</v>
      </c>
      <c r="B74" s="8" t="str">
        <f>IFERROR(__xludf.DUMMYFUNCTION("""COMPUTED_VALUE"""),"P0458")</f>
        <v>P0458</v>
      </c>
      <c r="C74" s="5">
        <f>IFERROR(__xludf.DUMMYFUNCTION("""COMPUTED_VALUE"""),45843.0)</f>
        <v>45843</v>
      </c>
      <c r="D74" s="5" t="str">
        <f>IFERROR(__xludf.DUMMYFUNCTION("""COMPUTED_VALUE"""),"Saturday")</f>
        <v>Saturday</v>
      </c>
      <c r="E74" s="6">
        <f>IFERROR(__xludf.DUMMYFUNCTION("""COMPUTED_VALUE"""),6.0)</f>
        <v>6</v>
      </c>
      <c r="F74" s="7">
        <f>IFERROR(__xludf.DUMMYFUNCTION("""COMPUTED_VALUE"""),0.5)</f>
        <v>0.5</v>
      </c>
      <c r="G74" s="8" t="str">
        <f>IFERROR(__xludf.DUMMYFUNCTION("""COMPUTED_VALUE"""),"F")</f>
        <v>F</v>
      </c>
      <c r="H74" s="8">
        <f>IFERROR(__xludf.DUMMYFUNCTION("""COMPUTED_VALUE"""),50.0)</f>
        <v>50</v>
      </c>
      <c r="I74" s="8" t="str">
        <f>IFERROR(__xludf.DUMMYFUNCTION("""COMPUTED_VALUE"""),"Dr. A")</f>
        <v>Dr. A</v>
      </c>
      <c r="J74" s="8" t="str">
        <f>IFERROR(__xludf.DUMMYFUNCTION("""COMPUTED_VALUE"""),"Consultation")</f>
        <v>Consultation</v>
      </c>
      <c r="K74" s="8">
        <f>IFERROR(__xludf.DUMMYFUNCTION("""COMPUTED_VALUE"""),15.0)</f>
        <v>15</v>
      </c>
      <c r="L74" s="8">
        <f>IFERROR(__xludf.DUMMYFUNCTION("""COMPUTED_VALUE"""),13.0)</f>
        <v>13</v>
      </c>
      <c r="M74" s="8">
        <f>IFERROR(__xludf.DUMMYFUNCTION("""COMPUTED_VALUE"""),-2.0)</f>
        <v>-2</v>
      </c>
      <c r="N74" s="8">
        <f>IFERROR(__xludf.DUMMYFUNCTION("""COMPUTED_VALUE"""),2.0)</f>
        <v>2</v>
      </c>
      <c r="O74" s="8" t="str">
        <f>IFERROR(__xludf.DUMMYFUNCTION("""COMPUTED_VALUE"""),"Yes")</f>
        <v>Yes</v>
      </c>
      <c r="P74" s="8"/>
    </row>
    <row r="75">
      <c r="A75" s="8" t="str">
        <f>IFERROR(__xludf.DUMMYFUNCTION("""COMPUTED_VALUE"""),"A0439")</f>
        <v>A0439</v>
      </c>
      <c r="B75" s="8" t="str">
        <f>IFERROR(__xludf.DUMMYFUNCTION("""COMPUTED_VALUE"""),"P0439")</f>
        <v>P0439</v>
      </c>
      <c r="C75" s="5">
        <f>IFERROR(__xludf.DUMMYFUNCTION("""COMPUTED_VALUE"""),45843.0)</f>
        <v>45843</v>
      </c>
      <c r="D75" s="5" t="str">
        <f>IFERROR(__xludf.DUMMYFUNCTION("""COMPUTED_VALUE"""),"Saturday")</f>
        <v>Saturday</v>
      </c>
      <c r="E75" s="6">
        <f>IFERROR(__xludf.DUMMYFUNCTION("""COMPUTED_VALUE"""),6.0)</f>
        <v>6</v>
      </c>
      <c r="F75" s="7">
        <f>IFERROR(__xludf.DUMMYFUNCTION("""COMPUTED_VALUE"""),0.6145833333333334)</f>
        <v>0.6145833333</v>
      </c>
      <c r="G75" s="8" t="str">
        <f>IFERROR(__xludf.DUMMYFUNCTION("""COMPUTED_VALUE"""),"F")</f>
        <v>F</v>
      </c>
      <c r="H75" s="8">
        <f>IFERROR(__xludf.DUMMYFUNCTION("""COMPUTED_VALUE"""),1.0)</f>
        <v>1</v>
      </c>
      <c r="I75" s="8" t="str">
        <f>IFERROR(__xludf.DUMMYFUNCTION("""COMPUTED_VALUE"""),"Dr. C")</f>
        <v>Dr. C</v>
      </c>
      <c r="J75" s="8" t="str">
        <f>IFERROR(__xludf.DUMMYFUNCTION("""COMPUTED_VALUE"""),"Follow-up")</f>
        <v>Follow-up</v>
      </c>
      <c r="K75" s="8">
        <f>IFERROR(__xludf.DUMMYFUNCTION("""COMPUTED_VALUE"""),20.0)</f>
        <v>20</v>
      </c>
      <c r="L75" s="8">
        <f>IFERROR(__xludf.DUMMYFUNCTION("""COMPUTED_VALUE"""),20.0)</f>
        <v>20</v>
      </c>
      <c r="M75" s="8">
        <f>IFERROR(__xludf.DUMMYFUNCTION("""COMPUTED_VALUE"""),0.0)</f>
        <v>0</v>
      </c>
      <c r="N75" s="8">
        <f>IFERROR(__xludf.DUMMYFUNCTION("""COMPUTED_VALUE"""),0.0)</f>
        <v>0</v>
      </c>
      <c r="O75" s="8" t="str">
        <f>IFERROR(__xludf.DUMMYFUNCTION("""COMPUTED_VALUE"""),"Yes")</f>
        <v>Yes</v>
      </c>
      <c r="P75" s="8"/>
    </row>
    <row r="76">
      <c r="A76" s="8" t="str">
        <f>IFERROR(__xludf.DUMMYFUNCTION("""COMPUTED_VALUE"""),"A0178")</f>
        <v>A0178</v>
      </c>
      <c r="B76" s="8" t="str">
        <f>IFERROR(__xludf.DUMMYFUNCTION("""COMPUTED_VALUE"""),"P0178")</f>
        <v>P0178</v>
      </c>
      <c r="C76" s="5">
        <f>IFERROR(__xludf.DUMMYFUNCTION("""COMPUTED_VALUE"""),45843.0)</f>
        <v>45843</v>
      </c>
      <c r="D76" s="5" t="str">
        <f>IFERROR(__xludf.DUMMYFUNCTION("""COMPUTED_VALUE"""),"Saturday")</f>
        <v>Saturday</v>
      </c>
      <c r="E76" s="6">
        <f>IFERROR(__xludf.DUMMYFUNCTION("""COMPUTED_VALUE"""),6.0)</f>
        <v>6</v>
      </c>
      <c r="F76" s="7">
        <f>IFERROR(__xludf.DUMMYFUNCTION("""COMPUTED_VALUE"""),0.3645833333333333)</f>
        <v>0.3645833333</v>
      </c>
      <c r="G76" s="8" t="str">
        <f>IFERROR(__xludf.DUMMYFUNCTION("""COMPUTED_VALUE"""),"F")</f>
        <v>F</v>
      </c>
      <c r="H76" s="8">
        <f>IFERROR(__xludf.DUMMYFUNCTION("""COMPUTED_VALUE"""),4.0)</f>
        <v>4</v>
      </c>
      <c r="I76" s="8" t="str">
        <f>IFERROR(__xludf.DUMMYFUNCTION("""COMPUTED_VALUE"""),"Dr. C")</f>
        <v>Dr. C</v>
      </c>
      <c r="J76" s="8" t="str">
        <f>IFERROR(__xludf.DUMMYFUNCTION("""COMPUTED_VALUE"""),"Consultation")</f>
        <v>Consultation</v>
      </c>
      <c r="K76" s="8">
        <f>IFERROR(__xludf.DUMMYFUNCTION("""COMPUTED_VALUE"""),30.0)</f>
        <v>30</v>
      </c>
      <c r="L76" s="8">
        <f>IFERROR(__xludf.DUMMYFUNCTION("""COMPUTED_VALUE"""),31.0)</f>
        <v>31</v>
      </c>
      <c r="M76" s="8">
        <f>IFERROR(__xludf.DUMMYFUNCTION("""COMPUTED_VALUE"""),1.0)</f>
        <v>1</v>
      </c>
      <c r="N76" s="8">
        <f>IFERROR(__xludf.DUMMYFUNCTION("""COMPUTED_VALUE"""),1.0)</f>
        <v>1</v>
      </c>
      <c r="O76" s="8" t="str">
        <f>IFERROR(__xludf.DUMMYFUNCTION("""COMPUTED_VALUE"""),"Yes")</f>
        <v>Yes</v>
      </c>
      <c r="P76" s="8"/>
    </row>
    <row r="77">
      <c r="A77" s="8" t="str">
        <f>IFERROR(__xludf.DUMMYFUNCTION("""COMPUTED_VALUE"""),"A0173")</f>
        <v>A0173</v>
      </c>
      <c r="B77" s="8" t="str">
        <f>IFERROR(__xludf.DUMMYFUNCTION("""COMPUTED_VALUE"""),"P0173")</f>
        <v>P0173</v>
      </c>
      <c r="C77" s="5">
        <f>IFERROR(__xludf.DUMMYFUNCTION("""COMPUTED_VALUE"""),45843.0)</f>
        <v>45843</v>
      </c>
      <c r="D77" s="5" t="str">
        <f>IFERROR(__xludf.DUMMYFUNCTION("""COMPUTED_VALUE"""),"Saturday")</f>
        <v>Saturday</v>
      </c>
      <c r="E77" s="6">
        <f>IFERROR(__xludf.DUMMYFUNCTION("""COMPUTED_VALUE"""),6.0)</f>
        <v>6</v>
      </c>
      <c r="F77" s="7">
        <f>IFERROR(__xludf.DUMMYFUNCTION("""COMPUTED_VALUE"""),0.5833333333333334)</f>
        <v>0.5833333333</v>
      </c>
      <c r="G77" s="8" t="str">
        <f>IFERROR(__xludf.DUMMYFUNCTION("""COMPUTED_VALUE"""),"M")</f>
        <v>M</v>
      </c>
      <c r="H77" s="8">
        <f>IFERROR(__xludf.DUMMYFUNCTION("""COMPUTED_VALUE"""),53.0)</f>
        <v>53</v>
      </c>
      <c r="I77" s="8" t="str">
        <f>IFERROR(__xludf.DUMMYFUNCTION("""COMPUTED_VALUE"""),"Dr. A")</f>
        <v>Dr. A</v>
      </c>
      <c r="J77" s="8" t="str">
        <f>IFERROR(__xludf.DUMMYFUNCTION("""COMPUTED_VALUE"""),"Emergency")</f>
        <v>Emergency</v>
      </c>
      <c r="K77" s="8">
        <f>IFERROR(__xludf.DUMMYFUNCTION("""COMPUTED_VALUE"""),25.0)</f>
        <v>25</v>
      </c>
      <c r="L77" s="8">
        <f>IFERROR(__xludf.DUMMYFUNCTION("""COMPUTED_VALUE"""),26.0)</f>
        <v>26</v>
      </c>
      <c r="M77" s="8">
        <f>IFERROR(__xludf.DUMMYFUNCTION("""COMPUTED_VALUE"""),1.0)</f>
        <v>1</v>
      </c>
      <c r="N77" s="8">
        <f>IFERROR(__xludf.DUMMYFUNCTION("""COMPUTED_VALUE"""),1.0)</f>
        <v>1</v>
      </c>
      <c r="O77" s="8" t="str">
        <f>IFERROR(__xludf.DUMMYFUNCTION("""COMPUTED_VALUE"""),"Yes")</f>
        <v>Yes</v>
      </c>
      <c r="P77" s="8"/>
    </row>
    <row r="78">
      <c r="A78" s="8" t="str">
        <f>IFERROR(__xludf.DUMMYFUNCTION("""COMPUTED_VALUE"""),"A0198")</f>
        <v>A0198</v>
      </c>
      <c r="B78" s="8" t="str">
        <f>IFERROR(__xludf.DUMMYFUNCTION("""COMPUTED_VALUE"""),"P0198")</f>
        <v>P0198</v>
      </c>
      <c r="C78" s="5">
        <f>IFERROR(__xludf.DUMMYFUNCTION("""COMPUTED_VALUE"""),45843.0)</f>
        <v>45843</v>
      </c>
      <c r="D78" s="5" t="str">
        <f>IFERROR(__xludf.DUMMYFUNCTION("""COMPUTED_VALUE"""),"Saturday")</f>
        <v>Saturday</v>
      </c>
      <c r="E78" s="6">
        <f>IFERROR(__xludf.DUMMYFUNCTION("""COMPUTED_VALUE"""),6.0)</f>
        <v>6</v>
      </c>
      <c r="F78" s="7">
        <f>IFERROR(__xludf.DUMMYFUNCTION("""COMPUTED_VALUE"""),0.5729166666666666)</f>
        <v>0.5729166667</v>
      </c>
      <c r="G78" s="8" t="str">
        <f>IFERROR(__xludf.DUMMYFUNCTION("""COMPUTED_VALUE"""),"M")</f>
        <v>M</v>
      </c>
      <c r="H78" s="8">
        <f>IFERROR(__xludf.DUMMYFUNCTION("""COMPUTED_VALUE"""),57.0)</f>
        <v>57</v>
      </c>
      <c r="I78" s="8" t="str">
        <f>IFERROR(__xludf.DUMMYFUNCTION("""COMPUTED_VALUE"""),"Dr. A")</f>
        <v>Dr. A</v>
      </c>
      <c r="J78" s="8" t="str">
        <f>IFERROR(__xludf.DUMMYFUNCTION("""COMPUTED_VALUE"""),"Consultation")</f>
        <v>Consultation</v>
      </c>
      <c r="K78" s="8">
        <f>IFERROR(__xludf.DUMMYFUNCTION("""COMPUTED_VALUE"""),25.0)</f>
        <v>25</v>
      </c>
      <c r="L78" s="8">
        <f>IFERROR(__xludf.DUMMYFUNCTION("""COMPUTED_VALUE"""),27.0)</f>
        <v>27</v>
      </c>
      <c r="M78" s="8">
        <f>IFERROR(__xludf.DUMMYFUNCTION("""COMPUTED_VALUE"""),2.0)</f>
        <v>2</v>
      </c>
      <c r="N78" s="8">
        <f>IFERROR(__xludf.DUMMYFUNCTION("""COMPUTED_VALUE"""),2.0)</f>
        <v>2</v>
      </c>
      <c r="O78" s="8" t="str">
        <f>IFERROR(__xludf.DUMMYFUNCTION("""COMPUTED_VALUE"""),"Yes")</f>
        <v>Yes</v>
      </c>
      <c r="P78" s="8"/>
    </row>
    <row r="79">
      <c r="A79" s="8" t="str">
        <f>IFERROR(__xludf.DUMMYFUNCTION("""COMPUTED_VALUE"""),"A0283")</f>
        <v>A0283</v>
      </c>
      <c r="B79" s="8" t="str">
        <f>IFERROR(__xludf.DUMMYFUNCTION("""COMPUTED_VALUE"""),"P0283")</f>
        <v>P0283</v>
      </c>
      <c r="C79" s="5">
        <f>IFERROR(__xludf.DUMMYFUNCTION("""COMPUTED_VALUE"""),45843.0)</f>
        <v>45843</v>
      </c>
      <c r="D79" s="5" t="str">
        <f>IFERROR(__xludf.DUMMYFUNCTION("""COMPUTED_VALUE"""),"Saturday")</f>
        <v>Saturday</v>
      </c>
      <c r="E79" s="6">
        <f>IFERROR(__xludf.DUMMYFUNCTION("""COMPUTED_VALUE"""),6.0)</f>
        <v>6</v>
      </c>
      <c r="F79" s="7">
        <f>IFERROR(__xludf.DUMMYFUNCTION("""COMPUTED_VALUE"""),0.6458333333333334)</f>
        <v>0.6458333333</v>
      </c>
      <c r="G79" s="8" t="str">
        <f>IFERROR(__xludf.DUMMYFUNCTION("""COMPUTED_VALUE"""),"F")</f>
        <v>F</v>
      </c>
      <c r="H79" s="8">
        <f>IFERROR(__xludf.DUMMYFUNCTION("""COMPUTED_VALUE"""),23.0)</f>
        <v>23</v>
      </c>
      <c r="I79" s="8" t="str">
        <f>IFERROR(__xludf.DUMMYFUNCTION("""COMPUTED_VALUE"""),"Dr. B")</f>
        <v>Dr. B</v>
      </c>
      <c r="J79" s="8" t="str">
        <f>IFERROR(__xludf.DUMMYFUNCTION("""COMPUTED_VALUE"""),"Consultation")</f>
        <v>Consultation</v>
      </c>
      <c r="K79" s="8">
        <f>IFERROR(__xludf.DUMMYFUNCTION("""COMPUTED_VALUE"""),25.0)</f>
        <v>25</v>
      </c>
      <c r="L79" s="8">
        <f>IFERROR(__xludf.DUMMYFUNCTION("""COMPUTED_VALUE"""),28.0)</f>
        <v>28</v>
      </c>
      <c r="M79" s="8">
        <f>IFERROR(__xludf.DUMMYFUNCTION("""COMPUTED_VALUE"""),3.0)</f>
        <v>3</v>
      </c>
      <c r="N79" s="8">
        <f>IFERROR(__xludf.DUMMYFUNCTION("""COMPUTED_VALUE"""),3.0)</f>
        <v>3</v>
      </c>
      <c r="O79" s="8" t="str">
        <f>IFERROR(__xludf.DUMMYFUNCTION("""COMPUTED_VALUE"""),"Yes")</f>
        <v>Yes</v>
      </c>
      <c r="P79" s="8"/>
    </row>
    <row r="80">
      <c r="A80" s="8" t="str">
        <f>IFERROR(__xludf.DUMMYFUNCTION("""COMPUTED_VALUE"""),"A0302")</f>
        <v>A0302</v>
      </c>
      <c r="B80" s="8" t="str">
        <f>IFERROR(__xludf.DUMMYFUNCTION("""COMPUTED_VALUE"""),"P0302")</f>
        <v>P0302</v>
      </c>
      <c r="C80" s="5">
        <f>IFERROR(__xludf.DUMMYFUNCTION("""COMPUTED_VALUE"""),45843.0)</f>
        <v>45843</v>
      </c>
      <c r="D80" s="5" t="str">
        <f>IFERROR(__xludf.DUMMYFUNCTION("""COMPUTED_VALUE"""),"Saturday")</f>
        <v>Saturday</v>
      </c>
      <c r="E80" s="6">
        <f>IFERROR(__xludf.DUMMYFUNCTION("""COMPUTED_VALUE"""),6.0)</f>
        <v>6</v>
      </c>
      <c r="F80" s="7">
        <f>IFERROR(__xludf.DUMMYFUNCTION("""COMPUTED_VALUE"""),0.6979166666666666)</f>
        <v>0.6979166667</v>
      </c>
      <c r="G80" s="8" t="str">
        <f>IFERROR(__xludf.DUMMYFUNCTION("""COMPUTED_VALUE"""),"F")</f>
        <v>F</v>
      </c>
      <c r="H80" s="8">
        <f>IFERROR(__xludf.DUMMYFUNCTION("""COMPUTED_VALUE"""),15.0)</f>
        <v>15</v>
      </c>
      <c r="I80" s="8" t="str">
        <f>IFERROR(__xludf.DUMMYFUNCTION("""COMPUTED_VALUE"""),"Dr. C")</f>
        <v>Dr. C</v>
      </c>
      <c r="J80" s="8" t="str">
        <f>IFERROR(__xludf.DUMMYFUNCTION("""COMPUTED_VALUE"""),"Consultation")</f>
        <v>Consultation</v>
      </c>
      <c r="K80" s="8">
        <f>IFERROR(__xludf.DUMMYFUNCTION("""COMPUTED_VALUE"""),25.0)</f>
        <v>25</v>
      </c>
      <c r="L80" s="8">
        <f>IFERROR(__xludf.DUMMYFUNCTION("""COMPUTED_VALUE"""),28.0)</f>
        <v>28</v>
      </c>
      <c r="M80" s="8">
        <f>IFERROR(__xludf.DUMMYFUNCTION("""COMPUTED_VALUE"""),3.0)</f>
        <v>3</v>
      </c>
      <c r="N80" s="8">
        <f>IFERROR(__xludf.DUMMYFUNCTION("""COMPUTED_VALUE"""),3.0)</f>
        <v>3</v>
      </c>
      <c r="O80" s="8" t="str">
        <f>IFERROR(__xludf.DUMMYFUNCTION("""COMPUTED_VALUE"""),"Yes")</f>
        <v>Yes</v>
      </c>
      <c r="P80" s="8"/>
    </row>
    <row r="81">
      <c r="A81" s="8" t="str">
        <f>IFERROR(__xludf.DUMMYFUNCTION("""COMPUTED_VALUE"""),"A0249")</f>
        <v>A0249</v>
      </c>
      <c r="B81" s="8" t="str">
        <f>IFERROR(__xludf.DUMMYFUNCTION("""COMPUTED_VALUE"""),"P0249")</f>
        <v>P0249</v>
      </c>
      <c r="C81" s="5">
        <f>IFERROR(__xludf.DUMMYFUNCTION("""COMPUTED_VALUE"""),45843.0)</f>
        <v>45843</v>
      </c>
      <c r="D81" s="5" t="str">
        <f>IFERROR(__xludf.DUMMYFUNCTION("""COMPUTED_VALUE"""),"Saturday")</f>
        <v>Saturday</v>
      </c>
      <c r="E81" s="6">
        <f>IFERROR(__xludf.DUMMYFUNCTION("""COMPUTED_VALUE"""),6.0)</f>
        <v>6</v>
      </c>
      <c r="F81" s="7">
        <f>IFERROR(__xludf.DUMMYFUNCTION("""COMPUTED_VALUE"""),0.6979166666666666)</f>
        <v>0.6979166667</v>
      </c>
      <c r="G81" s="8" t="str">
        <f>IFERROR(__xludf.DUMMYFUNCTION("""COMPUTED_VALUE"""),"F")</f>
        <v>F</v>
      </c>
      <c r="H81" s="8">
        <f>IFERROR(__xludf.DUMMYFUNCTION("""COMPUTED_VALUE"""),50.0)</f>
        <v>50</v>
      </c>
      <c r="I81" s="8" t="str">
        <f>IFERROR(__xludf.DUMMYFUNCTION("""COMPUTED_VALUE"""),"Dr. C")</f>
        <v>Dr. C</v>
      </c>
      <c r="J81" s="8" t="str">
        <f>IFERROR(__xludf.DUMMYFUNCTION("""COMPUTED_VALUE"""),"Follow-up")</f>
        <v>Follow-up</v>
      </c>
      <c r="K81" s="8">
        <f>IFERROR(__xludf.DUMMYFUNCTION("""COMPUTED_VALUE"""),15.0)</f>
        <v>15</v>
      </c>
      <c r="L81" s="8">
        <f>IFERROR(__xludf.DUMMYFUNCTION("""COMPUTED_VALUE"""),18.0)</f>
        <v>18</v>
      </c>
      <c r="M81" s="8">
        <f>IFERROR(__xludf.DUMMYFUNCTION("""COMPUTED_VALUE"""),3.0)</f>
        <v>3</v>
      </c>
      <c r="N81" s="8">
        <f>IFERROR(__xludf.DUMMYFUNCTION("""COMPUTED_VALUE"""),3.0)</f>
        <v>3</v>
      </c>
      <c r="O81" s="8" t="str">
        <f>IFERROR(__xludf.DUMMYFUNCTION("""COMPUTED_VALUE"""),"Yes")</f>
        <v>Yes</v>
      </c>
      <c r="P81" s="8"/>
    </row>
    <row r="82">
      <c r="A82" s="8" t="str">
        <f>IFERROR(__xludf.DUMMYFUNCTION("""COMPUTED_VALUE"""),"A0147")</f>
        <v>A0147</v>
      </c>
      <c r="B82" s="8" t="str">
        <f>IFERROR(__xludf.DUMMYFUNCTION("""COMPUTED_VALUE"""),"P0147")</f>
        <v>P0147</v>
      </c>
      <c r="C82" s="5">
        <f>IFERROR(__xludf.DUMMYFUNCTION("""COMPUTED_VALUE"""),45843.0)</f>
        <v>45843</v>
      </c>
      <c r="D82" s="5" t="str">
        <f>IFERROR(__xludf.DUMMYFUNCTION("""COMPUTED_VALUE"""),"Saturday")</f>
        <v>Saturday</v>
      </c>
      <c r="E82" s="6">
        <f>IFERROR(__xludf.DUMMYFUNCTION("""COMPUTED_VALUE"""),6.0)</f>
        <v>6</v>
      </c>
      <c r="F82" s="7">
        <f>IFERROR(__xludf.DUMMYFUNCTION("""COMPUTED_VALUE"""),0.3854166666666667)</f>
        <v>0.3854166667</v>
      </c>
      <c r="G82" s="8" t="str">
        <f>IFERROR(__xludf.DUMMYFUNCTION("""COMPUTED_VALUE"""),"F")</f>
        <v>F</v>
      </c>
      <c r="H82" s="8">
        <f>IFERROR(__xludf.DUMMYFUNCTION("""COMPUTED_VALUE"""),39.0)</f>
        <v>39</v>
      </c>
      <c r="I82" s="8" t="str">
        <f>IFERROR(__xludf.DUMMYFUNCTION("""COMPUTED_VALUE"""),"Nurse D")</f>
        <v>Nurse D</v>
      </c>
      <c r="J82" s="8" t="str">
        <f>IFERROR(__xludf.DUMMYFUNCTION("""COMPUTED_VALUE"""),"Follow-up")</f>
        <v>Follow-up</v>
      </c>
      <c r="K82" s="8">
        <f>IFERROR(__xludf.DUMMYFUNCTION("""COMPUTED_VALUE"""),15.0)</f>
        <v>15</v>
      </c>
      <c r="L82" s="8">
        <f>IFERROR(__xludf.DUMMYFUNCTION("""COMPUTED_VALUE"""),25.0)</f>
        <v>25</v>
      </c>
      <c r="M82" s="8">
        <f>IFERROR(__xludf.DUMMYFUNCTION("""COMPUTED_VALUE"""),10.0)</f>
        <v>10</v>
      </c>
      <c r="N82" s="8">
        <f>IFERROR(__xludf.DUMMYFUNCTION("""COMPUTED_VALUE"""),10.0)</f>
        <v>10</v>
      </c>
      <c r="O82" s="8" t="str">
        <f>IFERROR(__xludf.DUMMYFUNCTION("""COMPUTED_VALUE"""),"Yes")</f>
        <v>Yes</v>
      </c>
      <c r="P82" s="8"/>
    </row>
    <row r="83">
      <c r="A83" s="8" t="str">
        <f>IFERROR(__xludf.DUMMYFUNCTION("""COMPUTED_VALUE"""),"A0292")</f>
        <v>A0292</v>
      </c>
      <c r="B83" s="8" t="str">
        <f>IFERROR(__xludf.DUMMYFUNCTION("""COMPUTED_VALUE"""),"P0292")</f>
        <v>P0292</v>
      </c>
      <c r="C83" s="5">
        <f>IFERROR(__xludf.DUMMYFUNCTION("""COMPUTED_VALUE"""),45844.0)</f>
        <v>45844</v>
      </c>
      <c r="D83" s="5" t="str">
        <f>IFERROR(__xludf.DUMMYFUNCTION("""COMPUTED_VALUE"""),"Sunday")</f>
        <v>Sunday</v>
      </c>
      <c r="E83" s="6">
        <f>IFERROR(__xludf.DUMMYFUNCTION("""COMPUTED_VALUE"""),7.0)</f>
        <v>7</v>
      </c>
      <c r="F83" s="7">
        <f>IFERROR(__xludf.DUMMYFUNCTION("""COMPUTED_VALUE"""),0.3541666666666667)</f>
        <v>0.3541666667</v>
      </c>
      <c r="G83" s="8" t="str">
        <f>IFERROR(__xludf.DUMMYFUNCTION("""COMPUTED_VALUE"""),"M")</f>
        <v>M</v>
      </c>
      <c r="H83" s="8">
        <f>IFERROR(__xludf.DUMMYFUNCTION("""COMPUTED_VALUE"""),39.0)</f>
        <v>39</v>
      </c>
      <c r="I83" s="8" t="str">
        <f>IFERROR(__xludf.DUMMYFUNCTION("""COMPUTED_VALUE"""),"Dr. B")</f>
        <v>Dr. B</v>
      </c>
      <c r="J83" s="8" t="str">
        <f>IFERROR(__xludf.DUMMYFUNCTION("""COMPUTED_VALUE"""),"Follow-up")</f>
        <v>Follow-up</v>
      </c>
      <c r="K83" s="8">
        <f>IFERROR(__xludf.DUMMYFUNCTION("""COMPUTED_VALUE"""),20.0)</f>
        <v>20</v>
      </c>
      <c r="L83" s="8">
        <f>IFERROR(__xludf.DUMMYFUNCTION("""COMPUTED_VALUE"""),9.0)</f>
        <v>9</v>
      </c>
      <c r="M83" s="8">
        <f>IFERROR(__xludf.DUMMYFUNCTION("""COMPUTED_VALUE"""),-11.0)</f>
        <v>-11</v>
      </c>
      <c r="N83" s="8">
        <f>IFERROR(__xludf.DUMMYFUNCTION("""COMPUTED_VALUE"""),11.0)</f>
        <v>11</v>
      </c>
      <c r="O83" s="8" t="str">
        <f>IFERROR(__xludf.DUMMYFUNCTION("""COMPUTED_VALUE"""),"Yes")</f>
        <v>Yes</v>
      </c>
      <c r="P83" s="8"/>
    </row>
    <row r="84">
      <c r="A84" s="8" t="str">
        <f>IFERROR(__xludf.DUMMYFUNCTION("""COMPUTED_VALUE"""),"A0314")</f>
        <v>A0314</v>
      </c>
      <c r="B84" s="8" t="str">
        <f>IFERROR(__xludf.DUMMYFUNCTION("""COMPUTED_VALUE"""),"P0314")</f>
        <v>P0314</v>
      </c>
      <c r="C84" s="5">
        <f>IFERROR(__xludf.DUMMYFUNCTION("""COMPUTED_VALUE"""),45844.0)</f>
        <v>45844</v>
      </c>
      <c r="D84" s="5" t="str">
        <f>IFERROR(__xludf.DUMMYFUNCTION("""COMPUTED_VALUE"""),"Sunday")</f>
        <v>Sunday</v>
      </c>
      <c r="E84" s="6">
        <f>IFERROR(__xludf.DUMMYFUNCTION("""COMPUTED_VALUE"""),7.0)</f>
        <v>7</v>
      </c>
      <c r="F84" s="7">
        <f>IFERROR(__xludf.DUMMYFUNCTION("""COMPUTED_VALUE"""),0.5)</f>
        <v>0.5</v>
      </c>
      <c r="G84" s="8" t="str">
        <f>IFERROR(__xludf.DUMMYFUNCTION("""COMPUTED_VALUE"""),"M")</f>
        <v>M</v>
      </c>
      <c r="H84" s="8">
        <f>IFERROR(__xludf.DUMMYFUNCTION("""COMPUTED_VALUE"""),66.0)</f>
        <v>66</v>
      </c>
      <c r="I84" s="8" t="str">
        <f>IFERROR(__xludf.DUMMYFUNCTION("""COMPUTED_VALUE"""),"Dr. C")</f>
        <v>Dr. C</v>
      </c>
      <c r="J84" s="8" t="str">
        <f>IFERROR(__xludf.DUMMYFUNCTION("""COMPUTED_VALUE"""),"Consultation")</f>
        <v>Consultation</v>
      </c>
      <c r="K84" s="8">
        <f>IFERROR(__xludf.DUMMYFUNCTION("""COMPUTED_VALUE"""),20.0)</f>
        <v>20</v>
      </c>
      <c r="L84" s="8">
        <f>IFERROR(__xludf.DUMMYFUNCTION("""COMPUTED_VALUE"""),12.0)</f>
        <v>12</v>
      </c>
      <c r="M84" s="8">
        <f>IFERROR(__xludf.DUMMYFUNCTION("""COMPUTED_VALUE"""),-8.0)</f>
        <v>-8</v>
      </c>
      <c r="N84" s="8">
        <f>IFERROR(__xludf.DUMMYFUNCTION("""COMPUTED_VALUE"""),8.0)</f>
        <v>8</v>
      </c>
      <c r="O84" s="8" t="str">
        <f>IFERROR(__xludf.DUMMYFUNCTION("""COMPUTED_VALUE"""),"Yes")</f>
        <v>Yes</v>
      </c>
      <c r="P84" s="8"/>
    </row>
    <row r="85">
      <c r="A85" s="8" t="str">
        <f>IFERROR(__xludf.DUMMYFUNCTION("""COMPUTED_VALUE"""),"A0090")</f>
        <v>A0090</v>
      </c>
      <c r="B85" s="8" t="str">
        <f>IFERROR(__xludf.DUMMYFUNCTION("""COMPUTED_VALUE"""),"P0090")</f>
        <v>P0090</v>
      </c>
      <c r="C85" s="5">
        <f>IFERROR(__xludf.DUMMYFUNCTION("""COMPUTED_VALUE"""),45844.0)</f>
        <v>45844</v>
      </c>
      <c r="D85" s="5" t="str">
        <f>IFERROR(__xludf.DUMMYFUNCTION("""COMPUTED_VALUE"""),"Sunday")</f>
        <v>Sunday</v>
      </c>
      <c r="E85" s="6">
        <f>IFERROR(__xludf.DUMMYFUNCTION("""COMPUTED_VALUE"""),7.0)</f>
        <v>7</v>
      </c>
      <c r="F85" s="7">
        <f>IFERROR(__xludf.DUMMYFUNCTION("""COMPUTED_VALUE"""),0.53125)</f>
        <v>0.53125</v>
      </c>
      <c r="G85" s="8" t="str">
        <f>IFERROR(__xludf.DUMMYFUNCTION("""COMPUTED_VALUE"""),"M")</f>
        <v>M</v>
      </c>
      <c r="H85" s="8">
        <f>IFERROR(__xludf.DUMMYFUNCTION("""COMPUTED_VALUE"""),25.0)</f>
        <v>25</v>
      </c>
      <c r="I85" s="8" t="str">
        <f>IFERROR(__xludf.DUMMYFUNCTION("""COMPUTED_VALUE"""),"Nurse D")</f>
        <v>Nurse D</v>
      </c>
      <c r="J85" s="8" t="str">
        <f>IFERROR(__xludf.DUMMYFUNCTION("""COMPUTED_VALUE"""),"Follow-up")</f>
        <v>Follow-up</v>
      </c>
      <c r="K85" s="8">
        <f>IFERROR(__xludf.DUMMYFUNCTION("""COMPUTED_VALUE"""),20.0)</f>
        <v>20</v>
      </c>
      <c r="L85" s="8">
        <f>IFERROR(__xludf.DUMMYFUNCTION("""COMPUTED_VALUE"""),14.0)</f>
        <v>14</v>
      </c>
      <c r="M85" s="8">
        <f>IFERROR(__xludf.DUMMYFUNCTION("""COMPUTED_VALUE"""),-6.0)</f>
        <v>-6</v>
      </c>
      <c r="N85" s="8">
        <f>IFERROR(__xludf.DUMMYFUNCTION("""COMPUTED_VALUE"""),6.0)</f>
        <v>6</v>
      </c>
      <c r="O85" s="8" t="str">
        <f>IFERROR(__xludf.DUMMYFUNCTION("""COMPUTED_VALUE"""),"Yes")</f>
        <v>Yes</v>
      </c>
      <c r="P85" s="8"/>
    </row>
    <row r="86">
      <c r="A86" s="8" t="str">
        <f>IFERROR(__xludf.DUMMYFUNCTION("""COMPUTED_VALUE"""),"A0425")</f>
        <v>A0425</v>
      </c>
      <c r="B86" s="8" t="str">
        <f>IFERROR(__xludf.DUMMYFUNCTION("""COMPUTED_VALUE"""),"P0425")</f>
        <v>P0425</v>
      </c>
      <c r="C86" s="5">
        <f>IFERROR(__xludf.DUMMYFUNCTION("""COMPUTED_VALUE"""),45844.0)</f>
        <v>45844</v>
      </c>
      <c r="D86" s="5" t="str">
        <f>IFERROR(__xludf.DUMMYFUNCTION("""COMPUTED_VALUE"""),"Sunday")</f>
        <v>Sunday</v>
      </c>
      <c r="E86" s="6">
        <f>IFERROR(__xludf.DUMMYFUNCTION("""COMPUTED_VALUE"""),7.0)</f>
        <v>7</v>
      </c>
      <c r="F86" s="7">
        <f>IFERROR(__xludf.DUMMYFUNCTION("""COMPUTED_VALUE"""),0.3958333333333333)</f>
        <v>0.3958333333</v>
      </c>
      <c r="G86" s="8" t="str">
        <f>IFERROR(__xludf.DUMMYFUNCTION("""COMPUTED_VALUE"""),"M")</f>
        <v>M</v>
      </c>
      <c r="H86" s="8">
        <f>IFERROR(__xludf.DUMMYFUNCTION("""COMPUTED_VALUE"""),13.0)</f>
        <v>13</v>
      </c>
      <c r="I86" s="8" t="str">
        <f>IFERROR(__xludf.DUMMYFUNCTION("""COMPUTED_VALUE"""),"Dr. B")</f>
        <v>Dr. B</v>
      </c>
      <c r="J86" s="8" t="str">
        <f>IFERROR(__xludf.DUMMYFUNCTION("""COMPUTED_VALUE"""),"Consultation")</f>
        <v>Consultation</v>
      </c>
      <c r="K86" s="8">
        <f>IFERROR(__xludf.DUMMYFUNCTION("""COMPUTED_VALUE"""),20.0)</f>
        <v>20</v>
      </c>
      <c r="L86" s="8">
        <f>IFERROR(__xludf.DUMMYFUNCTION("""COMPUTED_VALUE"""),16.0)</f>
        <v>16</v>
      </c>
      <c r="M86" s="8">
        <f>IFERROR(__xludf.DUMMYFUNCTION("""COMPUTED_VALUE"""),-4.0)</f>
        <v>-4</v>
      </c>
      <c r="N86" s="8">
        <f>IFERROR(__xludf.DUMMYFUNCTION("""COMPUTED_VALUE"""),4.0)</f>
        <v>4</v>
      </c>
      <c r="O86" s="8" t="str">
        <f>IFERROR(__xludf.DUMMYFUNCTION("""COMPUTED_VALUE"""),"Yes")</f>
        <v>Yes</v>
      </c>
      <c r="P86" s="8"/>
    </row>
    <row r="87">
      <c r="A87" s="8" t="str">
        <f>IFERROR(__xludf.DUMMYFUNCTION("""COMPUTED_VALUE"""),"A0218")</f>
        <v>A0218</v>
      </c>
      <c r="B87" s="8" t="str">
        <f>IFERROR(__xludf.DUMMYFUNCTION("""COMPUTED_VALUE"""),"P0218")</f>
        <v>P0218</v>
      </c>
      <c r="C87" s="5">
        <f>IFERROR(__xludf.DUMMYFUNCTION("""COMPUTED_VALUE"""),45844.0)</f>
        <v>45844</v>
      </c>
      <c r="D87" s="5" t="str">
        <f>IFERROR(__xludf.DUMMYFUNCTION("""COMPUTED_VALUE"""),"Sunday")</f>
        <v>Sunday</v>
      </c>
      <c r="E87" s="6">
        <f>IFERROR(__xludf.DUMMYFUNCTION("""COMPUTED_VALUE"""),7.0)</f>
        <v>7</v>
      </c>
      <c r="F87" s="7">
        <f>IFERROR(__xludf.DUMMYFUNCTION("""COMPUTED_VALUE"""),0.46875)</f>
        <v>0.46875</v>
      </c>
      <c r="G87" s="8" t="str">
        <f>IFERROR(__xludf.DUMMYFUNCTION("""COMPUTED_VALUE"""),"M")</f>
        <v>M</v>
      </c>
      <c r="H87" s="8">
        <f>IFERROR(__xludf.DUMMYFUNCTION("""COMPUTED_VALUE"""),38.0)</f>
        <v>38</v>
      </c>
      <c r="I87" s="8" t="str">
        <f>IFERROR(__xludf.DUMMYFUNCTION("""COMPUTED_VALUE"""),"Dr. B")</f>
        <v>Dr. B</v>
      </c>
      <c r="J87" s="8" t="str">
        <f>IFERROR(__xludf.DUMMYFUNCTION("""COMPUTED_VALUE"""),"Consultation")</f>
        <v>Consultation</v>
      </c>
      <c r="K87" s="8">
        <f>IFERROR(__xludf.DUMMYFUNCTION("""COMPUTED_VALUE"""),20.0)</f>
        <v>20</v>
      </c>
      <c r="L87" s="8">
        <f>IFERROR(__xludf.DUMMYFUNCTION("""COMPUTED_VALUE"""),17.0)</f>
        <v>17</v>
      </c>
      <c r="M87" s="8">
        <f>IFERROR(__xludf.DUMMYFUNCTION("""COMPUTED_VALUE"""),-3.0)</f>
        <v>-3</v>
      </c>
      <c r="N87" s="8">
        <f>IFERROR(__xludf.DUMMYFUNCTION("""COMPUTED_VALUE"""),3.0)</f>
        <v>3</v>
      </c>
      <c r="O87" s="8" t="str">
        <f>IFERROR(__xludf.DUMMYFUNCTION("""COMPUTED_VALUE"""),"Yes")</f>
        <v>Yes</v>
      </c>
      <c r="P87" s="8"/>
    </row>
    <row r="88">
      <c r="A88" s="8" t="str">
        <f>IFERROR(__xludf.DUMMYFUNCTION("""COMPUTED_VALUE"""),"A0424")</f>
        <v>A0424</v>
      </c>
      <c r="B88" s="8" t="str">
        <f>IFERROR(__xludf.DUMMYFUNCTION("""COMPUTED_VALUE"""),"P0424")</f>
        <v>P0424</v>
      </c>
      <c r="C88" s="5">
        <f>IFERROR(__xludf.DUMMYFUNCTION("""COMPUTED_VALUE"""),45844.0)</f>
        <v>45844</v>
      </c>
      <c r="D88" s="5" t="str">
        <f>IFERROR(__xludf.DUMMYFUNCTION("""COMPUTED_VALUE"""),"Sunday")</f>
        <v>Sunday</v>
      </c>
      <c r="E88" s="6">
        <f>IFERROR(__xludf.DUMMYFUNCTION("""COMPUTED_VALUE"""),7.0)</f>
        <v>7</v>
      </c>
      <c r="F88" s="7">
        <f>IFERROR(__xludf.DUMMYFUNCTION("""COMPUTED_VALUE"""),0.6770833333333334)</f>
        <v>0.6770833333</v>
      </c>
      <c r="G88" s="8" t="str">
        <f>IFERROR(__xludf.DUMMYFUNCTION("""COMPUTED_VALUE"""),"M")</f>
        <v>M</v>
      </c>
      <c r="H88" s="8">
        <f>IFERROR(__xludf.DUMMYFUNCTION("""COMPUTED_VALUE"""),1.0)</f>
        <v>1</v>
      </c>
      <c r="I88" s="8" t="str">
        <f>IFERROR(__xludf.DUMMYFUNCTION("""COMPUTED_VALUE"""),"Nurse D")</f>
        <v>Nurse D</v>
      </c>
      <c r="J88" s="8" t="str">
        <f>IFERROR(__xludf.DUMMYFUNCTION("""COMPUTED_VALUE"""),"Emergency")</f>
        <v>Emergency</v>
      </c>
      <c r="K88" s="8">
        <f>IFERROR(__xludf.DUMMYFUNCTION("""COMPUTED_VALUE"""),20.0)</f>
        <v>20</v>
      </c>
      <c r="L88" s="8">
        <f>IFERROR(__xludf.DUMMYFUNCTION("""COMPUTED_VALUE"""),20.0)</f>
        <v>20</v>
      </c>
      <c r="M88" s="8">
        <f>IFERROR(__xludf.DUMMYFUNCTION("""COMPUTED_VALUE"""),0.0)</f>
        <v>0</v>
      </c>
      <c r="N88" s="8">
        <f>IFERROR(__xludf.DUMMYFUNCTION("""COMPUTED_VALUE"""),0.0)</f>
        <v>0</v>
      </c>
      <c r="O88" s="8" t="str">
        <f>IFERROR(__xludf.DUMMYFUNCTION("""COMPUTED_VALUE"""),"Yes")</f>
        <v>Yes</v>
      </c>
      <c r="P88" s="8"/>
    </row>
    <row r="89">
      <c r="A89" s="8" t="str">
        <f>IFERROR(__xludf.DUMMYFUNCTION("""COMPUTED_VALUE"""),"A0305")</f>
        <v>A0305</v>
      </c>
      <c r="B89" s="8" t="str">
        <f>IFERROR(__xludf.DUMMYFUNCTION("""COMPUTED_VALUE"""),"P0305")</f>
        <v>P0305</v>
      </c>
      <c r="C89" s="5">
        <f>IFERROR(__xludf.DUMMYFUNCTION("""COMPUTED_VALUE"""),45844.0)</f>
        <v>45844</v>
      </c>
      <c r="D89" s="5" t="str">
        <f>IFERROR(__xludf.DUMMYFUNCTION("""COMPUTED_VALUE"""),"Sunday")</f>
        <v>Sunday</v>
      </c>
      <c r="E89" s="6">
        <f>IFERROR(__xludf.DUMMYFUNCTION("""COMPUTED_VALUE"""),7.0)</f>
        <v>7</v>
      </c>
      <c r="F89" s="7">
        <f>IFERROR(__xludf.DUMMYFUNCTION("""COMPUTED_VALUE"""),0.4583333333333333)</f>
        <v>0.4583333333</v>
      </c>
      <c r="G89" s="8" t="str">
        <f>IFERROR(__xludf.DUMMYFUNCTION("""COMPUTED_VALUE"""),"M")</f>
        <v>M</v>
      </c>
      <c r="H89" s="8">
        <f>IFERROR(__xludf.DUMMYFUNCTION("""COMPUTED_VALUE"""),27.0)</f>
        <v>27</v>
      </c>
      <c r="I89" s="8" t="str">
        <f>IFERROR(__xludf.DUMMYFUNCTION("""COMPUTED_VALUE"""),"Dr. B")</f>
        <v>Dr. B</v>
      </c>
      <c r="J89" s="8" t="str">
        <f>IFERROR(__xludf.DUMMYFUNCTION("""COMPUTED_VALUE"""),"Consultation")</f>
        <v>Consultation</v>
      </c>
      <c r="K89" s="8">
        <f>IFERROR(__xludf.DUMMYFUNCTION("""COMPUTED_VALUE"""),20.0)</f>
        <v>20</v>
      </c>
      <c r="L89" s="8">
        <f>IFERROR(__xludf.DUMMYFUNCTION("""COMPUTED_VALUE"""),21.0)</f>
        <v>21</v>
      </c>
      <c r="M89" s="8">
        <f>IFERROR(__xludf.DUMMYFUNCTION("""COMPUTED_VALUE"""),1.0)</f>
        <v>1</v>
      </c>
      <c r="N89" s="8">
        <f>IFERROR(__xludf.DUMMYFUNCTION("""COMPUTED_VALUE"""),1.0)</f>
        <v>1</v>
      </c>
      <c r="O89" s="8" t="str">
        <f>IFERROR(__xludf.DUMMYFUNCTION("""COMPUTED_VALUE"""),"Yes")</f>
        <v>Yes</v>
      </c>
      <c r="P89" s="8"/>
    </row>
    <row r="90">
      <c r="A90" s="8" t="str">
        <f>IFERROR(__xludf.DUMMYFUNCTION("""COMPUTED_VALUE"""),"A0381")</f>
        <v>A0381</v>
      </c>
      <c r="B90" s="8" t="str">
        <f>IFERROR(__xludf.DUMMYFUNCTION("""COMPUTED_VALUE"""),"P0381")</f>
        <v>P0381</v>
      </c>
      <c r="C90" s="5">
        <f>IFERROR(__xludf.DUMMYFUNCTION("""COMPUTED_VALUE"""),45844.0)</f>
        <v>45844</v>
      </c>
      <c r="D90" s="5" t="str">
        <f>IFERROR(__xludf.DUMMYFUNCTION("""COMPUTED_VALUE"""),"Sunday")</f>
        <v>Sunday</v>
      </c>
      <c r="E90" s="6">
        <f>IFERROR(__xludf.DUMMYFUNCTION("""COMPUTED_VALUE"""),7.0)</f>
        <v>7</v>
      </c>
      <c r="F90" s="7">
        <f>IFERROR(__xludf.DUMMYFUNCTION("""COMPUTED_VALUE"""),0.6979166666666666)</f>
        <v>0.6979166667</v>
      </c>
      <c r="G90" s="8" t="str">
        <f>IFERROR(__xludf.DUMMYFUNCTION("""COMPUTED_VALUE"""),"M")</f>
        <v>M</v>
      </c>
      <c r="H90" s="8">
        <f>IFERROR(__xludf.DUMMYFUNCTION("""COMPUTED_VALUE"""),21.0)</f>
        <v>21</v>
      </c>
      <c r="I90" s="8" t="str">
        <f>IFERROR(__xludf.DUMMYFUNCTION("""COMPUTED_VALUE"""),"Dr. B")</f>
        <v>Dr. B</v>
      </c>
      <c r="J90" s="8" t="str">
        <f>IFERROR(__xludf.DUMMYFUNCTION("""COMPUTED_VALUE"""),"Consultation")</f>
        <v>Consultation</v>
      </c>
      <c r="K90" s="8">
        <f>IFERROR(__xludf.DUMMYFUNCTION("""COMPUTED_VALUE"""),20.0)</f>
        <v>20</v>
      </c>
      <c r="L90" s="8">
        <f>IFERROR(__xludf.DUMMYFUNCTION("""COMPUTED_VALUE"""),21.0)</f>
        <v>21</v>
      </c>
      <c r="M90" s="8">
        <f>IFERROR(__xludf.DUMMYFUNCTION("""COMPUTED_VALUE"""),1.0)</f>
        <v>1</v>
      </c>
      <c r="N90" s="8">
        <f>IFERROR(__xludf.DUMMYFUNCTION("""COMPUTED_VALUE"""),1.0)</f>
        <v>1</v>
      </c>
      <c r="O90" s="8" t="str">
        <f>IFERROR(__xludf.DUMMYFUNCTION("""COMPUTED_VALUE"""),"Yes")</f>
        <v>Yes</v>
      </c>
      <c r="P90" s="8"/>
    </row>
    <row r="91">
      <c r="A91" s="8" t="str">
        <f>IFERROR(__xludf.DUMMYFUNCTION("""COMPUTED_VALUE"""),"A0454")</f>
        <v>A0454</v>
      </c>
      <c r="B91" s="8" t="str">
        <f>IFERROR(__xludf.DUMMYFUNCTION("""COMPUTED_VALUE"""),"P0454")</f>
        <v>P0454</v>
      </c>
      <c r="C91" s="5">
        <f>IFERROR(__xludf.DUMMYFUNCTION("""COMPUTED_VALUE"""),45844.0)</f>
        <v>45844</v>
      </c>
      <c r="D91" s="5" t="str">
        <f>IFERROR(__xludf.DUMMYFUNCTION("""COMPUTED_VALUE"""),"Sunday")</f>
        <v>Sunday</v>
      </c>
      <c r="E91" s="6">
        <f>IFERROR(__xludf.DUMMYFUNCTION("""COMPUTED_VALUE"""),7.0)</f>
        <v>7</v>
      </c>
      <c r="F91" s="7">
        <f>IFERROR(__xludf.DUMMYFUNCTION("""COMPUTED_VALUE"""),0.5104166666666666)</f>
        <v>0.5104166667</v>
      </c>
      <c r="G91" s="8" t="str">
        <f>IFERROR(__xludf.DUMMYFUNCTION("""COMPUTED_VALUE"""),"F")</f>
        <v>F</v>
      </c>
      <c r="H91" s="8">
        <f>IFERROR(__xludf.DUMMYFUNCTION("""COMPUTED_VALUE"""),74.0)</f>
        <v>74</v>
      </c>
      <c r="I91" s="8" t="str">
        <f>IFERROR(__xludf.DUMMYFUNCTION("""COMPUTED_VALUE"""),"Nurse D")</f>
        <v>Nurse D</v>
      </c>
      <c r="J91" s="8" t="str">
        <f>IFERROR(__xludf.DUMMYFUNCTION("""COMPUTED_VALUE"""),"Consultation")</f>
        <v>Consultation</v>
      </c>
      <c r="K91" s="8">
        <f>IFERROR(__xludf.DUMMYFUNCTION("""COMPUTED_VALUE"""),25.0)</f>
        <v>25</v>
      </c>
      <c r="L91" s="8">
        <f>IFERROR(__xludf.DUMMYFUNCTION("""COMPUTED_VALUE"""),35.0)</f>
        <v>35</v>
      </c>
      <c r="M91" s="8">
        <f>IFERROR(__xludf.DUMMYFUNCTION("""COMPUTED_VALUE"""),10.0)</f>
        <v>10</v>
      </c>
      <c r="N91" s="8">
        <f>IFERROR(__xludf.DUMMYFUNCTION("""COMPUTED_VALUE"""),10.0)</f>
        <v>10</v>
      </c>
      <c r="O91" s="8" t="str">
        <f>IFERROR(__xludf.DUMMYFUNCTION("""COMPUTED_VALUE"""),"Yes")</f>
        <v>Yes</v>
      </c>
      <c r="P91" s="8"/>
    </row>
    <row r="92">
      <c r="A92" s="8" t="str">
        <f>IFERROR(__xludf.DUMMYFUNCTION("""COMPUTED_VALUE"""),"A0244")</f>
        <v>A0244</v>
      </c>
      <c r="B92" s="8" t="str">
        <f>IFERROR(__xludf.DUMMYFUNCTION("""COMPUTED_VALUE"""),"P0244")</f>
        <v>P0244</v>
      </c>
      <c r="C92" s="5">
        <f>IFERROR(__xludf.DUMMYFUNCTION("""COMPUTED_VALUE"""),45844.0)</f>
        <v>45844</v>
      </c>
      <c r="D92" s="5" t="str">
        <f>IFERROR(__xludf.DUMMYFUNCTION("""COMPUTED_VALUE"""),"Sunday")</f>
        <v>Sunday</v>
      </c>
      <c r="E92" s="6">
        <f>IFERROR(__xludf.DUMMYFUNCTION("""COMPUTED_VALUE"""),7.0)</f>
        <v>7</v>
      </c>
      <c r="F92" s="7">
        <f>IFERROR(__xludf.DUMMYFUNCTION("""COMPUTED_VALUE"""),0.4270833333333333)</f>
        <v>0.4270833333</v>
      </c>
      <c r="G92" s="8" t="str">
        <f>IFERROR(__xludf.DUMMYFUNCTION("""COMPUTED_VALUE"""),"F")</f>
        <v>F</v>
      </c>
      <c r="H92" s="8">
        <f>IFERROR(__xludf.DUMMYFUNCTION("""COMPUTED_VALUE"""),35.0)</f>
        <v>35</v>
      </c>
      <c r="I92" s="8" t="str">
        <f>IFERROR(__xludf.DUMMYFUNCTION("""COMPUTED_VALUE"""),"Dr. C")</f>
        <v>Dr. C</v>
      </c>
      <c r="J92" s="8" t="str">
        <f>IFERROR(__xludf.DUMMYFUNCTION("""COMPUTED_VALUE"""),"Follow-up")</f>
        <v>Follow-up</v>
      </c>
      <c r="K92" s="8">
        <f>IFERROR(__xludf.DUMMYFUNCTION("""COMPUTED_VALUE"""),25.0)</f>
        <v>25</v>
      </c>
      <c r="L92" s="8">
        <f>IFERROR(__xludf.DUMMYFUNCTION("""COMPUTED_VALUE"""),35.0)</f>
        <v>35</v>
      </c>
      <c r="M92" s="8">
        <f>IFERROR(__xludf.DUMMYFUNCTION("""COMPUTED_VALUE"""),10.0)</f>
        <v>10</v>
      </c>
      <c r="N92" s="8">
        <f>IFERROR(__xludf.DUMMYFUNCTION("""COMPUTED_VALUE"""),10.0)</f>
        <v>10</v>
      </c>
      <c r="O92" s="8" t="str">
        <f>IFERROR(__xludf.DUMMYFUNCTION("""COMPUTED_VALUE"""),"Yes")</f>
        <v>Yes</v>
      </c>
      <c r="P92" s="8"/>
    </row>
    <row r="93">
      <c r="A93" s="8" t="str">
        <f>IFERROR(__xludf.DUMMYFUNCTION("""COMPUTED_VALUE"""),"A0008")</f>
        <v>A0008</v>
      </c>
      <c r="B93" s="8" t="str">
        <f>IFERROR(__xludf.DUMMYFUNCTION("""COMPUTED_VALUE"""),"P0008")</f>
        <v>P0008</v>
      </c>
      <c r="C93" s="5">
        <f>IFERROR(__xludf.DUMMYFUNCTION("""COMPUTED_VALUE"""),45845.0)</f>
        <v>45845</v>
      </c>
      <c r="D93" s="5" t="str">
        <f>IFERROR(__xludf.DUMMYFUNCTION("""COMPUTED_VALUE"""),"Monday")</f>
        <v>Monday</v>
      </c>
      <c r="E93" s="6">
        <f>IFERROR(__xludf.DUMMYFUNCTION("""COMPUTED_VALUE"""),1.0)</f>
        <v>1</v>
      </c>
      <c r="F93" s="7">
        <f>IFERROR(__xludf.DUMMYFUNCTION("""COMPUTED_VALUE"""),0.6770833333333334)</f>
        <v>0.6770833333</v>
      </c>
      <c r="G93" s="8" t="str">
        <f>IFERROR(__xludf.DUMMYFUNCTION("""COMPUTED_VALUE"""),"F")</f>
        <v>F</v>
      </c>
      <c r="H93" s="8">
        <f>IFERROR(__xludf.DUMMYFUNCTION("""COMPUTED_VALUE"""),1.0)</f>
        <v>1</v>
      </c>
      <c r="I93" s="8" t="str">
        <f>IFERROR(__xludf.DUMMYFUNCTION("""COMPUTED_VALUE"""),"Dr. B")</f>
        <v>Dr. B</v>
      </c>
      <c r="J93" s="8" t="str">
        <f>IFERROR(__xludf.DUMMYFUNCTION("""COMPUTED_VALUE"""),"Consultation")</f>
        <v>Consultation</v>
      </c>
      <c r="K93" s="8">
        <f>IFERROR(__xludf.DUMMYFUNCTION("""COMPUTED_VALUE"""),15.0)</f>
        <v>15</v>
      </c>
      <c r="L93" s="8">
        <f>IFERROR(__xludf.DUMMYFUNCTION("""COMPUTED_VALUE"""),10.0)</f>
        <v>10</v>
      </c>
      <c r="M93" s="8">
        <f>IFERROR(__xludf.DUMMYFUNCTION("""COMPUTED_VALUE"""),-5.0)</f>
        <v>-5</v>
      </c>
      <c r="N93" s="8">
        <f>IFERROR(__xludf.DUMMYFUNCTION("""COMPUTED_VALUE"""),5.0)</f>
        <v>5</v>
      </c>
      <c r="O93" s="8" t="str">
        <f>IFERROR(__xludf.DUMMYFUNCTION("""COMPUTED_VALUE"""),"Yes")</f>
        <v>Yes</v>
      </c>
      <c r="P93" s="8"/>
    </row>
    <row r="94">
      <c r="A94" s="8" t="str">
        <f>IFERROR(__xludf.DUMMYFUNCTION("""COMPUTED_VALUE"""),"A0132")</f>
        <v>A0132</v>
      </c>
      <c r="B94" s="8" t="str">
        <f>IFERROR(__xludf.DUMMYFUNCTION("""COMPUTED_VALUE"""),"P0132")</f>
        <v>P0132</v>
      </c>
      <c r="C94" s="5">
        <f>IFERROR(__xludf.DUMMYFUNCTION("""COMPUTED_VALUE"""),45845.0)</f>
        <v>45845</v>
      </c>
      <c r="D94" s="5" t="str">
        <f>IFERROR(__xludf.DUMMYFUNCTION("""COMPUTED_VALUE"""),"Monday")</f>
        <v>Monday</v>
      </c>
      <c r="E94" s="6">
        <f>IFERROR(__xludf.DUMMYFUNCTION("""COMPUTED_VALUE"""),1.0)</f>
        <v>1</v>
      </c>
      <c r="F94" s="7">
        <f>IFERROR(__xludf.DUMMYFUNCTION("""COMPUTED_VALUE"""),0.5520833333333334)</f>
        <v>0.5520833333</v>
      </c>
      <c r="G94" s="8" t="str">
        <f>IFERROR(__xludf.DUMMYFUNCTION("""COMPUTED_VALUE"""),"F")</f>
        <v>F</v>
      </c>
      <c r="H94" s="8">
        <f>IFERROR(__xludf.DUMMYFUNCTION("""COMPUTED_VALUE"""),78.0)</f>
        <v>78</v>
      </c>
      <c r="I94" s="8" t="str">
        <f>IFERROR(__xludf.DUMMYFUNCTION("""COMPUTED_VALUE"""),"Dr. C")</f>
        <v>Dr. C</v>
      </c>
      <c r="J94" s="8" t="str">
        <f>IFERROR(__xludf.DUMMYFUNCTION("""COMPUTED_VALUE"""),"Consultation")</f>
        <v>Consultation</v>
      </c>
      <c r="K94" s="8">
        <f>IFERROR(__xludf.DUMMYFUNCTION("""COMPUTED_VALUE"""),20.0)</f>
        <v>20</v>
      </c>
      <c r="L94" s="8">
        <f>IFERROR(__xludf.DUMMYFUNCTION("""COMPUTED_VALUE"""),15.0)</f>
        <v>15</v>
      </c>
      <c r="M94" s="8">
        <f>IFERROR(__xludf.DUMMYFUNCTION("""COMPUTED_VALUE"""),-5.0)</f>
        <v>-5</v>
      </c>
      <c r="N94" s="8">
        <f>IFERROR(__xludf.DUMMYFUNCTION("""COMPUTED_VALUE"""),5.0)</f>
        <v>5</v>
      </c>
      <c r="O94" s="8" t="str">
        <f>IFERROR(__xludf.DUMMYFUNCTION("""COMPUTED_VALUE"""),"Yes")</f>
        <v>Yes</v>
      </c>
      <c r="P94" s="8"/>
    </row>
    <row r="95">
      <c r="A95" s="8" t="str">
        <f>IFERROR(__xludf.DUMMYFUNCTION("""COMPUTED_VALUE"""),"A0200")</f>
        <v>A0200</v>
      </c>
      <c r="B95" s="8" t="str">
        <f>IFERROR(__xludf.DUMMYFUNCTION("""COMPUTED_VALUE"""),"P0200")</f>
        <v>P0200</v>
      </c>
      <c r="C95" s="5">
        <f>IFERROR(__xludf.DUMMYFUNCTION("""COMPUTED_VALUE"""),45845.0)</f>
        <v>45845</v>
      </c>
      <c r="D95" s="5" t="str">
        <f>IFERROR(__xludf.DUMMYFUNCTION("""COMPUTED_VALUE"""),"Monday")</f>
        <v>Monday</v>
      </c>
      <c r="E95" s="6">
        <f>IFERROR(__xludf.DUMMYFUNCTION("""COMPUTED_VALUE"""),1.0)</f>
        <v>1</v>
      </c>
      <c r="F95" s="7">
        <f>IFERROR(__xludf.DUMMYFUNCTION("""COMPUTED_VALUE"""),0.5416666666666666)</f>
        <v>0.5416666667</v>
      </c>
      <c r="G95" s="8" t="str">
        <f>IFERROR(__xludf.DUMMYFUNCTION("""COMPUTED_VALUE"""),"F")</f>
        <v>F</v>
      </c>
      <c r="H95" s="8">
        <f>IFERROR(__xludf.DUMMYFUNCTION("""COMPUTED_VALUE"""),79.0)</f>
        <v>79</v>
      </c>
      <c r="I95" s="8" t="str">
        <f>IFERROR(__xludf.DUMMYFUNCTION("""COMPUTED_VALUE"""),"Dr. C")</f>
        <v>Dr. C</v>
      </c>
      <c r="J95" s="8" t="str">
        <f>IFERROR(__xludf.DUMMYFUNCTION("""COMPUTED_VALUE"""),"Emergency")</f>
        <v>Emergency</v>
      </c>
      <c r="K95" s="8">
        <f>IFERROR(__xludf.DUMMYFUNCTION("""COMPUTED_VALUE"""),25.0)</f>
        <v>25</v>
      </c>
      <c r="L95" s="8">
        <f>IFERROR(__xludf.DUMMYFUNCTION("""COMPUTED_VALUE"""),20.0)</f>
        <v>20</v>
      </c>
      <c r="M95" s="8">
        <f>IFERROR(__xludf.DUMMYFUNCTION("""COMPUTED_VALUE"""),-5.0)</f>
        <v>-5</v>
      </c>
      <c r="N95" s="8">
        <f>IFERROR(__xludf.DUMMYFUNCTION("""COMPUTED_VALUE"""),5.0)</f>
        <v>5</v>
      </c>
      <c r="O95" s="8" t="str">
        <f>IFERROR(__xludf.DUMMYFUNCTION("""COMPUTED_VALUE"""),"Yes")</f>
        <v>Yes</v>
      </c>
      <c r="P95" s="8"/>
    </row>
    <row r="96">
      <c r="A96" s="8" t="str">
        <f>IFERROR(__xludf.DUMMYFUNCTION("""COMPUTED_VALUE"""),"A0345")</f>
        <v>A0345</v>
      </c>
      <c r="B96" s="8" t="str">
        <f>IFERROR(__xludf.DUMMYFUNCTION("""COMPUTED_VALUE"""),"P0345")</f>
        <v>P0345</v>
      </c>
      <c r="C96" s="5">
        <f>IFERROR(__xludf.DUMMYFUNCTION("""COMPUTED_VALUE"""),45845.0)</f>
        <v>45845</v>
      </c>
      <c r="D96" s="5" t="str">
        <f>IFERROR(__xludf.DUMMYFUNCTION("""COMPUTED_VALUE"""),"Monday")</f>
        <v>Monday</v>
      </c>
      <c r="E96" s="6">
        <f>IFERROR(__xludf.DUMMYFUNCTION("""COMPUTED_VALUE"""),1.0)</f>
        <v>1</v>
      </c>
      <c r="F96" s="7">
        <f>IFERROR(__xludf.DUMMYFUNCTION("""COMPUTED_VALUE"""),0.53125)</f>
        <v>0.53125</v>
      </c>
      <c r="G96" s="8" t="str">
        <f>IFERROR(__xludf.DUMMYFUNCTION("""COMPUTED_VALUE"""),"F")</f>
        <v>F</v>
      </c>
      <c r="H96" s="8">
        <f>IFERROR(__xludf.DUMMYFUNCTION("""COMPUTED_VALUE"""),6.0)</f>
        <v>6</v>
      </c>
      <c r="I96" s="8" t="str">
        <f>IFERROR(__xludf.DUMMYFUNCTION("""COMPUTED_VALUE"""),"Dr. C")</f>
        <v>Dr. C</v>
      </c>
      <c r="J96" s="8" t="str">
        <f>IFERROR(__xludf.DUMMYFUNCTION("""COMPUTED_VALUE"""),"Consultation")</f>
        <v>Consultation</v>
      </c>
      <c r="K96" s="8">
        <f>IFERROR(__xludf.DUMMYFUNCTION("""COMPUTED_VALUE"""),25.0)</f>
        <v>25</v>
      </c>
      <c r="L96" s="8">
        <f>IFERROR(__xludf.DUMMYFUNCTION("""COMPUTED_VALUE"""),21.0)</f>
        <v>21</v>
      </c>
      <c r="M96" s="8">
        <f>IFERROR(__xludf.DUMMYFUNCTION("""COMPUTED_VALUE"""),-4.0)</f>
        <v>-4</v>
      </c>
      <c r="N96" s="8">
        <f>IFERROR(__xludf.DUMMYFUNCTION("""COMPUTED_VALUE"""),4.0)</f>
        <v>4</v>
      </c>
      <c r="O96" s="8" t="str">
        <f>IFERROR(__xludf.DUMMYFUNCTION("""COMPUTED_VALUE"""),"Yes")</f>
        <v>Yes</v>
      </c>
      <c r="P96" s="8"/>
    </row>
    <row r="97">
      <c r="A97" s="8" t="str">
        <f>IFERROR(__xludf.DUMMYFUNCTION("""COMPUTED_VALUE"""),"A0498")</f>
        <v>A0498</v>
      </c>
      <c r="B97" s="8" t="str">
        <f>IFERROR(__xludf.DUMMYFUNCTION("""COMPUTED_VALUE"""),"P0498")</f>
        <v>P0498</v>
      </c>
      <c r="C97" s="5">
        <f>IFERROR(__xludf.DUMMYFUNCTION("""COMPUTED_VALUE"""),45845.0)</f>
        <v>45845</v>
      </c>
      <c r="D97" s="5" t="str">
        <f>IFERROR(__xludf.DUMMYFUNCTION("""COMPUTED_VALUE"""),"Monday")</f>
        <v>Monday</v>
      </c>
      <c r="E97" s="6">
        <f>IFERROR(__xludf.DUMMYFUNCTION("""COMPUTED_VALUE"""),1.0)</f>
        <v>1</v>
      </c>
      <c r="F97" s="7">
        <f>IFERROR(__xludf.DUMMYFUNCTION("""COMPUTED_VALUE"""),0.6458333333333334)</f>
        <v>0.6458333333</v>
      </c>
      <c r="G97" s="8" t="str">
        <f>IFERROR(__xludf.DUMMYFUNCTION("""COMPUTED_VALUE"""),"M")</f>
        <v>M</v>
      </c>
      <c r="H97" s="8">
        <f>IFERROR(__xludf.DUMMYFUNCTION("""COMPUTED_VALUE"""),2.0)</f>
        <v>2</v>
      </c>
      <c r="I97" s="8" t="str">
        <f>IFERROR(__xludf.DUMMYFUNCTION("""COMPUTED_VALUE"""),"Dr. C")</f>
        <v>Dr. C</v>
      </c>
      <c r="J97" s="8" t="str">
        <f>IFERROR(__xludf.DUMMYFUNCTION("""COMPUTED_VALUE"""),"Consultation")</f>
        <v>Consultation</v>
      </c>
      <c r="K97" s="8">
        <f>IFERROR(__xludf.DUMMYFUNCTION("""COMPUTED_VALUE"""),20.0)</f>
        <v>20</v>
      </c>
      <c r="L97" s="8">
        <f>IFERROR(__xludf.DUMMYFUNCTION("""COMPUTED_VALUE"""),16.0)</f>
        <v>16</v>
      </c>
      <c r="M97" s="8">
        <f>IFERROR(__xludf.DUMMYFUNCTION("""COMPUTED_VALUE"""),-4.0)</f>
        <v>-4</v>
      </c>
      <c r="N97" s="8">
        <f>IFERROR(__xludf.DUMMYFUNCTION("""COMPUTED_VALUE"""),4.0)</f>
        <v>4</v>
      </c>
      <c r="O97" s="8" t="str">
        <f>IFERROR(__xludf.DUMMYFUNCTION("""COMPUTED_VALUE"""),"Yes")</f>
        <v>Yes</v>
      </c>
      <c r="P97" s="8"/>
    </row>
    <row r="98">
      <c r="A98" s="8" t="str">
        <f>IFERROR(__xludf.DUMMYFUNCTION("""COMPUTED_VALUE"""),"A0192")</f>
        <v>A0192</v>
      </c>
      <c r="B98" s="8" t="str">
        <f>IFERROR(__xludf.DUMMYFUNCTION("""COMPUTED_VALUE"""),"P0192")</f>
        <v>P0192</v>
      </c>
      <c r="C98" s="5">
        <f>IFERROR(__xludf.DUMMYFUNCTION("""COMPUTED_VALUE"""),45845.0)</f>
        <v>45845</v>
      </c>
      <c r="D98" s="5" t="str">
        <f>IFERROR(__xludf.DUMMYFUNCTION("""COMPUTED_VALUE"""),"Monday")</f>
        <v>Monday</v>
      </c>
      <c r="E98" s="6">
        <f>IFERROR(__xludf.DUMMYFUNCTION("""COMPUTED_VALUE"""),1.0)</f>
        <v>1</v>
      </c>
      <c r="F98" s="7">
        <f>IFERROR(__xludf.DUMMYFUNCTION("""COMPUTED_VALUE"""),0.5625)</f>
        <v>0.5625</v>
      </c>
      <c r="G98" s="8" t="str">
        <f>IFERROR(__xludf.DUMMYFUNCTION("""COMPUTED_VALUE"""),"M")</f>
        <v>M</v>
      </c>
      <c r="H98" s="8">
        <f>IFERROR(__xludf.DUMMYFUNCTION("""COMPUTED_VALUE"""),75.0)</f>
        <v>75</v>
      </c>
      <c r="I98" s="8" t="str">
        <f>IFERROR(__xludf.DUMMYFUNCTION("""COMPUTED_VALUE"""),"Dr. B")</f>
        <v>Dr. B</v>
      </c>
      <c r="J98" s="8" t="str">
        <f>IFERROR(__xludf.DUMMYFUNCTION("""COMPUTED_VALUE"""),"Consultation")</f>
        <v>Consultation</v>
      </c>
      <c r="K98" s="8">
        <f>IFERROR(__xludf.DUMMYFUNCTION("""COMPUTED_VALUE"""),25.0)</f>
        <v>25</v>
      </c>
      <c r="L98" s="8">
        <f>IFERROR(__xludf.DUMMYFUNCTION("""COMPUTED_VALUE"""),23.0)</f>
        <v>23</v>
      </c>
      <c r="M98" s="8">
        <f>IFERROR(__xludf.DUMMYFUNCTION("""COMPUTED_VALUE"""),-2.0)</f>
        <v>-2</v>
      </c>
      <c r="N98" s="8">
        <f>IFERROR(__xludf.DUMMYFUNCTION("""COMPUTED_VALUE"""),2.0)</f>
        <v>2</v>
      </c>
      <c r="O98" s="8" t="str">
        <f>IFERROR(__xludf.DUMMYFUNCTION("""COMPUTED_VALUE"""),"Yes")</f>
        <v>Yes</v>
      </c>
      <c r="P98" s="8"/>
    </row>
    <row r="99">
      <c r="A99" s="8" t="str">
        <f>IFERROR(__xludf.DUMMYFUNCTION("""COMPUTED_VALUE"""),"A0149")</f>
        <v>A0149</v>
      </c>
      <c r="B99" s="8" t="str">
        <f>IFERROR(__xludf.DUMMYFUNCTION("""COMPUTED_VALUE"""),"P0149")</f>
        <v>P0149</v>
      </c>
      <c r="C99" s="5">
        <f>IFERROR(__xludf.DUMMYFUNCTION("""COMPUTED_VALUE"""),45845.0)</f>
        <v>45845</v>
      </c>
      <c r="D99" s="5" t="str">
        <f>IFERROR(__xludf.DUMMYFUNCTION("""COMPUTED_VALUE"""),"Monday")</f>
        <v>Monday</v>
      </c>
      <c r="E99" s="6">
        <f>IFERROR(__xludf.DUMMYFUNCTION("""COMPUTED_VALUE"""),1.0)</f>
        <v>1</v>
      </c>
      <c r="F99" s="7">
        <f>IFERROR(__xludf.DUMMYFUNCTION("""COMPUTED_VALUE"""),0.3854166666666667)</f>
        <v>0.3854166667</v>
      </c>
      <c r="G99" s="8" t="str">
        <f>IFERROR(__xludf.DUMMYFUNCTION("""COMPUTED_VALUE"""),"M")</f>
        <v>M</v>
      </c>
      <c r="H99" s="8">
        <f>IFERROR(__xludf.DUMMYFUNCTION("""COMPUTED_VALUE"""),17.0)</f>
        <v>17</v>
      </c>
      <c r="I99" s="8" t="str">
        <f>IFERROR(__xludf.DUMMYFUNCTION("""COMPUTED_VALUE"""),"Dr. A")</f>
        <v>Dr. A</v>
      </c>
      <c r="J99" s="8" t="str">
        <f>IFERROR(__xludf.DUMMYFUNCTION("""COMPUTED_VALUE"""),"Follow-up")</f>
        <v>Follow-up</v>
      </c>
      <c r="K99" s="8">
        <f>IFERROR(__xludf.DUMMYFUNCTION("""COMPUTED_VALUE"""),15.0)</f>
        <v>15</v>
      </c>
      <c r="L99" s="8">
        <f>IFERROR(__xludf.DUMMYFUNCTION("""COMPUTED_VALUE"""),13.0)</f>
        <v>13</v>
      </c>
      <c r="M99" s="8">
        <f>IFERROR(__xludf.DUMMYFUNCTION("""COMPUTED_VALUE"""),-2.0)</f>
        <v>-2</v>
      </c>
      <c r="N99" s="8">
        <f>IFERROR(__xludf.DUMMYFUNCTION("""COMPUTED_VALUE"""),2.0)</f>
        <v>2</v>
      </c>
      <c r="O99" s="8" t="str">
        <f>IFERROR(__xludf.DUMMYFUNCTION("""COMPUTED_VALUE"""),"Yes")</f>
        <v>Yes</v>
      </c>
      <c r="P99" s="8"/>
    </row>
    <row r="100">
      <c r="A100" s="8" t="str">
        <f>IFERROR(__xludf.DUMMYFUNCTION("""COMPUTED_VALUE"""),"A0153")</f>
        <v>A0153</v>
      </c>
      <c r="B100" s="8" t="str">
        <f>IFERROR(__xludf.DUMMYFUNCTION("""COMPUTED_VALUE"""),"P0153")</f>
        <v>P0153</v>
      </c>
      <c r="C100" s="5">
        <f>IFERROR(__xludf.DUMMYFUNCTION("""COMPUTED_VALUE"""),45845.0)</f>
        <v>45845</v>
      </c>
      <c r="D100" s="5" t="str">
        <f>IFERROR(__xludf.DUMMYFUNCTION("""COMPUTED_VALUE"""),"Monday")</f>
        <v>Monday</v>
      </c>
      <c r="E100" s="6">
        <f>IFERROR(__xludf.DUMMYFUNCTION("""COMPUTED_VALUE"""),1.0)</f>
        <v>1</v>
      </c>
      <c r="F100" s="7">
        <f>IFERROR(__xludf.DUMMYFUNCTION("""COMPUTED_VALUE"""),0.6979166666666666)</f>
        <v>0.6979166667</v>
      </c>
      <c r="G100" s="8" t="str">
        <f>IFERROR(__xludf.DUMMYFUNCTION("""COMPUTED_VALUE"""),"M")</f>
        <v>M</v>
      </c>
      <c r="H100" s="8">
        <f>IFERROR(__xludf.DUMMYFUNCTION("""COMPUTED_VALUE"""),13.0)</f>
        <v>13</v>
      </c>
      <c r="I100" s="8" t="str">
        <f>IFERROR(__xludf.DUMMYFUNCTION("""COMPUTED_VALUE"""),"Nurse D")</f>
        <v>Nurse D</v>
      </c>
      <c r="J100" s="8" t="str">
        <f>IFERROR(__xludf.DUMMYFUNCTION("""COMPUTED_VALUE"""),"Follow-up")</f>
        <v>Follow-up</v>
      </c>
      <c r="K100" s="8">
        <f>IFERROR(__xludf.DUMMYFUNCTION("""COMPUTED_VALUE"""),15.0)</f>
        <v>15</v>
      </c>
      <c r="L100" s="8">
        <f>IFERROR(__xludf.DUMMYFUNCTION("""COMPUTED_VALUE"""),14.0)</f>
        <v>14</v>
      </c>
      <c r="M100" s="8">
        <f>IFERROR(__xludf.DUMMYFUNCTION("""COMPUTED_VALUE"""),-1.0)</f>
        <v>-1</v>
      </c>
      <c r="N100" s="8">
        <f>IFERROR(__xludf.DUMMYFUNCTION("""COMPUTED_VALUE"""),1.0)</f>
        <v>1</v>
      </c>
      <c r="O100" s="8" t="str">
        <f>IFERROR(__xludf.DUMMYFUNCTION("""COMPUTED_VALUE"""),"Yes")</f>
        <v>Yes</v>
      </c>
      <c r="P100" s="8"/>
    </row>
    <row r="101">
      <c r="A101" s="8" t="str">
        <f>IFERROR(__xludf.DUMMYFUNCTION("""COMPUTED_VALUE"""),"A0231")</f>
        <v>A0231</v>
      </c>
      <c r="B101" s="8" t="str">
        <f>IFERROR(__xludf.DUMMYFUNCTION("""COMPUTED_VALUE"""),"P0231")</f>
        <v>P0231</v>
      </c>
      <c r="C101" s="5">
        <f>IFERROR(__xludf.DUMMYFUNCTION("""COMPUTED_VALUE"""),45845.0)</f>
        <v>45845</v>
      </c>
      <c r="D101" s="5" t="str">
        <f>IFERROR(__xludf.DUMMYFUNCTION("""COMPUTED_VALUE"""),"Monday")</f>
        <v>Monday</v>
      </c>
      <c r="E101" s="6">
        <f>IFERROR(__xludf.DUMMYFUNCTION("""COMPUTED_VALUE"""),1.0)</f>
        <v>1</v>
      </c>
      <c r="F101" s="7">
        <f>IFERROR(__xludf.DUMMYFUNCTION("""COMPUTED_VALUE"""),0.4479166666666667)</f>
        <v>0.4479166667</v>
      </c>
      <c r="G101" s="8" t="str">
        <f>IFERROR(__xludf.DUMMYFUNCTION("""COMPUTED_VALUE"""),"M")</f>
        <v>M</v>
      </c>
      <c r="H101" s="8">
        <f>IFERROR(__xludf.DUMMYFUNCTION("""COMPUTED_VALUE"""),2.0)</f>
        <v>2</v>
      </c>
      <c r="I101" s="8" t="str">
        <f>IFERROR(__xludf.DUMMYFUNCTION("""COMPUTED_VALUE"""),"Dr. C")</f>
        <v>Dr. C</v>
      </c>
      <c r="J101" s="8" t="str">
        <f>IFERROR(__xludf.DUMMYFUNCTION("""COMPUTED_VALUE"""),"Consultation")</f>
        <v>Consultation</v>
      </c>
      <c r="K101" s="8">
        <f>IFERROR(__xludf.DUMMYFUNCTION("""COMPUTED_VALUE"""),20.0)</f>
        <v>20</v>
      </c>
      <c r="L101" s="8">
        <f>IFERROR(__xludf.DUMMYFUNCTION("""COMPUTED_VALUE"""),20.0)</f>
        <v>20</v>
      </c>
      <c r="M101" s="8">
        <f>IFERROR(__xludf.DUMMYFUNCTION("""COMPUTED_VALUE"""),0.0)</f>
        <v>0</v>
      </c>
      <c r="N101" s="8">
        <f>IFERROR(__xludf.DUMMYFUNCTION("""COMPUTED_VALUE"""),0.0)</f>
        <v>0</v>
      </c>
      <c r="O101" s="8" t="str">
        <f>IFERROR(__xludf.DUMMYFUNCTION("""COMPUTED_VALUE"""),"Yes")</f>
        <v>Yes</v>
      </c>
      <c r="P101" s="8"/>
    </row>
    <row r="102">
      <c r="A102" s="8" t="str">
        <f>IFERROR(__xludf.DUMMYFUNCTION("""COMPUTED_VALUE"""),"A0268")</f>
        <v>A0268</v>
      </c>
      <c r="B102" s="8" t="str">
        <f>IFERROR(__xludf.DUMMYFUNCTION("""COMPUTED_VALUE"""),"P0268")</f>
        <v>P0268</v>
      </c>
      <c r="C102" s="5">
        <f>IFERROR(__xludf.DUMMYFUNCTION("""COMPUTED_VALUE"""),45845.0)</f>
        <v>45845</v>
      </c>
      <c r="D102" s="5" t="str">
        <f>IFERROR(__xludf.DUMMYFUNCTION("""COMPUTED_VALUE"""),"Monday")</f>
        <v>Monday</v>
      </c>
      <c r="E102" s="6">
        <f>IFERROR(__xludf.DUMMYFUNCTION("""COMPUTED_VALUE"""),1.0)</f>
        <v>1</v>
      </c>
      <c r="F102" s="7">
        <f>IFERROR(__xludf.DUMMYFUNCTION("""COMPUTED_VALUE"""),0.53125)</f>
        <v>0.53125</v>
      </c>
      <c r="G102" s="8" t="str">
        <f>IFERROR(__xludf.DUMMYFUNCTION("""COMPUTED_VALUE"""),"M")</f>
        <v>M</v>
      </c>
      <c r="H102" s="8">
        <f>IFERROR(__xludf.DUMMYFUNCTION("""COMPUTED_VALUE"""),37.0)</f>
        <v>37</v>
      </c>
      <c r="I102" s="8" t="str">
        <f>IFERROR(__xludf.DUMMYFUNCTION("""COMPUTED_VALUE"""),"Nurse D")</f>
        <v>Nurse D</v>
      </c>
      <c r="J102" s="8" t="str">
        <f>IFERROR(__xludf.DUMMYFUNCTION("""COMPUTED_VALUE"""),"Follow-up")</f>
        <v>Follow-up</v>
      </c>
      <c r="K102" s="8">
        <f>IFERROR(__xludf.DUMMYFUNCTION("""COMPUTED_VALUE"""),25.0)</f>
        <v>25</v>
      </c>
      <c r="L102" s="8">
        <f>IFERROR(__xludf.DUMMYFUNCTION("""COMPUTED_VALUE"""),25.0)</f>
        <v>25</v>
      </c>
      <c r="M102" s="8">
        <f>IFERROR(__xludf.DUMMYFUNCTION("""COMPUTED_VALUE"""),0.0)</f>
        <v>0</v>
      </c>
      <c r="N102" s="8">
        <f>IFERROR(__xludf.DUMMYFUNCTION("""COMPUTED_VALUE"""),0.0)</f>
        <v>0</v>
      </c>
      <c r="O102" s="8" t="str">
        <f>IFERROR(__xludf.DUMMYFUNCTION("""COMPUTED_VALUE"""),"Yes")</f>
        <v>Yes</v>
      </c>
      <c r="P102" s="8"/>
    </row>
    <row r="103">
      <c r="A103" s="8" t="str">
        <f>IFERROR(__xludf.DUMMYFUNCTION("""COMPUTED_VALUE"""),"A0060")</f>
        <v>A0060</v>
      </c>
      <c r="B103" s="8" t="str">
        <f>IFERROR(__xludf.DUMMYFUNCTION("""COMPUTED_VALUE"""),"P0060")</f>
        <v>P0060</v>
      </c>
      <c r="C103" s="5">
        <f>IFERROR(__xludf.DUMMYFUNCTION("""COMPUTED_VALUE"""),45845.0)</f>
        <v>45845</v>
      </c>
      <c r="D103" s="5" t="str">
        <f>IFERROR(__xludf.DUMMYFUNCTION("""COMPUTED_VALUE"""),"Monday")</f>
        <v>Monday</v>
      </c>
      <c r="E103" s="6">
        <f>IFERROR(__xludf.DUMMYFUNCTION("""COMPUTED_VALUE"""),1.0)</f>
        <v>1</v>
      </c>
      <c r="F103" s="7">
        <f>IFERROR(__xludf.DUMMYFUNCTION("""COMPUTED_VALUE"""),0.4479166666666667)</f>
        <v>0.4479166667</v>
      </c>
      <c r="G103" s="8" t="str">
        <f>IFERROR(__xludf.DUMMYFUNCTION("""COMPUTED_VALUE"""),"F")</f>
        <v>F</v>
      </c>
      <c r="H103" s="8">
        <f>IFERROR(__xludf.DUMMYFUNCTION("""COMPUTED_VALUE"""),63.0)</f>
        <v>63</v>
      </c>
      <c r="I103" s="8" t="str">
        <f>IFERROR(__xludf.DUMMYFUNCTION("""COMPUTED_VALUE"""),"Dr. B")</f>
        <v>Dr. B</v>
      </c>
      <c r="J103" s="8" t="str">
        <f>IFERROR(__xludf.DUMMYFUNCTION("""COMPUTED_VALUE"""),"Emergency")</f>
        <v>Emergency</v>
      </c>
      <c r="K103" s="8">
        <f>IFERROR(__xludf.DUMMYFUNCTION("""COMPUTED_VALUE"""),15.0)</f>
        <v>15</v>
      </c>
      <c r="L103" s="8">
        <f>IFERROR(__xludf.DUMMYFUNCTION("""COMPUTED_VALUE"""),16.0)</f>
        <v>16</v>
      </c>
      <c r="M103" s="8">
        <f>IFERROR(__xludf.DUMMYFUNCTION("""COMPUTED_VALUE"""),1.0)</f>
        <v>1</v>
      </c>
      <c r="N103" s="8">
        <f>IFERROR(__xludf.DUMMYFUNCTION("""COMPUTED_VALUE"""),1.0)</f>
        <v>1</v>
      </c>
      <c r="O103" s="8" t="str">
        <f>IFERROR(__xludf.DUMMYFUNCTION("""COMPUTED_VALUE"""),"Yes")</f>
        <v>Yes</v>
      </c>
      <c r="P103" s="8"/>
    </row>
    <row r="104">
      <c r="A104" s="8" t="str">
        <f>IFERROR(__xludf.DUMMYFUNCTION("""COMPUTED_VALUE"""),"A0057")</f>
        <v>A0057</v>
      </c>
      <c r="B104" s="8" t="str">
        <f>IFERROR(__xludf.DUMMYFUNCTION("""COMPUTED_VALUE"""),"P0057")</f>
        <v>P0057</v>
      </c>
      <c r="C104" s="5">
        <f>IFERROR(__xludf.DUMMYFUNCTION("""COMPUTED_VALUE"""),45845.0)</f>
        <v>45845</v>
      </c>
      <c r="D104" s="5" t="str">
        <f>IFERROR(__xludf.DUMMYFUNCTION("""COMPUTED_VALUE"""),"Monday")</f>
        <v>Monday</v>
      </c>
      <c r="E104" s="6">
        <f>IFERROR(__xludf.DUMMYFUNCTION("""COMPUTED_VALUE"""),1.0)</f>
        <v>1</v>
      </c>
      <c r="F104" s="7">
        <f>IFERROR(__xludf.DUMMYFUNCTION("""COMPUTED_VALUE"""),0.3958333333333333)</f>
        <v>0.3958333333</v>
      </c>
      <c r="G104" s="8" t="str">
        <f>IFERROR(__xludf.DUMMYFUNCTION("""COMPUTED_VALUE"""),"M")</f>
        <v>M</v>
      </c>
      <c r="H104" s="8">
        <f>IFERROR(__xludf.DUMMYFUNCTION("""COMPUTED_VALUE"""),30.0)</f>
        <v>30</v>
      </c>
      <c r="I104" s="8" t="str">
        <f>IFERROR(__xludf.DUMMYFUNCTION("""COMPUTED_VALUE"""),"Dr. B")</f>
        <v>Dr. B</v>
      </c>
      <c r="J104" s="8" t="str">
        <f>IFERROR(__xludf.DUMMYFUNCTION("""COMPUTED_VALUE"""),"Follow-up")</f>
        <v>Follow-up</v>
      </c>
      <c r="K104" s="8">
        <f>IFERROR(__xludf.DUMMYFUNCTION("""COMPUTED_VALUE"""),25.0)</f>
        <v>25</v>
      </c>
      <c r="L104" s="8">
        <f>IFERROR(__xludf.DUMMYFUNCTION("""COMPUTED_VALUE"""),26.0)</f>
        <v>26</v>
      </c>
      <c r="M104" s="8">
        <f>IFERROR(__xludf.DUMMYFUNCTION("""COMPUTED_VALUE"""),1.0)</f>
        <v>1</v>
      </c>
      <c r="N104" s="8">
        <f>IFERROR(__xludf.DUMMYFUNCTION("""COMPUTED_VALUE"""),1.0)</f>
        <v>1</v>
      </c>
      <c r="O104" s="8" t="str">
        <f>IFERROR(__xludf.DUMMYFUNCTION("""COMPUTED_VALUE"""),"Yes")</f>
        <v>Yes</v>
      </c>
      <c r="P104" s="8"/>
    </row>
    <row r="105">
      <c r="A105" s="8" t="str">
        <f>IFERROR(__xludf.DUMMYFUNCTION("""COMPUTED_VALUE"""),"A0243")</f>
        <v>A0243</v>
      </c>
      <c r="B105" s="8" t="str">
        <f>IFERROR(__xludf.DUMMYFUNCTION("""COMPUTED_VALUE"""),"P0243")</f>
        <v>P0243</v>
      </c>
      <c r="C105" s="5">
        <f>IFERROR(__xludf.DUMMYFUNCTION("""COMPUTED_VALUE"""),45845.0)</f>
        <v>45845</v>
      </c>
      <c r="D105" s="5" t="str">
        <f>IFERROR(__xludf.DUMMYFUNCTION("""COMPUTED_VALUE"""),"Monday")</f>
        <v>Monday</v>
      </c>
      <c r="E105" s="6">
        <f>IFERROR(__xludf.DUMMYFUNCTION("""COMPUTED_VALUE"""),1.0)</f>
        <v>1</v>
      </c>
      <c r="F105" s="7">
        <f>IFERROR(__xludf.DUMMYFUNCTION("""COMPUTED_VALUE"""),0.5416666666666666)</f>
        <v>0.5416666667</v>
      </c>
      <c r="G105" s="8" t="str">
        <f>IFERROR(__xludf.DUMMYFUNCTION("""COMPUTED_VALUE"""),"F")</f>
        <v>F</v>
      </c>
      <c r="H105" s="8">
        <f>IFERROR(__xludf.DUMMYFUNCTION("""COMPUTED_VALUE"""),38.0)</f>
        <v>38</v>
      </c>
      <c r="I105" s="8" t="str">
        <f>IFERROR(__xludf.DUMMYFUNCTION("""COMPUTED_VALUE"""),"Nurse D")</f>
        <v>Nurse D</v>
      </c>
      <c r="J105" s="8" t="str">
        <f>IFERROR(__xludf.DUMMYFUNCTION("""COMPUTED_VALUE"""),"Follow-up")</f>
        <v>Follow-up</v>
      </c>
      <c r="K105" s="8">
        <f>IFERROR(__xludf.DUMMYFUNCTION("""COMPUTED_VALUE"""),15.0)</f>
        <v>15</v>
      </c>
      <c r="L105" s="8">
        <f>IFERROR(__xludf.DUMMYFUNCTION("""COMPUTED_VALUE"""),16.0)</f>
        <v>16</v>
      </c>
      <c r="M105" s="8">
        <f>IFERROR(__xludf.DUMMYFUNCTION("""COMPUTED_VALUE"""),1.0)</f>
        <v>1</v>
      </c>
      <c r="N105" s="8">
        <f>IFERROR(__xludf.DUMMYFUNCTION("""COMPUTED_VALUE"""),1.0)</f>
        <v>1</v>
      </c>
      <c r="O105" s="8" t="str">
        <f>IFERROR(__xludf.DUMMYFUNCTION("""COMPUTED_VALUE"""),"Yes")</f>
        <v>Yes</v>
      </c>
      <c r="P105" s="8"/>
    </row>
    <row r="106">
      <c r="A106" s="8" t="str">
        <f>IFERROR(__xludf.DUMMYFUNCTION("""COMPUTED_VALUE"""),"A0207")</f>
        <v>A0207</v>
      </c>
      <c r="B106" s="8" t="str">
        <f>IFERROR(__xludf.DUMMYFUNCTION("""COMPUTED_VALUE"""),"P0207")</f>
        <v>P0207</v>
      </c>
      <c r="C106" s="5">
        <f>IFERROR(__xludf.DUMMYFUNCTION("""COMPUTED_VALUE"""),45845.0)</f>
        <v>45845</v>
      </c>
      <c r="D106" s="5" t="str">
        <f>IFERROR(__xludf.DUMMYFUNCTION("""COMPUTED_VALUE"""),"Monday")</f>
        <v>Monday</v>
      </c>
      <c r="E106" s="6">
        <f>IFERROR(__xludf.DUMMYFUNCTION("""COMPUTED_VALUE"""),1.0)</f>
        <v>1</v>
      </c>
      <c r="F106" s="7">
        <f>IFERROR(__xludf.DUMMYFUNCTION("""COMPUTED_VALUE"""),0.53125)</f>
        <v>0.53125</v>
      </c>
      <c r="G106" s="8" t="str">
        <f>IFERROR(__xludf.DUMMYFUNCTION("""COMPUTED_VALUE"""),"M")</f>
        <v>M</v>
      </c>
      <c r="H106" s="8">
        <f>IFERROR(__xludf.DUMMYFUNCTION("""COMPUTED_VALUE"""),5.0)</f>
        <v>5</v>
      </c>
      <c r="I106" s="8" t="str">
        <f>IFERROR(__xludf.DUMMYFUNCTION("""COMPUTED_VALUE"""),"Nurse D")</f>
        <v>Nurse D</v>
      </c>
      <c r="J106" s="8" t="str">
        <f>IFERROR(__xludf.DUMMYFUNCTION("""COMPUTED_VALUE"""),"Emergency")</f>
        <v>Emergency</v>
      </c>
      <c r="K106" s="8">
        <f>IFERROR(__xludf.DUMMYFUNCTION("""COMPUTED_VALUE"""),15.0)</f>
        <v>15</v>
      </c>
      <c r="L106" s="8">
        <f>IFERROR(__xludf.DUMMYFUNCTION("""COMPUTED_VALUE"""),17.0)</f>
        <v>17</v>
      </c>
      <c r="M106" s="8">
        <f>IFERROR(__xludf.DUMMYFUNCTION("""COMPUTED_VALUE"""),2.0)</f>
        <v>2</v>
      </c>
      <c r="N106" s="8">
        <f>IFERROR(__xludf.DUMMYFUNCTION("""COMPUTED_VALUE"""),2.0)</f>
        <v>2</v>
      </c>
      <c r="O106" s="8" t="str">
        <f>IFERROR(__xludf.DUMMYFUNCTION("""COMPUTED_VALUE"""),"Yes")</f>
        <v>Yes</v>
      </c>
      <c r="P106" s="8"/>
    </row>
    <row r="107">
      <c r="A107" s="8" t="str">
        <f>IFERROR(__xludf.DUMMYFUNCTION("""COMPUTED_VALUE"""),"A0000")</f>
        <v>A0000</v>
      </c>
      <c r="B107" s="8" t="str">
        <f>IFERROR(__xludf.DUMMYFUNCTION("""COMPUTED_VALUE"""),"P0000")</f>
        <v>P0000</v>
      </c>
      <c r="C107" s="5">
        <f>IFERROR(__xludf.DUMMYFUNCTION("""COMPUTED_VALUE"""),45845.0)</f>
        <v>45845</v>
      </c>
      <c r="D107" s="5" t="str">
        <f>IFERROR(__xludf.DUMMYFUNCTION("""COMPUTED_VALUE"""),"Monday")</f>
        <v>Monday</v>
      </c>
      <c r="E107" s="6">
        <f>IFERROR(__xludf.DUMMYFUNCTION("""COMPUTED_VALUE"""),1.0)</f>
        <v>1</v>
      </c>
      <c r="F107" s="7">
        <f>IFERROR(__xludf.DUMMYFUNCTION("""COMPUTED_VALUE"""),0.375)</f>
        <v>0.375</v>
      </c>
      <c r="G107" s="8" t="str">
        <f>IFERROR(__xludf.DUMMYFUNCTION("""COMPUTED_VALUE"""),"F")</f>
        <v>F</v>
      </c>
      <c r="H107" s="8">
        <f>IFERROR(__xludf.DUMMYFUNCTION("""COMPUTED_VALUE"""),11.0)</f>
        <v>11</v>
      </c>
      <c r="I107" s="8" t="str">
        <f>IFERROR(__xludf.DUMMYFUNCTION("""COMPUTED_VALUE"""),"Dr. C")</f>
        <v>Dr. C</v>
      </c>
      <c r="J107" s="8" t="str">
        <f>IFERROR(__xludf.DUMMYFUNCTION("""COMPUTED_VALUE"""),"Follow-up")</f>
        <v>Follow-up</v>
      </c>
      <c r="K107" s="8">
        <f>IFERROR(__xludf.DUMMYFUNCTION("""COMPUTED_VALUE"""),25.0)</f>
        <v>25</v>
      </c>
      <c r="L107" s="8">
        <f>IFERROR(__xludf.DUMMYFUNCTION("""COMPUTED_VALUE"""),30.0)</f>
        <v>30</v>
      </c>
      <c r="M107" s="8">
        <f>IFERROR(__xludf.DUMMYFUNCTION("""COMPUTED_VALUE"""),5.0)</f>
        <v>5</v>
      </c>
      <c r="N107" s="8">
        <f>IFERROR(__xludf.DUMMYFUNCTION("""COMPUTED_VALUE"""),5.0)</f>
        <v>5</v>
      </c>
      <c r="O107" s="8" t="str">
        <f>IFERROR(__xludf.DUMMYFUNCTION("""COMPUTED_VALUE"""),"Yes")</f>
        <v>Yes</v>
      </c>
      <c r="P107" s="8"/>
    </row>
    <row r="108">
      <c r="A108" s="8" t="str">
        <f>IFERROR(__xludf.DUMMYFUNCTION("""COMPUTED_VALUE"""),"A0182")</f>
        <v>A0182</v>
      </c>
      <c r="B108" s="8" t="str">
        <f>IFERROR(__xludf.DUMMYFUNCTION("""COMPUTED_VALUE"""),"P0182")</f>
        <v>P0182</v>
      </c>
      <c r="C108" s="5">
        <f>IFERROR(__xludf.DUMMYFUNCTION("""COMPUTED_VALUE"""),45845.0)</f>
        <v>45845</v>
      </c>
      <c r="D108" s="5" t="str">
        <f>IFERROR(__xludf.DUMMYFUNCTION("""COMPUTED_VALUE"""),"Monday")</f>
        <v>Monday</v>
      </c>
      <c r="E108" s="6">
        <f>IFERROR(__xludf.DUMMYFUNCTION("""COMPUTED_VALUE"""),1.0)</f>
        <v>1</v>
      </c>
      <c r="F108" s="7">
        <f>IFERROR(__xludf.DUMMYFUNCTION("""COMPUTED_VALUE"""),0.4583333333333333)</f>
        <v>0.4583333333</v>
      </c>
      <c r="G108" s="8" t="str">
        <f>IFERROR(__xludf.DUMMYFUNCTION("""COMPUTED_VALUE"""),"M")</f>
        <v>M</v>
      </c>
      <c r="H108" s="8">
        <f>IFERROR(__xludf.DUMMYFUNCTION("""COMPUTED_VALUE"""),24.0)</f>
        <v>24</v>
      </c>
      <c r="I108" s="8" t="str">
        <f>IFERROR(__xludf.DUMMYFUNCTION("""COMPUTED_VALUE"""),"Dr. B")</f>
        <v>Dr. B</v>
      </c>
      <c r="J108" s="8" t="str">
        <f>IFERROR(__xludf.DUMMYFUNCTION("""COMPUTED_VALUE"""),"Follow-up")</f>
        <v>Follow-up</v>
      </c>
      <c r="K108" s="8">
        <f>IFERROR(__xludf.DUMMYFUNCTION("""COMPUTED_VALUE"""),20.0)</f>
        <v>20</v>
      </c>
      <c r="L108" s="8">
        <f>IFERROR(__xludf.DUMMYFUNCTION("""COMPUTED_VALUE"""),25.0)</f>
        <v>25</v>
      </c>
      <c r="M108" s="8">
        <f>IFERROR(__xludf.DUMMYFUNCTION("""COMPUTED_VALUE"""),5.0)</f>
        <v>5</v>
      </c>
      <c r="N108" s="8">
        <f>IFERROR(__xludf.DUMMYFUNCTION("""COMPUTED_VALUE"""),5.0)</f>
        <v>5</v>
      </c>
      <c r="O108" s="8" t="str">
        <f>IFERROR(__xludf.DUMMYFUNCTION("""COMPUTED_VALUE"""),"Yes")</f>
        <v>Yes</v>
      </c>
      <c r="P108" s="8"/>
    </row>
    <row r="109">
      <c r="A109" s="8" t="str">
        <f>IFERROR(__xludf.DUMMYFUNCTION("""COMPUTED_VALUE"""),"A0332")</f>
        <v>A0332</v>
      </c>
      <c r="B109" s="8" t="str">
        <f>IFERROR(__xludf.DUMMYFUNCTION("""COMPUTED_VALUE"""),"P0332")</f>
        <v>P0332</v>
      </c>
      <c r="C109" s="5">
        <f>IFERROR(__xludf.DUMMYFUNCTION("""COMPUTED_VALUE"""),45845.0)</f>
        <v>45845</v>
      </c>
      <c r="D109" s="5" t="str">
        <f>IFERROR(__xludf.DUMMYFUNCTION("""COMPUTED_VALUE"""),"Monday")</f>
        <v>Monday</v>
      </c>
      <c r="E109" s="6">
        <f>IFERROR(__xludf.DUMMYFUNCTION("""COMPUTED_VALUE"""),1.0)</f>
        <v>1</v>
      </c>
      <c r="F109" s="7">
        <f>IFERROR(__xludf.DUMMYFUNCTION("""COMPUTED_VALUE"""),0.6770833333333334)</f>
        <v>0.6770833333</v>
      </c>
      <c r="G109" s="8" t="str">
        <f>IFERROR(__xludf.DUMMYFUNCTION("""COMPUTED_VALUE"""),"F")</f>
        <v>F</v>
      </c>
      <c r="H109" s="8">
        <f>IFERROR(__xludf.DUMMYFUNCTION("""COMPUTED_VALUE"""),45.0)</f>
        <v>45</v>
      </c>
      <c r="I109" s="8" t="str">
        <f>IFERROR(__xludf.DUMMYFUNCTION("""COMPUTED_VALUE"""),"Dr. A")</f>
        <v>Dr. A</v>
      </c>
      <c r="J109" s="8" t="str">
        <f>IFERROR(__xludf.DUMMYFUNCTION("""COMPUTED_VALUE"""),"Consultation")</f>
        <v>Consultation</v>
      </c>
      <c r="K109" s="8">
        <f>IFERROR(__xludf.DUMMYFUNCTION("""COMPUTED_VALUE"""),25.0)</f>
        <v>25</v>
      </c>
      <c r="L109" s="8">
        <f>IFERROR(__xludf.DUMMYFUNCTION("""COMPUTED_VALUE"""),32.0)</f>
        <v>32</v>
      </c>
      <c r="M109" s="8">
        <f>IFERROR(__xludf.DUMMYFUNCTION("""COMPUTED_VALUE"""),7.0)</f>
        <v>7</v>
      </c>
      <c r="N109" s="8">
        <f>IFERROR(__xludf.DUMMYFUNCTION("""COMPUTED_VALUE"""),7.0)</f>
        <v>7</v>
      </c>
      <c r="O109" s="8" t="str">
        <f>IFERROR(__xludf.DUMMYFUNCTION("""COMPUTED_VALUE"""),"Yes")</f>
        <v>Yes</v>
      </c>
      <c r="P109" s="8"/>
    </row>
    <row r="110">
      <c r="A110" s="8" t="str">
        <f>IFERROR(__xludf.DUMMYFUNCTION("""COMPUTED_VALUE"""),"A0112")</f>
        <v>A0112</v>
      </c>
      <c r="B110" s="8" t="str">
        <f>IFERROR(__xludf.DUMMYFUNCTION("""COMPUTED_VALUE"""),"P0112")</f>
        <v>P0112</v>
      </c>
      <c r="C110" s="5">
        <f>IFERROR(__xludf.DUMMYFUNCTION("""COMPUTED_VALUE"""),45846.0)</f>
        <v>45846</v>
      </c>
      <c r="D110" s="5" t="str">
        <f>IFERROR(__xludf.DUMMYFUNCTION("""COMPUTED_VALUE"""),"Tuesday")</f>
        <v>Tuesday</v>
      </c>
      <c r="E110" s="6">
        <f>IFERROR(__xludf.DUMMYFUNCTION("""COMPUTED_VALUE"""),2.0)</f>
        <v>2</v>
      </c>
      <c r="F110" s="7">
        <f>IFERROR(__xludf.DUMMYFUNCTION("""COMPUTED_VALUE"""),0.4895833333333333)</f>
        <v>0.4895833333</v>
      </c>
      <c r="G110" s="8" t="str">
        <f>IFERROR(__xludf.DUMMYFUNCTION("""COMPUTED_VALUE"""),"F")</f>
        <v>F</v>
      </c>
      <c r="H110" s="8">
        <f>IFERROR(__xludf.DUMMYFUNCTION("""COMPUTED_VALUE"""),78.0)</f>
        <v>78</v>
      </c>
      <c r="I110" s="8" t="str">
        <f>IFERROR(__xludf.DUMMYFUNCTION("""COMPUTED_VALUE"""),"Dr. A")</f>
        <v>Dr. A</v>
      </c>
      <c r="J110" s="8" t="str">
        <f>IFERROR(__xludf.DUMMYFUNCTION("""COMPUTED_VALUE"""),"Follow-up")</f>
        <v>Follow-up</v>
      </c>
      <c r="K110" s="8">
        <f>IFERROR(__xludf.DUMMYFUNCTION("""COMPUTED_VALUE"""),25.0)</f>
        <v>25</v>
      </c>
      <c r="L110" s="8">
        <f>IFERROR(__xludf.DUMMYFUNCTION("""COMPUTED_VALUE"""),18.0)</f>
        <v>18</v>
      </c>
      <c r="M110" s="8">
        <f>IFERROR(__xludf.DUMMYFUNCTION("""COMPUTED_VALUE"""),-7.0)</f>
        <v>-7</v>
      </c>
      <c r="N110" s="8">
        <f>IFERROR(__xludf.DUMMYFUNCTION("""COMPUTED_VALUE"""),7.0)</f>
        <v>7</v>
      </c>
      <c r="O110" s="8" t="str">
        <f>IFERROR(__xludf.DUMMYFUNCTION("""COMPUTED_VALUE"""),"Yes")</f>
        <v>Yes</v>
      </c>
      <c r="P110" s="8"/>
    </row>
    <row r="111">
      <c r="A111" s="8" t="str">
        <f>IFERROR(__xludf.DUMMYFUNCTION("""COMPUTED_VALUE"""),"A0334")</f>
        <v>A0334</v>
      </c>
      <c r="B111" s="8" t="str">
        <f>IFERROR(__xludf.DUMMYFUNCTION("""COMPUTED_VALUE"""),"P0334")</f>
        <v>P0334</v>
      </c>
      <c r="C111" s="5">
        <f>IFERROR(__xludf.DUMMYFUNCTION("""COMPUTED_VALUE"""),45846.0)</f>
        <v>45846</v>
      </c>
      <c r="D111" s="5" t="str">
        <f>IFERROR(__xludf.DUMMYFUNCTION("""COMPUTED_VALUE"""),"Tuesday")</f>
        <v>Tuesday</v>
      </c>
      <c r="E111" s="6">
        <f>IFERROR(__xludf.DUMMYFUNCTION("""COMPUTED_VALUE"""),2.0)</f>
        <v>2</v>
      </c>
      <c r="F111" s="7">
        <f>IFERROR(__xludf.DUMMYFUNCTION("""COMPUTED_VALUE"""),0.6458333333333334)</f>
        <v>0.6458333333</v>
      </c>
      <c r="G111" s="8" t="str">
        <f>IFERROR(__xludf.DUMMYFUNCTION("""COMPUTED_VALUE"""),"M")</f>
        <v>M</v>
      </c>
      <c r="H111" s="8">
        <f>IFERROR(__xludf.DUMMYFUNCTION("""COMPUTED_VALUE"""),27.0)</f>
        <v>27</v>
      </c>
      <c r="I111" s="8" t="str">
        <f>IFERROR(__xludf.DUMMYFUNCTION("""COMPUTED_VALUE"""),"Nurse D")</f>
        <v>Nurse D</v>
      </c>
      <c r="J111" s="8" t="str">
        <f>IFERROR(__xludf.DUMMYFUNCTION("""COMPUTED_VALUE"""),"Follow-up")</f>
        <v>Follow-up</v>
      </c>
      <c r="K111" s="8">
        <f>IFERROR(__xludf.DUMMYFUNCTION("""COMPUTED_VALUE"""),25.0)</f>
        <v>25</v>
      </c>
      <c r="L111" s="8">
        <f>IFERROR(__xludf.DUMMYFUNCTION("""COMPUTED_VALUE"""),18.0)</f>
        <v>18</v>
      </c>
      <c r="M111" s="8">
        <f>IFERROR(__xludf.DUMMYFUNCTION("""COMPUTED_VALUE"""),-7.0)</f>
        <v>-7</v>
      </c>
      <c r="N111" s="8">
        <f>IFERROR(__xludf.DUMMYFUNCTION("""COMPUTED_VALUE"""),7.0)</f>
        <v>7</v>
      </c>
      <c r="O111" s="8" t="str">
        <f>IFERROR(__xludf.DUMMYFUNCTION("""COMPUTED_VALUE"""),"Yes")</f>
        <v>Yes</v>
      </c>
      <c r="P111" s="8"/>
    </row>
    <row r="112">
      <c r="A112" s="8" t="str">
        <f>IFERROR(__xludf.DUMMYFUNCTION("""COMPUTED_VALUE"""),"A0167")</f>
        <v>A0167</v>
      </c>
      <c r="B112" s="8" t="str">
        <f>IFERROR(__xludf.DUMMYFUNCTION("""COMPUTED_VALUE"""),"P0167")</f>
        <v>P0167</v>
      </c>
      <c r="C112" s="5">
        <f>IFERROR(__xludf.DUMMYFUNCTION("""COMPUTED_VALUE"""),45846.0)</f>
        <v>45846</v>
      </c>
      <c r="D112" s="5" t="str">
        <f>IFERROR(__xludf.DUMMYFUNCTION("""COMPUTED_VALUE"""),"Tuesday")</f>
        <v>Tuesday</v>
      </c>
      <c r="E112" s="6">
        <f>IFERROR(__xludf.DUMMYFUNCTION("""COMPUTED_VALUE"""),2.0)</f>
        <v>2</v>
      </c>
      <c r="F112" s="7">
        <f>IFERROR(__xludf.DUMMYFUNCTION("""COMPUTED_VALUE"""),0.5416666666666666)</f>
        <v>0.5416666667</v>
      </c>
      <c r="G112" s="8" t="str">
        <f>IFERROR(__xludf.DUMMYFUNCTION("""COMPUTED_VALUE"""),"F")</f>
        <v>F</v>
      </c>
      <c r="H112" s="8">
        <f>IFERROR(__xludf.DUMMYFUNCTION("""COMPUTED_VALUE"""),64.0)</f>
        <v>64</v>
      </c>
      <c r="I112" s="8" t="str">
        <f>IFERROR(__xludf.DUMMYFUNCTION("""COMPUTED_VALUE"""),"Nurse D")</f>
        <v>Nurse D</v>
      </c>
      <c r="J112" s="8" t="str">
        <f>IFERROR(__xludf.DUMMYFUNCTION("""COMPUTED_VALUE"""),"Follow-up")</f>
        <v>Follow-up</v>
      </c>
      <c r="K112" s="8">
        <f>IFERROR(__xludf.DUMMYFUNCTION("""COMPUTED_VALUE"""),30.0)</f>
        <v>30</v>
      </c>
      <c r="L112" s="8">
        <f>IFERROR(__xludf.DUMMYFUNCTION("""COMPUTED_VALUE"""),24.0)</f>
        <v>24</v>
      </c>
      <c r="M112" s="8">
        <f>IFERROR(__xludf.DUMMYFUNCTION("""COMPUTED_VALUE"""),-6.0)</f>
        <v>-6</v>
      </c>
      <c r="N112" s="8">
        <f>IFERROR(__xludf.DUMMYFUNCTION("""COMPUTED_VALUE"""),6.0)</f>
        <v>6</v>
      </c>
      <c r="O112" s="8" t="str">
        <f>IFERROR(__xludf.DUMMYFUNCTION("""COMPUTED_VALUE"""),"Yes")</f>
        <v>Yes</v>
      </c>
      <c r="P112" s="8"/>
    </row>
    <row r="113">
      <c r="A113" s="8" t="str">
        <f>IFERROR(__xludf.DUMMYFUNCTION("""COMPUTED_VALUE"""),"A0379")</f>
        <v>A0379</v>
      </c>
      <c r="B113" s="8" t="str">
        <f>IFERROR(__xludf.DUMMYFUNCTION("""COMPUTED_VALUE"""),"P0379")</f>
        <v>P0379</v>
      </c>
      <c r="C113" s="5">
        <f>IFERROR(__xludf.DUMMYFUNCTION("""COMPUTED_VALUE"""),45846.0)</f>
        <v>45846</v>
      </c>
      <c r="D113" s="5" t="str">
        <f>IFERROR(__xludf.DUMMYFUNCTION("""COMPUTED_VALUE"""),"Tuesday")</f>
        <v>Tuesday</v>
      </c>
      <c r="E113" s="6">
        <f>IFERROR(__xludf.DUMMYFUNCTION("""COMPUTED_VALUE"""),2.0)</f>
        <v>2</v>
      </c>
      <c r="F113" s="7">
        <f>IFERROR(__xludf.DUMMYFUNCTION("""COMPUTED_VALUE"""),0.6458333333333334)</f>
        <v>0.6458333333</v>
      </c>
      <c r="G113" s="8" t="str">
        <f>IFERROR(__xludf.DUMMYFUNCTION("""COMPUTED_VALUE"""),"F")</f>
        <v>F</v>
      </c>
      <c r="H113" s="8">
        <f>IFERROR(__xludf.DUMMYFUNCTION("""COMPUTED_VALUE"""),40.0)</f>
        <v>40</v>
      </c>
      <c r="I113" s="8" t="str">
        <f>IFERROR(__xludf.DUMMYFUNCTION("""COMPUTED_VALUE"""),"Dr. A")</f>
        <v>Dr. A</v>
      </c>
      <c r="J113" s="8" t="str">
        <f>IFERROR(__xludf.DUMMYFUNCTION("""COMPUTED_VALUE"""),"Consultation")</f>
        <v>Consultation</v>
      </c>
      <c r="K113" s="8">
        <f>IFERROR(__xludf.DUMMYFUNCTION("""COMPUTED_VALUE"""),20.0)</f>
        <v>20</v>
      </c>
      <c r="L113" s="8">
        <f>IFERROR(__xludf.DUMMYFUNCTION("""COMPUTED_VALUE"""),15.0)</f>
        <v>15</v>
      </c>
      <c r="M113" s="8">
        <f>IFERROR(__xludf.DUMMYFUNCTION("""COMPUTED_VALUE"""),-5.0)</f>
        <v>-5</v>
      </c>
      <c r="N113" s="8">
        <f>IFERROR(__xludf.DUMMYFUNCTION("""COMPUTED_VALUE"""),5.0)</f>
        <v>5</v>
      </c>
      <c r="O113" s="8" t="str">
        <f>IFERROR(__xludf.DUMMYFUNCTION("""COMPUTED_VALUE"""),"Yes")</f>
        <v>Yes</v>
      </c>
      <c r="P113" s="8"/>
    </row>
    <row r="114">
      <c r="A114" s="8" t="str">
        <f>IFERROR(__xludf.DUMMYFUNCTION("""COMPUTED_VALUE"""),"A0155")</f>
        <v>A0155</v>
      </c>
      <c r="B114" s="8" t="str">
        <f>IFERROR(__xludf.DUMMYFUNCTION("""COMPUTED_VALUE"""),"P0155")</f>
        <v>P0155</v>
      </c>
      <c r="C114" s="5">
        <f>IFERROR(__xludf.DUMMYFUNCTION("""COMPUTED_VALUE"""),45846.0)</f>
        <v>45846</v>
      </c>
      <c r="D114" s="5" t="str">
        <f>IFERROR(__xludf.DUMMYFUNCTION("""COMPUTED_VALUE"""),"Tuesday")</f>
        <v>Tuesday</v>
      </c>
      <c r="E114" s="6">
        <f>IFERROR(__xludf.DUMMYFUNCTION("""COMPUTED_VALUE"""),2.0)</f>
        <v>2</v>
      </c>
      <c r="F114" s="7">
        <f>IFERROR(__xludf.DUMMYFUNCTION("""COMPUTED_VALUE"""),0.40625)</f>
        <v>0.40625</v>
      </c>
      <c r="G114" s="8" t="str">
        <f>IFERROR(__xludf.DUMMYFUNCTION("""COMPUTED_VALUE"""),"F")</f>
        <v>F</v>
      </c>
      <c r="H114" s="8">
        <f>IFERROR(__xludf.DUMMYFUNCTION("""COMPUTED_VALUE"""),68.0)</f>
        <v>68</v>
      </c>
      <c r="I114" s="8" t="str">
        <f>IFERROR(__xludf.DUMMYFUNCTION("""COMPUTED_VALUE"""),"Dr. A")</f>
        <v>Dr. A</v>
      </c>
      <c r="J114" s="8" t="str">
        <f>IFERROR(__xludf.DUMMYFUNCTION("""COMPUTED_VALUE"""),"Follow-up")</f>
        <v>Follow-up</v>
      </c>
      <c r="K114" s="8">
        <f>IFERROR(__xludf.DUMMYFUNCTION("""COMPUTED_VALUE"""),30.0)</f>
        <v>30</v>
      </c>
      <c r="L114" s="8">
        <f>IFERROR(__xludf.DUMMYFUNCTION("""COMPUTED_VALUE"""),27.0)</f>
        <v>27</v>
      </c>
      <c r="M114" s="8">
        <f>IFERROR(__xludf.DUMMYFUNCTION("""COMPUTED_VALUE"""),-3.0)</f>
        <v>-3</v>
      </c>
      <c r="N114" s="8">
        <f>IFERROR(__xludf.DUMMYFUNCTION("""COMPUTED_VALUE"""),3.0)</f>
        <v>3</v>
      </c>
      <c r="O114" s="8" t="str">
        <f>IFERROR(__xludf.DUMMYFUNCTION("""COMPUTED_VALUE"""),"Yes")</f>
        <v>Yes</v>
      </c>
      <c r="P114" s="8"/>
    </row>
    <row r="115">
      <c r="A115" s="8" t="str">
        <f>IFERROR(__xludf.DUMMYFUNCTION("""COMPUTED_VALUE"""),"A0142")</f>
        <v>A0142</v>
      </c>
      <c r="B115" s="8" t="str">
        <f>IFERROR(__xludf.DUMMYFUNCTION("""COMPUTED_VALUE"""),"P0142")</f>
        <v>P0142</v>
      </c>
      <c r="C115" s="5">
        <f>IFERROR(__xludf.DUMMYFUNCTION("""COMPUTED_VALUE"""),45846.0)</f>
        <v>45846</v>
      </c>
      <c r="D115" s="5" t="str">
        <f>IFERROR(__xludf.DUMMYFUNCTION("""COMPUTED_VALUE"""),"Tuesday")</f>
        <v>Tuesday</v>
      </c>
      <c r="E115" s="6">
        <f>IFERROR(__xludf.DUMMYFUNCTION("""COMPUTED_VALUE"""),2.0)</f>
        <v>2</v>
      </c>
      <c r="F115" s="7">
        <f>IFERROR(__xludf.DUMMYFUNCTION("""COMPUTED_VALUE"""),0.5625)</f>
        <v>0.5625</v>
      </c>
      <c r="G115" s="8" t="str">
        <f>IFERROR(__xludf.DUMMYFUNCTION("""COMPUTED_VALUE"""),"M")</f>
        <v>M</v>
      </c>
      <c r="H115" s="8">
        <f>IFERROR(__xludf.DUMMYFUNCTION("""COMPUTED_VALUE"""),38.0)</f>
        <v>38</v>
      </c>
      <c r="I115" s="8" t="str">
        <f>IFERROR(__xludf.DUMMYFUNCTION("""COMPUTED_VALUE"""),"Dr. B")</f>
        <v>Dr. B</v>
      </c>
      <c r="J115" s="8" t="str">
        <f>IFERROR(__xludf.DUMMYFUNCTION("""COMPUTED_VALUE"""),"Consultation")</f>
        <v>Consultation</v>
      </c>
      <c r="K115" s="8">
        <f>IFERROR(__xludf.DUMMYFUNCTION("""COMPUTED_VALUE"""),20.0)</f>
        <v>20</v>
      </c>
      <c r="L115" s="8">
        <f>IFERROR(__xludf.DUMMYFUNCTION("""COMPUTED_VALUE"""),18.0)</f>
        <v>18</v>
      </c>
      <c r="M115" s="8">
        <f>IFERROR(__xludf.DUMMYFUNCTION("""COMPUTED_VALUE"""),-2.0)</f>
        <v>-2</v>
      </c>
      <c r="N115" s="8">
        <f>IFERROR(__xludf.DUMMYFUNCTION("""COMPUTED_VALUE"""),2.0)</f>
        <v>2</v>
      </c>
      <c r="O115" s="8" t="str">
        <f>IFERROR(__xludf.DUMMYFUNCTION("""COMPUTED_VALUE"""),"Yes")</f>
        <v>Yes</v>
      </c>
      <c r="P115" s="8"/>
    </row>
    <row r="116">
      <c r="A116" s="8" t="str">
        <f>IFERROR(__xludf.DUMMYFUNCTION("""COMPUTED_VALUE"""),"A0479")</f>
        <v>A0479</v>
      </c>
      <c r="B116" s="8" t="str">
        <f>IFERROR(__xludf.DUMMYFUNCTION("""COMPUTED_VALUE"""),"P0479")</f>
        <v>P0479</v>
      </c>
      <c r="C116" s="5">
        <f>IFERROR(__xludf.DUMMYFUNCTION("""COMPUTED_VALUE"""),45846.0)</f>
        <v>45846</v>
      </c>
      <c r="D116" s="5" t="str">
        <f>IFERROR(__xludf.DUMMYFUNCTION("""COMPUTED_VALUE"""),"Tuesday")</f>
        <v>Tuesday</v>
      </c>
      <c r="E116" s="6">
        <f>IFERROR(__xludf.DUMMYFUNCTION("""COMPUTED_VALUE"""),2.0)</f>
        <v>2</v>
      </c>
      <c r="F116" s="7">
        <f>IFERROR(__xludf.DUMMYFUNCTION("""COMPUTED_VALUE"""),0.4895833333333333)</f>
        <v>0.4895833333</v>
      </c>
      <c r="G116" s="8" t="str">
        <f>IFERROR(__xludf.DUMMYFUNCTION("""COMPUTED_VALUE"""),"F")</f>
        <v>F</v>
      </c>
      <c r="H116" s="8">
        <f>IFERROR(__xludf.DUMMYFUNCTION("""COMPUTED_VALUE"""),14.0)</f>
        <v>14</v>
      </c>
      <c r="I116" s="8" t="str">
        <f>IFERROR(__xludf.DUMMYFUNCTION("""COMPUTED_VALUE"""),"Nurse D")</f>
        <v>Nurse D</v>
      </c>
      <c r="J116" s="8" t="str">
        <f>IFERROR(__xludf.DUMMYFUNCTION("""COMPUTED_VALUE"""),"Emergency")</f>
        <v>Emergency</v>
      </c>
      <c r="K116" s="8">
        <f>IFERROR(__xludf.DUMMYFUNCTION("""COMPUTED_VALUE"""),25.0)</f>
        <v>25</v>
      </c>
      <c r="L116" s="8">
        <f>IFERROR(__xludf.DUMMYFUNCTION("""COMPUTED_VALUE"""),23.0)</f>
        <v>23</v>
      </c>
      <c r="M116" s="8">
        <f>IFERROR(__xludf.DUMMYFUNCTION("""COMPUTED_VALUE"""),-2.0)</f>
        <v>-2</v>
      </c>
      <c r="N116" s="8">
        <f>IFERROR(__xludf.DUMMYFUNCTION("""COMPUTED_VALUE"""),2.0)</f>
        <v>2</v>
      </c>
      <c r="O116" s="8" t="str">
        <f>IFERROR(__xludf.DUMMYFUNCTION("""COMPUTED_VALUE"""),"Yes")</f>
        <v>Yes</v>
      </c>
      <c r="P116" s="8"/>
    </row>
    <row r="117">
      <c r="A117" s="8" t="str">
        <f>IFERROR(__xludf.DUMMYFUNCTION("""COMPUTED_VALUE"""),"A0106")</f>
        <v>A0106</v>
      </c>
      <c r="B117" s="8" t="str">
        <f>IFERROR(__xludf.DUMMYFUNCTION("""COMPUTED_VALUE"""),"P0106")</f>
        <v>P0106</v>
      </c>
      <c r="C117" s="5">
        <f>IFERROR(__xludf.DUMMYFUNCTION("""COMPUTED_VALUE"""),45846.0)</f>
        <v>45846</v>
      </c>
      <c r="D117" s="5" t="str">
        <f>IFERROR(__xludf.DUMMYFUNCTION("""COMPUTED_VALUE"""),"Tuesday")</f>
        <v>Tuesday</v>
      </c>
      <c r="E117" s="6">
        <f>IFERROR(__xludf.DUMMYFUNCTION("""COMPUTED_VALUE"""),2.0)</f>
        <v>2</v>
      </c>
      <c r="F117" s="7">
        <f>IFERROR(__xludf.DUMMYFUNCTION("""COMPUTED_VALUE"""),0.40625)</f>
        <v>0.40625</v>
      </c>
      <c r="G117" s="8" t="str">
        <f>IFERROR(__xludf.DUMMYFUNCTION("""COMPUTED_VALUE"""),"M")</f>
        <v>M</v>
      </c>
      <c r="H117" s="8">
        <f>IFERROR(__xludf.DUMMYFUNCTION("""COMPUTED_VALUE"""),1.0)</f>
        <v>1</v>
      </c>
      <c r="I117" s="8" t="str">
        <f>IFERROR(__xludf.DUMMYFUNCTION("""COMPUTED_VALUE"""),"Dr. A")</f>
        <v>Dr. A</v>
      </c>
      <c r="J117" s="8" t="str">
        <f>IFERROR(__xludf.DUMMYFUNCTION("""COMPUTED_VALUE"""),"Consultation")</f>
        <v>Consultation</v>
      </c>
      <c r="K117" s="8">
        <f>IFERROR(__xludf.DUMMYFUNCTION("""COMPUTED_VALUE"""),25.0)</f>
        <v>25</v>
      </c>
      <c r="L117" s="8">
        <f>IFERROR(__xludf.DUMMYFUNCTION("""COMPUTED_VALUE"""),24.0)</f>
        <v>24</v>
      </c>
      <c r="M117" s="8">
        <f>IFERROR(__xludf.DUMMYFUNCTION("""COMPUTED_VALUE"""),-1.0)</f>
        <v>-1</v>
      </c>
      <c r="N117" s="8">
        <f>IFERROR(__xludf.DUMMYFUNCTION("""COMPUTED_VALUE"""),1.0)</f>
        <v>1</v>
      </c>
      <c r="O117" s="8" t="str">
        <f>IFERROR(__xludf.DUMMYFUNCTION("""COMPUTED_VALUE"""),"Yes")</f>
        <v>Yes</v>
      </c>
      <c r="P117" s="8"/>
    </row>
    <row r="118">
      <c r="A118" s="8" t="str">
        <f>IFERROR(__xludf.DUMMYFUNCTION("""COMPUTED_VALUE"""),"A0492")</f>
        <v>A0492</v>
      </c>
      <c r="B118" s="8" t="str">
        <f>IFERROR(__xludf.DUMMYFUNCTION("""COMPUTED_VALUE"""),"P0492")</f>
        <v>P0492</v>
      </c>
      <c r="C118" s="5">
        <f>IFERROR(__xludf.DUMMYFUNCTION("""COMPUTED_VALUE"""),45846.0)</f>
        <v>45846</v>
      </c>
      <c r="D118" s="5" t="str">
        <f>IFERROR(__xludf.DUMMYFUNCTION("""COMPUTED_VALUE"""),"Tuesday")</f>
        <v>Tuesday</v>
      </c>
      <c r="E118" s="6">
        <f>IFERROR(__xludf.DUMMYFUNCTION("""COMPUTED_VALUE"""),2.0)</f>
        <v>2</v>
      </c>
      <c r="F118" s="7">
        <f>IFERROR(__xludf.DUMMYFUNCTION("""COMPUTED_VALUE"""),0.5208333333333334)</f>
        <v>0.5208333333</v>
      </c>
      <c r="G118" s="8" t="str">
        <f>IFERROR(__xludf.DUMMYFUNCTION("""COMPUTED_VALUE"""),"F")</f>
        <v>F</v>
      </c>
      <c r="H118" s="8">
        <f>IFERROR(__xludf.DUMMYFUNCTION("""COMPUTED_VALUE"""),2.0)</f>
        <v>2</v>
      </c>
      <c r="I118" s="8" t="str">
        <f>IFERROR(__xludf.DUMMYFUNCTION("""COMPUTED_VALUE"""),"Dr. C")</f>
        <v>Dr. C</v>
      </c>
      <c r="J118" s="8" t="str">
        <f>IFERROR(__xludf.DUMMYFUNCTION("""COMPUTED_VALUE"""),"Consultation")</f>
        <v>Consultation</v>
      </c>
      <c r="K118" s="8">
        <f>IFERROR(__xludf.DUMMYFUNCTION("""COMPUTED_VALUE"""),25.0)</f>
        <v>25</v>
      </c>
      <c r="L118" s="8">
        <f>IFERROR(__xludf.DUMMYFUNCTION("""COMPUTED_VALUE"""),24.0)</f>
        <v>24</v>
      </c>
      <c r="M118" s="8">
        <f>IFERROR(__xludf.DUMMYFUNCTION("""COMPUTED_VALUE"""),-1.0)</f>
        <v>-1</v>
      </c>
      <c r="N118" s="8">
        <f>IFERROR(__xludf.DUMMYFUNCTION("""COMPUTED_VALUE"""),1.0)</f>
        <v>1</v>
      </c>
      <c r="O118" s="8" t="str">
        <f>IFERROR(__xludf.DUMMYFUNCTION("""COMPUTED_VALUE"""),"Yes")</f>
        <v>Yes</v>
      </c>
      <c r="P118" s="8"/>
    </row>
    <row r="119">
      <c r="A119" s="8" t="str">
        <f>IFERROR(__xludf.DUMMYFUNCTION("""COMPUTED_VALUE"""),"A0137")</f>
        <v>A0137</v>
      </c>
      <c r="B119" s="8" t="str">
        <f>IFERROR(__xludf.DUMMYFUNCTION("""COMPUTED_VALUE"""),"P0137")</f>
        <v>P0137</v>
      </c>
      <c r="C119" s="5">
        <f>IFERROR(__xludf.DUMMYFUNCTION("""COMPUTED_VALUE"""),45846.0)</f>
        <v>45846</v>
      </c>
      <c r="D119" s="5" t="str">
        <f>IFERROR(__xludf.DUMMYFUNCTION("""COMPUTED_VALUE"""),"Tuesday")</f>
        <v>Tuesday</v>
      </c>
      <c r="E119" s="6">
        <f>IFERROR(__xludf.DUMMYFUNCTION("""COMPUTED_VALUE"""),2.0)</f>
        <v>2</v>
      </c>
      <c r="F119" s="7">
        <f>IFERROR(__xludf.DUMMYFUNCTION("""COMPUTED_VALUE"""),0.625)</f>
        <v>0.625</v>
      </c>
      <c r="G119" s="8" t="str">
        <f>IFERROR(__xludf.DUMMYFUNCTION("""COMPUTED_VALUE"""),"F")</f>
        <v>F</v>
      </c>
      <c r="H119" s="8">
        <f>IFERROR(__xludf.DUMMYFUNCTION("""COMPUTED_VALUE"""),56.0)</f>
        <v>56</v>
      </c>
      <c r="I119" s="8" t="str">
        <f>IFERROR(__xludf.DUMMYFUNCTION("""COMPUTED_VALUE"""),"Dr. C")</f>
        <v>Dr. C</v>
      </c>
      <c r="J119" s="8" t="str">
        <f>IFERROR(__xludf.DUMMYFUNCTION("""COMPUTED_VALUE"""),"Consultation")</f>
        <v>Consultation</v>
      </c>
      <c r="K119" s="8">
        <f>IFERROR(__xludf.DUMMYFUNCTION("""COMPUTED_VALUE"""),15.0)</f>
        <v>15</v>
      </c>
      <c r="L119" s="8">
        <f>IFERROR(__xludf.DUMMYFUNCTION("""COMPUTED_VALUE"""),15.0)</f>
        <v>15</v>
      </c>
      <c r="M119" s="8">
        <f>IFERROR(__xludf.DUMMYFUNCTION("""COMPUTED_VALUE"""),0.0)</f>
        <v>0</v>
      </c>
      <c r="N119" s="8">
        <f>IFERROR(__xludf.DUMMYFUNCTION("""COMPUTED_VALUE"""),0.0)</f>
        <v>0</v>
      </c>
      <c r="O119" s="8" t="str">
        <f>IFERROR(__xludf.DUMMYFUNCTION("""COMPUTED_VALUE"""),"Yes")</f>
        <v>Yes</v>
      </c>
      <c r="P119" s="8"/>
    </row>
    <row r="120">
      <c r="A120" s="8" t="str">
        <f>IFERROR(__xludf.DUMMYFUNCTION("""COMPUTED_VALUE"""),"A0429")</f>
        <v>A0429</v>
      </c>
      <c r="B120" s="8" t="str">
        <f>IFERROR(__xludf.DUMMYFUNCTION("""COMPUTED_VALUE"""),"P0429")</f>
        <v>P0429</v>
      </c>
      <c r="C120" s="5">
        <f>IFERROR(__xludf.DUMMYFUNCTION("""COMPUTED_VALUE"""),45846.0)</f>
        <v>45846</v>
      </c>
      <c r="D120" s="5" t="str">
        <f>IFERROR(__xludf.DUMMYFUNCTION("""COMPUTED_VALUE"""),"Tuesday")</f>
        <v>Tuesday</v>
      </c>
      <c r="E120" s="6">
        <f>IFERROR(__xludf.DUMMYFUNCTION("""COMPUTED_VALUE"""),2.0)</f>
        <v>2</v>
      </c>
      <c r="F120" s="7">
        <f>IFERROR(__xludf.DUMMYFUNCTION("""COMPUTED_VALUE"""),0.53125)</f>
        <v>0.53125</v>
      </c>
      <c r="G120" s="8" t="str">
        <f>IFERROR(__xludf.DUMMYFUNCTION("""COMPUTED_VALUE"""),"F")</f>
        <v>F</v>
      </c>
      <c r="H120" s="8">
        <f>IFERROR(__xludf.DUMMYFUNCTION("""COMPUTED_VALUE"""),32.0)</f>
        <v>32</v>
      </c>
      <c r="I120" s="8" t="str">
        <f>IFERROR(__xludf.DUMMYFUNCTION("""COMPUTED_VALUE"""),"Dr. A")</f>
        <v>Dr. A</v>
      </c>
      <c r="J120" s="8" t="str">
        <f>IFERROR(__xludf.DUMMYFUNCTION("""COMPUTED_VALUE"""),"Follow-up")</f>
        <v>Follow-up</v>
      </c>
      <c r="K120" s="8">
        <f>IFERROR(__xludf.DUMMYFUNCTION("""COMPUTED_VALUE"""),20.0)</f>
        <v>20</v>
      </c>
      <c r="L120" s="8">
        <f>IFERROR(__xludf.DUMMYFUNCTION("""COMPUTED_VALUE"""),21.0)</f>
        <v>21</v>
      </c>
      <c r="M120" s="8">
        <f>IFERROR(__xludf.DUMMYFUNCTION("""COMPUTED_VALUE"""),1.0)</f>
        <v>1</v>
      </c>
      <c r="N120" s="8">
        <f>IFERROR(__xludf.DUMMYFUNCTION("""COMPUTED_VALUE"""),1.0)</f>
        <v>1</v>
      </c>
      <c r="O120" s="8" t="str">
        <f>IFERROR(__xludf.DUMMYFUNCTION("""COMPUTED_VALUE"""),"Yes")</f>
        <v>Yes</v>
      </c>
      <c r="P120" s="8"/>
    </row>
    <row r="121">
      <c r="A121" s="8" t="str">
        <f>IFERROR(__xludf.DUMMYFUNCTION("""COMPUTED_VALUE"""),"A0017")</f>
        <v>A0017</v>
      </c>
      <c r="B121" s="8" t="str">
        <f>IFERROR(__xludf.DUMMYFUNCTION("""COMPUTED_VALUE"""),"P0017")</f>
        <v>P0017</v>
      </c>
      <c r="C121" s="5">
        <f>IFERROR(__xludf.DUMMYFUNCTION("""COMPUTED_VALUE"""),45846.0)</f>
        <v>45846</v>
      </c>
      <c r="D121" s="5" t="str">
        <f>IFERROR(__xludf.DUMMYFUNCTION("""COMPUTED_VALUE"""),"Tuesday")</f>
        <v>Tuesday</v>
      </c>
      <c r="E121" s="6">
        <f>IFERROR(__xludf.DUMMYFUNCTION("""COMPUTED_VALUE"""),2.0)</f>
        <v>2</v>
      </c>
      <c r="F121" s="7">
        <f>IFERROR(__xludf.DUMMYFUNCTION("""COMPUTED_VALUE"""),0.3958333333333333)</f>
        <v>0.3958333333</v>
      </c>
      <c r="G121" s="8" t="str">
        <f>IFERROR(__xludf.DUMMYFUNCTION("""COMPUTED_VALUE"""),"F")</f>
        <v>F</v>
      </c>
      <c r="H121" s="8">
        <f>IFERROR(__xludf.DUMMYFUNCTION("""COMPUTED_VALUE"""),53.0)</f>
        <v>53</v>
      </c>
      <c r="I121" s="8" t="str">
        <f>IFERROR(__xludf.DUMMYFUNCTION("""COMPUTED_VALUE"""),"Nurse D")</f>
        <v>Nurse D</v>
      </c>
      <c r="J121" s="8" t="str">
        <f>IFERROR(__xludf.DUMMYFUNCTION("""COMPUTED_VALUE"""),"Consultation")</f>
        <v>Consultation</v>
      </c>
      <c r="K121" s="8">
        <f>IFERROR(__xludf.DUMMYFUNCTION("""COMPUTED_VALUE"""),20.0)</f>
        <v>20</v>
      </c>
      <c r="L121" s="8">
        <f>IFERROR(__xludf.DUMMYFUNCTION("""COMPUTED_VALUE"""),23.0)</f>
        <v>23</v>
      </c>
      <c r="M121" s="8">
        <f>IFERROR(__xludf.DUMMYFUNCTION("""COMPUTED_VALUE"""),3.0)</f>
        <v>3</v>
      </c>
      <c r="N121" s="8">
        <f>IFERROR(__xludf.DUMMYFUNCTION("""COMPUTED_VALUE"""),3.0)</f>
        <v>3</v>
      </c>
      <c r="O121" s="8" t="str">
        <f>IFERROR(__xludf.DUMMYFUNCTION("""COMPUTED_VALUE"""),"Yes")</f>
        <v>Yes</v>
      </c>
      <c r="P121" s="8"/>
    </row>
    <row r="122">
      <c r="A122" s="8" t="str">
        <f>IFERROR(__xludf.DUMMYFUNCTION("""COMPUTED_VALUE"""),"A0382")</f>
        <v>A0382</v>
      </c>
      <c r="B122" s="8" t="str">
        <f>IFERROR(__xludf.DUMMYFUNCTION("""COMPUTED_VALUE"""),"P0382")</f>
        <v>P0382</v>
      </c>
      <c r="C122" s="5">
        <f>IFERROR(__xludf.DUMMYFUNCTION("""COMPUTED_VALUE"""),45846.0)</f>
        <v>45846</v>
      </c>
      <c r="D122" s="5" t="str">
        <f>IFERROR(__xludf.DUMMYFUNCTION("""COMPUTED_VALUE"""),"Tuesday")</f>
        <v>Tuesday</v>
      </c>
      <c r="E122" s="6">
        <f>IFERROR(__xludf.DUMMYFUNCTION("""COMPUTED_VALUE"""),2.0)</f>
        <v>2</v>
      </c>
      <c r="F122" s="7">
        <f>IFERROR(__xludf.DUMMYFUNCTION("""COMPUTED_VALUE"""),0.625)</f>
        <v>0.625</v>
      </c>
      <c r="G122" s="8" t="str">
        <f>IFERROR(__xludf.DUMMYFUNCTION("""COMPUTED_VALUE"""),"M")</f>
        <v>M</v>
      </c>
      <c r="H122" s="8">
        <f>IFERROR(__xludf.DUMMYFUNCTION("""COMPUTED_VALUE"""),47.0)</f>
        <v>47</v>
      </c>
      <c r="I122" s="8" t="str">
        <f>IFERROR(__xludf.DUMMYFUNCTION("""COMPUTED_VALUE"""),"Dr. C")</f>
        <v>Dr. C</v>
      </c>
      <c r="J122" s="8" t="str">
        <f>IFERROR(__xludf.DUMMYFUNCTION("""COMPUTED_VALUE"""),"Consultation")</f>
        <v>Consultation</v>
      </c>
      <c r="K122" s="8">
        <f>IFERROR(__xludf.DUMMYFUNCTION("""COMPUTED_VALUE"""),20.0)</f>
        <v>20</v>
      </c>
      <c r="L122" s="8">
        <f>IFERROR(__xludf.DUMMYFUNCTION("""COMPUTED_VALUE"""),23.0)</f>
        <v>23</v>
      </c>
      <c r="M122" s="8">
        <f>IFERROR(__xludf.DUMMYFUNCTION("""COMPUTED_VALUE"""),3.0)</f>
        <v>3</v>
      </c>
      <c r="N122" s="8">
        <f>IFERROR(__xludf.DUMMYFUNCTION("""COMPUTED_VALUE"""),3.0)</f>
        <v>3</v>
      </c>
      <c r="O122" s="8" t="str">
        <f>IFERROR(__xludf.DUMMYFUNCTION("""COMPUTED_VALUE"""),"Yes")</f>
        <v>Yes</v>
      </c>
      <c r="P122" s="8"/>
    </row>
    <row r="123">
      <c r="A123" s="8" t="str">
        <f>IFERROR(__xludf.DUMMYFUNCTION("""COMPUTED_VALUE"""),"A0079")</f>
        <v>A0079</v>
      </c>
      <c r="B123" s="8" t="str">
        <f>IFERROR(__xludf.DUMMYFUNCTION("""COMPUTED_VALUE"""),"P0079")</f>
        <v>P0079</v>
      </c>
      <c r="C123" s="5">
        <f>IFERROR(__xludf.DUMMYFUNCTION("""COMPUTED_VALUE"""),45846.0)</f>
        <v>45846</v>
      </c>
      <c r="D123" s="5" t="str">
        <f>IFERROR(__xludf.DUMMYFUNCTION("""COMPUTED_VALUE"""),"Tuesday")</f>
        <v>Tuesday</v>
      </c>
      <c r="E123" s="6">
        <f>IFERROR(__xludf.DUMMYFUNCTION("""COMPUTED_VALUE"""),2.0)</f>
        <v>2</v>
      </c>
      <c r="F123" s="7">
        <f>IFERROR(__xludf.DUMMYFUNCTION("""COMPUTED_VALUE"""),0.5729166666666666)</f>
        <v>0.5729166667</v>
      </c>
      <c r="G123" s="8" t="str">
        <f>IFERROR(__xludf.DUMMYFUNCTION("""COMPUTED_VALUE"""),"M")</f>
        <v>M</v>
      </c>
      <c r="H123" s="8">
        <f>IFERROR(__xludf.DUMMYFUNCTION("""COMPUTED_VALUE"""),77.0)</f>
        <v>77</v>
      </c>
      <c r="I123" s="8" t="str">
        <f>IFERROR(__xludf.DUMMYFUNCTION("""COMPUTED_VALUE"""),"Dr. B")</f>
        <v>Dr. B</v>
      </c>
      <c r="J123" s="8" t="str">
        <f>IFERROR(__xludf.DUMMYFUNCTION("""COMPUTED_VALUE"""),"Consultation")</f>
        <v>Consultation</v>
      </c>
      <c r="K123" s="8">
        <f>IFERROR(__xludf.DUMMYFUNCTION("""COMPUTED_VALUE"""),20.0)</f>
        <v>20</v>
      </c>
      <c r="L123" s="8">
        <f>IFERROR(__xludf.DUMMYFUNCTION("""COMPUTED_VALUE"""),26.0)</f>
        <v>26</v>
      </c>
      <c r="M123" s="8">
        <f>IFERROR(__xludf.DUMMYFUNCTION("""COMPUTED_VALUE"""),6.0)</f>
        <v>6</v>
      </c>
      <c r="N123" s="8">
        <f>IFERROR(__xludf.DUMMYFUNCTION("""COMPUTED_VALUE"""),6.0)</f>
        <v>6</v>
      </c>
      <c r="O123" s="8" t="str">
        <f>IFERROR(__xludf.DUMMYFUNCTION("""COMPUTED_VALUE"""),"Yes")</f>
        <v>Yes</v>
      </c>
      <c r="P123" s="8"/>
    </row>
    <row r="124">
      <c r="A124" s="8" t="str">
        <f>IFERROR(__xludf.DUMMYFUNCTION("""COMPUTED_VALUE"""),"A0086")</f>
        <v>A0086</v>
      </c>
      <c r="B124" s="8" t="str">
        <f>IFERROR(__xludf.DUMMYFUNCTION("""COMPUTED_VALUE"""),"P0086")</f>
        <v>P0086</v>
      </c>
      <c r="C124" s="5">
        <f>IFERROR(__xludf.DUMMYFUNCTION("""COMPUTED_VALUE"""),45846.0)</f>
        <v>45846</v>
      </c>
      <c r="D124" s="5" t="str">
        <f>IFERROR(__xludf.DUMMYFUNCTION("""COMPUTED_VALUE"""),"Tuesday")</f>
        <v>Tuesday</v>
      </c>
      <c r="E124" s="6">
        <f>IFERROR(__xludf.DUMMYFUNCTION("""COMPUTED_VALUE"""),2.0)</f>
        <v>2</v>
      </c>
      <c r="F124" s="7">
        <f>IFERROR(__xludf.DUMMYFUNCTION("""COMPUTED_VALUE"""),0.375)</f>
        <v>0.375</v>
      </c>
      <c r="G124" s="8" t="str">
        <f>IFERROR(__xludf.DUMMYFUNCTION("""COMPUTED_VALUE"""),"F")</f>
        <v>F</v>
      </c>
      <c r="H124" s="8">
        <f>IFERROR(__xludf.DUMMYFUNCTION("""COMPUTED_VALUE"""),8.0)</f>
        <v>8</v>
      </c>
      <c r="I124" s="8" t="str">
        <f>IFERROR(__xludf.DUMMYFUNCTION("""COMPUTED_VALUE"""),"Dr. A")</f>
        <v>Dr. A</v>
      </c>
      <c r="J124" s="8" t="str">
        <f>IFERROR(__xludf.DUMMYFUNCTION("""COMPUTED_VALUE"""),"Consultation")</f>
        <v>Consultation</v>
      </c>
      <c r="K124" s="8">
        <f>IFERROR(__xludf.DUMMYFUNCTION("""COMPUTED_VALUE"""),15.0)</f>
        <v>15</v>
      </c>
      <c r="L124" s="8">
        <f>IFERROR(__xludf.DUMMYFUNCTION("""COMPUTED_VALUE"""),21.0)</f>
        <v>21</v>
      </c>
      <c r="M124" s="8">
        <f>IFERROR(__xludf.DUMMYFUNCTION("""COMPUTED_VALUE"""),6.0)</f>
        <v>6</v>
      </c>
      <c r="N124" s="8">
        <f>IFERROR(__xludf.DUMMYFUNCTION("""COMPUTED_VALUE"""),6.0)</f>
        <v>6</v>
      </c>
      <c r="O124" s="8" t="str">
        <f>IFERROR(__xludf.DUMMYFUNCTION("""COMPUTED_VALUE"""),"Yes")</f>
        <v>Yes</v>
      </c>
      <c r="P124" s="8"/>
    </row>
    <row r="125">
      <c r="A125" s="8" t="str">
        <f>IFERROR(__xludf.DUMMYFUNCTION("""COMPUTED_VALUE"""),"A0331")</f>
        <v>A0331</v>
      </c>
      <c r="B125" s="8" t="str">
        <f>IFERROR(__xludf.DUMMYFUNCTION("""COMPUTED_VALUE"""),"P0331")</f>
        <v>P0331</v>
      </c>
      <c r="C125" s="5">
        <f>IFERROR(__xludf.DUMMYFUNCTION("""COMPUTED_VALUE"""),45846.0)</f>
        <v>45846</v>
      </c>
      <c r="D125" s="5" t="str">
        <f>IFERROR(__xludf.DUMMYFUNCTION("""COMPUTED_VALUE"""),"Tuesday")</f>
        <v>Tuesday</v>
      </c>
      <c r="E125" s="6">
        <f>IFERROR(__xludf.DUMMYFUNCTION("""COMPUTED_VALUE"""),2.0)</f>
        <v>2</v>
      </c>
      <c r="F125" s="7">
        <f>IFERROR(__xludf.DUMMYFUNCTION("""COMPUTED_VALUE"""),0.5416666666666666)</f>
        <v>0.5416666667</v>
      </c>
      <c r="G125" s="8" t="str">
        <f>IFERROR(__xludf.DUMMYFUNCTION("""COMPUTED_VALUE"""),"M")</f>
        <v>M</v>
      </c>
      <c r="H125" s="8">
        <f>IFERROR(__xludf.DUMMYFUNCTION("""COMPUTED_VALUE"""),76.0)</f>
        <v>76</v>
      </c>
      <c r="I125" s="8" t="str">
        <f>IFERROR(__xludf.DUMMYFUNCTION("""COMPUTED_VALUE"""),"Dr. C")</f>
        <v>Dr. C</v>
      </c>
      <c r="J125" s="8" t="str">
        <f>IFERROR(__xludf.DUMMYFUNCTION("""COMPUTED_VALUE"""),"Consultation")</f>
        <v>Consultation</v>
      </c>
      <c r="K125" s="8">
        <f>IFERROR(__xludf.DUMMYFUNCTION("""COMPUTED_VALUE"""),15.0)</f>
        <v>15</v>
      </c>
      <c r="L125" s="8">
        <f>IFERROR(__xludf.DUMMYFUNCTION("""COMPUTED_VALUE"""),21.0)</f>
        <v>21</v>
      </c>
      <c r="M125" s="8">
        <f>IFERROR(__xludf.DUMMYFUNCTION("""COMPUTED_VALUE"""),6.0)</f>
        <v>6</v>
      </c>
      <c r="N125" s="8">
        <f>IFERROR(__xludf.DUMMYFUNCTION("""COMPUTED_VALUE"""),6.0)</f>
        <v>6</v>
      </c>
      <c r="O125" s="8" t="str">
        <f>IFERROR(__xludf.DUMMYFUNCTION("""COMPUTED_VALUE"""),"Yes")</f>
        <v>Yes</v>
      </c>
      <c r="P125" s="8"/>
    </row>
    <row r="126">
      <c r="A126" s="8" t="str">
        <f>IFERROR(__xludf.DUMMYFUNCTION("""COMPUTED_VALUE"""),"A0410")</f>
        <v>A0410</v>
      </c>
      <c r="B126" s="8" t="str">
        <f>IFERROR(__xludf.DUMMYFUNCTION("""COMPUTED_VALUE"""),"P0410")</f>
        <v>P0410</v>
      </c>
      <c r="C126" s="5">
        <f>IFERROR(__xludf.DUMMYFUNCTION("""COMPUTED_VALUE"""),45846.0)</f>
        <v>45846</v>
      </c>
      <c r="D126" s="5" t="str">
        <f>IFERROR(__xludf.DUMMYFUNCTION("""COMPUTED_VALUE"""),"Tuesday")</f>
        <v>Tuesday</v>
      </c>
      <c r="E126" s="6">
        <f>IFERROR(__xludf.DUMMYFUNCTION("""COMPUTED_VALUE"""),2.0)</f>
        <v>2</v>
      </c>
      <c r="F126" s="7">
        <f>IFERROR(__xludf.DUMMYFUNCTION("""COMPUTED_VALUE"""),0.625)</f>
        <v>0.625</v>
      </c>
      <c r="G126" s="8" t="str">
        <f>IFERROR(__xludf.DUMMYFUNCTION("""COMPUTED_VALUE"""),"M")</f>
        <v>M</v>
      </c>
      <c r="H126" s="8">
        <f>IFERROR(__xludf.DUMMYFUNCTION("""COMPUTED_VALUE"""),49.0)</f>
        <v>49</v>
      </c>
      <c r="I126" s="8" t="str">
        <f>IFERROR(__xludf.DUMMYFUNCTION("""COMPUTED_VALUE"""),"Dr. B")</f>
        <v>Dr. B</v>
      </c>
      <c r="J126" s="8" t="str">
        <f>IFERROR(__xludf.DUMMYFUNCTION("""COMPUTED_VALUE"""),"Consultation")</f>
        <v>Consultation</v>
      </c>
      <c r="K126" s="8">
        <f>IFERROR(__xludf.DUMMYFUNCTION("""COMPUTED_VALUE"""),25.0)</f>
        <v>25</v>
      </c>
      <c r="L126" s="8">
        <f>IFERROR(__xludf.DUMMYFUNCTION("""COMPUTED_VALUE"""),32.0)</f>
        <v>32</v>
      </c>
      <c r="M126" s="8">
        <f>IFERROR(__xludf.DUMMYFUNCTION("""COMPUTED_VALUE"""),7.0)</f>
        <v>7</v>
      </c>
      <c r="N126" s="8">
        <f>IFERROR(__xludf.DUMMYFUNCTION("""COMPUTED_VALUE"""),7.0)</f>
        <v>7</v>
      </c>
      <c r="O126" s="8" t="str">
        <f>IFERROR(__xludf.DUMMYFUNCTION("""COMPUTED_VALUE"""),"Yes")</f>
        <v>Yes</v>
      </c>
      <c r="P126" s="8"/>
    </row>
    <row r="127">
      <c r="A127" s="8" t="str">
        <f>IFERROR(__xludf.DUMMYFUNCTION("""COMPUTED_VALUE"""),"A0245")</f>
        <v>A0245</v>
      </c>
      <c r="B127" s="8" t="str">
        <f>IFERROR(__xludf.DUMMYFUNCTION("""COMPUTED_VALUE"""),"P0245")</f>
        <v>P0245</v>
      </c>
      <c r="C127" s="5">
        <f>IFERROR(__xludf.DUMMYFUNCTION("""COMPUTED_VALUE"""),45846.0)</f>
        <v>45846</v>
      </c>
      <c r="D127" s="5" t="str">
        <f>IFERROR(__xludf.DUMMYFUNCTION("""COMPUTED_VALUE"""),"Tuesday")</f>
        <v>Tuesday</v>
      </c>
      <c r="E127" s="6">
        <f>IFERROR(__xludf.DUMMYFUNCTION("""COMPUTED_VALUE"""),2.0)</f>
        <v>2</v>
      </c>
      <c r="F127" s="7">
        <f>IFERROR(__xludf.DUMMYFUNCTION("""COMPUTED_VALUE"""),0.4895833333333333)</f>
        <v>0.4895833333</v>
      </c>
      <c r="G127" s="8" t="str">
        <f>IFERROR(__xludf.DUMMYFUNCTION("""COMPUTED_VALUE"""),"F")</f>
        <v>F</v>
      </c>
      <c r="H127" s="8">
        <f>IFERROR(__xludf.DUMMYFUNCTION("""COMPUTED_VALUE"""),49.0)</f>
        <v>49</v>
      </c>
      <c r="I127" s="8" t="str">
        <f>IFERROR(__xludf.DUMMYFUNCTION("""COMPUTED_VALUE"""),"Nurse D")</f>
        <v>Nurse D</v>
      </c>
      <c r="J127" s="8" t="str">
        <f>IFERROR(__xludf.DUMMYFUNCTION("""COMPUTED_VALUE"""),"Consultation")</f>
        <v>Consultation</v>
      </c>
      <c r="K127" s="8">
        <f>IFERROR(__xludf.DUMMYFUNCTION("""COMPUTED_VALUE"""),20.0)</f>
        <v>20</v>
      </c>
      <c r="L127" s="8">
        <f>IFERROR(__xludf.DUMMYFUNCTION("""COMPUTED_VALUE"""),36.0)</f>
        <v>36</v>
      </c>
      <c r="M127" s="8">
        <f>IFERROR(__xludf.DUMMYFUNCTION("""COMPUTED_VALUE"""),16.0)</f>
        <v>16</v>
      </c>
      <c r="N127" s="8">
        <f>IFERROR(__xludf.DUMMYFUNCTION("""COMPUTED_VALUE"""),16.0)</f>
        <v>16</v>
      </c>
      <c r="O127" s="8" t="str">
        <f>IFERROR(__xludf.DUMMYFUNCTION("""COMPUTED_VALUE"""),"Yes")</f>
        <v>Yes</v>
      </c>
      <c r="P127" s="8"/>
    </row>
    <row r="128">
      <c r="A128" s="8" t="str">
        <f>IFERROR(__xludf.DUMMYFUNCTION("""COMPUTED_VALUE"""),"A0241")</f>
        <v>A0241</v>
      </c>
      <c r="B128" s="8" t="str">
        <f>IFERROR(__xludf.DUMMYFUNCTION("""COMPUTED_VALUE"""),"P0241")</f>
        <v>P0241</v>
      </c>
      <c r="C128" s="5">
        <f>IFERROR(__xludf.DUMMYFUNCTION("""COMPUTED_VALUE"""),45847.0)</f>
        <v>45847</v>
      </c>
      <c r="D128" s="5" t="str">
        <f>IFERROR(__xludf.DUMMYFUNCTION("""COMPUTED_VALUE"""),"Wednesday")</f>
        <v>Wednesday</v>
      </c>
      <c r="E128" s="6">
        <f>IFERROR(__xludf.DUMMYFUNCTION("""COMPUTED_VALUE"""),3.0)</f>
        <v>3</v>
      </c>
      <c r="F128" s="7">
        <f>IFERROR(__xludf.DUMMYFUNCTION("""COMPUTED_VALUE"""),0.5104166666666666)</f>
        <v>0.5104166667</v>
      </c>
      <c r="G128" s="8" t="str">
        <f>IFERROR(__xludf.DUMMYFUNCTION("""COMPUTED_VALUE"""),"M")</f>
        <v>M</v>
      </c>
      <c r="H128" s="8">
        <f>IFERROR(__xludf.DUMMYFUNCTION("""COMPUTED_VALUE"""),15.0)</f>
        <v>15</v>
      </c>
      <c r="I128" s="8" t="str">
        <f>IFERROR(__xludf.DUMMYFUNCTION("""COMPUTED_VALUE"""),"Dr. B")</f>
        <v>Dr. B</v>
      </c>
      <c r="J128" s="8" t="str">
        <f>IFERROR(__xludf.DUMMYFUNCTION("""COMPUTED_VALUE"""),"Consultation")</f>
        <v>Consultation</v>
      </c>
      <c r="K128" s="8">
        <f>IFERROR(__xludf.DUMMYFUNCTION("""COMPUTED_VALUE"""),15.0)</f>
        <v>15</v>
      </c>
      <c r="L128" s="8">
        <f>IFERROR(__xludf.DUMMYFUNCTION("""COMPUTED_VALUE"""),10.0)</f>
        <v>10</v>
      </c>
      <c r="M128" s="8">
        <f>IFERROR(__xludf.DUMMYFUNCTION("""COMPUTED_VALUE"""),-5.0)</f>
        <v>-5</v>
      </c>
      <c r="N128" s="8">
        <f>IFERROR(__xludf.DUMMYFUNCTION("""COMPUTED_VALUE"""),5.0)</f>
        <v>5</v>
      </c>
      <c r="O128" s="8" t="str">
        <f>IFERROR(__xludf.DUMMYFUNCTION("""COMPUTED_VALUE"""),"Yes")</f>
        <v>Yes</v>
      </c>
      <c r="P128" s="8"/>
    </row>
    <row r="129">
      <c r="A129" s="8" t="str">
        <f>IFERROR(__xludf.DUMMYFUNCTION("""COMPUTED_VALUE"""),"A0364")</f>
        <v>A0364</v>
      </c>
      <c r="B129" s="8" t="str">
        <f>IFERROR(__xludf.DUMMYFUNCTION("""COMPUTED_VALUE"""),"P0364")</f>
        <v>P0364</v>
      </c>
      <c r="C129" s="5">
        <f>IFERROR(__xludf.DUMMYFUNCTION("""COMPUTED_VALUE"""),45847.0)</f>
        <v>45847</v>
      </c>
      <c r="D129" s="5" t="str">
        <f>IFERROR(__xludf.DUMMYFUNCTION("""COMPUTED_VALUE"""),"Wednesday")</f>
        <v>Wednesday</v>
      </c>
      <c r="E129" s="6">
        <f>IFERROR(__xludf.DUMMYFUNCTION("""COMPUTED_VALUE"""),3.0)</f>
        <v>3</v>
      </c>
      <c r="F129" s="7">
        <f>IFERROR(__xludf.DUMMYFUNCTION("""COMPUTED_VALUE"""),0.6666666666666666)</f>
        <v>0.6666666667</v>
      </c>
      <c r="G129" s="8" t="str">
        <f>IFERROR(__xludf.DUMMYFUNCTION("""COMPUTED_VALUE"""),"M")</f>
        <v>M</v>
      </c>
      <c r="H129" s="8">
        <f>IFERROR(__xludf.DUMMYFUNCTION("""COMPUTED_VALUE"""),78.0)</f>
        <v>78</v>
      </c>
      <c r="I129" s="8" t="str">
        <f>IFERROR(__xludf.DUMMYFUNCTION("""COMPUTED_VALUE"""),"Dr. A")</f>
        <v>Dr. A</v>
      </c>
      <c r="J129" s="8" t="str">
        <f>IFERROR(__xludf.DUMMYFUNCTION("""COMPUTED_VALUE"""),"Consultation")</f>
        <v>Consultation</v>
      </c>
      <c r="K129" s="8">
        <f>IFERROR(__xludf.DUMMYFUNCTION("""COMPUTED_VALUE"""),20.0)</f>
        <v>20</v>
      </c>
      <c r="L129" s="8">
        <f>IFERROR(__xludf.DUMMYFUNCTION("""COMPUTED_VALUE"""),16.0)</f>
        <v>16</v>
      </c>
      <c r="M129" s="8">
        <f>IFERROR(__xludf.DUMMYFUNCTION("""COMPUTED_VALUE"""),-4.0)</f>
        <v>-4</v>
      </c>
      <c r="N129" s="8">
        <f>IFERROR(__xludf.DUMMYFUNCTION("""COMPUTED_VALUE"""),4.0)</f>
        <v>4</v>
      </c>
      <c r="O129" s="8" t="str">
        <f>IFERROR(__xludf.DUMMYFUNCTION("""COMPUTED_VALUE"""),"Yes")</f>
        <v>Yes</v>
      </c>
      <c r="P129" s="8"/>
    </row>
    <row r="130">
      <c r="A130" s="8" t="str">
        <f>IFERROR(__xludf.DUMMYFUNCTION("""COMPUTED_VALUE"""),"A0259")</f>
        <v>A0259</v>
      </c>
      <c r="B130" s="8" t="str">
        <f>IFERROR(__xludf.DUMMYFUNCTION("""COMPUTED_VALUE"""),"P0259")</f>
        <v>P0259</v>
      </c>
      <c r="C130" s="5">
        <f>IFERROR(__xludf.DUMMYFUNCTION("""COMPUTED_VALUE"""),45847.0)</f>
        <v>45847</v>
      </c>
      <c r="D130" s="5" t="str">
        <f>IFERROR(__xludf.DUMMYFUNCTION("""COMPUTED_VALUE"""),"Wednesday")</f>
        <v>Wednesday</v>
      </c>
      <c r="E130" s="6">
        <f>IFERROR(__xludf.DUMMYFUNCTION("""COMPUTED_VALUE"""),3.0)</f>
        <v>3</v>
      </c>
      <c r="F130" s="7">
        <f>IFERROR(__xludf.DUMMYFUNCTION("""COMPUTED_VALUE"""),0.625)</f>
        <v>0.625</v>
      </c>
      <c r="G130" s="8" t="str">
        <f>IFERROR(__xludf.DUMMYFUNCTION("""COMPUTED_VALUE"""),"M")</f>
        <v>M</v>
      </c>
      <c r="H130" s="8">
        <f>IFERROR(__xludf.DUMMYFUNCTION("""COMPUTED_VALUE"""),22.0)</f>
        <v>22</v>
      </c>
      <c r="I130" s="8" t="str">
        <f>IFERROR(__xludf.DUMMYFUNCTION("""COMPUTED_VALUE"""),"Nurse D")</f>
        <v>Nurse D</v>
      </c>
      <c r="J130" s="8" t="str">
        <f>IFERROR(__xludf.DUMMYFUNCTION("""COMPUTED_VALUE"""),"Emergency")</f>
        <v>Emergency</v>
      </c>
      <c r="K130" s="8">
        <f>IFERROR(__xludf.DUMMYFUNCTION("""COMPUTED_VALUE"""),20.0)</f>
        <v>20</v>
      </c>
      <c r="L130" s="8">
        <f>IFERROR(__xludf.DUMMYFUNCTION("""COMPUTED_VALUE"""),17.0)</f>
        <v>17</v>
      </c>
      <c r="M130" s="8">
        <f>IFERROR(__xludf.DUMMYFUNCTION("""COMPUTED_VALUE"""),-3.0)</f>
        <v>-3</v>
      </c>
      <c r="N130" s="8">
        <f>IFERROR(__xludf.DUMMYFUNCTION("""COMPUTED_VALUE"""),3.0)</f>
        <v>3</v>
      </c>
      <c r="O130" s="8" t="str">
        <f>IFERROR(__xludf.DUMMYFUNCTION("""COMPUTED_VALUE"""),"Yes")</f>
        <v>Yes</v>
      </c>
      <c r="P130" s="8"/>
    </row>
    <row r="131">
      <c r="A131" s="8" t="str">
        <f>IFERROR(__xludf.DUMMYFUNCTION("""COMPUTED_VALUE"""),"A0068")</f>
        <v>A0068</v>
      </c>
      <c r="B131" s="8" t="str">
        <f>IFERROR(__xludf.DUMMYFUNCTION("""COMPUTED_VALUE"""),"P0068")</f>
        <v>P0068</v>
      </c>
      <c r="C131" s="5">
        <f>IFERROR(__xludf.DUMMYFUNCTION("""COMPUTED_VALUE"""),45847.0)</f>
        <v>45847</v>
      </c>
      <c r="D131" s="5" t="str">
        <f>IFERROR(__xludf.DUMMYFUNCTION("""COMPUTED_VALUE"""),"Wednesday")</f>
        <v>Wednesday</v>
      </c>
      <c r="E131" s="6">
        <f>IFERROR(__xludf.DUMMYFUNCTION("""COMPUTED_VALUE"""),3.0)</f>
        <v>3</v>
      </c>
      <c r="F131" s="7">
        <f>IFERROR(__xludf.DUMMYFUNCTION("""COMPUTED_VALUE"""),0.3333333333333333)</f>
        <v>0.3333333333</v>
      </c>
      <c r="G131" s="8" t="str">
        <f>IFERROR(__xludf.DUMMYFUNCTION("""COMPUTED_VALUE"""),"F")</f>
        <v>F</v>
      </c>
      <c r="H131" s="8">
        <f>IFERROR(__xludf.DUMMYFUNCTION("""COMPUTED_VALUE"""),4.0)</f>
        <v>4</v>
      </c>
      <c r="I131" s="8" t="str">
        <f>IFERROR(__xludf.DUMMYFUNCTION("""COMPUTED_VALUE"""),"Dr. C")</f>
        <v>Dr. C</v>
      </c>
      <c r="J131" s="8" t="str">
        <f>IFERROR(__xludf.DUMMYFUNCTION("""COMPUTED_VALUE"""),"Emergency")</f>
        <v>Emergency</v>
      </c>
      <c r="K131" s="8">
        <f>IFERROR(__xludf.DUMMYFUNCTION("""COMPUTED_VALUE"""),25.0)</f>
        <v>25</v>
      </c>
      <c r="L131" s="8">
        <f>IFERROR(__xludf.DUMMYFUNCTION("""COMPUTED_VALUE"""),24.0)</f>
        <v>24</v>
      </c>
      <c r="M131" s="8">
        <f>IFERROR(__xludf.DUMMYFUNCTION("""COMPUTED_VALUE"""),-1.0)</f>
        <v>-1</v>
      </c>
      <c r="N131" s="8">
        <f>IFERROR(__xludf.DUMMYFUNCTION("""COMPUTED_VALUE"""),1.0)</f>
        <v>1</v>
      </c>
      <c r="O131" s="8" t="str">
        <f>IFERROR(__xludf.DUMMYFUNCTION("""COMPUTED_VALUE"""),"Yes")</f>
        <v>Yes</v>
      </c>
      <c r="P131" s="8"/>
    </row>
    <row r="132">
      <c r="A132" s="8" t="str">
        <f>IFERROR(__xludf.DUMMYFUNCTION("""COMPUTED_VALUE"""),"A0247")</f>
        <v>A0247</v>
      </c>
      <c r="B132" s="8" t="str">
        <f>IFERROR(__xludf.DUMMYFUNCTION("""COMPUTED_VALUE"""),"P0247")</f>
        <v>P0247</v>
      </c>
      <c r="C132" s="5">
        <f>IFERROR(__xludf.DUMMYFUNCTION("""COMPUTED_VALUE"""),45847.0)</f>
        <v>45847</v>
      </c>
      <c r="D132" s="5" t="str">
        <f>IFERROR(__xludf.DUMMYFUNCTION("""COMPUTED_VALUE"""),"Wednesday")</f>
        <v>Wednesday</v>
      </c>
      <c r="E132" s="6">
        <f>IFERROR(__xludf.DUMMYFUNCTION("""COMPUTED_VALUE"""),3.0)</f>
        <v>3</v>
      </c>
      <c r="F132" s="7">
        <f>IFERROR(__xludf.DUMMYFUNCTION("""COMPUTED_VALUE"""),0.40625)</f>
        <v>0.40625</v>
      </c>
      <c r="G132" s="8" t="str">
        <f>IFERROR(__xludf.DUMMYFUNCTION("""COMPUTED_VALUE"""),"M")</f>
        <v>M</v>
      </c>
      <c r="H132" s="8">
        <f>IFERROR(__xludf.DUMMYFUNCTION("""COMPUTED_VALUE"""),62.0)</f>
        <v>62</v>
      </c>
      <c r="I132" s="8" t="str">
        <f>IFERROR(__xludf.DUMMYFUNCTION("""COMPUTED_VALUE"""),"Dr. A")</f>
        <v>Dr. A</v>
      </c>
      <c r="J132" s="8" t="str">
        <f>IFERROR(__xludf.DUMMYFUNCTION("""COMPUTED_VALUE"""),"Follow-up")</f>
        <v>Follow-up</v>
      </c>
      <c r="K132" s="8">
        <f>IFERROR(__xludf.DUMMYFUNCTION("""COMPUTED_VALUE"""),20.0)</f>
        <v>20</v>
      </c>
      <c r="L132" s="8">
        <f>IFERROR(__xludf.DUMMYFUNCTION("""COMPUTED_VALUE"""),19.0)</f>
        <v>19</v>
      </c>
      <c r="M132" s="8">
        <f>IFERROR(__xludf.DUMMYFUNCTION("""COMPUTED_VALUE"""),-1.0)</f>
        <v>-1</v>
      </c>
      <c r="N132" s="8">
        <f>IFERROR(__xludf.DUMMYFUNCTION("""COMPUTED_VALUE"""),1.0)</f>
        <v>1</v>
      </c>
      <c r="O132" s="8" t="str">
        <f>IFERROR(__xludf.DUMMYFUNCTION("""COMPUTED_VALUE"""),"Yes")</f>
        <v>Yes</v>
      </c>
      <c r="P132" s="8"/>
    </row>
    <row r="133">
      <c r="A133" s="8" t="str">
        <f>IFERROR(__xludf.DUMMYFUNCTION("""COMPUTED_VALUE"""),"A0059")</f>
        <v>A0059</v>
      </c>
      <c r="B133" s="8" t="str">
        <f>IFERROR(__xludf.DUMMYFUNCTION("""COMPUTED_VALUE"""),"P0059")</f>
        <v>P0059</v>
      </c>
      <c r="C133" s="5">
        <f>IFERROR(__xludf.DUMMYFUNCTION("""COMPUTED_VALUE"""),45847.0)</f>
        <v>45847</v>
      </c>
      <c r="D133" s="5" t="str">
        <f>IFERROR(__xludf.DUMMYFUNCTION("""COMPUTED_VALUE"""),"Wednesday")</f>
        <v>Wednesday</v>
      </c>
      <c r="E133" s="6">
        <f>IFERROR(__xludf.DUMMYFUNCTION("""COMPUTED_VALUE"""),3.0)</f>
        <v>3</v>
      </c>
      <c r="F133" s="7">
        <f>IFERROR(__xludf.DUMMYFUNCTION("""COMPUTED_VALUE"""),0.53125)</f>
        <v>0.53125</v>
      </c>
      <c r="G133" s="8" t="str">
        <f>IFERROR(__xludf.DUMMYFUNCTION("""COMPUTED_VALUE"""),"F")</f>
        <v>F</v>
      </c>
      <c r="H133" s="8">
        <f>IFERROR(__xludf.DUMMYFUNCTION("""COMPUTED_VALUE"""),51.0)</f>
        <v>51</v>
      </c>
      <c r="I133" s="8" t="str">
        <f>IFERROR(__xludf.DUMMYFUNCTION("""COMPUTED_VALUE"""),"Dr. A")</f>
        <v>Dr. A</v>
      </c>
      <c r="J133" s="8" t="str">
        <f>IFERROR(__xludf.DUMMYFUNCTION("""COMPUTED_VALUE"""),"Consultation")</f>
        <v>Consultation</v>
      </c>
      <c r="K133" s="8">
        <f>IFERROR(__xludf.DUMMYFUNCTION("""COMPUTED_VALUE"""),20.0)</f>
        <v>20</v>
      </c>
      <c r="L133" s="8">
        <f>IFERROR(__xludf.DUMMYFUNCTION("""COMPUTED_VALUE"""),20.0)</f>
        <v>20</v>
      </c>
      <c r="M133" s="8">
        <f>IFERROR(__xludf.DUMMYFUNCTION("""COMPUTED_VALUE"""),0.0)</f>
        <v>0</v>
      </c>
      <c r="N133" s="8">
        <f>IFERROR(__xludf.DUMMYFUNCTION("""COMPUTED_VALUE"""),0.0)</f>
        <v>0</v>
      </c>
      <c r="O133" s="8" t="str">
        <f>IFERROR(__xludf.DUMMYFUNCTION("""COMPUTED_VALUE"""),"Yes")</f>
        <v>Yes</v>
      </c>
      <c r="P133" s="8"/>
    </row>
    <row r="134">
      <c r="A134" s="8" t="str">
        <f>IFERROR(__xludf.DUMMYFUNCTION("""COMPUTED_VALUE"""),"A0363")</f>
        <v>A0363</v>
      </c>
      <c r="B134" s="8" t="str">
        <f>IFERROR(__xludf.DUMMYFUNCTION("""COMPUTED_VALUE"""),"P0363")</f>
        <v>P0363</v>
      </c>
      <c r="C134" s="5">
        <f>IFERROR(__xludf.DUMMYFUNCTION("""COMPUTED_VALUE"""),45847.0)</f>
        <v>45847</v>
      </c>
      <c r="D134" s="5" t="str">
        <f>IFERROR(__xludf.DUMMYFUNCTION("""COMPUTED_VALUE"""),"Wednesday")</f>
        <v>Wednesday</v>
      </c>
      <c r="E134" s="6">
        <f>IFERROR(__xludf.DUMMYFUNCTION("""COMPUTED_VALUE"""),3.0)</f>
        <v>3</v>
      </c>
      <c r="F134" s="7">
        <f>IFERROR(__xludf.DUMMYFUNCTION("""COMPUTED_VALUE"""),0.46875)</f>
        <v>0.46875</v>
      </c>
      <c r="G134" s="8" t="str">
        <f>IFERROR(__xludf.DUMMYFUNCTION("""COMPUTED_VALUE"""),"F")</f>
        <v>F</v>
      </c>
      <c r="H134" s="8">
        <f>IFERROR(__xludf.DUMMYFUNCTION("""COMPUTED_VALUE"""),29.0)</f>
        <v>29</v>
      </c>
      <c r="I134" s="8" t="str">
        <f>IFERROR(__xludf.DUMMYFUNCTION("""COMPUTED_VALUE"""),"Dr. B")</f>
        <v>Dr. B</v>
      </c>
      <c r="J134" s="8" t="str">
        <f>IFERROR(__xludf.DUMMYFUNCTION("""COMPUTED_VALUE"""),"Consultation")</f>
        <v>Consultation</v>
      </c>
      <c r="K134" s="8">
        <f>IFERROR(__xludf.DUMMYFUNCTION("""COMPUTED_VALUE"""),15.0)</f>
        <v>15</v>
      </c>
      <c r="L134" s="8">
        <f>IFERROR(__xludf.DUMMYFUNCTION("""COMPUTED_VALUE"""),15.0)</f>
        <v>15</v>
      </c>
      <c r="M134" s="8">
        <f>IFERROR(__xludf.DUMMYFUNCTION("""COMPUTED_VALUE"""),0.0)</f>
        <v>0</v>
      </c>
      <c r="N134" s="8">
        <f>IFERROR(__xludf.DUMMYFUNCTION("""COMPUTED_VALUE"""),0.0)</f>
        <v>0</v>
      </c>
      <c r="O134" s="8" t="str">
        <f>IFERROR(__xludf.DUMMYFUNCTION("""COMPUTED_VALUE"""),"Yes")</f>
        <v>Yes</v>
      </c>
      <c r="P134" s="8"/>
    </row>
    <row r="135">
      <c r="A135" s="8" t="str">
        <f>IFERROR(__xludf.DUMMYFUNCTION("""COMPUTED_VALUE"""),"A0400")</f>
        <v>A0400</v>
      </c>
      <c r="B135" s="8" t="str">
        <f>IFERROR(__xludf.DUMMYFUNCTION("""COMPUTED_VALUE"""),"P0400")</f>
        <v>P0400</v>
      </c>
      <c r="C135" s="5">
        <f>IFERROR(__xludf.DUMMYFUNCTION("""COMPUTED_VALUE"""),45847.0)</f>
        <v>45847</v>
      </c>
      <c r="D135" s="5" t="str">
        <f>IFERROR(__xludf.DUMMYFUNCTION("""COMPUTED_VALUE"""),"Wednesday")</f>
        <v>Wednesday</v>
      </c>
      <c r="E135" s="6">
        <f>IFERROR(__xludf.DUMMYFUNCTION("""COMPUTED_VALUE"""),3.0)</f>
        <v>3</v>
      </c>
      <c r="F135" s="7">
        <f>IFERROR(__xludf.DUMMYFUNCTION("""COMPUTED_VALUE"""),0.5625)</f>
        <v>0.5625</v>
      </c>
      <c r="G135" s="8" t="str">
        <f>IFERROR(__xludf.DUMMYFUNCTION("""COMPUTED_VALUE"""),"F")</f>
        <v>F</v>
      </c>
      <c r="H135" s="8">
        <f>IFERROR(__xludf.DUMMYFUNCTION("""COMPUTED_VALUE"""),43.0)</f>
        <v>43</v>
      </c>
      <c r="I135" s="8" t="str">
        <f>IFERROR(__xludf.DUMMYFUNCTION("""COMPUTED_VALUE"""),"Nurse D")</f>
        <v>Nurse D</v>
      </c>
      <c r="J135" s="8" t="str">
        <f>IFERROR(__xludf.DUMMYFUNCTION("""COMPUTED_VALUE"""),"Consultation")</f>
        <v>Consultation</v>
      </c>
      <c r="K135" s="8">
        <f>IFERROR(__xludf.DUMMYFUNCTION("""COMPUTED_VALUE"""),15.0)</f>
        <v>15</v>
      </c>
      <c r="L135" s="8">
        <f>IFERROR(__xludf.DUMMYFUNCTION("""COMPUTED_VALUE"""),15.0)</f>
        <v>15</v>
      </c>
      <c r="M135" s="8">
        <f>IFERROR(__xludf.DUMMYFUNCTION("""COMPUTED_VALUE"""),0.0)</f>
        <v>0</v>
      </c>
      <c r="N135" s="8">
        <f>IFERROR(__xludf.DUMMYFUNCTION("""COMPUTED_VALUE"""),0.0)</f>
        <v>0</v>
      </c>
      <c r="O135" s="8" t="str">
        <f>IFERROR(__xludf.DUMMYFUNCTION("""COMPUTED_VALUE"""),"Yes")</f>
        <v>Yes</v>
      </c>
      <c r="P135" s="8"/>
    </row>
    <row r="136">
      <c r="A136" s="8" t="str">
        <f>IFERROR(__xludf.DUMMYFUNCTION("""COMPUTED_VALUE"""),"A0494")</f>
        <v>A0494</v>
      </c>
      <c r="B136" s="8" t="str">
        <f>IFERROR(__xludf.DUMMYFUNCTION("""COMPUTED_VALUE"""),"P0494")</f>
        <v>P0494</v>
      </c>
      <c r="C136" s="5">
        <f>IFERROR(__xludf.DUMMYFUNCTION("""COMPUTED_VALUE"""),45847.0)</f>
        <v>45847</v>
      </c>
      <c r="D136" s="5" t="str">
        <f>IFERROR(__xludf.DUMMYFUNCTION("""COMPUTED_VALUE"""),"Wednesday")</f>
        <v>Wednesday</v>
      </c>
      <c r="E136" s="6">
        <f>IFERROR(__xludf.DUMMYFUNCTION("""COMPUTED_VALUE"""),3.0)</f>
        <v>3</v>
      </c>
      <c r="F136" s="7">
        <f>IFERROR(__xludf.DUMMYFUNCTION("""COMPUTED_VALUE"""),0.46875)</f>
        <v>0.46875</v>
      </c>
      <c r="G136" s="8" t="str">
        <f>IFERROR(__xludf.DUMMYFUNCTION("""COMPUTED_VALUE"""),"F")</f>
        <v>F</v>
      </c>
      <c r="H136" s="8">
        <f>IFERROR(__xludf.DUMMYFUNCTION("""COMPUTED_VALUE"""),47.0)</f>
        <v>47</v>
      </c>
      <c r="I136" s="8" t="str">
        <f>IFERROR(__xludf.DUMMYFUNCTION("""COMPUTED_VALUE"""),"Dr. C")</f>
        <v>Dr. C</v>
      </c>
      <c r="J136" s="8" t="str">
        <f>IFERROR(__xludf.DUMMYFUNCTION("""COMPUTED_VALUE"""),"Consultation")</f>
        <v>Consultation</v>
      </c>
      <c r="K136" s="8">
        <f>IFERROR(__xludf.DUMMYFUNCTION("""COMPUTED_VALUE"""),15.0)</f>
        <v>15</v>
      </c>
      <c r="L136" s="8">
        <f>IFERROR(__xludf.DUMMYFUNCTION("""COMPUTED_VALUE"""),15.0)</f>
        <v>15</v>
      </c>
      <c r="M136" s="8">
        <f>IFERROR(__xludf.DUMMYFUNCTION("""COMPUTED_VALUE"""),0.0)</f>
        <v>0</v>
      </c>
      <c r="N136" s="8">
        <f>IFERROR(__xludf.DUMMYFUNCTION("""COMPUTED_VALUE"""),0.0)</f>
        <v>0</v>
      </c>
      <c r="O136" s="8" t="str">
        <f>IFERROR(__xludf.DUMMYFUNCTION("""COMPUTED_VALUE"""),"Yes")</f>
        <v>Yes</v>
      </c>
      <c r="P136" s="8"/>
    </row>
    <row r="137">
      <c r="A137" s="8" t="str">
        <f>IFERROR(__xludf.DUMMYFUNCTION("""COMPUTED_VALUE"""),"A0329")</f>
        <v>A0329</v>
      </c>
      <c r="B137" s="8" t="str">
        <f>IFERROR(__xludf.DUMMYFUNCTION("""COMPUTED_VALUE"""),"P0329")</f>
        <v>P0329</v>
      </c>
      <c r="C137" s="5">
        <f>IFERROR(__xludf.DUMMYFUNCTION("""COMPUTED_VALUE"""),45847.0)</f>
        <v>45847</v>
      </c>
      <c r="D137" s="5" t="str">
        <f>IFERROR(__xludf.DUMMYFUNCTION("""COMPUTED_VALUE"""),"Wednesday")</f>
        <v>Wednesday</v>
      </c>
      <c r="E137" s="6">
        <f>IFERROR(__xludf.DUMMYFUNCTION("""COMPUTED_VALUE"""),3.0)</f>
        <v>3</v>
      </c>
      <c r="F137" s="7">
        <f>IFERROR(__xludf.DUMMYFUNCTION("""COMPUTED_VALUE"""),0.5104166666666666)</f>
        <v>0.5104166667</v>
      </c>
      <c r="G137" s="8" t="str">
        <f>IFERROR(__xludf.DUMMYFUNCTION("""COMPUTED_VALUE"""),"M")</f>
        <v>M</v>
      </c>
      <c r="H137" s="8">
        <f>IFERROR(__xludf.DUMMYFUNCTION("""COMPUTED_VALUE"""),47.0)</f>
        <v>47</v>
      </c>
      <c r="I137" s="8" t="str">
        <f>IFERROR(__xludf.DUMMYFUNCTION("""COMPUTED_VALUE"""),"Dr. C")</f>
        <v>Dr. C</v>
      </c>
      <c r="J137" s="8" t="str">
        <f>IFERROR(__xludf.DUMMYFUNCTION("""COMPUTED_VALUE"""),"Consultation")</f>
        <v>Consultation</v>
      </c>
      <c r="K137" s="8">
        <f>IFERROR(__xludf.DUMMYFUNCTION("""COMPUTED_VALUE"""),25.0)</f>
        <v>25</v>
      </c>
      <c r="L137" s="8">
        <f>IFERROR(__xludf.DUMMYFUNCTION("""COMPUTED_VALUE"""),26.0)</f>
        <v>26</v>
      </c>
      <c r="M137" s="8">
        <f>IFERROR(__xludf.DUMMYFUNCTION("""COMPUTED_VALUE"""),1.0)</f>
        <v>1</v>
      </c>
      <c r="N137" s="8">
        <f>IFERROR(__xludf.DUMMYFUNCTION("""COMPUTED_VALUE"""),1.0)</f>
        <v>1</v>
      </c>
      <c r="O137" s="8" t="str">
        <f>IFERROR(__xludf.DUMMYFUNCTION("""COMPUTED_VALUE"""),"Yes")</f>
        <v>Yes</v>
      </c>
      <c r="P137" s="8"/>
    </row>
    <row r="138">
      <c r="A138" s="8" t="str">
        <f>IFERROR(__xludf.DUMMYFUNCTION("""COMPUTED_VALUE"""),"A0133")</f>
        <v>A0133</v>
      </c>
      <c r="B138" s="8" t="str">
        <f>IFERROR(__xludf.DUMMYFUNCTION("""COMPUTED_VALUE"""),"P0133")</f>
        <v>P0133</v>
      </c>
      <c r="C138" s="5">
        <f>IFERROR(__xludf.DUMMYFUNCTION("""COMPUTED_VALUE"""),45847.0)</f>
        <v>45847</v>
      </c>
      <c r="D138" s="5" t="str">
        <f>IFERROR(__xludf.DUMMYFUNCTION("""COMPUTED_VALUE"""),"Wednesday")</f>
        <v>Wednesday</v>
      </c>
      <c r="E138" s="6">
        <f>IFERROR(__xludf.DUMMYFUNCTION("""COMPUTED_VALUE"""),3.0)</f>
        <v>3</v>
      </c>
      <c r="F138" s="7">
        <f>IFERROR(__xludf.DUMMYFUNCTION("""COMPUTED_VALUE"""),0.53125)</f>
        <v>0.53125</v>
      </c>
      <c r="G138" s="8" t="str">
        <f>IFERROR(__xludf.DUMMYFUNCTION("""COMPUTED_VALUE"""),"F")</f>
        <v>F</v>
      </c>
      <c r="H138" s="8">
        <f>IFERROR(__xludf.DUMMYFUNCTION("""COMPUTED_VALUE"""),2.0)</f>
        <v>2</v>
      </c>
      <c r="I138" s="8" t="str">
        <f>IFERROR(__xludf.DUMMYFUNCTION("""COMPUTED_VALUE"""),"Nurse D")</f>
        <v>Nurse D</v>
      </c>
      <c r="J138" s="8" t="str">
        <f>IFERROR(__xludf.DUMMYFUNCTION("""COMPUTED_VALUE"""),"Follow-up")</f>
        <v>Follow-up</v>
      </c>
      <c r="K138" s="8">
        <f>IFERROR(__xludf.DUMMYFUNCTION("""COMPUTED_VALUE"""),25.0)</f>
        <v>25</v>
      </c>
      <c r="L138" s="8">
        <f>IFERROR(__xludf.DUMMYFUNCTION("""COMPUTED_VALUE"""),27.0)</f>
        <v>27</v>
      </c>
      <c r="M138" s="8">
        <f>IFERROR(__xludf.DUMMYFUNCTION("""COMPUTED_VALUE"""),2.0)</f>
        <v>2</v>
      </c>
      <c r="N138" s="8">
        <f>IFERROR(__xludf.DUMMYFUNCTION("""COMPUTED_VALUE"""),2.0)</f>
        <v>2</v>
      </c>
      <c r="O138" s="8" t="str">
        <f>IFERROR(__xludf.DUMMYFUNCTION("""COMPUTED_VALUE"""),"Yes")</f>
        <v>Yes</v>
      </c>
      <c r="P138" s="8"/>
    </row>
    <row r="139">
      <c r="A139" s="8" t="str">
        <f>IFERROR(__xludf.DUMMYFUNCTION("""COMPUTED_VALUE"""),"A0457")</f>
        <v>A0457</v>
      </c>
      <c r="B139" s="8" t="str">
        <f>IFERROR(__xludf.DUMMYFUNCTION("""COMPUTED_VALUE"""),"P0457")</f>
        <v>P0457</v>
      </c>
      <c r="C139" s="5">
        <f>IFERROR(__xludf.DUMMYFUNCTION("""COMPUTED_VALUE"""),45847.0)</f>
        <v>45847</v>
      </c>
      <c r="D139" s="5" t="str">
        <f>IFERROR(__xludf.DUMMYFUNCTION("""COMPUTED_VALUE"""),"Wednesday")</f>
        <v>Wednesday</v>
      </c>
      <c r="E139" s="6">
        <f>IFERROR(__xludf.DUMMYFUNCTION("""COMPUTED_VALUE"""),3.0)</f>
        <v>3</v>
      </c>
      <c r="F139" s="7">
        <f>IFERROR(__xludf.DUMMYFUNCTION("""COMPUTED_VALUE"""),0.6354166666666666)</f>
        <v>0.6354166667</v>
      </c>
      <c r="G139" s="8" t="str">
        <f>IFERROR(__xludf.DUMMYFUNCTION("""COMPUTED_VALUE"""),"M")</f>
        <v>M</v>
      </c>
      <c r="H139" s="8">
        <f>IFERROR(__xludf.DUMMYFUNCTION("""COMPUTED_VALUE"""),32.0)</f>
        <v>32</v>
      </c>
      <c r="I139" s="8" t="str">
        <f>IFERROR(__xludf.DUMMYFUNCTION("""COMPUTED_VALUE"""),"Dr. B")</f>
        <v>Dr. B</v>
      </c>
      <c r="J139" s="8" t="str">
        <f>IFERROR(__xludf.DUMMYFUNCTION("""COMPUTED_VALUE"""),"Follow-up")</f>
        <v>Follow-up</v>
      </c>
      <c r="K139" s="8">
        <f>IFERROR(__xludf.DUMMYFUNCTION("""COMPUTED_VALUE"""),25.0)</f>
        <v>25</v>
      </c>
      <c r="L139" s="8">
        <f>IFERROR(__xludf.DUMMYFUNCTION("""COMPUTED_VALUE"""),29.0)</f>
        <v>29</v>
      </c>
      <c r="M139" s="8">
        <f>IFERROR(__xludf.DUMMYFUNCTION("""COMPUTED_VALUE"""),4.0)</f>
        <v>4</v>
      </c>
      <c r="N139" s="8">
        <f>IFERROR(__xludf.DUMMYFUNCTION("""COMPUTED_VALUE"""),4.0)</f>
        <v>4</v>
      </c>
      <c r="O139" s="8" t="str">
        <f>IFERROR(__xludf.DUMMYFUNCTION("""COMPUTED_VALUE"""),"Yes")</f>
        <v>Yes</v>
      </c>
      <c r="P139" s="8"/>
    </row>
    <row r="140">
      <c r="A140" s="8" t="str">
        <f>IFERROR(__xludf.DUMMYFUNCTION("""COMPUTED_VALUE"""),"A0188")</f>
        <v>A0188</v>
      </c>
      <c r="B140" s="8" t="str">
        <f>IFERROR(__xludf.DUMMYFUNCTION("""COMPUTED_VALUE"""),"P0188")</f>
        <v>P0188</v>
      </c>
      <c r="C140" s="5">
        <f>IFERROR(__xludf.DUMMYFUNCTION("""COMPUTED_VALUE"""),45848.0)</f>
        <v>45848</v>
      </c>
      <c r="D140" s="5" t="str">
        <f>IFERROR(__xludf.DUMMYFUNCTION("""COMPUTED_VALUE"""),"Thursday")</f>
        <v>Thursday</v>
      </c>
      <c r="E140" s="6">
        <f>IFERROR(__xludf.DUMMYFUNCTION("""COMPUTED_VALUE"""),4.0)</f>
        <v>4</v>
      </c>
      <c r="F140" s="7">
        <f>IFERROR(__xludf.DUMMYFUNCTION("""COMPUTED_VALUE"""),0.3333333333333333)</f>
        <v>0.3333333333</v>
      </c>
      <c r="G140" s="8" t="str">
        <f>IFERROR(__xludf.DUMMYFUNCTION("""COMPUTED_VALUE"""),"M")</f>
        <v>M</v>
      </c>
      <c r="H140" s="8">
        <f>IFERROR(__xludf.DUMMYFUNCTION("""COMPUTED_VALUE"""),36.0)</f>
        <v>36</v>
      </c>
      <c r="I140" s="8" t="str">
        <f>IFERROR(__xludf.DUMMYFUNCTION("""COMPUTED_VALUE"""),"Dr. A")</f>
        <v>Dr. A</v>
      </c>
      <c r="J140" s="8" t="str">
        <f>IFERROR(__xludf.DUMMYFUNCTION("""COMPUTED_VALUE"""),"Emergency")</f>
        <v>Emergency</v>
      </c>
      <c r="K140" s="8">
        <f>IFERROR(__xludf.DUMMYFUNCTION("""COMPUTED_VALUE"""),25.0)</f>
        <v>25</v>
      </c>
      <c r="L140" s="8">
        <f>IFERROR(__xludf.DUMMYFUNCTION("""COMPUTED_VALUE"""),19.0)</f>
        <v>19</v>
      </c>
      <c r="M140" s="8">
        <f>IFERROR(__xludf.DUMMYFUNCTION("""COMPUTED_VALUE"""),-6.0)</f>
        <v>-6</v>
      </c>
      <c r="N140" s="8">
        <f>IFERROR(__xludf.DUMMYFUNCTION("""COMPUTED_VALUE"""),6.0)</f>
        <v>6</v>
      </c>
      <c r="O140" s="8" t="str">
        <f>IFERROR(__xludf.DUMMYFUNCTION("""COMPUTED_VALUE"""),"Yes")</f>
        <v>Yes</v>
      </c>
      <c r="P140" s="8"/>
    </row>
    <row r="141">
      <c r="A141" s="8" t="str">
        <f>IFERROR(__xludf.DUMMYFUNCTION("""COMPUTED_VALUE"""),"A0092")</f>
        <v>A0092</v>
      </c>
      <c r="B141" s="8" t="str">
        <f>IFERROR(__xludf.DUMMYFUNCTION("""COMPUTED_VALUE"""),"P0092")</f>
        <v>P0092</v>
      </c>
      <c r="C141" s="5">
        <f>IFERROR(__xludf.DUMMYFUNCTION("""COMPUTED_VALUE"""),45848.0)</f>
        <v>45848</v>
      </c>
      <c r="D141" s="5" t="str">
        <f>IFERROR(__xludf.DUMMYFUNCTION("""COMPUTED_VALUE"""),"Thursday")</f>
        <v>Thursday</v>
      </c>
      <c r="E141" s="6">
        <f>IFERROR(__xludf.DUMMYFUNCTION("""COMPUTED_VALUE"""),4.0)</f>
        <v>4</v>
      </c>
      <c r="F141" s="7">
        <f>IFERROR(__xludf.DUMMYFUNCTION("""COMPUTED_VALUE"""),0.6354166666666666)</f>
        <v>0.6354166667</v>
      </c>
      <c r="G141" s="8" t="str">
        <f>IFERROR(__xludf.DUMMYFUNCTION("""COMPUTED_VALUE"""),"F")</f>
        <v>F</v>
      </c>
      <c r="H141" s="8">
        <f>IFERROR(__xludf.DUMMYFUNCTION("""COMPUTED_VALUE"""),67.0)</f>
        <v>67</v>
      </c>
      <c r="I141" s="8" t="str">
        <f>IFERROR(__xludf.DUMMYFUNCTION("""COMPUTED_VALUE"""),"Dr. B")</f>
        <v>Dr. B</v>
      </c>
      <c r="J141" s="8" t="str">
        <f>IFERROR(__xludf.DUMMYFUNCTION("""COMPUTED_VALUE"""),"Consultation")</f>
        <v>Consultation</v>
      </c>
      <c r="K141" s="8">
        <f>IFERROR(__xludf.DUMMYFUNCTION("""COMPUTED_VALUE"""),15.0)</f>
        <v>15</v>
      </c>
      <c r="L141" s="8">
        <f>IFERROR(__xludf.DUMMYFUNCTION("""COMPUTED_VALUE"""),14.0)</f>
        <v>14</v>
      </c>
      <c r="M141" s="8">
        <f>IFERROR(__xludf.DUMMYFUNCTION("""COMPUTED_VALUE"""),-1.0)</f>
        <v>-1</v>
      </c>
      <c r="N141" s="8">
        <f>IFERROR(__xludf.DUMMYFUNCTION("""COMPUTED_VALUE"""),1.0)</f>
        <v>1</v>
      </c>
      <c r="O141" s="8" t="str">
        <f>IFERROR(__xludf.DUMMYFUNCTION("""COMPUTED_VALUE"""),"Yes")</f>
        <v>Yes</v>
      </c>
      <c r="P141" s="8"/>
    </row>
    <row r="142">
      <c r="A142" s="8" t="str">
        <f>IFERROR(__xludf.DUMMYFUNCTION("""COMPUTED_VALUE"""),"A0148")</f>
        <v>A0148</v>
      </c>
      <c r="B142" s="8" t="str">
        <f>IFERROR(__xludf.DUMMYFUNCTION("""COMPUTED_VALUE"""),"P0148")</f>
        <v>P0148</v>
      </c>
      <c r="C142" s="5">
        <f>IFERROR(__xludf.DUMMYFUNCTION("""COMPUTED_VALUE"""),45848.0)</f>
        <v>45848</v>
      </c>
      <c r="D142" s="5" t="str">
        <f>IFERROR(__xludf.DUMMYFUNCTION("""COMPUTED_VALUE"""),"Thursday")</f>
        <v>Thursday</v>
      </c>
      <c r="E142" s="6">
        <f>IFERROR(__xludf.DUMMYFUNCTION("""COMPUTED_VALUE"""),4.0)</f>
        <v>4</v>
      </c>
      <c r="F142" s="7">
        <f>IFERROR(__xludf.DUMMYFUNCTION("""COMPUTED_VALUE"""),0.5)</f>
        <v>0.5</v>
      </c>
      <c r="G142" s="8" t="str">
        <f>IFERROR(__xludf.DUMMYFUNCTION("""COMPUTED_VALUE"""),"M")</f>
        <v>M</v>
      </c>
      <c r="H142" s="8">
        <f>IFERROR(__xludf.DUMMYFUNCTION("""COMPUTED_VALUE"""),57.0)</f>
        <v>57</v>
      </c>
      <c r="I142" s="8" t="str">
        <f>IFERROR(__xludf.DUMMYFUNCTION("""COMPUTED_VALUE"""),"Dr. A")</f>
        <v>Dr. A</v>
      </c>
      <c r="J142" s="8" t="str">
        <f>IFERROR(__xludf.DUMMYFUNCTION("""COMPUTED_VALUE"""),"Consultation")</f>
        <v>Consultation</v>
      </c>
      <c r="K142" s="8">
        <f>IFERROR(__xludf.DUMMYFUNCTION("""COMPUTED_VALUE"""),15.0)</f>
        <v>15</v>
      </c>
      <c r="L142" s="8">
        <f>IFERROR(__xludf.DUMMYFUNCTION("""COMPUTED_VALUE"""),14.0)</f>
        <v>14</v>
      </c>
      <c r="M142" s="8">
        <f>IFERROR(__xludf.DUMMYFUNCTION("""COMPUTED_VALUE"""),-1.0)</f>
        <v>-1</v>
      </c>
      <c r="N142" s="8">
        <f>IFERROR(__xludf.DUMMYFUNCTION("""COMPUTED_VALUE"""),1.0)</f>
        <v>1</v>
      </c>
      <c r="O142" s="8" t="str">
        <f>IFERROR(__xludf.DUMMYFUNCTION("""COMPUTED_VALUE"""),"Yes")</f>
        <v>Yes</v>
      </c>
      <c r="P142" s="8"/>
    </row>
    <row r="143">
      <c r="A143" s="8" t="str">
        <f>IFERROR(__xludf.DUMMYFUNCTION("""COMPUTED_VALUE"""),"A0488")</f>
        <v>A0488</v>
      </c>
      <c r="B143" s="8" t="str">
        <f>IFERROR(__xludf.DUMMYFUNCTION("""COMPUTED_VALUE"""),"P0488")</f>
        <v>P0488</v>
      </c>
      <c r="C143" s="5">
        <f>IFERROR(__xludf.DUMMYFUNCTION("""COMPUTED_VALUE"""),45848.0)</f>
        <v>45848</v>
      </c>
      <c r="D143" s="5" t="str">
        <f>IFERROR(__xludf.DUMMYFUNCTION("""COMPUTED_VALUE"""),"Thursday")</f>
        <v>Thursday</v>
      </c>
      <c r="E143" s="6">
        <f>IFERROR(__xludf.DUMMYFUNCTION("""COMPUTED_VALUE"""),4.0)</f>
        <v>4</v>
      </c>
      <c r="F143" s="7">
        <f>IFERROR(__xludf.DUMMYFUNCTION("""COMPUTED_VALUE"""),0.375)</f>
        <v>0.375</v>
      </c>
      <c r="G143" s="8" t="str">
        <f>IFERROR(__xludf.DUMMYFUNCTION("""COMPUTED_VALUE"""),"M")</f>
        <v>M</v>
      </c>
      <c r="H143" s="8">
        <f>IFERROR(__xludf.DUMMYFUNCTION("""COMPUTED_VALUE"""),19.0)</f>
        <v>19</v>
      </c>
      <c r="I143" s="8" t="str">
        <f>IFERROR(__xludf.DUMMYFUNCTION("""COMPUTED_VALUE"""),"Dr. C")</f>
        <v>Dr. C</v>
      </c>
      <c r="J143" s="8" t="str">
        <f>IFERROR(__xludf.DUMMYFUNCTION("""COMPUTED_VALUE"""),"Follow-up")</f>
        <v>Follow-up</v>
      </c>
      <c r="K143" s="8">
        <f>IFERROR(__xludf.DUMMYFUNCTION("""COMPUTED_VALUE"""),20.0)</f>
        <v>20</v>
      </c>
      <c r="L143" s="8">
        <f>IFERROR(__xludf.DUMMYFUNCTION("""COMPUTED_VALUE"""),22.0)</f>
        <v>22</v>
      </c>
      <c r="M143" s="8">
        <f>IFERROR(__xludf.DUMMYFUNCTION("""COMPUTED_VALUE"""),2.0)</f>
        <v>2</v>
      </c>
      <c r="N143" s="8">
        <f>IFERROR(__xludf.DUMMYFUNCTION("""COMPUTED_VALUE"""),2.0)</f>
        <v>2</v>
      </c>
      <c r="O143" s="8" t="str">
        <f>IFERROR(__xludf.DUMMYFUNCTION("""COMPUTED_VALUE"""),"Yes")</f>
        <v>Yes</v>
      </c>
      <c r="P143" s="8"/>
    </row>
    <row r="144">
      <c r="A144" s="8" t="str">
        <f>IFERROR(__xludf.DUMMYFUNCTION("""COMPUTED_VALUE"""),"A0213")</f>
        <v>A0213</v>
      </c>
      <c r="B144" s="8" t="str">
        <f>IFERROR(__xludf.DUMMYFUNCTION("""COMPUTED_VALUE"""),"P0213")</f>
        <v>P0213</v>
      </c>
      <c r="C144" s="5">
        <f>IFERROR(__xludf.DUMMYFUNCTION("""COMPUTED_VALUE"""),45848.0)</f>
        <v>45848</v>
      </c>
      <c r="D144" s="5" t="str">
        <f>IFERROR(__xludf.DUMMYFUNCTION("""COMPUTED_VALUE"""),"Thursday")</f>
        <v>Thursday</v>
      </c>
      <c r="E144" s="6">
        <f>IFERROR(__xludf.DUMMYFUNCTION("""COMPUTED_VALUE"""),4.0)</f>
        <v>4</v>
      </c>
      <c r="F144" s="7">
        <f>IFERROR(__xludf.DUMMYFUNCTION("""COMPUTED_VALUE"""),0.4895833333333333)</f>
        <v>0.4895833333</v>
      </c>
      <c r="G144" s="8" t="str">
        <f>IFERROR(__xludf.DUMMYFUNCTION("""COMPUTED_VALUE"""),"F")</f>
        <v>F</v>
      </c>
      <c r="H144" s="8">
        <f>IFERROR(__xludf.DUMMYFUNCTION("""COMPUTED_VALUE"""),12.0)</f>
        <v>12</v>
      </c>
      <c r="I144" s="8" t="str">
        <f>IFERROR(__xludf.DUMMYFUNCTION("""COMPUTED_VALUE"""),"Dr. B")</f>
        <v>Dr. B</v>
      </c>
      <c r="J144" s="8" t="str">
        <f>IFERROR(__xludf.DUMMYFUNCTION("""COMPUTED_VALUE"""),"Consultation")</f>
        <v>Consultation</v>
      </c>
      <c r="K144" s="8">
        <f>IFERROR(__xludf.DUMMYFUNCTION("""COMPUTED_VALUE"""),25.0)</f>
        <v>25</v>
      </c>
      <c r="L144" s="8">
        <f>IFERROR(__xludf.DUMMYFUNCTION("""COMPUTED_VALUE"""),28.0)</f>
        <v>28</v>
      </c>
      <c r="M144" s="8">
        <f>IFERROR(__xludf.DUMMYFUNCTION("""COMPUTED_VALUE"""),3.0)</f>
        <v>3</v>
      </c>
      <c r="N144" s="8">
        <f>IFERROR(__xludf.DUMMYFUNCTION("""COMPUTED_VALUE"""),3.0)</f>
        <v>3</v>
      </c>
      <c r="O144" s="8" t="str">
        <f>IFERROR(__xludf.DUMMYFUNCTION("""COMPUTED_VALUE"""),"Yes")</f>
        <v>Yes</v>
      </c>
      <c r="P144" s="8"/>
    </row>
    <row r="145">
      <c r="A145" s="8" t="str">
        <f>IFERROR(__xludf.DUMMYFUNCTION("""COMPUTED_VALUE"""),"A0475")</f>
        <v>A0475</v>
      </c>
      <c r="B145" s="8" t="str">
        <f>IFERROR(__xludf.DUMMYFUNCTION("""COMPUTED_VALUE"""),"P0475")</f>
        <v>P0475</v>
      </c>
      <c r="C145" s="5">
        <f>IFERROR(__xludf.DUMMYFUNCTION("""COMPUTED_VALUE"""),45848.0)</f>
        <v>45848</v>
      </c>
      <c r="D145" s="5" t="str">
        <f>IFERROR(__xludf.DUMMYFUNCTION("""COMPUTED_VALUE"""),"Thursday")</f>
        <v>Thursday</v>
      </c>
      <c r="E145" s="6">
        <f>IFERROR(__xludf.DUMMYFUNCTION("""COMPUTED_VALUE"""),4.0)</f>
        <v>4</v>
      </c>
      <c r="F145" s="7">
        <f>IFERROR(__xludf.DUMMYFUNCTION("""COMPUTED_VALUE"""),0.6041666666666666)</f>
        <v>0.6041666667</v>
      </c>
      <c r="G145" s="8" t="str">
        <f>IFERROR(__xludf.DUMMYFUNCTION("""COMPUTED_VALUE"""),"M")</f>
        <v>M</v>
      </c>
      <c r="H145" s="8">
        <f>IFERROR(__xludf.DUMMYFUNCTION("""COMPUTED_VALUE"""),16.0)</f>
        <v>16</v>
      </c>
      <c r="I145" s="8" t="str">
        <f>IFERROR(__xludf.DUMMYFUNCTION("""COMPUTED_VALUE"""),"Nurse D")</f>
        <v>Nurse D</v>
      </c>
      <c r="J145" s="8" t="str">
        <f>IFERROR(__xludf.DUMMYFUNCTION("""COMPUTED_VALUE"""),"Consultation")</f>
        <v>Consultation</v>
      </c>
      <c r="K145" s="8">
        <f>IFERROR(__xludf.DUMMYFUNCTION("""COMPUTED_VALUE"""),25.0)</f>
        <v>25</v>
      </c>
      <c r="L145" s="8">
        <f>IFERROR(__xludf.DUMMYFUNCTION("""COMPUTED_VALUE"""),28.0)</f>
        <v>28</v>
      </c>
      <c r="M145" s="8">
        <f>IFERROR(__xludf.DUMMYFUNCTION("""COMPUTED_VALUE"""),3.0)</f>
        <v>3</v>
      </c>
      <c r="N145" s="8">
        <f>IFERROR(__xludf.DUMMYFUNCTION("""COMPUTED_VALUE"""),3.0)</f>
        <v>3</v>
      </c>
      <c r="O145" s="8" t="str">
        <f>IFERROR(__xludf.DUMMYFUNCTION("""COMPUTED_VALUE"""),"Yes")</f>
        <v>Yes</v>
      </c>
      <c r="P145" s="8"/>
    </row>
    <row r="146">
      <c r="A146" s="8" t="str">
        <f>IFERROR(__xludf.DUMMYFUNCTION("""COMPUTED_VALUE"""),"A0252")</f>
        <v>A0252</v>
      </c>
      <c r="B146" s="8" t="str">
        <f>IFERROR(__xludf.DUMMYFUNCTION("""COMPUTED_VALUE"""),"P0252")</f>
        <v>P0252</v>
      </c>
      <c r="C146" s="5">
        <f>IFERROR(__xludf.DUMMYFUNCTION("""COMPUTED_VALUE"""),45848.0)</f>
        <v>45848</v>
      </c>
      <c r="D146" s="5" t="str">
        <f>IFERROR(__xludf.DUMMYFUNCTION("""COMPUTED_VALUE"""),"Thursday")</f>
        <v>Thursday</v>
      </c>
      <c r="E146" s="6">
        <f>IFERROR(__xludf.DUMMYFUNCTION("""COMPUTED_VALUE"""),4.0)</f>
        <v>4</v>
      </c>
      <c r="F146" s="7">
        <f>IFERROR(__xludf.DUMMYFUNCTION("""COMPUTED_VALUE"""),0.5833333333333334)</f>
        <v>0.5833333333</v>
      </c>
      <c r="G146" s="8" t="str">
        <f>IFERROR(__xludf.DUMMYFUNCTION("""COMPUTED_VALUE"""),"F")</f>
        <v>F</v>
      </c>
      <c r="H146" s="8">
        <f>IFERROR(__xludf.DUMMYFUNCTION("""COMPUTED_VALUE"""),9.0)</f>
        <v>9</v>
      </c>
      <c r="I146" s="8" t="str">
        <f>IFERROR(__xludf.DUMMYFUNCTION("""COMPUTED_VALUE"""),"Nurse D")</f>
        <v>Nurse D</v>
      </c>
      <c r="J146" s="8" t="str">
        <f>IFERROR(__xludf.DUMMYFUNCTION("""COMPUTED_VALUE"""),"Consultation")</f>
        <v>Consultation</v>
      </c>
      <c r="K146" s="8">
        <f>IFERROR(__xludf.DUMMYFUNCTION("""COMPUTED_VALUE"""),30.0)</f>
        <v>30</v>
      </c>
      <c r="L146" s="8">
        <f>IFERROR(__xludf.DUMMYFUNCTION("""COMPUTED_VALUE"""),39.0)</f>
        <v>39</v>
      </c>
      <c r="M146" s="8">
        <f>IFERROR(__xludf.DUMMYFUNCTION("""COMPUTED_VALUE"""),9.0)</f>
        <v>9</v>
      </c>
      <c r="N146" s="8">
        <f>IFERROR(__xludf.DUMMYFUNCTION("""COMPUTED_VALUE"""),9.0)</f>
        <v>9</v>
      </c>
      <c r="O146" s="8" t="str">
        <f>IFERROR(__xludf.DUMMYFUNCTION("""COMPUTED_VALUE"""),"Yes")</f>
        <v>Yes</v>
      </c>
      <c r="P146" s="8"/>
    </row>
    <row r="147">
      <c r="A147" s="8" t="str">
        <f>IFERROR(__xludf.DUMMYFUNCTION("""COMPUTED_VALUE"""),"A0100")</f>
        <v>A0100</v>
      </c>
      <c r="B147" s="8" t="str">
        <f>IFERROR(__xludf.DUMMYFUNCTION("""COMPUTED_VALUE"""),"P0100")</f>
        <v>P0100</v>
      </c>
      <c r="C147" s="5">
        <f>IFERROR(__xludf.DUMMYFUNCTION("""COMPUTED_VALUE"""),45848.0)</f>
        <v>45848</v>
      </c>
      <c r="D147" s="5" t="str">
        <f>IFERROR(__xludf.DUMMYFUNCTION("""COMPUTED_VALUE"""),"Thursday")</f>
        <v>Thursday</v>
      </c>
      <c r="E147" s="6">
        <f>IFERROR(__xludf.DUMMYFUNCTION("""COMPUTED_VALUE"""),4.0)</f>
        <v>4</v>
      </c>
      <c r="F147" s="7">
        <f>IFERROR(__xludf.DUMMYFUNCTION("""COMPUTED_VALUE"""),0.5416666666666666)</f>
        <v>0.5416666667</v>
      </c>
      <c r="G147" s="8" t="str">
        <f>IFERROR(__xludf.DUMMYFUNCTION("""COMPUTED_VALUE"""),"F")</f>
        <v>F</v>
      </c>
      <c r="H147" s="8">
        <f>IFERROR(__xludf.DUMMYFUNCTION("""COMPUTED_VALUE"""),5.0)</f>
        <v>5</v>
      </c>
      <c r="I147" s="8" t="str">
        <f>IFERROR(__xludf.DUMMYFUNCTION("""COMPUTED_VALUE"""),"Dr. C")</f>
        <v>Dr. C</v>
      </c>
      <c r="J147" s="8" t="str">
        <f>IFERROR(__xludf.DUMMYFUNCTION("""COMPUTED_VALUE"""),"Consultation")</f>
        <v>Consultation</v>
      </c>
      <c r="K147" s="8">
        <f>IFERROR(__xludf.DUMMYFUNCTION("""COMPUTED_VALUE"""),20.0)</f>
        <v>20</v>
      </c>
      <c r="L147" s="8">
        <f>IFERROR(__xludf.DUMMYFUNCTION("""COMPUTED_VALUE"""),30.0)</f>
        <v>30</v>
      </c>
      <c r="M147" s="8">
        <f>IFERROR(__xludf.DUMMYFUNCTION("""COMPUTED_VALUE"""),10.0)</f>
        <v>10</v>
      </c>
      <c r="N147" s="8">
        <f>IFERROR(__xludf.DUMMYFUNCTION("""COMPUTED_VALUE"""),10.0)</f>
        <v>10</v>
      </c>
      <c r="O147" s="8" t="str">
        <f>IFERROR(__xludf.DUMMYFUNCTION("""COMPUTED_VALUE"""),"Yes")</f>
        <v>Yes</v>
      </c>
      <c r="P147" s="8"/>
    </row>
    <row r="148">
      <c r="A148" s="8" t="str">
        <f>IFERROR(__xludf.DUMMYFUNCTION("""COMPUTED_VALUE"""),"A0495")</f>
        <v>A0495</v>
      </c>
      <c r="B148" s="8" t="str">
        <f>IFERROR(__xludf.DUMMYFUNCTION("""COMPUTED_VALUE"""),"P0495")</f>
        <v>P0495</v>
      </c>
      <c r="C148" s="5">
        <f>IFERROR(__xludf.DUMMYFUNCTION("""COMPUTED_VALUE"""),45849.0)</f>
        <v>45849</v>
      </c>
      <c r="D148" s="5" t="str">
        <f>IFERROR(__xludf.DUMMYFUNCTION("""COMPUTED_VALUE"""),"Friday")</f>
        <v>Friday</v>
      </c>
      <c r="E148" s="6">
        <f>IFERROR(__xludf.DUMMYFUNCTION("""COMPUTED_VALUE"""),5.0)</f>
        <v>5</v>
      </c>
      <c r="F148" s="7">
        <f>IFERROR(__xludf.DUMMYFUNCTION("""COMPUTED_VALUE"""),0.6875)</f>
        <v>0.6875</v>
      </c>
      <c r="G148" s="8" t="str">
        <f>IFERROR(__xludf.DUMMYFUNCTION("""COMPUTED_VALUE"""),"M")</f>
        <v>M</v>
      </c>
      <c r="H148" s="8">
        <f>IFERROR(__xludf.DUMMYFUNCTION("""COMPUTED_VALUE"""),69.0)</f>
        <v>69</v>
      </c>
      <c r="I148" s="8" t="str">
        <f>IFERROR(__xludf.DUMMYFUNCTION("""COMPUTED_VALUE"""),"Dr. A")</f>
        <v>Dr. A</v>
      </c>
      <c r="J148" s="8" t="str">
        <f>IFERROR(__xludf.DUMMYFUNCTION("""COMPUTED_VALUE"""),"Emergency")</f>
        <v>Emergency</v>
      </c>
      <c r="K148" s="8">
        <f>IFERROR(__xludf.DUMMYFUNCTION("""COMPUTED_VALUE"""),20.0)</f>
        <v>20</v>
      </c>
      <c r="L148" s="8">
        <f>IFERROR(__xludf.DUMMYFUNCTION("""COMPUTED_VALUE"""),9.0)</f>
        <v>9</v>
      </c>
      <c r="M148" s="8">
        <f>IFERROR(__xludf.DUMMYFUNCTION("""COMPUTED_VALUE"""),-11.0)</f>
        <v>-11</v>
      </c>
      <c r="N148" s="8">
        <f>IFERROR(__xludf.DUMMYFUNCTION("""COMPUTED_VALUE"""),11.0)</f>
        <v>11</v>
      </c>
      <c r="O148" s="8" t="str">
        <f>IFERROR(__xludf.DUMMYFUNCTION("""COMPUTED_VALUE"""),"Yes")</f>
        <v>Yes</v>
      </c>
      <c r="P148" s="8"/>
    </row>
    <row r="149">
      <c r="A149" s="8" t="str">
        <f>IFERROR(__xludf.DUMMYFUNCTION("""COMPUTED_VALUE"""),"A0203")</f>
        <v>A0203</v>
      </c>
      <c r="B149" s="8" t="str">
        <f>IFERROR(__xludf.DUMMYFUNCTION("""COMPUTED_VALUE"""),"P0203")</f>
        <v>P0203</v>
      </c>
      <c r="C149" s="5">
        <f>IFERROR(__xludf.DUMMYFUNCTION("""COMPUTED_VALUE"""),45849.0)</f>
        <v>45849</v>
      </c>
      <c r="D149" s="5" t="str">
        <f>IFERROR(__xludf.DUMMYFUNCTION("""COMPUTED_VALUE"""),"Friday")</f>
        <v>Friday</v>
      </c>
      <c r="E149" s="6">
        <f>IFERROR(__xludf.DUMMYFUNCTION("""COMPUTED_VALUE"""),5.0)</f>
        <v>5</v>
      </c>
      <c r="F149" s="7">
        <f>IFERROR(__xludf.DUMMYFUNCTION("""COMPUTED_VALUE"""),0.6041666666666666)</f>
        <v>0.6041666667</v>
      </c>
      <c r="G149" s="8" t="str">
        <f>IFERROR(__xludf.DUMMYFUNCTION("""COMPUTED_VALUE"""),"F")</f>
        <v>F</v>
      </c>
      <c r="H149" s="8">
        <f>IFERROR(__xludf.DUMMYFUNCTION("""COMPUTED_VALUE"""),26.0)</f>
        <v>26</v>
      </c>
      <c r="I149" s="8" t="str">
        <f>IFERROR(__xludf.DUMMYFUNCTION("""COMPUTED_VALUE"""),"Dr. A")</f>
        <v>Dr. A</v>
      </c>
      <c r="J149" s="8" t="str">
        <f>IFERROR(__xludf.DUMMYFUNCTION("""COMPUTED_VALUE"""),"Follow-up")</f>
        <v>Follow-up</v>
      </c>
      <c r="K149" s="8">
        <f>IFERROR(__xludf.DUMMYFUNCTION("""COMPUTED_VALUE"""),20.0)</f>
        <v>20</v>
      </c>
      <c r="L149" s="8">
        <f>IFERROR(__xludf.DUMMYFUNCTION("""COMPUTED_VALUE"""),11.0)</f>
        <v>11</v>
      </c>
      <c r="M149" s="8">
        <f>IFERROR(__xludf.DUMMYFUNCTION("""COMPUTED_VALUE"""),-9.0)</f>
        <v>-9</v>
      </c>
      <c r="N149" s="8">
        <f>IFERROR(__xludf.DUMMYFUNCTION("""COMPUTED_VALUE"""),9.0)</f>
        <v>9</v>
      </c>
      <c r="O149" s="8" t="str">
        <f>IFERROR(__xludf.DUMMYFUNCTION("""COMPUTED_VALUE"""),"Yes")</f>
        <v>Yes</v>
      </c>
      <c r="P149" s="8"/>
    </row>
    <row r="150">
      <c r="A150" s="8" t="str">
        <f>IFERROR(__xludf.DUMMYFUNCTION("""COMPUTED_VALUE"""),"A0004")</f>
        <v>A0004</v>
      </c>
      <c r="B150" s="8" t="str">
        <f>IFERROR(__xludf.DUMMYFUNCTION("""COMPUTED_VALUE"""),"P0004")</f>
        <v>P0004</v>
      </c>
      <c r="C150" s="5">
        <f>IFERROR(__xludf.DUMMYFUNCTION("""COMPUTED_VALUE"""),45849.0)</f>
        <v>45849</v>
      </c>
      <c r="D150" s="5" t="str">
        <f>IFERROR(__xludf.DUMMYFUNCTION("""COMPUTED_VALUE"""),"Friday")</f>
        <v>Friday</v>
      </c>
      <c r="E150" s="6">
        <f>IFERROR(__xludf.DUMMYFUNCTION("""COMPUTED_VALUE"""),5.0)</f>
        <v>5</v>
      </c>
      <c r="F150" s="7">
        <f>IFERROR(__xludf.DUMMYFUNCTION("""COMPUTED_VALUE"""),0.5833333333333334)</f>
        <v>0.5833333333</v>
      </c>
      <c r="G150" s="8" t="str">
        <f>IFERROR(__xludf.DUMMYFUNCTION("""COMPUTED_VALUE"""),"F")</f>
        <v>F</v>
      </c>
      <c r="H150" s="8">
        <f>IFERROR(__xludf.DUMMYFUNCTION("""COMPUTED_VALUE"""),27.0)</f>
        <v>27</v>
      </c>
      <c r="I150" s="8" t="str">
        <f>IFERROR(__xludf.DUMMYFUNCTION("""COMPUTED_VALUE"""),"Dr. A")</f>
        <v>Dr. A</v>
      </c>
      <c r="J150" s="8" t="str">
        <f>IFERROR(__xludf.DUMMYFUNCTION("""COMPUTED_VALUE"""),"Consultation")</f>
        <v>Consultation</v>
      </c>
      <c r="K150" s="8">
        <f>IFERROR(__xludf.DUMMYFUNCTION("""COMPUTED_VALUE"""),30.0)</f>
        <v>30</v>
      </c>
      <c r="L150" s="8">
        <f>IFERROR(__xludf.DUMMYFUNCTION("""COMPUTED_VALUE"""),22.0)</f>
        <v>22</v>
      </c>
      <c r="M150" s="8">
        <f>IFERROR(__xludf.DUMMYFUNCTION("""COMPUTED_VALUE"""),-8.0)</f>
        <v>-8</v>
      </c>
      <c r="N150" s="8">
        <f>IFERROR(__xludf.DUMMYFUNCTION("""COMPUTED_VALUE"""),8.0)</f>
        <v>8</v>
      </c>
      <c r="O150" s="8" t="str">
        <f>IFERROR(__xludf.DUMMYFUNCTION("""COMPUTED_VALUE"""),"Yes")</f>
        <v>Yes</v>
      </c>
      <c r="P150" s="8"/>
    </row>
    <row r="151">
      <c r="A151" s="8" t="str">
        <f>IFERROR(__xludf.DUMMYFUNCTION("""COMPUTED_VALUE"""),"A0226")</f>
        <v>A0226</v>
      </c>
      <c r="B151" s="8" t="str">
        <f>IFERROR(__xludf.DUMMYFUNCTION("""COMPUTED_VALUE"""),"P0226")</f>
        <v>P0226</v>
      </c>
      <c r="C151" s="5">
        <f>IFERROR(__xludf.DUMMYFUNCTION("""COMPUTED_VALUE"""),45849.0)</f>
        <v>45849</v>
      </c>
      <c r="D151" s="5" t="str">
        <f>IFERROR(__xludf.DUMMYFUNCTION("""COMPUTED_VALUE"""),"Friday")</f>
        <v>Friday</v>
      </c>
      <c r="E151" s="6">
        <f>IFERROR(__xludf.DUMMYFUNCTION("""COMPUTED_VALUE"""),5.0)</f>
        <v>5</v>
      </c>
      <c r="F151" s="7">
        <f>IFERROR(__xludf.DUMMYFUNCTION("""COMPUTED_VALUE"""),0.40625)</f>
        <v>0.40625</v>
      </c>
      <c r="G151" s="8" t="str">
        <f>IFERROR(__xludf.DUMMYFUNCTION("""COMPUTED_VALUE"""),"M")</f>
        <v>M</v>
      </c>
      <c r="H151" s="8">
        <f>IFERROR(__xludf.DUMMYFUNCTION("""COMPUTED_VALUE"""),10.0)</f>
        <v>10</v>
      </c>
      <c r="I151" s="8" t="str">
        <f>IFERROR(__xludf.DUMMYFUNCTION("""COMPUTED_VALUE"""),"Dr. B")</f>
        <v>Dr. B</v>
      </c>
      <c r="J151" s="8" t="str">
        <f>IFERROR(__xludf.DUMMYFUNCTION("""COMPUTED_VALUE"""),"Follow-up")</f>
        <v>Follow-up</v>
      </c>
      <c r="K151" s="8">
        <f>IFERROR(__xludf.DUMMYFUNCTION("""COMPUTED_VALUE"""),15.0)</f>
        <v>15</v>
      </c>
      <c r="L151" s="8">
        <f>IFERROR(__xludf.DUMMYFUNCTION("""COMPUTED_VALUE"""),14.0)</f>
        <v>14</v>
      </c>
      <c r="M151" s="8">
        <f>IFERROR(__xludf.DUMMYFUNCTION("""COMPUTED_VALUE"""),-1.0)</f>
        <v>-1</v>
      </c>
      <c r="N151" s="8">
        <f>IFERROR(__xludf.DUMMYFUNCTION("""COMPUTED_VALUE"""),1.0)</f>
        <v>1</v>
      </c>
      <c r="O151" s="8" t="str">
        <f>IFERROR(__xludf.DUMMYFUNCTION("""COMPUTED_VALUE"""),"Yes")</f>
        <v>Yes</v>
      </c>
      <c r="P151" s="8"/>
    </row>
    <row r="152">
      <c r="A152" s="8" t="str">
        <f>IFERROR(__xludf.DUMMYFUNCTION("""COMPUTED_VALUE"""),"A0307")</f>
        <v>A0307</v>
      </c>
      <c r="B152" s="8" t="str">
        <f>IFERROR(__xludf.DUMMYFUNCTION("""COMPUTED_VALUE"""),"P0307")</f>
        <v>P0307</v>
      </c>
      <c r="C152" s="5">
        <f>IFERROR(__xludf.DUMMYFUNCTION("""COMPUTED_VALUE"""),45849.0)</f>
        <v>45849</v>
      </c>
      <c r="D152" s="5" t="str">
        <f>IFERROR(__xludf.DUMMYFUNCTION("""COMPUTED_VALUE"""),"Friday")</f>
        <v>Friday</v>
      </c>
      <c r="E152" s="6">
        <f>IFERROR(__xludf.DUMMYFUNCTION("""COMPUTED_VALUE"""),5.0)</f>
        <v>5</v>
      </c>
      <c r="F152" s="7">
        <f>IFERROR(__xludf.DUMMYFUNCTION("""COMPUTED_VALUE"""),0.4895833333333333)</f>
        <v>0.4895833333</v>
      </c>
      <c r="G152" s="8" t="str">
        <f>IFERROR(__xludf.DUMMYFUNCTION("""COMPUTED_VALUE"""),"F")</f>
        <v>F</v>
      </c>
      <c r="H152" s="8">
        <f>IFERROR(__xludf.DUMMYFUNCTION("""COMPUTED_VALUE"""),29.0)</f>
        <v>29</v>
      </c>
      <c r="I152" s="8" t="str">
        <f>IFERROR(__xludf.DUMMYFUNCTION("""COMPUTED_VALUE"""),"Dr. C")</f>
        <v>Dr. C</v>
      </c>
      <c r="J152" s="8" t="str">
        <f>IFERROR(__xludf.DUMMYFUNCTION("""COMPUTED_VALUE"""),"Consultation")</f>
        <v>Consultation</v>
      </c>
      <c r="K152" s="8">
        <f>IFERROR(__xludf.DUMMYFUNCTION("""COMPUTED_VALUE"""),20.0)</f>
        <v>20</v>
      </c>
      <c r="L152" s="8">
        <f>IFERROR(__xludf.DUMMYFUNCTION("""COMPUTED_VALUE"""),21.0)</f>
        <v>21</v>
      </c>
      <c r="M152" s="8">
        <f>IFERROR(__xludf.DUMMYFUNCTION("""COMPUTED_VALUE"""),1.0)</f>
        <v>1</v>
      </c>
      <c r="N152" s="8">
        <f>IFERROR(__xludf.DUMMYFUNCTION("""COMPUTED_VALUE"""),1.0)</f>
        <v>1</v>
      </c>
      <c r="O152" s="8" t="str">
        <f>IFERROR(__xludf.DUMMYFUNCTION("""COMPUTED_VALUE"""),"Yes")</f>
        <v>Yes</v>
      </c>
      <c r="P152" s="8"/>
    </row>
    <row r="153">
      <c r="A153" s="8" t="str">
        <f>IFERROR(__xludf.DUMMYFUNCTION("""COMPUTED_VALUE"""),"A0336")</f>
        <v>A0336</v>
      </c>
      <c r="B153" s="8" t="str">
        <f>IFERROR(__xludf.DUMMYFUNCTION("""COMPUTED_VALUE"""),"P0336")</f>
        <v>P0336</v>
      </c>
      <c r="C153" s="5">
        <f>IFERROR(__xludf.DUMMYFUNCTION("""COMPUTED_VALUE"""),45849.0)</f>
        <v>45849</v>
      </c>
      <c r="D153" s="5" t="str">
        <f>IFERROR(__xludf.DUMMYFUNCTION("""COMPUTED_VALUE"""),"Friday")</f>
        <v>Friday</v>
      </c>
      <c r="E153" s="6">
        <f>IFERROR(__xludf.DUMMYFUNCTION("""COMPUTED_VALUE"""),5.0)</f>
        <v>5</v>
      </c>
      <c r="F153" s="7">
        <f>IFERROR(__xludf.DUMMYFUNCTION("""COMPUTED_VALUE"""),0.3854166666666667)</f>
        <v>0.3854166667</v>
      </c>
      <c r="G153" s="8" t="str">
        <f>IFERROR(__xludf.DUMMYFUNCTION("""COMPUTED_VALUE"""),"M")</f>
        <v>M</v>
      </c>
      <c r="H153" s="8">
        <f>IFERROR(__xludf.DUMMYFUNCTION("""COMPUTED_VALUE"""),36.0)</f>
        <v>36</v>
      </c>
      <c r="I153" s="8" t="str">
        <f>IFERROR(__xludf.DUMMYFUNCTION("""COMPUTED_VALUE"""),"Nurse D")</f>
        <v>Nurse D</v>
      </c>
      <c r="J153" s="8" t="str">
        <f>IFERROR(__xludf.DUMMYFUNCTION("""COMPUTED_VALUE"""),"Follow-up")</f>
        <v>Follow-up</v>
      </c>
      <c r="K153" s="8">
        <f>IFERROR(__xludf.DUMMYFUNCTION("""COMPUTED_VALUE"""),30.0)</f>
        <v>30</v>
      </c>
      <c r="L153" s="8">
        <f>IFERROR(__xludf.DUMMYFUNCTION("""COMPUTED_VALUE"""),31.0)</f>
        <v>31</v>
      </c>
      <c r="M153" s="8">
        <f>IFERROR(__xludf.DUMMYFUNCTION("""COMPUTED_VALUE"""),1.0)</f>
        <v>1</v>
      </c>
      <c r="N153" s="8">
        <f>IFERROR(__xludf.DUMMYFUNCTION("""COMPUTED_VALUE"""),1.0)</f>
        <v>1</v>
      </c>
      <c r="O153" s="8" t="str">
        <f>IFERROR(__xludf.DUMMYFUNCTION("""COMPUTED_VALUE"""),"Yes")</f>
        <v>Yes</v>
      </c>
      <c r="P153" s="8"/>
    </row>
    <row r="154">
      <c r="A154" s="8" t="str">
        <f>IFERROR(__xludf.DUMMYFUNCTION("""COMPUTED_VALUE"""),"A0139")</f>
        <v>A0139</v>
      </c>
      <c r="B154" s="8" t="str">
        <f>IFERROR(__xludf.DUMMYFUNCTION("""COMPUTED_VALUE"""),"P0139")</f>
        <v>P0139</v>
      </c>
      <c r="C154" s="5">
        <f>IFERROR(__xludf.DUMMYFUNCTION("""COMPUTED_VALUE"""),45849.0)</f>
        <v>45849</v>
      </c>
      <c r="D154" s="5" t="str">
        <f>IFERROR(__xludf.DUMMYFUNCTION("""COMPUTED_VALUE"""),"Friday")</f>
        <v>Friday</v>
      </c>
      <c r="E154" s="6">
        <f>IFERROR(__xludf.DUMMYFUNCTION("""COMPUTED_VALUE"""),5.0)</f>
        <v>5</v>
      </c>
      <c r="F154" s="7">
        <f>IFERROR(__xludf.DUMMYFUNCTION("""COMPUTED_VALUE"""),0.6875)</f>
        <v>0.6875</v>
      </c>
      <c r="G154" s="8" t="str">
        <f>IFERROR(__xludf.DUMMYFUNCTION("""COMPUTED_VALUE"""),"F")</f>
        <v>F</v>
      </c>
      <c r="H154" s="8">
        <f>IFERROR(__xludf.DUMMYFUNCTION("""COMPUTED_VALUE"""),3.0)</f>
        <v>3</v>
      </c>
      <c r="I154" s="8" t="str">
        <f>IFERROR(__xludf.DUMMYFUNCTION("""COMPUTED_VALUE"""),"Dr. C")</f>
        <v>Dr. C</v>
      </c>
      <c r="J154" s="8" t="str">
        <f>IFERROR(__xludf.DUMMYFUNCTION("""COMPUTED_VALUE"""),"Follow-up")</f>
        <v>Follow-up</v>
      </c>
      <c r="K154" s="8">
        <f>IFERROR(__xludf.DUMMYFUNCTION("""COMPUTED_VALUE"""),15.0)</f>
        <v>15</v>
      </c>
      <c r="L154" s="8">
        <f>IFERROR(__xludf.DUMMYFUNCTION("""COMPUTED_VALUE"""),18.0)</f>
        <v>18</v>
      </c>
      <c r="M154" s="8">
        <f>IFERROR(__xludf.DUMMYFUNCTION("""COMPUTED_VALUE"""),3.0)</f>
        <v>3</v>
      </c>
      <c r="N154" s="8">
        <f>IFERROR(__xludf.DUMMYFUNCTION("""COMPUTED_VALUE"""),3.0)</f>
        <v>3</v>
      </c>
      <c r="O154" s="8" t="str">
        <f>IFERROR(__xludf.DUMMYFUNCTION("""COMPUTED_VALUE"""),"Yes")</f>
        <v>Yes</v>
      </c>
      <c r="P154" s="8"/>
    </row>
    <row r="155">
      <c r="A155" s="8" t="str">
        <f>IFERROR(__xludf.DUMMYFUNCTION("""COMPUTED_VALUE"""),"A0296")</f>
        <v>A0296</v>
      </c>
      <c r="B155" s="8" t="str">
        <f>IFERROR(__xludf.DUMMYFUNCTION("""COMPUTED_VALUE"""),"P0296")</f>
        <v>P0296</v>
      </c>
      <c r="C155" s="5">
        <f>IFERROR(__xludf.DUMMYFUNCTION("""COMPUTED_VALUE"""),45849.0)</f>
        <v>45849</v>
      </c>
      <c r="D155" s="5" t="str">
        <f>IFERROR(__xludf.DUMMYFUNCTION("""COMPUTED_VALUE"""),"Friday")</f>
        <v>Friday</v>
      </c>
      <c r="E155" s="6">
        <f>IFERROR(__xludf.DUMMYFUNCTION("""COMPUTED_VALUE"""),5.0)</f>
        <v>5</v>
      </c>
      <c r="F155" s="7">
        <f>IFERROR(__xludf.DUMMYFUNCTION("""COMPUTED_VALUE"""),0.3645833333333333)</f>
        <v>0.3645833333</v>
      </c>
      <c r="G155" s="8" t="str">
        <f>IFERROR(__xludf.DUMMYFUNCTION("""COMPUTED_VALUE"""),"F")</f>
        <v>F</v>
      </c>
      <c r="H155" s="8">
        <f>IFERROR(__xludf.DUMMYFUNCTION("""COMPUTED_VALUE"""),67.0)</f>
        <v>67</v>
      </c>
      <c r="I155" s="8" t="str">
        <f>IFERROR(__xludf.DUMMYFUNCTION("""COMPUTED_VALUE"""),"Dr. A")</f>
        <v>Dr. A</v>
      </c>
      <c r="J155" s="8" t="str">
        <f>IFERROR(__xludf.DUMMYFUNCTION("""COMPUTED_VALUE"""),"Follow-up")</f>
        <v>Follow-up</v>
      </c>
      <c r="K155" s="8">
        <f>IFERROR(__xludf.DUMMYFUNCTION("""COMPUTED_VALUE"""),25.0)</f>
        <v>25</v>
      </c>
      <c r="L155" s="8">
        <f>IFERROR(__xludf.DUMMYFUNCTION("""COMPUTED_VALUE"""),28.0)</f>
        <v>28</v>
      </c>
      <c r="M155" s="8">
        <f>IFERROR(__xludf.DUMMYFUNCTION("""COMPUTED_VALUE"""),3.0)</f>
        <v>3</v>
      </c>
      <c r="N155" s="8">
        <f>IFERROR(__xludf.DUMMYFUNCTION("""COMPUTED_VALUE"""),3.0)</f>
        <v>3</v>
      </c>
      <c r="O155" s="8" t="str">
        <f>IFERROR(__xludf.DUMMYFUNCTION("""COMPUTED_VALUE"""),"Yes")</f>
        <v>Yes</v>
      </c>
      <c r="P155" s="8"/>
    </row>
    <row r="156">
      <c r="A156" s="8" t="str">
        <f>IFERROR(__xludf.DUMMYFUNCTION("""COMPUTED_VALUE"""),"A0012")</f>
        <v>A0012</v>
      </c>
      <c r="B156" s="8" t="str">
        <f>IFERROR(__xludf.DUMMYFUNCTION("""COMPUTED_VALUE"""),"P0012")</f>
        <v>P0012</v>
      </c>
      <c r="C156" s="5">
        <f>IFERROR(__xludf.DUMMYFUNCTION("""COMPUTED_VALUE"""),45849.0)</f>
        <v>45849</v>
      </c>
      <c r="D156" s="5" t="str">
        <f>IFERROR(__xludf.DUMMYFUNCTION("""COMPUTED_VALUE"""),"Friday")</f>
        <v>Friday</v>
      </c>
      <c r="E156" s="6">
        <f>IFERROR(__xludf.DUMMYFUNCTION("""COMPUTED_VALUE"""),5.0)</f>
        <v>5</v>
      </c>
      <c r="F156" s="7">
        <f>IFERROR(__xludf.DUMMYFUNCTION("""COMPUTED_VALUE"""),0.4479166666666667)</f>
        <v>0.4479166667</v>
      </c>
      <c r="G156" s="8" t="str">
        <f>IFERROR(__xludf.DUMMYFUNCTION("""COMPUTED_VALUE"""),"F")</f>
        <v>F</v>
      </c>
      <c r="H156" s="8">
        <f>IFERROR(__xludf.DUMMYFUNCTION("""COMPUTED_VALUE"""),69.0)</f>
        <v>69</v>
      </c>
      <c r="I156" s="8" t="str">
        <f>IFERROR(__xludf.DUMMYFUNCTION("""COMPUTED_VALUE"""),"Nurse D")</f>
        <v>Nurse D</v>
      </c>
      <c r="J156" s="8" t="str">
        <f>IFERROR(__xludf.DUMMYFUNCTION("""COMPUTED_VALUE"""),"Follow-up")</f>
        <v>Follow-up</v>
      </c>
      <c r="K156" s="8">
        <f>IFERROR(__xludf.DUMMYFUNCTION("""COMPUTED_VALUE"""),25.0)</f>
        <v>25</v>
      </c>
      <c r="L156" s="8">
        <f>IFERROR(__xludf.DUMMYFUNCTION("""COMPUTED_VALUE"""),33.0)</f>
        <v>33</v>
      </c>
      <c r="M156" s="8">
        <f>IFERROR(__xludf.DUMMYFUNCTION("""COMPUTED_VALUE"""),8.0)</f>
        <v>8</v>
      </c>
      <c r="N156" s="8">
        <f>IFERROR(__xludf.DUMMYFUNCTION("""COMPUTED_VALUE"""),8.0)</f>
        <v>8</v>
      </c>
      <c r="O156" s="8" t="str">
        <f>IFERROR(__xludf.DUMMYFUNCTION("""COMPUTED_VALUE"""),"Yes")</f>
        <v>Yes</v>
      </c>
      <c r="P156" s="8"/>
    </row>
    <row r="157">
      <c r="A157" s="8" t="str">
        <f>IFERROR(__xludf.DUMMYFUNCTION("""COMPUTED_VALUE"""),"A0377")</f>
        <v>A0377</v>
      </c>
      <c r="B157" s="8" t="str">
        <f>IFERROR(__xludf.DUMMYFUNCTION("""COMPUTED_VALUE"""),"P0377")</f>
        <v>P0377</v>
      </c>
      <c r="C157" s="5">
        <f>IFERROR(__xludf.DUMMYFUNCTION("""COMPUTED_VALUE"""),45849.0)</f>
        <v>45849</v>
      </c>
      <c r="D157" s="5" t="str">
        <f>IFERROR(__xludf.DUMMYFUNCTION("""COMPUTED_VALUE"""),"Friday")</f>
        <v>Friday</v>
      </c>
      <c r="E157" s="6">
        <f>IFERROR(__xludf.DUMMYFUNCTION("""COMPUTED_VALUE"""),5.0)</f>
        <v>5</v>
      </c>
      <c r="F157" s="7">
        <f>IFERROR(__xludf.DUMMYFUNCTION("""COMPUTED_VALUE"""),0.5208333333333334)</f>
        <v>0.5208333333</v>
      </c>
      <c r="G157" s="8" t="str">
        <f>IFERROR(__xludf.DUMMYFUNCTION("""COMPUTED_VALUE"""),"F")</f>
        <v>F</v>
      </c>
      <c r="H157" s="8">
        <f>IFERROR(__xludf.DUMMYFUNCTION("""COMPUTED_VALUE"""),54.0)</f>
        <v>54</v>
      </c>
      <c r="I157" s="8" t="str">
        <f>IFERROR(__xludf.DUMMYFUNCTION("""COMPUTED_VALUE"""),"Nurse D")</f>
        <v>Nurse D</v>
      </c>
      <c r="J157" s="8" t="str">
        <f>IFERROR(__xludf.DUMMYFUNCTION("""COMPUTED_VALUE"""),"Follow-up")</f>
        <v>Follow-up</v>
      </c>
      <c r="K157" s="8">
        <f>IFERROR(__xludf.DUMMYFUNCTION("""COMPUTED_VALUE"""),15.0)</f>
        <v>15</v>
      </c>
      <c r="L157" s="8">
        <f>IFERROR(__xludf.DUMMYFUNCTION("""COMPUTED_VALUE"""),23.0)</f>
        <v>23</v>
      </c>
      <c r="M157" s="8">
        <f>IFERROR(__xludf.DUMMYFUNCTION("""COMPUTED_VALUE"""),8.0)</f>
        <v>8</v>
      </c>
      <c r="N157" s="8">
        <f>IFERROR(__xludf.DUMMYFUNCTION("""COMPUTED_VALUE"""),8.0)</f>
        <v>8</v>
      </c>
      <c r="O157" s="8" t="str">
        <f>IFERROR(__xludf.DUMMYFUNCTION("""COMPUTED_VALUE"""),"Yes")</f>
        <v>Yes</v>
      </c>
      <c r="P157" s="8"/>
    </row>
    <row r="158">
      <c r="A158" s="8" t="str">
        <f>IFERROR(__xludf.DUMMYFUNCTION("""COMPUTED_VALUE"""),"A0290")</f>
        <v>A0290</v>
      </c>
      <c r="B158" s="8" t="str">
        <f>IFERROR(__xludf.DUMMYFUNCTION("""COMPUTED_VALUE"""),"P0290")</f>
        <v>P0290</v>
      </c>
      <c r="C158" s="5">
        <f>IFERROR(__xludf.DUMMYFUNCTION("""COMPUTED_VALUE"""),45850.0)</f>
        <v>45850</v>
      </c>
      <c r="D158" s="5" t="str">
        <f>IFERROR(__xludf.DUMMYFUNCTION("""COMPUTED_VALUE"""),"Saturday")</f>
        <v>Saturday</v>
      </c>
      <c r="E158" s="6">
        <f>IFERROR(__xludf.DUMMYFUNCTION("""COMPUTED_VALUE"""),6.0)</f>
        <v>6</v>
      </c>
      <c r="F158" s="7">
        <f>IFERROR(__xludf.DUMMYFUNCTION("""COMPUTED_VALUE"""),0.4583333333333333)</f>
        <v>0.4583333333</v>
      </c>
      <c r="G158" s="8" t="str">
        <f>IFERROR(__xludf.DUMMYFUNCTION("""COMPUTED_VALUE"""),"F")</f>
        <v>F</v>
      </c>
      <c r="H158" s="8">
        <f>IFERROR(__xludf.DUMMYFUNCTION("""COMPUTED_VALUE"""),53.0)</f>
        <v>53</v>
      </c>
      <c r="I158" s="8" t="str">
        <f>IFERROR(__xludf.DUMMYFUNCTION("""COMPUTED_VALUE"""),"Nurse D")</f>
        <v>Nurse D</v>
      </c>
      <c r="J158" s="8" t="str">
        <f>IFERROR(__xludf.DUMMYFUNCTION("""COMPUTED_VALUE"""),"Consultation")</f>
        <v>Consultation</v>
      </c>
      <c r="K158" s="8">
        <f>IFERROR(__xludf.DUMMYFUNCTION("""COMPUTED_VALUE"""),15.0)</f>
        <v>15</v>
      </c>
      <c r="L158" s="8">
        <f>IFERROR(__xludf.DUMMYFUNCTION("""COMPUTED_VALUE"""),12.0)</f>
        <v>12</v>
      </c>
      <c r="M158" s="8">
        <f>IFERROR(__xludf.DUMMYFUNCTION("""COMPUTED_VALUE"""),-3.0)</f>
        <v>-3</v>
      </c>
      <c r="N158" s="8">
        <f>IFERROR(__xludf.DUMMYFUNCTION("""COMPUTED_VALUE"""),3.0)</f>
        <v>3</v>
      </c>
      <c r="O158" s="8" t="str">
        <f>IFERROR(__xludf.DUMMYFUNCTION("""COMPUTED_VALUE"""),"Yes")</f>
        <v>Yes</v>
      </c>
      <c r="P158" s="8"/>
    </row>
    <row r="159">
      <c r="A159" s="8" t="str">
        <f>IFERROR(__xludf.DUMMYFUNCTION("""COMPUTED_VALUE"""),"A0050")</f>
        <v>A0050</v>
      </c>
      <c r="B159" s="8" t="str">
        <f>IFERROR(__xludf.DUMMYFUNCTION("""COMPUTED_VALUE"""),"P0050")</f>
        <v>P0050</v>
      </c>
      <c r="C159" s="5">
        <f>IFERROR(__xludf.DUMMYFUNCTION("""COMPUTED_VALUE"""),45850.0)</f>
        <v>45850</v>
      </c>
      <c r="D159" s="5" t="str">
        <f>IFERROR(__xludf.DUMMYFUNCTION("""COMPUTED_VALUE"""),"Saturday")</f>
        <v>Saturday</v>
      </c>
      <c r="E159" s="6">
        <f>IFERROR(__xludf.DUMMYFUNCTION("""COMPUTED_VALUE"""),6.0)</f>
        <v>6</v>
      </c>
      <c r="F159" s="7">
        <f>IFERROR(__xludf.DUMMYFUNCTION("""COMPUTED_VALUE"""),0.375)</f>
        <v>0.375</v>
      </c>
      <c r="G159" s="8" t="str">
        <f>IFERROR(__xludf.DUMMYFUNCTION("""COMPUTED_VALUE"""),"M")</f>
        <v>M</v>
      </c>
      <c r="H159" s="8">
        <f>IFERROR(__xludf.DUMMYFUNCTION("""COMPUTED_VALUE"""),66.0)</f>
        <v>66</v>
      </c>
      <c r="I159" s="8" t="str">
        <f>IFERROR(__xludf.DUMMYFUNCTION("""COMPUTED_VALUE"""),"Dr. C")</f>
        <v>Dr. C</v>
      </c>
      <c r="J159" s="8" t="str">
        <f>IFERROR(__xludf.DUMMYFUNCTION("""COMPUTED_VALUE"""),"Consultation")</f>
        <v>Consultation</v>
      </c>
      <c r="K159" s="8">
        <f>IFERROR(__xludf.DUMMYFUNCTION("""COMPUTED_VALUE"""),15.0)</f>
        <v>15</v>
      </c>
      <c r="L159" s="8">
        <f>IFERROR(__xludf.DUMMYFUNCTION("""COMPUTED_VALUE"""),13.0)</f>
        <v>13</v>
      </c>
      <c r="M159" s="8">
        <f>IFERROR(__xludf.DUMMYFUNCTION("""COMPUTED_VALUE"""),-2.0)</f>
        <v>-2</v>
      </c>
      <c r="N159" s="8">
        <f>IFERROR(__xludf.DUMMYFUNCTION("""COMPUTED_VALUE"""),2.0)</f>
        <v>2</v>
      </c>
      <c r="O159" s="8" t="str">
        <f>IFERROR(__xludf.DUMMYFUNCTION("""COMPUTED_VALUE"""),"Yes")</f>
        <v>Yes</v>
      </c>
      <c r="P159" s="8"/>
    </row>
    <row r="160">
      <c r="A160" s="8" t="str">
        <f>IFERROR(__xludf.DUMMYFUNCTION("""COMPUTED_VALUE"""),"A0077")</f>
        <v>A0077</v>
      </c>
      <c r="B160" s="8" t="str">
        <f>IFERROR(__xludf.DUMMYFUNCTION("""COMPUTED_VALUE"""),"P0077")</f>
        <v>P0077</v>
      </c>
      <c r="C160" s="5">
        <f>IFERROR(__xludf.DUMMYFUNCTION("""COMPUTED_VALUE"""),45850.0)</f>
        <v>45850</v>
      </c>
      <c r="D160" s="5" t="str">
        <f>IFERROR(__xludf.DUMMYFUNCTION("""COMPUTED_VALUE"""),"Saturday")</f>
        <v>Saturday</v>
      </c>
      <c r="E160" s="6">
        <f>IFERROR(__xludf.DUMMYFUNCTION("""COMPUTED_VALUE"""),6.0)</f>
        <v>6</v>
      </c>
      <c r="F160" s="7">
        <f>IFERROR(__xludf.DUMMYFUNCTION("""COMPUTED_VALUE"""),0.46875)</f>
        <v>0.46875</v>
      </c>
      <c r="G160" s="8" t="str">
        <f>IFERROR(__xludf.DUMMYFUNCTION("""COMPUTED_VALUE"""),"M")</f>
        <v>M</v>
      </c>
      <c r="H160" s="8">
        <f>IFERROR(__xludf.DUMMYFUNCTION("""COMPUTED_VALUE"""),53.0)</f>
        <v>53</v>
      </c>
      <c r="I160" s="8" t="str">
        <f>IFERROR(__xludf.DUMMYFUNCTION("""COMPUTED_VALUE"""),"Dr. C")</f>
        <v>Dr. C</v>
      </c>
      <c r="J160" s="8" t="str">
        <f>IFERROR(__xludf.DUMMYFUNCTION("""COMPUTED_VALUE"""),"Consultation")</f>
        <v>Consultation</v>
      </c>
      <c r="K160" s="8">
        <f>IFERROR(__xludf.DUMMYFUNCTION("""COMPUTED_VALUE"""),15.0)</f>
        <v>15</v>
      </c>
      <c r="L160" s="8">
        <f>IFERROR(__xludf.DUMMYFUNCTION("""COMPUTED_VALUE"""),13.0)</f>
        <v>13</v>
      </c>
      <c r="M160" s="8">
        <f>IFERROR(__xludf.DUMMYFUNCTION("""COMPUTED_VALUE"""),-2.0)</f>
        <v>-2</v>
      </c>
      <c r="N160" s="8">
        <f>IFERROR(__xludf.DUMMYFUNCTION("""COMPUTED_VALUE"""),2.0)</f>
        <v>2</v>
      </c>
      <c r="O160" s="8" t="str">
        <f>IFERROR(__xludf.DUMMYFUNCTION("""COMPUTED_VALUE"""),"Yes")</f>
        <v>Yes</v>
      </c>
      <c r="P160" s="8"/>
    </row>
    <row r="161">
      <c r="A161" s="8" t="str">
        <f>IFERROR(__xludf.DUMMYFUNCTION("""COMPUTED_VALUE"""),"A0136")</f>
        <v>A0136</v>
      </c>
      <c r="B161" s="8" t="str">
        <f>IFERROR(__xludf.DUMMYFUNCTION("""COMPUTED_VALUE"""),"P0136")</f>
        <v>P0136</v>
      </c>
      <c r="C161" s="5">
        <f>IFERROR(__xludf.DUMMYFUNCTION("""COMPUTED_VALUE"""),45850.0)</f>
        <v>45850</v>
      </c>
      <c r="D161" s="5" t="str">
        <f>IFERROR(__xludf.DUMMYFUNCTION("""COMPUTED_VALUE"""),"Saturday")</f>
        <v>Saturday</v>
      </c>
      <c r="E161" s="6">
        <f>IFERROR(__xludf.DUMMYFUNCTION("""COMPUTED_VALUE"""),6.0)</f>
        <v>6</v>
      </c>
      <c r="F161" s="7">
        <f>IFERROR(__xludf.DUMMYFUNCTION("""COMPUTED_VALUE"""),0.375)</f>
        <v>0.375</v>
      </c>
      <c r="G161" s="8" t="str">
        <f>IFERROR(__xludf.DUMMYFUNCTION("""COMPUTED_VALUE"""),"M")</f>
        <v>M</v>
      </c>
      <c r="H161" s="8">
        <f>IFERROR(__xludf.DUMMYFUNCTION("""COMPUTED_VALUE"""),59.0)</f>
        <v>59</v>
      </c>
      <c r="I161" s="8" t="str">
        <f>IFERROR(__xludf.DUMMYFUNCTION("""COMPUTED_VALUE"""),"Dr. B")</f>
        <v>Dr. B</v>
      </c>
      <c r="J161" s="8" t="str">
        <f>IFERROR(__xludf.DUMMYFUNCTION("""COMPUTED_VALUE"""),"Consultation")</f>
        <v>Consultation</v>
      </c>
      <c r="K161" s="8">
        <f>IFERROR(__xludf.DUMMYFUNCTION("""COMPUTED_VALUE"""),25.0)</f>
        <v>25</v>
      </c>
      <c r="L161" s="8">
        <f>IFERROR(__xludf.DUMMYFUNCTION("""COMPUTED_VALUE"""),23.0)</f>
        <v>23</v>
      </c>
      <c r="M161" s="8">
        <f>IFERROR(__xludf.DUMMYFUNCTION("""COMPUTED_VALUE"""),-2.0)</f>
        <v>-2</v>
      </c>
      <c r="N161" s="8">
        <f>IFERROR(__xludf.DUMMYFUNCTION("""COMPUTED_VALUE"""),2.0)</f>
        <v>2</v>
      </c>
      <c r="O161" s="8" t="str">
        <f>IFERROR(__xludf.DUMMYFUNCTION("""COMPUTED_VALUE"""),"Yes")</f>
        <v>Yes</v>
      </c>
      <c r="P161" s="8"/>
    </row>
    <row r="162">
      <c r="A162" s="8" t="str">
        <f>IFERROR(__xludf.DUMMYFUNCTION("""COMPUTED_VALUE"""),"A0024")</f>
        <v>A0024</v>
      </c>
      <c r="B162" s="8" t="str">
        <f>IFERROR(__xludf.DUMMYFUNCTION("""COMPUTED_VALUE"""),"P0024")</f>
        <v>P0024</v>
      </c>
      <c r="C162" s="5">
        <f>IFERROR(__xludf.DUMMYFUNCTION("""COMPUTED_VALUE"""),45850.0)</f>
        <v>45850</v>
      </c>
      <c r="D162" s="5" t="str">
        <f>IFERROR(__xludf.DUMMYFUNCTION("""COMPUTED_VALUE"""),"Saturday")</f>
        <v>Saturday</v>
      </c>
      <c r="E162" s="6">
        <f>IFERROR(__xludf.DUMMYFUNCTION("""COMPUTED_VALUE"""),6.0)</f>
        <v>6</v>
      </c>
      <c r="F162" s="7">
        <f>IFERROR(__xludf.DUMMYFUNCTION("""COMPUTED_VALUE"""),0.375)</f>
        <v>0.375</v>
      </c>
      <c r="G162" s="8" t="str">
        <f>IFERROR(__xludf.DUMMYFUNCTION("""COMPUTED_VALUE"""),"M")</f>
        <v>M</v>
      </c>
      <c r="H162" s="8">
        <f>IFERROR(__xludf.DUMMYFUNCTION("""COMPUTED_VALUE"""),1.0)</f>
        <v>1</v>
      </c>
      <c r="I162" s="8" t="str">
        <f>IFERROR(__xludf.DUMMYFUNCTION("""COMPUTED_VALUE"""),"Dr. B")</f>
        <v>Dr. B</v>
      </c>
      <c r="J162" s="8" t="str">
        <f>IFERROR(__xludf.DUMMYFUNCTION("""COMPUTED_VALUE"""),"Consultation")</f>
        <v>Consultation</v>
      </c>
      <c r="K162" s="8">
        <f>IFERROR(__xludf.DUMMYFUNCTION("""COMPUTED_VALUE"""),15.0)</f>
        <v>15</v>
      </c>
      <c r="L162" s="8">
        <f>IFERROR(__xludf.DUMMYFUNCTION("""COMPUTED_VALUE"""),14.0)</f>
        <v>14</v>
      </c>
      <c r="M162" s="8">
        <f>IFERROR(__xludf.DUMMYFUNCTION("""COMPUTED_VALUE"""),-1.0)</f>
        <v>-1</v>
      </c>
      <c r="N162" s="8">
        <f>IFERROR(__xludf.DUMMYFUNCTION("""COMPUTED_VALUE"""),1.0)</f>
        <v>1</v>
      </c>
      <c r="O162" s="8" t="str">
        <f>IFERROR(__xludf.DUMMYFUNCTION("""COMPUTED_VALUE"""),"Yes")</f>
        <v>Yes</v>
      </c>
      <c r="P162" s="8"/>
    </row>
    <row r="163">
      <c r="A163" s="8" t="str">
        <f>IFERROR(__xludf.DUMMYFUNCTION("""COMPUTED_VALUE"""),"A0448")</f>
        <v>A0448</v>
      </c>
      <c r="B163" s="8" t="str">
        <f>IFERROR(__xludf.DUMMYFUNCTION("""COMPUTED_VALUE"""),"P0448")</f>
        <v>P0448</v>
      </c>
      <c r="C163" s="5">
        <f>IFERROR(__xludf.DUMMYFUNCTION("""COMPUTED_VALUE"""),45850.0)</f>
        <v>45850</v>
      </c>
      <c r="D163" s="5" t="str">
        <f>IFERROR(__xludf.DUMMYFUNCTION("""COMPUTED_VALUE"""),"Saturday")</f>
        <v>Saturday</v>
      </c>
      <c r="E163" s="6">
        <f>IFERROR(__xludf.DUMMYFUNCTION("""COMPUTED_VALUE"""),6.0)</f>
        <v>6</v>
      </c>
      <c r="F163" s="7">
        <f>IFERROR(__xludf.DUMMYFUNCTION("""COMPUTED_VALUE"""),0.5208333333333334)</f>
        <v>0.5208333333</v>
      </c>
      <c r="G163" s="8" t="str">
        <f>IFERROR(__xludf.DUMMYFUNCTION("""COMPUTED_VALUE"""),"F")</f>
        <v>F</v>
      </c>
      <c r="H163" s="8">
        <f>IFERROR(__xludf.DUMMYFUNCTION("""COMPUTED_VALUE"""),8.0)</f>
        <v>8</v>
      </c>
      <c r="I163" s="8" t="str">
        <f>IFERROR(__xludf.DUMMYFUNCTION("""COMPUTED_VALUE"""),"Dr. A")</f>
        <v>Dr. A</v>
      </c>
      <c r="J163" s="8" t="str">
        <f>IFERROR(__xludf.DUMMYFUNCTION("""COMPUTED_VALUE"""),"Consultation")</f>
        <v>Consultation</v>
      </c>
      <c r="K163" s="8">
        <f>IFERROR(__xludf.DUMMYFUNCTION("""COMPUTED_VALUE"""),20.0)</f>
        <v>20</v>
      </c>
      <c r="L163" s="8">
        <f>IFERROR(__xludf.DUMMYFUNCTION("""COMPUTED_VALUE"""),19.0)</f>
        <v>19</v>
      </c>
      <c r="M163" s="8">
        <f>IFERROR(__xludf.DUMMYFUNCTION("""COMPUTED_VALUE"""),-1.0)</f>
        <v>-1</v>
      </c>
      <c r="N163" s="8">
        <f>IFERROR(__xludf.DUMMYFUNCTION("""COMPUTED_VALUE"""),1.0)</f>
        <v>1</v>
      </c>
      <c r="O163" s="8" t="str">
        <f>IFERROR(__xludf.DUMMYFUNCTION("""COMPUTED_VALUE"""),"Yes")</f>
        <v>Yes</v>
      </c>
      <c r="P163" s="8"/>
    </row>
    <row r="164">
      <c r="A164" s="8" t="str">
        <f>IFERROR(__xludf.DUMMYFUNCTION("""COMPUTED_VALUE"""),"A0358")</f>
        <v>A0358</v>
      </c>
      <c r="B164" s="8" t="str">
        <f>IFERROR(__xludf.DUMMYFUNCTION("""COMPUTED_VALUE"""),"P0358")</f>
        <v>P0358</v>
      </c>
      <c r="C164" s="5">
        <f>IFERROR(__xludf.DUMMYFUNCTION("""COMPUTED_VALUE"""),45850.0)</f>
        <v>45850</v>
      </c>
      <c r="D164" s="5" t="str">
        <f>IFERROR(__xludf.DUMMYFUNCTION("""COMPUTED_VALUE"""),"Saturday")</f>
        <v>Saturday</v>
      </c>
      <c r="E164" s="6">
        <f>IFERROR(__xludf.DUMMYFUNCTION("""COMPUTED_VALUE"""),6.0)</f>
        <v>6</v>
      </c>
      <c r="F164" s="7">
        <f>IFERROR(__xludf.DUMMYFUNCTION("""COMPUTED_VALUE"""),0.53125)</f>
        <v>0.53125</v>
      </c>
      <c r="G164" s="8" t="str">
        <f>IFERROR(__xludf.DUMMYFUNCTION("""COMPUTED_VALUE"""),"F")</f>
        <v>F</v>
      </c>
      <c r="H164" s="8">
        <f>IFERROR(__xludf.DUMMYFUNCTION("""COMPUTED_VALUE"""),37.0)</f>
        <v>37</v>
      </c>
      <c r="I164" s="8" t="str">
        <f>IFERROR(__xludf.DUMMYFUNCTION("""COMPUTED_VALUE"""),"Dr. C")</f>
        <v>Dr. C</v>
      </c>
      <c r="J164" s="8" t="str">
        <f>IFERROR(__xludf.DUMMYFUNCTION("""COMPUTED_VALUE"""),"Consultation")</f>
        <v>Consultation</v>
      </c>
      <c r="K164" s="8">
        <f>IFERROR(__xludf.DUMMYFUNCTION("""COMPUTED_VALUE"""),15.0)</f>
        <v>15</v>
      </c>
      <c r="L164" s="8">
        <f>IFERROR(__xludf.DUMMYFUNCTION("""COMPUTED_VALUE"""),15.0)</f>
        <v>15</v>
      </c>
      <c r="M164" s="8">
        <f>IFERROR(__xludf.DUMMYFUNCTION("""COMPUTED_VALUE"""),0.0)</f>
        <v>0</v>
      </c>
      <c r="N164" s="8">
        <f>IFERROR(__xludf.DUMMYFUNCTION("""COMPUTED_VALUE"""),0.0)</f>
        <v>0</v>
      </c>
      <c r="O164" s="8" t="str">
        <f>IFERROR(__xludf.DUMMYFUNCTION("""COMPUTED_VALUE"""),"Yes")</f>
        <v>Yes</v>
      </c>
      <c r="P164" s="8"/>
    </row>
    <row r="165">
      <c r="A165" s="8" t="str">
        <f>IFERROR(__xludf.DUMMYFUNCTION("""COMPUTED_VALUE"""),"A0035")</f>
        <v>A0035</v>
      </c>
      <c r="B165" s="8" t="str">
        <f>IFERROR(__xludf.DUMMYFUNCTION("""COMPUTED_VALUE"""),"P0035")</f>
        <v>P0035</v>
      </c>
      <c r="C165" s="5">
        <f>IFERROR(__xludf.DUMMYFUNCTION("""COMPUTED_VALUE"""),45850.0)</f>
        <v>45850</v>
      </c>
      <c r="D165" s="5" t="str">
        <f>IFERROR(__xludf.DUMMYFUNCTION("""COMPUTED_VALUE"""),"Saturday")</f>
        <v>Saturday</v>
      </c>
      <c r="E165" s="6">
        <f>IFERROR(__xludf.DUMMYFUNCTION("""COMPUTED_VALUE"""),6.0)</f>
        <v>6</v>
      </c>
      <c r="F165" s="7">
        <f>IFERROR(__xludf.DUMMYFUNCTION("""COMPUTED_VALUE"""),0.6041666666666666)</f>
        <v>0.6041666667</v>
      </c>
      <c r="G165" s="8" t="str">
        <f>IFERROR(__xludf.DUMMYFUNCTION("""COMPUTED_VALUE"""),"M")</f>
        <v>M</v>
      </c>
      <c r="H165" s="8">
        <f>IFERROR(__xludf.DUMMYFUNCTION("""COMPUTED_VALUE"""),26.0)</f>
        <v>26</v>
      </c>
      <c r="I165" s="8" t="str">
        <f>IFERROR(__xludf.DUMMYFUNCTION("""COMPUTED_VALUE"""),"Dr. B")</f>
        <v>Dr. B</v>
      </c>
      <c r="J165" s="8" t="str">
        <f>IFERROR(__xludf.DUMMYFUNCTION("""COMPUTED_VALUE"""),"Follow-up")</f>
        <v>Follow-up</v>
      </c>
      <c r="K165" s="8">
        <f>IFERROR(__xludf.DUMMYFUNCTION("""COMPUTED_VALUE"""),15.0)</f>
        <v>15</v>
      </c>
      <c r="L165" s="8">
        <f>IFERROR(__xludf.DUMMYFUNCTION("""COMPUTED_VALUE"""),15.0)</f>
        <v>15</v>
      </c>
      <c r="M165" s="8">
        <f>IFERROR(__xludf.DUMMYFUNCTION("""COMPUTED_VALUE"""),0.0)</f>
        <v>0</v>
      </c>
      <c r="N165" s="8">
        <f>IFERROR(__xludf.DUMMYFUNCTION("""COMPUTED_VALUE"""),0.0)</f>
        <v>0</v>
      </c>
      <c r="O165" s="8" t="str">
        <f>IFERROR(__xludf.DUMMYFUNCTION("""COMPUTED_VALUE"""),"Yes")</f>
        <v>Yes</v>
      </c>
      <c r="P165" s="8"/>
    </row>
    <row r="166">
      <c r="A166" s="8" t="str">
        <f>IFERROR(__xludf.DUMMYFUNCTION("""COMPUTED_VALUE"""),"A0098")</f>
        <v>A0098</v>
      </c>
      <c r="B166" s="8" t="str">
        <f>IFERROR(__xludf.DUMMYFUNCTION("""COMPUTED_VALUE"""),"P0098")</f>
        <v>P0098</v>
      </c>
      <c r="C166" s="5">
        <f>IFERROR(__xludf.DUMMYFUNCTION("""COMPUTED_VALUE"""),45850.0)</f>
        <v>45850</v>
      </c>
      <c r="D166" s="5" t="str">
        <f>IFERROR(__xludf.DUMMYFUNCTION("""COMPUTED_VALUE"""),"Saturday")</f>
        <v>Saturday</v>
      </c>
      <c r="E166" s="6">
        <f>IFERROR(__xludf.DUMMYFUNCTION("""COMPUTED_VALUE"""),6.0)</f>
        <v>6</v>
      </c>
      <c r="F166" s="7">
        <f>IFERROR(__xludf.DUMMYFUNCTION("""COMPUTED_VALUE"""),0.3333333333333333)</f>
        <v>0.3333333333</v>
      </c>
      <c r="G166" s="8" t="str">
        <f>IFERROR(__xludf.DUMMYFUNCTION("""COMPUTED_VALUE"""),"M")</f>
        <v>M</v>
      </c>
      <c r="H166" s="8">
        <f>IFERROR(__xludf.DUMMYFUNCTION("""COMPUTED_VALUE"""),19.0)</f>
        <v>19</v>
      </c>
      <c r="I166" s="8" t="str">
        <f>IFERROR(__xludf.DUMMYFUNCTION("""COMPUTED_VALUE"""),"Dr. C")</f>
        <v>Dr. C</v>
      </c>
      <c r="J166" s="8" t="str">
        <f>IFERROR(__xludf.DUMMYFUNCTION("""COMPUTED_VALUE"""),"Consultation")</f>
        <v>Consultation</v>
      </c>
      <c r="K166" s="8">
        <f>IFERROR(__xludf.DUMMYFUNCTION("""COMPUTED_VALUE"""),15.0)</f>
        <v>15</v>
      </c>
      <c r="L166" s="8">
        <f>IFERROR(__xludf.DUMMYFUNCTION("""COMPUTED_VALUE"""),16.0)</f>
        <v>16</v>
      </c>
      <c r="M166" s="8">
        <f>IFERROR(__xludf.DUMMYFUNCTION("""COMPUTED_VALUE"""),1.0)</f>
        <v>1</v>
      </c>
      <c r="N166" s="8">
        <f>IFERROR(__xludf.DUMMYFUNCTION("""COMPUTED_VALUE"""),1.0)</f>
        <v>1</v>
      </c>
      <c r="O166" s="8" t="str">
        <f>IFERROR(__xludf.DUMMYFUNCTION("""COMPUTED_VALUE"""),"Yes")</f>
        <v>Yes</v>
      </c>
      <c r="P166" s="8"/>
    </row>
    <row r="167">
      <c r="A167" s="8" t="str">
        <f>IFERROR(__xludf.DUMMYFUNCTION("""COMPUTED_VALUE"""),"A0253")</f>
        <v>A0253</v>
      </c>
      <c r="B167" s="8" t="str">
        <f>IFERROR(__xludf.DUMMYFUNCTION("""COMPUTED_VALUE"""),"P0253")</f>
        <v>P0253</v>
      </c>
      <c r="C167" s="5">
        <f>IFERROR(__xludf.DUMMYFUNCTION("""COMPUTED_VALUE"""),45850.0)</f>
        <v>45850</v>
      </c>
      <c r="D167" s="5" t="str">
        <f>IFERROR(__xludf.DUMMYFUNCTION("""COMPUTED_VALUE"""),"Saturday")</f>
        <v>Saturday</v>
      </c>
      <c r="E167" s="6">
        <f>IFERROR(__xludf.DUMMYFUNCTION("""COMPUTED_VALUE"""),6.0)</f>
        <v>6</v>
      </c>
      <c r="F167" s="7">
        <f>IFERROR(__xludf.DUMMYFUNCTION("""COMPUTED_VALUE"""),0.6145833333333334)</f>
        <v>0.6145833333</v>
      </c>
      <c r="G167" s="8" t="str">
        <f>IFERROR(__xludf.DUMMYFUNCTION("""COMPUTED_VALUE"""),"M")</f>
        <v>M</v>
      </c>
      <c r="H167" s="8">
        <f>IFERROR(__xludf.DUMMYFUNCTION("""COMPUTED_VALUE"""),34.0)</f>
        <v>34</v>
      </c>
      <c r="I167" s="8" t="str">
        <f>IFERROR(__xludf.DUMMYFUNCTION("""COMPUTED_VALUE"""),"Dr. B")</f>
        <v>Dr. B</v>
      </c>
      <c r="J167" s="8" t="str">
        <f>IFERROR(__xludf.DUMMYFUNCTION("""COMPUTED_VALUE"""),"Consultation")</f>
        <v>Consultation</v>
      </c>
      <c r="K167" s="8">
        <f>IFERROR(__xludf.DUMMYFUNCTION("""COMPUTED_VALUE"""),20.0)</f>
        <v>20</v>
      </c>
      <c r="L167" s="8">
        <f>IFERROR(__xludf.DUMMYFUNCTION("""COMPUTED_VALUE"""),21.0)</f>
        <v>21</v>
      </c>
      <c r="M167" s="8">
        <f>IFERROR(__xludf.DUMMYFUNCTION("""COMPUTED_VALUE"""),1.0)</f>
        <v>1</v>
      </c>
      <c r="N167" s="8">
        <f>IFERROR(__xludf.DUMMYFUNCTION("""COMPUTED_VALUE"""),1.0)</f>
        <v>1</v>
      </c>
      <c r="O167" s="8" t="str">
        <f>IFERROR(__xludf.DUMMYFUNCTION("""COMPUTED_VALUE"""),"Yes")</f>
        <v>Yes</v>
      </c>
      <c r="P167" s="8"/>
    </row>
    <row r="168">
      <c r="A168" s="8" t="str">
        <f>IFERROR(__xludf.DUMMYFUNCTION("""COMPUTED_VALUE"""),"A0166")</f>
        <v>A0166</v>
      </c>
      <c r="B168" s="8" t="str">
        <f>IFERROR(__xludf.DUMMYFUNCTION("""COMPUTED_VALUE"""),"P0166")</f>
        <v>P0166</v>
      </c>
      <c r="C168" s="5">
        <f>IFERROR(__xludf.DUMMYFUNCTION("""COMPUTED_VALUE"""),45850.0)</f>
        <v>45850</v>
      </c>
      <c r="D168" s="5" t="str">
        <f>IFERROR(__xludf.DUMMYFUNCTION("""COMPUTED_VALUE"""),"Saturday")</f>
        <v>Saturday</v>
      </c>
      <c r="E168" s="6">
        <f>IFERROR(__xludf.DUMMYFUNCTION("""COMPUTED_VALUE"""),6.0)</f>
        <v>6</v>
      </c>
      <c r="F168" s="7">
        <f>IFERROR(__xludf.DUMMYFUNCTION("""COMPUTED_VALUE"""),0.3541666666666667)</f>
        <v>0.3541666667</v>
      </c>
      <c r="G168" s="8" t="str">
        <f>IFERROR(__xludf.DUMMYFUNCTION("""COMPUTED_VALUE"""),"M")</f>
        <v>M</v>
      </c>
      <c r="H168" s="8">
        <f>IFERROR(__xludf.DUMMYFUNCTION("""COMPUTED_VALUE"""),26.0)</f>
        <v>26</v>
      </c>
      <c r="I168" s="8" t="str">
        <f>IFERROR(__xludf.DUMMYFUNCTION("""COMPUTED_VALUE"""),"Dr. B")</f>
        <v>Dr. B</v>
      </c>
      <c r="J168" s="8" t="str">
        <f>IFERROR(__xludf.DUMMYFUNCTION("""COMPUTED_VALUE"""),"Consultation")</f>
        <v>Consultation</v>
      </c>
      <c r="K168" s="8">
        <f>IFERROR(__xludf.DUMMYFUNCTION("""COMPUTED_VALUE"""),15.0)</f>
        <v>15</v>
      </c>
      <c r="L168" s="8">
        <f>IFERROR(__xludf.DUMMYFUNCTION("""COMPUTED_VALUE"""),19.0)</f>
        <v>19</v>
      </c>
      <c r="M168" s="8">
        <f>IFERROR(__xludf.DUMMYFUNCTION("""COMPUTED_VALUE"""),4.0)</f>
        <v>4</v>
      </c>
      <c r="N168" s="8">
        <f>IFERROR(__xludf.DUMMYFUNCTION("""COMPUTED_VALUE"""),4.0)</f>
        <v>4</v>
      </c>
      <c r="O168" s="8" t="str">
        <f>IFERROR(__xludf.DUMMYFUNCTION("""COMPUTED_VALUE"""),"Yes")</f>
        <v>Yes</v>
      </c>
      <c r="P168" s="8"/>
    </row>
    <row r="169">
      <c r="A169" s="8" t="str">
        <f>IFERROR(__xludf.DUMMYFUNCTION("""COMPUTED_VALUE"""),"A0156")</f>
        <v>A0156</v>
      </c>
      <c r="B169" s="8" t="str">
        <f>IFERROR(__xludf.DUMMYFUNCTION("""COMPUTED_VALUE"""),"P0156")</f>
        <v>P0156</v>
      </c>
      <c r="C169" s="5">
        <f>IFERROR(__xludf.DUMMYFUNCTION("""COMPUTED_VALUE"""),45850.0)</f>
        <v>45850</v>
      </c>
      <c r="D169" s="5" t="str">
        <f>IFERROR(__xludf.DUMMYFUNCTION("""COMPUTED_VALUE"""),"Saturday")</f>
        <v>Saturday</v>
      </c>
      <c r="E169" s="6">
        <f>IFERROR(__xludf.DUMMYFUNCTION("""COMPUTED_VALUE"""),6.0)</f>
        <v>6</v>
      </c>
      <c r="F169" s="7">
        <f>IFERROR(__xludf.DUMMYFUNCTION("""COMPUTED_VALUE"""),0.5)</f>
        <v>0.5</v>
      </c>
      <c r="G169" s="8" t="str">
        <f>IFERROR(__xludf.DUMMYFUNCTION("""COMPUTED_VALUE"""),"F")</f>
        <v>F</v>
      </c>
      <c r="H169" s="8">
        <f>IFERROR(__xludf.DUMMYFUNCTION("""COMPUTED_VALUE"""),10.0)</f>
        <v>10</v>
      </c>
      <c r="I169" s="8" t="str">
        <f>IFERROR(__xludf.DUMMYFUNCTION("""COMPUTED_VALUE"""),"Dr. C")</f>
        <v>Dr. C</v>
      </c>
      <c r="J169" s="8" t="str">
        <f>IFERROR(__xludf.DUMMYFUNCTION("""COMPUTED_VALUE"""),"Consultation")</f>
        <v>Consultation</v>
      </c>
      <c r="K169" s="8">
        <f>IFERROR(__xludf.DUMMYFUNCTION("""COMPUTED_VALUE"""),20.0)</f>
        <v>20</v>
      </c>
      <c r="L169" s="8">
        <f>IFERROR(__xludf.DUMMYFUNCTION("""COMPUTED_VALUE"""),27.0)</f>
        <v>27</v>
      </c>
      <c r="M169" s="8">
        <f>IFERROR(__xludf.DUMMYFUNCTION("""COMPUTED_VALUE"""),7.0)</f>
        <v>7</v>
      </c>
      <c r="N169" s="8">
        <f>IFERROR(__xludf.DUMMYFUNCTION("""COMPUTED_VALUE"""),7.0)</f>
        <v>7</v>
      </c>
      <c r="O169" s="8" t="str">
        <f>IFERROR(__xludf.DUMMYFUNCTION("""COMPUTED_VALUE"""),"Yes")</f>
        <v>Yes</v>
      </c>
      <c r="P169" s="8"/>
    </row>
    <row r="170">
      <c r="A170" s="8" t="str">
        <f>IFERROR(__xludf.DUMMYFUNCTION("""COMPUTED_VALUE"""),"A0266")</f>
        <v>A0266</v>
      </c>
      <c r="B170" s="8" t="str">
        <f>IFERROR(__xludf.DUMMYFUNCTION("""COMPUTED_VALUE"""),"P0266")</f>
        <v>P0266</v>
      </c>
      <c r="C170" s="5">
        <f>IFERROR(__xludf.DUMMYFUNCTION("""COMPUTED_VALUE"""),45850.0)</f>
        <v>45850</v>
      </c>
      <c r="D170" s="5" t="str">
        <f>IFERROR(__xludf.DUMMYFUNCTION("""COMPUTED_VALUE"""),"Saturday")</f>
        <v>Saturday</v>
      </c>
      <c r="E170" s="6">
        <f>IFERROR(__xludf.DUMMYFUNCTION("""COMPUTED_VALUE"""),6.0)</f>
        <v>6</v>
      </c>
      <c r="F170" s="7">
        <f>IFERROR(__xludf.DUMMYFUNCTION("""COMPUTED_VALUE"""),0.4479166666666667)</f>
        <v>0.4479166667</v>
      </c>
      <c r="G170" s="8" t="str">
        <f>IFERROR(__xludf.DUMMYFUNCTION("""COMPUTED_VALUE"""),"F")</f>
        <v>F</v>
      </c>
      <c r="H170" s="8">
        <f>IFERROR(__xludf.DUMMYFUNCTION("""COMPUTED_VALUE"""),30.0)</f>
        <v>30</v>
      </c>
      <c r="I170" s="8" t="str">
        <f>IFERROR(__xludf.DUMMYFUNCTION("""COMPUTED_VALUE"""),"Dr. B")</f>
        <v>Dr. B</v>
      </c>
      <c r="J170" s="8" t="str">
        <f>IFERROR(__xludf.DUMMYFUNCTION("""COMPUTED_VALUE"""),"Consultation")</f>
        <v>Consultation</v>
      </c>
      <c r="K170" s="8">
        <f>IFERROR(__xludf.DUMMYFUNCTION("""COMPUTED_VALUE"""),20.0)</f>
        <v>20</v>
      </c>
      <c r="L170" s="8">
        <f>IFERROR(__xludf.DUMMYFUNCTION("""COMPUTED_VALUE"""),28.0)</f>
        <v>28</v>
      </c>
      <c r="M170" s="8">
        <f>IFERROR(__xludf.DUMMYFUNCTION("""COMPUTED_VALUE"""),8.0)</f>
        <v>8</v>
      </c>
      <c r="N170" s="8">
        <f>IFERROR(__xludf.DUMMYFUNCTION("""COMPUTED_VALUE"""),8.0)</f>
        <v>8</v>
      </c>
      <c r="O170" s="8" t="str">
        <f>IFERROR(__xludf.DUMMYFUNCTION("""COMPUTED_VALUE"""),"Yes")</f>
        <v>Yes</v>
      </c>
      <c r="P170" s="8"/>
    </row>
    <row r="171">
      <c r="A171" s="8" t="str">
        <f>IFERROR(__xludf.DUMMYFUNCTION("""COMPUTED_VALUE"""),"A0214")</f>
        <v>A0214</v>
      </c>
      <c r="B171" s="8" t="str">
        <f>IFERROR(__xludf.DUMMYFUNCTION("""COMPUTED_VALUE"""),"P0214")</f>
        <v>P0214</v>
      </c>
      <c r="C171" s="5">
        <f>IFERROR(__xludf.DUMMYFUNCTION("""COMPUTED_VALUE"""),45851.0)</f>
        <v>45851</v>
      </c>
      <c r="D171" s="5" t="str">
        <f>IFERROR(__xludf.DUMMYFUNCTION("""COMPUTED_VALUE"""),"Sunday")</f>
        <v>Sunday</v>
      </c>
      <c r="E171" s="6">
        <f>IFERROR(__xludf.DUMMYFUNCTION("""COMPUTED_VALUE"""),7.0)</f>
        <v>7</v>
      </c>
      <c r="F171" s="7">
        <f>IFERROR(__xludf.DUMMYFUNCTION("""COMPUTED_VALUE"""),0.4166666666666667)</f>
        <v>0.4166666667</v>
      </c>
      <c r="G171" s="8" t="str">
        <f>IFERROR(__xludf.DUMMYFUNCTION("""COMPUTED_VALUE"""),"F")</f>
        <v>F</v>
      </c>
      <c r="H171" s="8">
        <f>IFERROR(__xludf.DUMMYFUNCTION("""COMPUTED_VALUE"""),47.0)</f>
        <v>47</v>
      </c>
      <c r="I171" s="8" t="str">
        <f>IFERROR(__xludf.DUMMYFUNCTION("""COMPUTED_VALUE"""),"Dr. A")</f>
        <v>Dr. A</v>
      </c>
      <c r="J171" s="8" t="str">
        <f>IFERROR(__xludf.DUMMYFUNCTION("""COMPUTED_VALUE"""),"Consultation")</f>
        <v>Consultation</v>
      </c>
      <c r="K171" s="8">
        <f>IFERROR(__xludf.DUMMYFUNCTION("""COMPUTED_VALUE"""),25.0)</f>
        <v>25</v>
      </c>
      <c r="L171" s="8">
        <f>IFERROR(__xludf.DUMMYFUNCTION("""COMPUTED_VALUE"""),19.0)</f>
        <v>19</v>
      </c>
      <c r="M171" s="8">
        <f>IFERROR(__xludf.DUMMYFUNCTION("""COMPUTED_VALUE"""),-6.0)</f>
        <v>-6</v>
      </c>
      <c r="N171" s="8">
        <f>IFERROR(__xludf.DUMMYFUNCTION("""COMPUTED_VALUE"""),6.0)</f>
        <v>6</v>
      </c>
      <c r="O171" s="8" t="str">
        <f>IFERROR(__xludf.DUMMYFUNCTION("""COMPUTED_VALUE"""),"Yes")</f>
        <v>Yes</v>
      </c>
      <c r="P171" s="8"/>
    </row>
    <row r="172">
      <c r="A172" s="8" t="str">
        <f>IFERROR(__xludf.DUMMYFUNCTION("""COMPUTED_VALUE"""),"A0125")</f>
        <v>A0125</v>
      </c>
      <c r="B172" s="8" t="str">
        <f>IFERROR(__xludf.DUMMYFUNCTION("""COMPUTED_VALUE"""),"P0125")</f>
        <v>P0125</v>
      </c>
      <c r="C172" s="5">
        <f>IFERROR(__xludf.DUMMYFUNCTION("""COMPUTED_VALUE"""),45851.0)</f>
        <v>45851</v>
      </c>
      <c r="D172" s="5" t="str">
        <f>IFERROR(__xludf.DUMMYFUNCTION("""COMPUTED_VALUE"""),"Sunday")</f>
        <v>Sunday</v>
      </c>
      <c r="E172" s="6">
        <f>IFERROR(__xludf.DUMMYFUNCTION("""COMPUTED_VALUE"""),7.0)</f>
        <v>7</v>
      </c>
      <c r="F172" s="7">
        <f>IFERROR(__xludf.DUMMYFUNCTION("""COMPUTED_VALUE"""),0.4166666666666667)</f>
        <v>0.4166666667</v>
      </c>
      <c r="G172" s="8" t="str">
        <f>IFERROR(__xludf.DUMMYFUNCTION("""COMPUTED_VALUE"""),"M")</f>
        <v>M</v>
      </c>
      <c r="H172" s="8">
        <f>IFERROR(__xludf.DUMMYFUNCTION("""COMPUTED_VALUE"""),8.0)</f>
        <v>8</v>
      </c>
      <c r="I172" s="8" t="str">
        <f>IFERROR(__xludf.DUMMYFUNCTION("""COMPUTED_VALUE"""),"Nurse D")</f>
        <v>Nurse D</v>
      </c>
      <c r="J172" s="8" t="str">
        <f>IFERROR(__xludf.DUMMYFUNCTION("""COMPUTED_VALUE"""),"Consultation")</f>
        <v>Consultation</v>
      </c>
      <c r="K172" s="8">
        <f>IFERROR(__xludf.DUMMYFUNCTION("""COMPUTED_VALUE"""),25.0)</f>
        <v>25</v>
      </c>
      <c r="L172" s="8">
        <f>IFERROR(__xludf.DUMMYFUNCTION("""COMPUTED_VALUE"""),22.0)</f>
        <v>22</v>
      </c>
      <c r="M172" s="8">
        <f>IFERROR(__xludf.DUMMYFUNCTION("""COMPUTED_VALUE"""),-3.0)</f>
        <v>-3</v>
      </c>
      <c r="N172" s="8">
        <f>IFERROR(__xludf.DUMMYFUNCTION("""COMPUTED_VALUE"""),3.0)</f>
        <v>3</v>
      </c>
      <c r="O172" s="8" t="str">
        <f>IFERROR(__xludf.DUMMYFUNCTION("""COMPUTED_VALUE"""),"Yes")</f>
        <v>Yes</v>
      </c>
      <c r="P172" s="8"/>
    </row>
    <row r="173">
      <c r="A173" s="8" t="str">
        <f>IFERROR(__xludf.DUMMYFUNCTION("""COMPUTED_VALUE"""),"A0115")</f>
        <v>A0115</v>
      </c>
      <c r="B173" s="8" t="str">
        <f>IFERROR(__xludf.DUMMYFUNCTION("""COMPUTED_VALUE"""),"P0115")</f>
        <v>P0115</v>
      </c>
      <c r="C173" s="5">
        <f>IFERROR(__xludf.DUMMYFUNCTION("""COMPUTED_VALUE"""),45851.0)</f>
        <v>45851</v>
      </c>
      <c r="D173" s="5" t="str">
        <f>IFERROR(__xludf.DUMMYFUNCTION("""COMPUTED_VALUE"""),"Sunday")</f>
        <v>Sunday</v>
      </c>
      <c r="E173" s="6">
        <f>IFERROR(__xludf.DUMMYFUNCTION("""COMPUTED_VALUE"""),7.0)</f>
        <v>7</v>
      </c>
      <c r="F173" s="7">
        <f>IFERROR(__xludf.DUMMYFUNCTION("""COMPUTED_VALUE"""),0.6041666666666666)</f>
        <v>0.6041666667</v>
      </c>
      <c r="G173" s="8" t="str">
        <f>IFERROR(__xludf.DUMMYFUNCTION("""COMPUTED_VALUE"""),"F")</f>
        <v>F</v>
      </c>
      <c r="H173" s="8">
        <f>IFERROR(__xludf.DUMMYFUNCTION("""COMPUTED_VALUE"""),73.0)</f>
        <v>73</v>
      </c>
      <c r="I173" s="8" t="str">
        <f>IFERROR(__xludf.DUMMYFUNCTION("""COMPUTED_VALUE"""),"Nurse D")</f>
        <v>Nurse D</v>
      </c>
      <c r="J173" s="8" t="str">
        <f>IFERROR(__xludf.DUMMYFUNCTION("""COMPUTED_VALUE"""),"Consultation")</f>
        <v>Consultation</v>
      </c>
      <c r="K173" s="8">
        <f>IFERROR(__xludf.DUMMYFUNCTION("""COMPUTED_VALUE"""),20.0)</f>
        <v>20</v>
      </c>
      <c r="L173" s="8">
        <f>IFERROR(__xludf.DUMMYFUNCTION("""COMPUTED_VALUE"""),18.0)</f>
        <v>18</v>
      </c>
      <c r="M173" s="8">
        <f>IFERROR(__xludf.DUMMYFUNCTION("""COMPUTED_VALUE"""),-2.0)</f>
        <v>-2</v>
      </c>
      <c r="N173" s="8">
        <f>IFERROR(__xludf.DUMMYFUNCTION("""COMPUTED_VALUE"""),2.0)</f>
        <v>2</v>
      </c>
      <c r="O173" s="8" t="str">
        <f>IFERROR(__xludf.DUMMYFUNCTION("""COMPUTED_VALUE"""),"Yes")</f>
        <v>Yes</v>
      </c>
      <c r="P173" s="8"/>
    </row>
    <row r="174">
      <c r="A174" s="8" t="str">
        <f>IFERROR(__xludf.DUMMYFUNCTION("""COMPUTED_VALUE"""),"A0129")</f>
        <v>A0129</v>
      </c>
      <c r="B174" s="8" t="str">
        <f>IFERROR(__xludf.DUMMYFUNCTION("""COMPUTED_VALUE"""),"P0129")</f>
        <v>P0129</v>
      </c>
      <c r="C174" s="5">
        <f>IFERROR(__xludf.DUMMYFUNCTION("""COMPUTED_VALUE"""),45851.0)</f>
        <v>45851</v>
      </c>
      <c r="D174" s="5" t="str">
        <f>IFERROR(__xludf.DUMMYFUNCTION("""COMPUTED_VALUE"""),"Sunday")</f>
        <v>Sunday</v>
      </c>
      <c r="E174" s="6">
        <f>IFERROR(__xludf.DUMMYFUNCTION("""COMPUTED_VALUE"""),7.0)</f>
        <v>7</v>
      </c>
      <c r="F174" s="7">
        <f>IFERROR(__xludf.DUMMYFUNCTION("""COMPUTED_VALUE"""),0.40625)</f>
        <v>0.40625</v>
      </c>
      <c r="G174" s="8" t="str">
        <f>IFERROR(__xludf.DUMMYFUNCTION("""COMPUTED_VALUE"""),"M")</f>
        <v>M</v>
      </c>
      <c r="H174" s="8">
        <f>IFERROR(__xludf.DUMMYFUNCTION("""COMPUTED_VALUE"""),56.0)</f>
        <v>56</v>
      </c>
      <c r="I174" s="8" t="str">
        <f>IFERROR(__xludf.DUMMYFUNCTION("""COMPUTED_VALUE"""),"Dr. C")</f>
        <v>Dr. C</v>
      </c>
      <c r="J174" s="8" t="str">
        <f>IFERROR(__xludf.DUMMYFUNCTION("""COMPUTED_VALUE"""),"Consultation")</f>
        <v>Consultation</v>
      </c>
      <c r="K174" s="8">
        <f>IFERROR(__xludf.DUMMYFUNCTION("""COMPUTED_VALUE"""),20.0)</f>
        <v>20</v>
      </c>
      <c r="L174" s="8">
        <f>IFERROR(__xludf.DUMMYFUNCTION("""COMPUTED_VALUE"""),19.0)</f>
        <v>19</v>
      </c>
      <c r="M174" s="8">
        <f>IFERROR(__xludf.DUMMYFUNCTION("""COMPUTED_VALUE"""),-1.0)</f>
        <v>-1</v>
      </c>
      <c r="N174" s="8">
        <f>IFERROR(__xludf.DUMMYFUNCTION("""COMPUTED_VALUE"""),1.0)</f>
        <v>1</v>
      </c>
      <c r="O174" s="8" t="str">
        <f>IFERROR(__xludf.DUMMYFUNCTION("""COMPUTED_VALUE"""),"Yes")</f>
        <v>Yes</v>
      </c>
      <c r="P174" s="8"/>
    </row>
    <row r="175">
      <c r="A175" s="8" t="str">
        <f>IFERROR(__xludf.DUMMYFUNCTION("""COMPUTED_VALUE"""),"A0206")</f>
        <v>A0206</v>
      </c>
      <c r="B175" s="8" t="str">
        <f>IFERROR(__xludf.DUMMYFUNCTION("""COMPUTED_VALUE"""),"P0206")</f>
        <v>P0206</v>
      </c>
      <c r="C175" s="5">
        <f>IFERROR(__xludf.DUMMYFUNCTION("""COMPUTED_VALUE"""),45851.0)</f>
        <v>45851</v>
      </c>
      <c r="D175" s="5" t="str">
        <f>IFERROR(__xludf.DUMMYFUNCTION("""COMPUTED_VALUE"""),"Sunday")</f>
        <v>Sunday</v>
      </c>
      <c r="E175" s="6">
        <f>IFERROR(__xludf.DUMMYFUNCTION("""COMPUTED_VALUE"""),7.0)</f>
        <v>7</v>
      </c>
      <c r="F175" s="7">
        <f>IFERROR(__xludf.DUMMYFUNCTION("""COMPUTED_VALUE"""),0.59375)</f>
        <v>0.59375</v>
      </c>
      <c r="G175" s="8" t="str">
        <f>IFERROR(__xludf.DUMMYFUNCTION("""COMPUTED_VALUE"""),"F")</f>
        <v>F</v>
      </c>
      <c r="H175" s="8">
        <f>IFERROR(__xludf.DUMMYFUNCTION("""COMPUTED_VALUE"""),44.0)</f>
        <v>44</v>
      </c>
      <c r="I175" s="8" t="str">
        <f>IFERROR(__xludf.DUMMYFUNCTION("""COMPUTED_VALUE"""),"Dr. C")</f>
        <v>Dr. C</v>
      </c>
      <c r="J175" s="8" t="str">
        <f>IFERROR(__xludf.DUMMYFUNCTION("""COMPUTED_VALUE"""),"Follow-up")</f>
        <v>Follow-up</v>
      </c>
      <c r="K175" s="8">
        <f>IFERROR(__xludf.DUMMYFUNCTION("""COMPUTED_VALUE"""),15.0)</f>
        <v>15</v>
      </c>
      <c r="L175" s="8">
        <f>IFERROR(__xludf.DUMMYFUNCTION("""COMPUTED_VALUE"""),15.0)</f>
        <v>15</v>
      </c>
      <c r="M175" s="8">
        <f>IFERROR(__xludf.DUMMYFUNCTION("""COMPUTED_VALUE"""),0.0)</f>
        <v>0</v>
      </c>
      <c r="N175" s="8">
        <f>IFERROR(__xludf.DUMMYFUNCTION("""COMPUTED_VALUE"""),0.0)</f>
        <v>0</v>
      </c>
      <c r="O175" s="8" t="str">
        <f>IFERROR(__xludf.DUMMYFUNCTION("""COMPUTED_VALUE"""),"Yes")</f>
        <v>Yes</v>
      </c>
      <c r="P175" s="8"/>
    </row>
    <row r="176">
      <c r="A176" s="8" t="str">
        <f>IFERROR(__xludf.DUMMYFUNCTION("""COMPUTED_VALUE"""),"A0201")</f>
        <v>A0201</v>
      </c>
      <c r="B176" s="8" t="str">
        <f>IFERROR(__xludf.DUMMYFUNCTION("""COMPUTED_VALUE"""),"P0201")</f>
        <v>P0201</v>
      </c>
      <c r="C176" s="5">
        <f>IFERROR(__xludf.DUMMYFUNCTION("""COMPUTED_VALUE"""),45851.0)</f>
        <v>45851</v>
      </c>
      <c r="D176" s="5" t="str">
        <f>IFERROR(__xludf.DUMMYFUNCTION("""COMPUTED_VALUE"""),"Sunday")</f>
        <v>Sunday</v>
      </c>
      <c r="E176" s="6">
        <f>IFERROR(__xludf.DUMMYFUNCTION("""COMPUTED_VALUE"""),7.0)</f>
        <v>7</v>
      </c>
      <c r="F176" s="7">
        <f>IFERROR(__xludf.DUMMYFUNCTION("""COMPUTED_VALUE"""),0.5208333333333334)</f>
        <v>0.5208333333</v>
      </c>
      <c r="G176" s="8" t="str">
        <f>IFERROR(__xludf.DUMMYFUNCTION("""COMPUTED_VALUE"""),"M")</f>
        <v>M</v>
      </c>
      <c r="H176" s="8">
        <f>IFERROR(__xludf.DUMMYFUNCTION("""COMPUTED_VALUE"""),75.0)</f>
        <v>75</v>
      </c>
      <c r="I176" s="8" t="str">
        <f>IFERROR(__xludf.DUMMYFUNCTION("""COMPUTED_VALUE"""),"Dr. C")</f>
        <v>Dr. C</v>
      </c>
      <c r="J176" s="8" t="str">
        <f>IFERROR(__xludf.DUMMYFUNCTION("""COMPUTED_VALUE"""),"Consultation")</f>
        <v>Consultation</v>
      </c>
      <c r="K176" s="8">
        <f>IFERROR(__xludf.DUMMYFUNCTION("""COMPUTED_VALUE"""),25.0)</f>
        <v>25</v>
      </c>
      <c r="L176" s="8">
        <f>IFERROR(__xludf.DUMMYFUNCTION("""COMPUTED_VALUE"""),28.0)</f>
        <v>28</v>
      </c>
      <c r="M176" s="8">
        <f>IFERROR(__xludf.DUMMYFUNCTION("""COMPUTED_VALUE"""),3.0)</f>
        <v>3</v>
      </c>
      <c r="N176" s="8">
        <f>IFERROR(__xludf.DUMMYFUNCTION("""COMPUTED_VALUE"""),3.0)</f>
        <v>3</v>
      </c>
      <c r="O176" s="8" t="str">
        <f>IFERROR(__xludf.DUMMYFUNCTION("""COMPUTED_VALUE"""),"Yes")</f>
        <v>Yes</v>
      </c>
      <c r="P176" s="8"/>
    </row>
    <row r="177">
      <c r="A177" s="8" t="str">
        <f>IFERROR(__xludf.DUMMYFUNCTION("""COMPUTED_VALUE"""),"A0426")</f>
        <v>A0426</v>
      </c>
      <c r="B177" s="8" t="str">
        <f>IFERROR(__xludf.DUMMYFUNCTION("""COMPUTED_VALUE"""),"P0426")</f>
        <v>P0426</v>
      </c>
      <c r="C177" s="5">
        <f>IFERROR(__xludf.DUMMYFUNCTION("""COMPUTED_VALUE"""),45851.0)</f>
        <v>45851</v>
      </c>
      <c r="D177" s="5" t="str">
        <f>IFERROR(__xludf.DUMMYFUNCTION("""COMPUTED_VALUE"""),"Sunday")</f>
        <v>Sunday</v>
      </c>
      <c r="E177" s="6">
        <f>IFERROR(__xludf.DUMMYFUNCTION("""COMPUTED_VALUE"""),7.0)</f>
        <v>7</v>
      </c>
      <c r="F177" s="7">
        <f>IFERROR(__xludf.DUMMYFUNCTION("""COMPUTED_VALUE"""),0.6041666666666666)</f>
        <v>0.6041666667</v>
      </c>
      <c r="G177" s="8" t="str">
        <f>IFERROR(__xludf.DUMMYFUNCTION("""COMPUTED_VALUE"""),"M")</f>
        <v>M</v>
      </c>
      <c r="H177" s="8">
        <f>IFERROR(__xludf.DUMMYFUNCTION("""COMPUTED_VALUE"""),51.0)</f>
        <v>51</v>
      </c>
      <c r="I177" s="8" t="str">
        <f>IFERROR(__xludf.DUMMYFUNCTION("""COMPUTED_VALUE"""),"Dr. A")</f>
        <v>Dr. A</v>
      </c>
      <c r="J177" s="8" t="str">
        <f>IFERROR(__xludf.DUMMYFUNCTION("""COMPUTED_VALUE"""),"Follow-up")</f>
        <v>Follow-up</v>
      </c>
      <c r="K177" s="8">
        <f>IFERROR(__xludf.DUMMYFUNCTION("""COMPUTED_VALUE"""),15.0)</f>
        <v>15</v>
      </c>
      <c r="L177" s="8">
        <f>IFERROR(__xludf.DUMMYFUNCTION("""COMPUTED_VALUE"""),18.0)</f>
        <v>18</v>
      </c>
      <c r="M177" s="8">
        <f>IFERROR(__xludf.DUMMYFUNCTION("""COMPUTED_VALUE"""),3.0)</f>
        <v>3</v>
      </c>
      <c r="N177" s="8">
        <f>IFERROR(__xludf.DUMMYFUNCTION("""COMPUTED_VALUE"""),3.0)</f>
        <v>3</v>
      </c>
      <c r="O177" s="8" t="str">
        <f>IFERROR(__xludf.DUMMYFUNCTION("""COMPUTED_VALUE"""),"Yes")</f>
        <v>Yes</v>
      </c>
      <c r="P177" s="8"/>
    </row>
    <row r="178">
      <c r="A178" s="8" t="str">
        <f>IFERROR(__xludf.DUMMYFUNCTION("""COMPUTED_VALUE"""),"A0190")</f>
        <v>A0190</v>
      </c>
      <c r="B178" s="8" t="str">
        <f>IFERROR(__xludf.DUMMYFUNCTION("""COMPUTED_VALUE"""),"P0190")</f>
        <v>P0190</v>
      </c>
      <c r="C178" s="5">
        <f>IFERROR(__xludf.DUMMYFUNCTION("""COMPUTED_VALUE"""),45851.0)</f>
        <v>45851</v>
      </c>
      <c r="D178" s="5" t="str">
        <f>IFERROR(__xludf.DUMMYFUNCTION("""COMPUTED_VALUE"""),"Sunday")</f>
        <v>Sunday</v>
      </c>
      <c r="E178" s="6">
        <f>IFERROR(__xludf.DUMMYFUNCTION("""COMPUTED_VALUE"""),7.0)</f>
        <v>7</v>
      </c>
      <c r="F178" s="7">
        <f>IFERROR(__xludf.DUMMYFUNCTION("""COMPUTED_VALUE"""),0.5)</f>
        <v>0.5</v>
      </c>
      <c r="G178" s="8" t="str">
        <f>IFERROR(__xludf.DUMMYFUNCTION("""COMPUTED_VALUE"""),"F")</f>
        <v>F</v>
      </c>
      <c r="H178" s="8">
        <f>IFERROR(__xludf.DUMMYFUNCTION("""COMPUTED_VALUE"""),6.0)</f>
        <v>6</v>
      </c>
      <c r="I178" s="8" t="str">
        <f>IFERROR(__xludf.DUMMYFUNCTION("""COMPUTED_VALUE"""),"Dr. C")</f>
        <v>Dr. C</v>
      </c>
      <c r="J178" s="8" t="str">
        <f>IFERROR(__xludf.DUMMYFUNCTION("""COMPUTED_VALUE"""),"Follow-up")</f>
        <v>Follow-up</v>
      </c>
      <c r="K178" s="8">
        <f>IFERROR(__xludf.DUMMYFUNCTION("""COMPUTED_VALUE"""),20.0)</f>
        <v>20</v>
      </c>
      <c r="L178" s="8">
        <f>IFERROR(__xludf.DUMMYFUNCTION("""COMPUTED_VALUE"""),24.0)</f>
        <v>24</v>
      </c>
      <c r="M178" s="8">
        <f>IFERROR(__xludf.DUMMYFUNCTION("""COMPUTED_VALUE"""),4.0)</f>
        <v>4</v>
      </c>
      <c r="N178" s="8">
        <f>IFERROR(__xludf.DUMMYFUNCTION("""COMPUTED_VALUE"""),4.0)</f>
        <v>4</v>
      </c>
      <c r="O178" s="8" t="str">
        <f>IFERROR(__xludf.DUMMYFUNCTION("""COMPUTED_VALUE"""),"Yes")</f>
        <v>Yes</v>
      </c>
      <c r="P178" s="8"/>
    </row>
    <row r="179">
      <c r="A179" s="8" t="str">
        <f>IFERROR(__xludf.DUMMYFUNCTION("""COMPUTED_VALUE"""),"A0240")</f>
        <v>A0240</v>
      </c>
      <c r="B179" s="8" t="str">
        <f>IFERROR(__xludf.DUMMYFUNCTION("""COMPUTED_VALUE"""),"P0240")</f>
        <v>P0240</v>
      </c>
      <c r="C179" s="5">
        <f>IFERROR(__xludf.DUMMYFUNCTION("""COMPUTED_VALUE"""),45851.0)</f>
        <v>45851</v>
      </c>
      <c r="D179" s="5" t="str">
        <f>IFERROR(__xludf.DUMMYFUNCTION("""COMPUTED_VALUE"""),"Sunday")</f>
        <v>Sunday</v>
      </c>
      <c r="E179" s="6">
        <f>IFERROR(__xludf.DUMMYFUNCTION("""COMPUTED_VALUE"""),7.0)</f>
        <v>7</v>
      </c>
      <c r="F179" s="7">
        <f>IFERROR(__xludf.DUMMYFUNCTION("""COMPUTED_VALUE"""),0.625)</f>
        <v>0.625</v>
      </c>
      <c r="G179" s="8" t="str">
        <f>IFERROR(__xludf.DUMMYFUNCTION("""COMPUTED_VALUE"""),"M")</f>
        <v>M</v>
      </c>
      <c r="H179" s="8">
        <f>IFERROR(__xludf.DUMMYFUNCTION("""COMPUTED_VALUE"""),75.0)</f>
        <v>75</v>
      </c>
      <c r="I179" s="8" t="str">
        <f>IFERROR(__xludf.DUMMYFUNCTION("""COMPUTED_VALUE"""),"Dr. A")</f>
        <v>Dr. A</v>
      </c>
      <c r="J179" s="8" t="str">
        <f>IFERROR(__xludf.DUMMYFUNCTION("""COMPUTED_VALUE"""),"Consultation")</f>
        <v>Consultation</v>
      </c>
      <c r="K179" s="8">
        <f>IFERROR(__xludf.DUMMYFUNCTION("""COMPUTED_VALUE"""),20.0)</f>
        <v>20</v>
      </c>
      <c r="L179" s="8">
        <f>IFERROR(__xludf.DUMMYFUNCTION("""COMPUTED_VALUE"""),25.0)</f>
        <v>25</v>
      </c>
      <c r="M179" s="8">
        <f>IFERROR(__xludf.DUMMYFUNCTION("""COMPUTED_VALUE"""),5.0)</f>
        <v>5</v>
      </c>
      <c r="N179" s="8">
        <f>IFERROR(__xludf.DUMMYFUNCTION("""COMPUTED_VALUE"""),5.0)</f>
        <v>5</v>
      </c>
      <c r="O179" s="8" t="str">
        <f>IFERROR(__xludf.DUMMYFUNCTION("""COMPUTED_VALUE"""),"Yes")</f>
        <v>Yes</v>
      </c>
      <c r="P179" s="8"/>
    </row>
    <row r="180">
      <c r="A180" s="8" t="str">
        <f>IFERROR(__xludf.DUMMYFUNCTION("""COMPUTED_VALUE"""),"A0462")</f>
        <v>A0462</v>
      </c>
      <c r="B180" s="8" t="str">
        <f>IFERROR(__xludf.DUMMYFUNCTION("""COMPUTED_VALUE"""),"P0462")</f>
        <v>P0462</v>
      </c>
      <c r="C180" s="5">
        <f>IFERROR(__xludf.DUMMYFUNCTION("""COMPUTED_VALUE"""),45852.0)</f>
        <v>45852</v>
      </c>
      <c r="D180" s="5" t="str">
        <f>IFERROR(__xludf.DUMMYFUNCTION("""COMPUTED_VALUE"""),"Monday")</f>
        <v>Monday</v>
      </c>
      <c r="E180" s="6">
        <f>IFERROR(__xludf.DUMMYFUNCTION("""COMPUTED_VALUE"""),1.0)</f>
        <v>1</v>
      </c>
      <c r="F180" s="7">
        <f>IFERROR(__xludf.DUMMYFUNCTION("""COMPUTED_VALUE"""),0.59375)</f>
        <v>0.59375</v>
      </c>
      <c r="G180" s="8" t="str">
        <f>IFERROR(__xludf.DUMMYFUNCTION("""COMPUTED_VALUE"""),"M")</f>
        <v>M</v>
      </c>
      <c r="H180" s="8">
        <f>IFERROR(__xludf.DUMMYFUNCTION("""COMPUTED_VALUE"""),57.0)</f>
        <v>57</v>
      </c>
      <c r="I180" s="8" t="str">
        <f>IFERROR(__xludf.DUMMYFUNCTION("""COMPUTED_VALUE"""),"Nurse D")</f>
        <v>Nurse D</v>
      </c>
      <c r="J180" s="8" t="str">
        <f>IFERROR(__xludf.DUMMYFUNCTION("""COMPUTED_VALUE"""),"Consultation")</f>
        <v>Consultation</v>
      </c>
      <c r="K180" s="8">
        <f>IFERROR(__xludf.DUMMYFUNCTION("""COMPUTED_VALUE"""),30.0)</f>
        <v>30</v>
      </c>
      <c r="L180" s="8">
        <f>IFERROR(__xludf.DUMMYFUNCTION("""COMPUTED_VALUE"""),20.0)</f>
        <v>20</v>
      </c>
      <c r="M180" s="8">
        <f>IFERROR(__xludf.DUMMYFUNCTION("""COMPUTED_VALUE"""),-10.0)</f>
        <v>-10</v>
      </c>
      <c r="N180" s="8">
        <f>IFERROR(__xludf.DUMMYFUNCTION("""COMPUTED_VALUE"""),10.0)</f>
        <v>10</v>
      </c>
      <c r="O180" s="8" t="str">
        <f>IFERROR(__xludf.DUMMYFUNCTION("""COMPUTED_VALUE"""),"Yes")</f>
        <v>Yes</v>
      </c>
      <c r="P180" s="8"/>
    </row>
    <row r="181">
      <c r="A181" s="8" t="str">
        <f>IFERROR(__xludf.DUMMYFUNCTION("""COMPUTED_VALUE"""),"A0422")</f>
        <v>A0422</v>
      </c>
      <c r="B181" s="8" t="str">
        <f>IFERROR(__xludf.DUMMYFUNCTION("""COMPUTED_VALUE"""),"P0422")</f>
        <v>P0422</v>
      </c>
      <c r="C181" s="5">
        <f>IFERROR(__xludf.DUMMYFUNCTION("""COMPUTED_VALUE"""),45852.0)</f>
        <v>45852</v>
      </c>
      <c r="D181" s="5" t="str">
        <f>IFERROR(__xludf.DUMMYFUNCTION("""COMPUTED_VALUE"""),"Monday")</f>
        <v>Monday</v>
      </c>
      <c r="E181" s="6">
        <f>IFERROR(__xludf.DUMMYFUNCTION("""COMPUTED_VALUE"""),1.0)</f>
        <v>1</v>
      </c>
      <c r="F181" s="7">
        <f>IFERROR(__xludf.DUMMYFUNCTION("""COMPUTED_VALUE"""),0.6354166666666666)</f>
        <v>0.6354166667</v>
      </c>
      <c r="G181" s="8" t="str">
        <f>IFERROR(__xludf.DUMMYFUNCTION("""COMPUTED_VALUE"""),"M")</f>
        <v>M</v>
      </c>
      <c r="H181" s="8">
        <f>IFERROR(__xludf.DUMMYFUNCTION("""COMPUTED_VALUE"""),49.0)</f>
        <v>49</v>
      </c>
      <c r="I181" s="8" t="str">
        <f>IFERROR(__xludf.DUMMYFUNCTION("""COMPUTED_VALUE"""),"Dr. A")</f>
        <v>Dr. A</v>
      </c>
      <c r="J181" s="8" t="str">
        <f>IFERROR(__xludf.DUMMYFUNCTION("""COMPUTED_VALUE"""),"Consultation")</f>
        <v>Consultation</v>
      </c>
      <c r="K181" s="8">
        <f>IFERROR(__xludf.DUMMYFUNCTION("""COMPUTED_VALUE"""),20.0)</f>
        <v>20</v>
      </c>
      <c r="L181" s="8">
        <f>IFERROR(__xludf.DUMMYFUNCTION("""COMPUTED_VALUE"""),15.0)</f>
        <v>15</v>
      </c>
      <c r="M181" s="8">
        <f>IFERROR(__xludf.DUMMYFUNCTION("""COMPUTED_VALUE"""),-5.0)</f>
        <v>-5</v>
      </c>
      <c r="N181" s="8">
        <f>IFERROR(__xludf.DUMMYFUNCTION("""COMPUTED_VALUE"""),5.0)</f>
        <v>5</v>
      </c>
      <c r="O181" s="8" t="str">
        <f>IFERROR(__xludf.DUMMYFUNCTION("""COMPUTED_VALUE"""),"Yes")</f>
        <v>Yes</v>
      </c>
      <c r="P181" s="8"/>
    </row>
    <row r="182">
      <c r="A182" s="8" t="str">
        <f>IFERROR(__xludf.DUMMYFUNCTION("""COMPUTED_VALUE"""),"A0065")</f>
        <v>A0065</v>
      </c>
      <c r="B182" s="8" t="str">
        <f>IFERROR(__xludf.DUMMYFUNCTION("""COMPUTED_VALUE"""),"P0065")</f>
        <v>P0065</v>
      </c>
      <c r="C182" s="5">
        <f>IFERROR(__xludf.DUMMYFUNCTION("""COMPUTED_VALUE"""),45852.0)</f>
        <v>45852</v>
      </c>
      <c r="D182" s="5" t="str">
        <f>IFERROR(__xludf.DUMMYFUNCTION("""COMPUTED_VALUE"""),"Monday")</f>
        <v>Monday</v>
      </c>
      <c r="E182" s="6">
        <f>IFERROR(__xludf.DUMMYFUNCTION("""COMPUTED_VALUE"""),1.0)</f>
        <v>1</v>
      </c>
      <c r="F182" s="7">
        <f>IFERROR(__xludf.DUMMYFUNCTION("""COMPUTED_VALUE"""),0.4375)</f>
        <v>0.4375</v>
      </c>
      <c r="G182" s="8" t="str">
        <f>IFERROR(__xludf.DUMMYFUNCTION("""COMPUTED_VALUE"""),"M")</f>
        <v>M</v>
      </c>
      <c r="H182" s="8">
        <f>IFERROR(__xludf.DUMMYFUNCTION("""COMPUTED_VALUE"""),51.0)</f>
        <v>51</v>
      </c>
      <c r="I182" s="8" t="str">
        <f>IFERROR(__xludf.DUMMYFUNCTION("""COMPUTED_VALUE"""),"Dr. B")</f>
        <v>Dr. B</v>
      </c>
      <c r="J182" s="8" t="str">
        <f>IFERROR(__xludf.DUMMYFUNCTION("""COMPUTED_VALUE"""),"Follow-up")</f>
        <v>Follow-up</v>
      </c>
      <c r="K182" s="8">
        <f>IFERROR(__xludf.DUMMYFUNCTION("""COMPUTED_VALUE"""),15.0)</f>
        <v>15</v>
      </c>
      <c r="L182" s="8">
        <f>IFERROR(__xludf.DUMMYFUNCTION("""COMPUTED_VALUE"""),11.0)</f>
        <v>11</v>
      </c>
      <c r="M182" s="8">
        <f>IFERROR(__xludf.DUMMYFUNCTION("""COMPUTED_VALUE"""),-4.0)</f>
        <v>-4</v>
      </c>
      <c r="N182" s="8">
        <f>IFERROR(__xludf.DUMMYFUNCTION("""COMPUTED_VALUE"""),4.0)</f>
        <v>4</v>
      </c>
      <c r="O182" s="8" t="str">
        <f>IFERROR(__xludf.DUMMYFUNCTION("""COMPUTED_VALUE"""),"Yes")</f>
        <v>Yes</v>
      </c>
      <c r="P182" s="8"/>
    </row>
    <row r="183">
      <c r="A183" s="8" t="str">
        <f>IFERROR(__xludf.DUMMYFUNCTION("""COMPUTED_VALUE"""),"A0452")</f>
        <v>A0452</v>
      </c>
      <c r="B183" s="8" t="str">
        <f>IFERROR(__xludf.DUMMYFUNCTION("""COMPUTED_VALUE"""),"P0452")</f>
        <v>P0452</v>
      </c>
      <c r="C183" s="5">
        <f>IFERROR(__xludf.DUMMYFUNCTION("""COMPUTED_VALUE"""),45852.0)</f>
        <v>45852</v>
      </c>
      <c r="D183" s="5" t="str">
        <f>IFERROR(__xludf.DUMMYFUNCTION("""COMPUTED_VALUE"""),"Monday")</f>
        <v>Monday</v>
      </c>
      <c r="E183" s="6">
        <f>IFERROR(__xludf.DUMMYFUNCTION("""COMPUTED_VALUE"""),1.0)</f>
        <v>1</v>
      </c>
      <c r="F183" s="7">
        <f>IFERROR(__xludf.DUMMYFUNCTION("""COMPUTED_VALUE"""),0.6666666666666666)</f>
        <v>0.6666666667</v>
      </c>
      <c r="G183" s="8" t="str">
        <f>IFERROR(__xludf.DUMMYFUNCTION("""COMPUTED_VALUE"""),"F")</f>
        <v>F</v>
      </c>
      <c r="H183" s="8">
        <f>IFERROR(__xludf.DUMMYFUNCTION("""COMPUTED_VALUE"""),32.0)</f>
        <v>32</v>
      </c>
      <c r="I183" s="8" t="str">
        <f>IFERROR(__xludf.DUMMYFUNCTION("""COMPUTED_VALUE"""),"Dr. A")</f>
        <v>Dr. A</v>
      </c>
      <c r="J183" s="8" t="str">
        <f>IFERROR(__xludf.DUMMYFUNCTION("""COMPUTED_VALUE"""),"Consultation")</f>
        <v>Consultation</v>
      </c>
      <c r="K183" s="8">
        <f>IFERROR(__xludf.DUMMYFUNCTION("""COMPUTED_VALUE"""),15.0)</f>
        <v>15</v>
      </c>
      <c r="L183" s="8">
        <f>IFERROR(__xludf.DUMMYFUNCTION("""COMPUTED_VALUE"""),12.0)</f>
        <v>12</v>
      </c>
      <c r="M183" s="8">
        <f>IFERROR(__xludf.DUMMYFUNCTION("""COMPUTED_VALUE"""),-3.0)</f>
        <v>-3</v>
      </c>
      <c r="N183" s="8">
        <f>IFERROR(__xludf.DUMMYFUNCTION("""COMPUTED_VALUE"""),3.0)</f>
        <v>3</v>
      </c>
      <c r="O183" s="8" t="str">
        <f>IFERROR(__xludf.DUMMYFUNCTION("""COMPUTED_VALUE"""),"Yes")</f>
        <v>Yes</v>
      </c>
      <c r="P183" s="8"/>
    </row>
    <row r="184">
      <c r="A184" s="8" t="str">
        <f>IFERROR(__xludf.DUMMYFUNCTION("""COMPUTED_VALUE"""),"A0480")</f>
        <v>A0480</v>
      </c>
      <c r="B184" s="8" t="str">
        <f>IFERROR(__xludf.DUMMYFUNCTION("""COMPUTED_VALUE"""),"P0480")</f>
        <v>P0480</v>
      </c>
      <c r="C184" s="5">
        <f>IFERROR(__xludf.DUMMYFUNCTION("""COMPUTED_VALUE"""),45852.0)</f>
        <v>45852</v>
      </c>
      <c r="D184" s="5" t="str">
        <f>IFERROR(__xludf.DUMMYFUNCTION("""COMPUTED_VALUE"""),"Monday")</f>
        <v>Monday</v>
      </c>
      <c r="E184" s="6">
        <f>IFERROR(__xludf.DUMMYFUNCTION("""COMPUTED_VALUE"""),1.0)</f>
        <v>1</v>
      </c>
      <c r="F184" s="7">
        <f>IFERROR(__xludf.DUMMYFUNCTION("""COMPUTED_VALUE"""),0.5625)</f>
        <v>0.5625</v>
      </c>
      <c r="G184" s="8" t="str">
        <f>IFERROR(__xludf.DUMMYFUNCTION("""COMPUTED_VALUE"""),"M")</f>
        <v>M</v>
      </c>
      <c r="H184" s="8">
        <f>IFERROR(__xludf.DUMMYFUNCTION("""COMPUTED_VALUE"""),55.0)</f>
        <v>55</v>
      </c>
      <c r="I184" s="8" t="str">
        <f>IFERROR(__xludf.DUMMYFUNCTION("""COMPUTED_VALUE"""),"Dr. A")</f>
        <v>Dr. A</v>
      </c>
      <c r="J184" s="8" t="str">
        <f>IFERROR(__xludf.DUMMYFUNCTION("""COMPUTED_VALUE"""),"Consultation")</f>
        <v>Consultation</v>
      </c>
      <c r="K184" s="8">
        <f>IFERROR(__xludf.DUMMYFUNCTION("""COMPUTED_VALUE"""),25.0)</f>
        <v>25</v>
      </c>
      <c r="L184" s="8">
        <f>IFERROR(__xludf.DUMMYFUNCTION("""COMPUTED_VALUE"""),22.0)</f>
        <v>22</v>
      </c>
      <c r="M184" s="8">
        <f>IFERROR(__xludf.DUMMYFUNCTION("""COMPUTED_VALUE"""),-3.0)</f>
        <v>-3</v>
      </c>
      <c r="N184" s="8">
        <f>IFERROR(__xludf.DUMMYFUNCTION("""COMPUTED_VALUE"""),3.0)</f>
        <v>3</v>
      </c>
      <c r="O184" s="8" t="str">
        <f>IFERROR(__xludf.DUMMYFUNCTION("""COMPUTED_VALUE"""),"Yes")</f>
        <v>Yes</v>
      </c>
      <c r="P184" s="8"/>
    </row>
    <row r="185">
      <c r="A185" s="8" t="str">
        <f>IFERROR(__xludf.DUMMYFUNCTION("""COMPUTED_VALUE"""),"A0107")</f>
        <v>A0107</v>
      </c>
      <c r="B185" s="8" t="str">
        <f>IFERROR(__xludf.DUMMYFUNCTION("""COMPUTED_VALUE"""),"P0107")</f>
        <v>P0107</v>
      </c>
      <c r="C185" s="5">
        <f>IFERROR(__xludf.DUMMYFUNCTION("""COMPUTED_VALUE"""),45852.0)</f>
        <v>45852</v>
      </c>
      <c r="D185" s="5" t="str">
        <f>IFERROR(__xludf.DUMMYFUNCTION("""COMPUTED_VALUE"""),"Monday")</f>
        <v>Monday</v>
      </c>
      <c r="E185" s="6">
        <f>IFERROR(__xludf.DUMMYFUNCTION("""COMPUTED_VALUE"""),1.0)</f>
        <v>1</v>
      </c>
      <c r="F185" s="7">
        <f>IFERROR(__xludf.DUMMYFUNCTION("""COMPUTED_VALUE"""),0.6666666666666666)</f>
        <v>0.6666666667</v>
      </c>
      <c r="G185" s="8" t="str">
        <f>IFERROR(__xludf.DUMMYFUNCTION("""COMPUTED_VALUE"""),"M")</f>
        <v>M</v>
      </c>
      <c r="H185" s="8">
        <f>IFERROR(__xludf.DUMMYFUNCTION("""COMPUTED_VALUE"""),5.0)</f>
        <v>5</v>
      </c>
      <c r="I185" s="8" t="str">
        <f>IFERROR(__xludf.DUMMYFUNCTION("""COMPUTED_VALUE"""),"Dr. C")</f>
        <v>Dr. C</v>
      </c>
      <c r="J185" s="8" t="str">
        <f>IFERROR(__xludf.DUMMYFUNCTION("""COMPUTED_VALUE"""),"Consultation")</f>
        <v>Consultation</v>
      </c>
      <c r="K185" s="8">
        <f>IFERROR(__xludf.DUMMYFUNCTION("""COMPUTED_VALUE"""),20.0)</f>
        <v>20</v>
      </c>
      <c r="L185" s="8">
        <f>IFERROR(__xludf.DUMMYFUNCTION("""COMPUTED_VALUE"""),18.0)</f>
        <v>18</v>
      </c>
      <c r="M185" s="8">
        <f>IFERROR(__xludf.DUMMYFUNCTION("""COMPUTED_VALUE"""),-2.0)</f>
        <v>-2</v>
      </c>
      <c r="N185" s="8">
        <f>IFERROR(__xludf.DUMMYFUNCTION("""COMPUTED_VALUE"""),2.0)</f>
        <v>2</v>
      </c>
      <c r="O185" s="8" t="str">
        <f>IFERROR(__xludf.DUMMYFUNCTION("""COMPUTED_VALUE"""),"Yes")</f>
        <v>Yes</v>
      </c>
      <c r="P185" s="8"/>
    </row>
    <row r="186">
      <c r="A186" s="8" t="str">
        <f>IFERROR(__xludf.DUMMYFUNCTION("""COMPUTED_VALUE"""),"A0181")</f>
        <v>A0181</v>
      </c>
      <c r="B186" s="8" t="str">
        <f>IFERROR(__xludf.DUMMYFUNCTION("""COMPUTED_VALUE"""),"P0181")</f>
        <v>P0181</v>
      </c>
      <c r="C186" s="5">
        <f>IFERROR(__xludf.DUMMYFUNCTION("""COMPUTED_VALUE"""),45852.0)</f>
        <v>45852</v>
      </c>
      <c r="D186" s="5" t="str">
        <f>IFERROR(__xludf.DUMMYFUNCTION("""COMPUTED_VALUE"""),"Monday")</f>
        <v>Monday</v>
      </c>
      <c r="E186" s="6">
        <f>IFERROR(__xludf.DUMMYFUNCTION("""COMPUTED_VALUE"""),1.0)</f>
        <v>1</v>
      </c>
      <c r="F186" s="7">
        <f>IFERROR(__xludf.DUMMYFUNCTION("""COMPUTED_VALUE"""),0.5104166666666666)</f>
        <v>0.5104166667</v>
      </c>
      <c r="G186" s="8" t="str">
        <f>IFERROR(__xludf.DUMMYFUNCTION("""COMPUTED_VALUE"""),"F")</f>
        <v>F</v>
      </c>
      <c r="H186" s="8">
        <f>IFERROR(__xludf.DUMMYFUNCTION("""COMPUTED_VALUE"""),62.0)</f>
        <v>62</v>
      </c>
      <c r="I186" s="8" t="str">
        <f>IFERROR(__xludf.DUMMYFUNCTION("""COMPUTED_VALUE"""),"Nurse D")</f>
        <v>Nurse D</v>
      </c>
      <c r="J186" s="8" t="str">
        <f>IFERROR(__xludf.DUMMYFUNCTION("""COMPUTED_VALUE"""),"Consultation")</f>
        <v>Consultation</v>
      </c>
      <c r="K186" s="8">
        <f>IFERROR(__xludf.DUMMYFUNCTION("""COMPUTED_VALUE"""),20.0)</f>
        <v>20</v>
      </c>
      <c r="L186" s="8">
        <f>IFERROR(__xludf.DUMMYFUNCTION("""COMPUTED_VALUE"""),19.0)</f>
        <v>19</v>
      </c>
      <c r="M186" s="8">
        <f>IFERROR(__xludf.DUMMYFUNCTION("""COMPUTED_VALUE"""),-1.0)</f>
        <v>-1</v>
      </c>
      <c r="N186" s="8">
        <f>IFERROR(__xludf.DUMMYFUNCTION("""COMPUTED_VALUE"""),1.0)</f>
        <v>1</v>
      </c>
      <c r="O186" s="8" t="str">
        <f>IFERROR(__xludf.DUMMYFUNCTION("""COMPUTED_VALUE"""),"Yes")</f>
        <v>Yes</v>
      </c>
      <c r="P186" s="8"/>
    </row>
    <row r="187">
      <c r="A187" s="8" t="str">
        <f>IFERROR(__xludf.DUMMYFUNCTION("""COMPUTED_VALUE"""),"A0103")</f>
        <v>A0103</v>
      </c>
      <c r="B187" s="8" t="str">
        <f>IFERROR(__xludf.DUMMYFUNCTION("""COMPUTED_VALUE"""),"P0103")</f>
        <v>P0103</v>
      </c>
      <c r="C187" s="5">
        <f>IFERROR(__xludf.DUMMYFUNCTION("""COMPUTED_VALUE"""),45852.0)</f>
        <v>45852</v>
      </c>
      <c r="D187" s="5" t="str">
        <f>IFERROR(__xludf.DUMMYFUNCTION("""COMPUTED_VALUE"""),"Monday")</f>
        <v>Monday</v>
      </c>
      <c r="E187" s="6">
        <f>IFERROR(__xludf.DUMMYFUNCTION("""COMPUTED_VALUE"""),1.0)</f>
        <v>1</v>
      </c>
      <c r="F187" s="7">
        <f>IFERROR(__xludf.DUMMYFUNCTION("""COMPUTED_VALUE"""),0.4479166666666667)</f>
        <v>0.4479166667</v>
      </c>
      <c r="G187" s="8" t="str">
        <f>IFERROR(__xludf.DUMMYFUNCTION("""COMPUTED_VALUE"""),"F")</f>
        <v>F</v>
      </c>
      <c r="H187" s="8">
        <f>IFERROR(__xludf.DUMMYFUNCTION("""COMPUTED_VALUE"""),22.0)</f>
        <v>22</v>
      </c>
      <c r="I187" s="8" t="str">
        <f>IFERROR(__xludf.DUMMYFUNCTION("""COMPUTED_VALUE"""),"Dr. C")</f>
        <v>Dr. C</v>
      </c>
      <c r="J187" s="8" t="str">
        <f>IFERROR(__xludf.DUMMYFUNCTION("""COMPUTED_VALUE"""),"Consultation")</f>
        <v>Consultation</v>
      </c>
      <c r="K187" s="8">
        <f>IFERROR(__xludf.DUMMYFUNCTION("""COMPUTED_VALUE"""),20.0)</f>
        <v>20</v>
      </c>
      <c r="L187" s="8">
        <f>IFERROR(__xludf.DUMMYFUNCTION("""COMPUTED_VALUE"""),21.0)</f>
        <v>21</v>
      </c>
      <c r="M187" s="8">
        <f>IFERROR(__xludf.DUMMYFUNCTION("""COMPUTED_VALUE"""),1.0)</f>
        <v>1</v>
      </c>
      <c r="N187" s="8">
        <f>IFERROR(__xludf.DUMMYFUNCTION("""COMPUTED_VALUE"""),1.0)</f>
        <v>1</v>
      </c>
      <c r="O187" s="8" t="str">
        <f>IFERROR(__xludf.DUMMYFUNCTION("""COMPUTED_VALUE"""),"Yes")</f>
        <v>Yes</v>
      </c>
      <c r="P187" s="8"/>
    </row>
    <row r="188">
      <c r="A188" s="8" t="str">
        <f>IFERROR(__xludf.DUMMYFUNCTION("""COMPUTED_VALUE"""),"A0082")</f>
        <v>A0082</v>
      </c>
      <c r="B188" s="8" t="str">
        <f>IFERROR(__xludf.DUMMYFUNCTION("""COMPUTED_VALUE"""),"P0082")</f>
        <v>P0082</v>
      </c>
      <c r="C188" s="5">
        <f>IFERROR(__xludf.DUMMYFUNCTION("""COMPUTED_VALUE"""),45852.0)</f>
        <v>45852</v>
      </c>
      <c r="D188" s="5" t="str">
        <f>IFERROR(__xludf.DUMMYFUNCTION("""COMPUTED_VALUE"""),"Monday")</f>
        <v>Monday</v>
      </c>
      <c r="E188" s="6">
        <f>IFERROR(__xludf.DUMMYFUNCTION("""COMPUTED_VALUE"""),1.0)</f>
        <v>1</v>
      </c>
      <c r="F188" s="7">
        <f>IFERROR(__xludf.DUMMYFUNCTION("""COMPUTED_VALUE"""),0.4583333333333333)</f>
        <v>0.4583333333</v>
      </c>
      <c r="G188" s="8" t="str">
        <f>IFERROR(__xludf.DUMMYFUNCTION("""COMPUTED_VALUE"""),"F")</f>
        <v>F</v>
      </c>
      <c r="H188" s="8">
        <f>IFERROR(__xludf.DUMMYFUNCTION("""COMPUTED_VALUE"""),23.0)</f>
        <v>23</v>
      </c>
      <c r="I188" s="8" t="str">
        <f>IFERROR(__xludf.DUMMYFUNCTION("""COMPUTED_VALUE"""),"Dr. A")</f>
        <v>Dr. A</v>
      </c>
      <c r="J188" s="8" t="str">
        <f>IFERROR(__xludf.DUMMYFUNCTION("""COMPUTED_VALUE"""),"Follow-up")</f>
        <v>Follow-up</v>
      </c>
      <c r="K188" s="8">
        <f>IFERROR(__xludf.DUMMYFUNCTION("""COMPUTED_VALUE"""),25.0)</f>
        <v>25</v>
      </c>
      <c r="L188" s="8">
        <f>IFERROR(__xludf.DUMMYFUNCTION("""COMPUTED_VALUE"""),26.0)</f>
        <v>26</v>
      </c>
      <c r="M188" s="8">
        <f>IFERROR(__xludf.DUMMYFUNCTION("""COMPUTED_VALUE"""),1.0)</f>
        <v>1</v>
      </c>
      <c r="N188" s="8">
        <f>IFERROR(__xludf.DUMMYFUNCTION("""COMPUTED_VALUE"""),1.0)</f>
        <v>1</v>
      </c>
      <c r="O188" s="8" t="str">
        <f>IFERROR(__xludf.DUMMYFUNCTION("""COMPUTED_VALUE"""),"Yes")</f>
        <v>Yes</v>
      </c>
      <c r="P188" s="8"/>
    </row>
    <row r="189">
      <c r="A189" s="8" t="str">
        <f>IFERROR(__xludf.DUMMYFUNCTION("""COMPUTED_VALUE"""),"A0405")</f>
        <v>A0405</v>
      </c>
      <c r="B189" s="8" t="str">
        <f>IFERROR(__xludf.DUMMYFUNCTION("""COMPUTED_VALUE"""),"P0405")</f>
        <v>P0405</v>
      </c>
      <c r="C189" s="5">
        <f>IFERROR(__xludf.DUMMYFUNCTION("""COMPUTED_VALUE"""),45852.0)</f>
        <v>45852</v>
      </c>
      <c r="D189" s="5" t="str">
        <f>IFERROR(__xludf.DUMMYFUNCTION("""COMPUTED_VALUE"""),"Monday")</f>
        <v>Monday</v>
      </c>
      <c r="E189" s="6">
        <f>IFERROR(__xludf.DUMMYFUNCTION("""COMPUTED_VALUE"""),1.0)</f>
        <v>1</v>
      </c>
      <c r="F189" s="7">
        <f>IFERROR(__xludf.DUMMYFUNCTION("""COMPUTED_VALUE"""),0.4791666666666667)</f>
        <v>0.4791666667</v>
      </c>
      <c r="G189" s="8" t="str">
        <f>IFERROR(__xludf.DUMMYFUNCTION("""COMPUTED_VALUE"""),"M")</f>
        <v>M</v>
      </c>
      <c r="H189" s="8">
        <f>IFERROR(__xludf.DUMMYFUNCTION("""COMPUTED_VALUE"""),25.0)</f>
        <v>25</v>
      </c>
      <c r="I189" s="8" t="str">
        <f>IFERROR(__xludf.DUMMYFUNCTION("""COMPUTED_VALUE"""),"Dr. A")</f>
        <v>Dr. A</v>
      </c>
      <c r="J189" s="8" t="str">
        <f>IFERROR(__xludf.DUMMYFUNCTION("""COMPUTED_VALUE"""),"Consultation")</f>
        <v>Consultation</v>
      </c>
      <c r="K189" s="8">
        <f>IFERROR(__xludf.DUMMYFUNCTION("""COMPUTED_VALUE"""),25.0)</f>
        <v>25</v>
      </c>
      <c r="L189" s="8">
        <f>IFERROR(__xludf.DUMMYFUNCTION("""COMPUTED_VALUE"""),29.0)</f>
        <v>29</v>
      </c>
      <c r="M189" s="8">
        <f>IFERROR(__xludf.DUMMYFUNCTION("""COMPUTED_VALUE"""),4.0)</f>
        <v>4</v>
      </c>
      <c r="N189" s="8">
        <f>IFERROR(__xludf.DUMMYFUNCTION("""COMPUTED_VALUE"""),4.0)</f>
        <v>4</v>
      </c>
      <c r="O189" s="8" t="str">
        <f>IFERROR(__xludf.DUMMYFUNCTION("""COMPUTED_VALUE"""),"Yes")</f>
        <v>Yes</v>
      </c>
      <c r="P189" s="8"/>
    </row>
    <row r="190">
      <c r="A190" s="8" t="str">
        <f>IFERROR(__xludf.DUMMYFUNCTION("""COMPUTED_VALUE"""),"A0175")</f>
        <v>A0175</v>
      </c>
      <c r="B190" s="8" t="str">
        <f>IFERROR(__xludf.DUMMYFUNCTION("""COMPUTED_VALUE"""),"P0175")</f>
        <v>P0175</v>
      </c>
      <c r="C190" s="5">
        <f>IFERROR(__xludf.DUMMYFUNCTION("""COMPUTED_VALUE"""),45852.0)</f>
        <v>45852</v>
      </c>
      <c r="D190" s="5" t="str">
        <f>IFERROR(__xludf.DUMMYFUNCTION("""COMPUTED_VALUE"""),"Monday")</f>
        <v>Monday</v>
      </c>
      <c r="E190" s="6">
        <f>IFERROR(__xludf.DUMMYFUNCTION("""COMPUTED_VALUE"""),1.0)</f>
        <v>1</v>
      </c>
      <c r="F190" s="7">
        <f>IFERROR(__xludf.DUMMYFUNCTION("""COMPUTED_VALUE"""),0.59375)</f>
        <v>0.59375</v>
      </c>
      <c r="G190" s="8" t="str">
        <f>IFERROR(__xludf.DUMMYFUNCTION("""COMPUTED_VALUE"""),"F")</f>
        <v>F</v>
      </c>
      <c r="H190" s="8">
        <f>IFERROR(__xludf.DUMMYFUNCTION("""COMPUTED_VALUE"""),21.0)</f>
        <v>21</v>
      </c>
      <c r="I190" s="8" t="str">
        <f>IFERROR(__xludf.DUMMYFUNCTION("""COMPUTED_VALUE"""),"Dr. A")</f>
        <v>Dr. A</v>
      </c>
      <c r="J190" s="8" t="str">
        <f>IFERROR(__xludf.DUMMYFUNCTION("""COMPUTED_VALUE"""),"Follow-up")</f>
        <v>Follow-up</v>
      </c>
      <c r="K190" s="8">
        <f>IFERROR(__xludf.DUMMYFUNCTION("""COMPUTED_VALUE"""),25.0)</f>
        <v>25</v>
      </c>
      <c r="L190" s="8">
        <f>IFERROR(__xludf.DUMMYFUNCTION("""COMPUTED_VALUE"""),35.0)</f>
        <v>35</v>
      </c>
      <c r="M190" s="8">
        <f>IFERROR(__xludf.DUMMYFUNCTION("""COMPUTED_VALUE"""),10.0)</f>
        <v>10</v>
      </c>
      <c r="N190" s="8">
        <f>IFERROR(__xludf.DUMMYFUNCTION("""COMPUTED_VALUE"""),10.0)</f>
        <v>10</v>
      </c>
      <c r="O190" s="8" t="str">
        <f>IFERROR(__xludf.DUMMYFUNCTION("""COMPUTED_VALUE"""),"Yes")</f>
        <v>Yes</v>
      </c>
      <c r="P190" s="8"/>
    </row>
    <row r="191">
      <c r="A191" s="8" t="str">
        <f>IFERROR(__xludf.DUMMYFUNCTION("""COMPUTED_VALUE"""),"A0117")</f>
        <v>A0117</v>
      </c>
      <c r="B191" s="8" t="str">
        <f>IFERROR(__xludf.DUMMYFUNCTION("""COMPUTED_VALUE"""),"P0117")</f>
        <v>P0117</v>
      </c>
      <c r="C191" s="5">
        <f>IFERROR(__xludf.DUMMYFUNCTION("""COMPUTED_VALUE"""),45853.0)</f>
        <v>45853</v>
      </c>
      <c r="D191" s="5" t="str">
        <f>IFERROR(__xludf.DUMMYFUNCTION("""COMPUTED_VALUE"""),"Tuesday")</f>
        <v>Tuesday</v>
      </c>
      <c r="E191" s="6">
        <f>IFERROR(__xludf.DUMMYFUNCTION("""COMPUTED_VALUE"""),2.0)</f>
        <v>2</v>
      </c>
      <c r="F191" s="7">
        <f>IFERROR(__xludf.DUMMYFUNCTION("""COMPUTED_VALUE"""),0.6145833333333334)</f>
        <v>0.6145833333</v>
      </c>
      <c r="G191" s="8" t="str">
        <f>IFERROR(__xludf.DUMMYFUNCTION("""COMPUTED_VALUE"""),"M")</f>
        <v>M</v>
      </c>
      <c r="H191" s="8">
        <f>IFERROR(__xludf.DUMMYFUNCTION("""COMPUTED_VALUE"""),47.0)</f>
        <v>47</v>
      </c>
      <c r="I191" s="8" t="str">
        <f>IFERROR(__xludf.DUMMYFUNCTION("""COMPUTED_VALUE"""),"Dr. B")</f>
        <v>Dr. B</v>
      </c>
      <c r="J191" s="8" t="str">
        <f>IFERROR(__xludf.DUMMYFUNCTION("""COMPUTED_VALUE"""),"Emergency")</f>
        <v>Emergency</v>
      </c>
      <c r="K191" s="8">
        <f>IFERROR(__xludf.DUMMYFUNCTION("""COMPUTED_VALUE"""),20.0)</f>
        <v>20</v>
      </c>
      <c r="L191" s="8">
        <f>IFERROR(__xludf.DUMMYFUNCTION("""COMPUTED_VALUE"""),12.0)</f>
        <v>12</v>
      </c>
      <c r="M191" s="8">
        <f>IFERROR(__xludf.DUMMYFUNCTION("""COMPUTED_VALUE"""),-8.0)</f>
        <v>-8</v>
      </c>
      <c r="N191" s="8">
        <f>IFERROR(__xludf.DUMMYFUNCTION("""COMPUTED_VALUE"""),8.0)</f>
        <v>8</v>
      </c>
      <c r="O191" s="8" t="str">
        <f>IFERROR(__xludf.DUMMYFUNCTION("""COMPUTED_VALUE"""),"Yes")</f>
        <v>Yes</v>
      </c>
      <c r="P191" s="8"/>
    </row>
    <row r="192">
      <c r="A192" s="8" t="str">
        <f>IFERROR(__xludf.DUMMYFUNCTION("""COMPUTED_VALUE"""),"A0186")</f>
        <v>A0186</v>
      </c>
      <c r="B192" s="8" t="str">
        <f>IFERROR(__xludf.DUMMYFUNCTION("""COMPUTED_VALUE"""),"P0186")</f>
        <v>P0186</v>
      </c>
      <c r="C192" s="5">
        <f>IFERROR(__xludf.DUMMYFUNCTION("""COMPUTED_VALUE"""),45853.0)</f>
        <v>45853</v>
      </c>
      <c r="D192" s="5" t="str">
        <f>IFERROR(__xludf.DUMMYFUNCTION("""COMPUTED_VALUE"""),"Tuesday")</f>
        <v>Tuesday</v>
      </c>
      <c r="E192" s="6">
        <f>IFERROR(__xludf.DUMMYFUNCTION("""COMPUTED_VALUE"""),2.0)</f>
        <v>2</v>
      </c>
      <c r="F192" s="7">
        <f>IFERROR(__xludf.DUMMYFUNCTION("""COMPUTED_VALUE"""),0.5729166666666666)</f>
        <v>0.5729166667</v>
      </c>
      <c r="G192" s="8" t="str">
        <f>IFERROR(__xludf.DUMMYFUNCTION("""COMPUTED_VALUE"""),"M")</f>
        <v>M</v>
      </c>
      <c r="H192" s="8">
        <f>IFERROR(__xludf.DUMMYFUNCTION("""COMPUTED_VALUE"""),31.0)</f>
        <v>31</v>
      </c>
      <c r="I192" s="8" t="str">
        <f>IFERROR(__xludf.DUMMYFUNCTION("""COMPUTED_VALUE"""),"Nurse D")</f>
        <v>Nurse D</v>
      </c>
      <c r="J192" s="8" t="str">
        <f>IFERROR(__xludf.DUMMYFUNCTION("""COMPUTED_VALUE"""),"Consultation")</f>
        <v>Consultation</v>
      </c>
      <c r="K192" s="8">
        <f>IFERROR(__xludf.DUMMYFUNCTION("""COMPUTED_VALUE"""),15.0)</f>
        <v>15</v>
      </c>
      <c r="L192" s="8">
        <f>IFERROR(__xludf.DUMMYFUNCTION("""COMPUTED_VALUE"""),8.0)</f>
        <v>8</v>
      </c>
      <c r="M192" s="8">
        <f>IFERROR(__xludf.DUMMYFUNCTION("""COMPUTED_VALUE"""),-7.0)</f>
        <v>-7</v>
      </c>
      <c r="N192" s="8">
        <f>IFERROR(__xludf.DUMMYFUNCTION("""COMPUTED_VALUE"""),7.0)</f>
        <v>7</v>
      </c>
      <c r="O192" s="8" t="str">
        <f>IFERROR(__xludf.DUMMYFUNCTION("""COMPUTED_VALUE"""),"Yes")</f>
        <v>Yes</v>
      </c>
      <c r="P192" s="8"/>
    </row>
    <row r="193">
      <c r="A193" s="8" t="str">
        <f>IFERROR(__xludf.DUMMYFUNCTION("""COMPUTED_VALUE"""),"A0074")</f>
        <v>A0074</v>
      </c>
      <c r="B193" s="8" t="str">
        <f>IFERROR(__xludf.DUMMYFUNCTION("""COMPUTED_VALUE"""),"P0074")</f>
        <v>P0074</v>
      </c>
      <c r="C193" s="5">
        <f>IFERROR(__xludf.DUMMYFUNCTION("""COMPUTED_VALUE"""),45853.0)</f>
        <v>45853</v>
      </c>
      <c r="D193" s="5" t="str">
        <f>IFERROR(__xludf.DUMMYFUNCTION("""COMPUTED_VALUE"""),"Tuesday")</f>
        <v>Tuesday</v>
      </c>
      <c r="E193" s="6">
        <f>IFERROR(__xludf.DUMMYFUNCTION("""COMPUTED_VALUE"""),2.0)</f>
        <v>2</v>
      </c>
      <c r="F193" s="7">
        <f>IFERROR(__xludf.DUMMYFUNCTION("""COMPUTED_VALUE"""),0.4479166666666667)</f>
        <v>0.4479166667</v>
      </c>
      <c r="G193" s="8" t="str">
        <f>IFERROR(__xludf.DUMMYFUNCTION("""COMPUTED_VALUE"""),"F")</f>
        <v>F</v>
      </c>
      <c r="H193" s="8">
        <f>IFERROR(__xludf.DUMMYFUNCTION("""COMPUTED_VALUE"""),69.0)</f>
        <v>69</v>
      </c>
      <c r="I193" s="8" t="str">
        <f>IFERROR(__xludf.DUMMYFUNCTION("""COMPUTED_VALUE"""),"Dr. A")</f>
        <v>Dr. A</v>
      </c>
      <c r="J193" s="8" t="str">
        <f>IFERROR(__xludf.DUMMYFUNCTION("""COMPUTED_VALUE"""),"Follow-up")</f>
        <v>Follow-up</v>
      </c>
      <c r="K193" s="8">
        <f>IFERROR(__xludf.DUMMYFUNCTION("""COMPUTED_VALUE"""),15.0)</f>
        <v>15</v>
      </c>
      <c r="L193" s="8">
        <f>IFERROR(__xludf.DUMMYFUNCTION("""COMPUTED_VALUE"""),9.0)</f>
        <v>9</v>
      </c>
      <c r="M193" s="8">
        <f>IFERROR(__xludf.DUMMYFUNCTION("""COMPUTED_VALUE"""),-6.0)</f>
        <v>-6</v>
      </c>
      <c r="N193" s="8">
        <f>IFERROR(__xludf.DUMMYFUNCTION("""COMPUTED_VALUE"""),6.0)</f>
        <v>6</v>
      </c>
      <c r="O193" s="8" t="str">
        <f>IFERROR(__xludf.DUMMYFUNCTION("""COMPUTED_VALUE"""),"Yes")</f>
        <v>Yes</v>
      </c>
      <c r="P193" s="8"/>
    </row>
    <row r="194">
      <c r="A194" s="8" t="str">
        <f>IFERROR(__xludf.DUMMYFUNCTION("""COMPUTED_VALUE"""),"A0003")</f>
        <v>A0003</v>
      </c>
      <c r="B194" s="8" t="str">
        <f>IFERROR(__xludf.DUMMYFUNCTION("""COMPUTED_VALUE"""),"P0003")</f>
        <v>P0003</v>
      </c>
      <c r="C194" s="5">
        <f>IFERROR(__xludf.DUMMYFUNCTION("""COMPUTED_VALUE"""),45853.0)</f>
        <v>45853</v>
      </c>
      <c r="D194" s="5" t="str">
        <f>IFERROR(__xludf.DUMMYFUNCTION("""COMPUTED_VALUE"""),"Tuesday")</f>
        <v>Tuesday</v>
      </c>
      <c r="E194" s="6">
        <f>IFERROR(__xludf.DUMMYFUNCTION("""COMPUTED_VALUE"""),2.0)</f>
        <v>2</v>
      </c>
      <c r="F194" s="7">
        <f>IFERROR(__xludf.DUMMYFUNCTION("""COMPUTED_VALUE"""),0.375)</f>
        <v>0.375</v>
      </c>
      <c r="G194" s="8" t="str">
        <f>IFERROR(__xludf.DUMMYFUNCTION("""COMPUTED_VALUE"""),"M")</f>
        <v>M</v>
      </c>
      <c r="H194" s="8">
        <f>IFERROR(__xludf.DUMMYFUNCTION("""COMPUTED_VALUE"""),59.0)</f>
        <v>59</v>
      </c>
      <c r="I194" s="8" t="str">
        <f>IFERROR(__xludf.DUMMYFUNCTION("""COMPUTED_VALUE"""),"Nurse D")</f>
        <v>Nurse D</v>
      </c>
      <c r="J194" s="8" t="str">
        <f>IFERROR(__xludf.DUMMYFUNCTION("""COMPUTED_VALUE"""),"Follow-up")</f>
        <v>Follow-up</v>
      </c>
      <c r="K194" s="8">
        <f>IFERROR(__xludf.DUMMYFUNCTION("""COMPUTED_VALUE"""),20.0)</f>
        <v>20</v>
      </c>
      <c r="L194" s="8">
        <f>IFERROR(__xludf.DUMMYFUNCTION("""COMPUTED_VALUE"""),15.0)</f>
        <v>15</v>
      </c>
      <c r="M194" s="8">
        <f>IFERROR(__xludf.DUMMYFUNCTION("""COMPUTED_VALUE"""),-5.0)</f>
        <v>-5</v>
      </c>
      <c r="N194" s="8">
        <f>IFERROR(__xludf.DUMMYFUNCTION("""COMPUTED_VALUE"""),5.0)</f>
        <v>5</v>
      </c>
      <c r="O194" s="8" t="str">
        <f>IFERROR(__xludf.DUMMYFUNCTION("""COMPUTED_VALUE"""),"Yes")</f>
        <v>Yes</v>
      </c>
      <c r="P194" s="8"/>
    </row>
    <row r="195">
      <c r="A195" s="8" t="str">
        <f>IFERROR(__xludf.DUMMYFUNCTION("""COMPUTED_VALUE"""),"A0044")</f>
        <v>A0044</v>
      </c>
      <c r="B195" s="8" t="str">
        <f>IFERROR(__xludf.DUMMYFUNCTION("""COMPUTED_VALUE"""),"P0044")</f>
        <v>P0044</v>
      </c>
      <c r="C195" s="5">
        <f>IFERROR(__xludf.DUMMYFUNCTION("""COMPUTED_VALUE"""),45853.0)</f>
        <v>45853</v>
      </c>
      <c r="D195" s="5" t="str">
        <f>IFERROR(__xludf.DUMMYFUNCTION("""COMPUTED_VALUE"""),"Tuesday")</f>
        <v>Tuesday</v>
      </c>
      <c r="E195" s="6">
        <f>IFERROR(__xludf.DUMMYFUNCTION("""COMPUTED_VALUE"""),2.0)</f>
        <v>2</v>
      </c>
      <c r="F195" s="7">
        <f>IFERROR(__xludf.DUMMYFUNCTION("""COMPUTED_VALUE"""),0.4375)</f>
        <v>0.4375</v>
      </c>
      <c r="G195" s="8" t="str">
        <f>IFERROR(__xludf.DUMMYFUNCTION("""COMPUTED_VALUE"""),"F")</f>
        <v>F</v>
      </c>
      <c r="H195" s="8">
        <f>IFERROR(__xludf.DUMMYFUNCTION("""COMPUTED_VALUE"""),57.0)</f>
        <v>57</v>
      </c>
      <c r="I195" s="8" t="str">
        <f>IFERROR(__xludf.DUMMYFUNCTION("""COMPUTED_VALUE"""),"Nurse D")</f>
        <v>Nurse D</v>
      </c>
      <c r="J195" s="8" t="str">
        <f>IFERROR(__xludf.DUMMYFUNCTION("""COMPUTED_VALUE"""),"Consultation")</f>
        <v>Consultation</v>
      </c>
      <c r="K195" s="8">
        <f>IFERROR(__xludf.DUMMYFUNCTION("""COMPUTED_VALUE"""),20.0)</f>
        <v>20</v>
      </c>
      <c r="L195" s="8">
        <f>IFERROR(__xludf.DUMMYFUNCTION("""COMPUTED_VALUE"""),20.0)</f>
        <v>20</v>
      </c>
      <c r="M195" s="8">
        <f>IFERROR(__xludf.DUMMYFUNCTION("""COMPUTED_VALUE"""),0.0)</f>
        <v>0</v>
      </c>
      <c r="N195" s="8">
        <f>IFERROR(__xludf.DUMMYFUNCTION("""COMPUTED_VALUE"""),0.0)</f>
        <v>0</v>
      </c>
      <c r="O195" s="8" t="str">
        <f>IFERROR(__xludf.DUMMYFUNCTION("""COMPUTED_VALUE"""),"Yes")</f>
        <v>Yes</v>
      </c>
      <c r="P195" s="8"/>
    </row>
    <row r="196">
      <c r="A196" s="8" t="str">
        <f>IFERROR(__xludf.DUMMYFUNCTION("""COMPUTED_VALUE"""),"A0105")</f>
        <v>A0105</v>
      </c>
      <c r="B196" s="8" t="str">
        <f>IFERROR(__xludf.DUMMYFUNCTION("""COMPUTED_VALUE"""),"P0105")</f>
        <v>P0105</v>
      </c>
      <c r="C196" s="5">
        <f>IFERROR(__xludf.DUMMYFUNCTION("""COMPUTED_VALUE"""),45853.0)</f>
        <v>45853</v>
      </c>
      <c r="D196" s="5" t="str">
        <f>IFERROR(__xludf.DUMMYFUNCTION("""COMPUTED_VALUE"""),"Tuesday")</f>
        <v>Tuesday</v>
      </c>
      <c r="E196" s="6">
        <f>IFERROR(__xludf.DUMMYFUNCTION("""COMPUTED_VALUE"""),2.0)</f>
        <v>2</v>
      </c>
      <c r="F196" s="7">
        <f>IFERROR(__xludf.DUMMYFUNCTION("""COMPUTED_VALUE"""),0.6354166666666666)</f>
        <v>0.6354166667</v>
      </c>
      <c r="G196" s="8" t="str">
        <f>IFERROR(__xludf.DUMMYFUNCTION("""COMPUTED_VALUE"""),"F")</f>
        <v>F</v>
      </c>
      <c r="H196" s="8">
        <f>IFERROR(__xludf.DUMMYFUNCTION("""COMPUTED_VALUE"""),70.0)</f>
        <v>70</v>
      </c>
      <c r="I196" s="8" t="str">
        <f>IFERROR(__xludf.DUMMYFUNCTION("""COMPUTED_VALUE"""),"Dr. A")</f>
        <v>Dr. A</v>
      </c>
      <c r="J196" s="8" t="str">
        <f>IFERROR(__xludf.DUMMYFUNCTION("""COMPUTED_VALUE"""),"Consultation")</f>
        <v>Consultation</v>
      </c>
      <c r="K196" s="8">
        <f>IFERROR(__xludf.DUMMYFUNCTION("""COMPUTED_VALUE"""),20.0)</f>
        <v>20</v>
      </c>
      <c r="L196" s="8">
        <f>IFERROR(__xludf.DUMMYFUNCTION("""COMPUTED_VALUE"""),20.0)</f>
        <v>20</v>
      </c>
      <c r="M196" s="8">
        <f>IFERROR(__xludf.DUMMYFUNCTION("""COMPUTED_VALUE"""),0.0)</f>
        <v>0</v>
      </c>
      <c r="N196" s="8">
        <f>IFERROR(__xludf.DUMMYFUNCTION("""COMPUTED_VALUE"""),0.0)</f>
        <v>0</v>
      </c>
      <c r="O196" s="8" t="str">
        <f>IFERROR(__xludf.DUMMYFUNCTION("""COMPUTED_VALUE"""),"Yes")</f>
        <v>Yes</v>
      </c>
      <c r="P196" s="8"/>
    </row>
    <row r="197">
      <c r="A197" s="8" t="str">
        <f>IFERROR(__xludf.DUMMYFUNCTION("""COMPUTED_VALUE"""),"A0174")</f>
        <v>A0174</v>
      </c>
      <c r="B197" s="8" t="str">
        <f>IFERROR(__xludf.DUMMYFUNCTION("""COMPUTED_VALUE"""),"P0174")</f>
        <v>P0174</v>
      </c>
      <c r="C197" s="5">
        <f>IFERROR(__xludf.DUMMYFUNCTION("""COMPUTED_VALUE"""),45853.0)</f>
        <v>45853</v>
      </c>
      <c r="D197" s="5" t="str">
        <f>IFERROR(__xludf.DUMMYFUNCTION("""COMPUTED_VALUE"""),"Tuesday")</f>
        <v>Tuesday</v>
      </c>
      <c r="E197" s="6">
        <f>IFERROR(__xludf.DUMMYFUNCTION("""COMPUTED_VALUE"""),2.0)</f>
        <v>2</v>
      </c>
      <c r="F197" s="7">
        <f>IFERROR(__xludf.DUMMYFUNCTION("""COMPUTED_VALUE"""),0.4375)</f>
        <v>0.4375</v>
      </c>
      <c r="G197" s="8" t="str">
        <f>IFERROR(__xludf.DUMMYFUNCTION("""COMPUTED_VALUE"""),"F")</f>
        <v>F</v>
      </c>
      <c r="H197" s="8">
        <f>IFERROR(__xludf.DUMMYFUNCTION("""COMPUTED_VALUE"""),22.0)</f>
        <v>22</v>
      </c>
      <c r="I197" s="8" t="str">
        <f>IFERROR(__xludf.DUMMYFUNCTION("""COMPUTED_VALUE"""),"Dr. A")</f>
        <v>Dr. A</v>
      </c>
      <c r="J197" s="8" t="str">
        <f>IFERROR(__xludf.DUMMYFUNCTION("""COMPUTED_VALUE"""),"Emergency")</f>
        <v>Emergency</v>
      </c>
      <c r="K197" s="8">
        <f>IFERROR(__xludf.DUMMYFUNCTION("""COMPUTED_VALUE"""),25.0)</f>
        <v>25</v>
      </c>
      <c r="L197" s="8">
        <f>IFERROR(__xludf.DUMMYFUNCTION("""COMPUTED_VALUE"""),28.0)</f>
        <v>28</v>
      </c>
      <c r="M197" s="8">
        <f>IFERROR(__xludf.DUMMYFUNCTION("""COMPUTED_VALUE"""),3.0)</f>
        <v>3</v>
      </c>
      <c r="N197" s="8">
        <f>IFERROR(__xludf.DUMMYFUNCTION("""COMPUTED_VALUE"""),3.0)</f>
        <v>3</v>
      </c>
      <c r="O197" s="8" t="str">
        <f>IFERROR(__xludf.DUMMYFUNCTION("""COMPUTED_VALUE"""),"Yes")</f>
        <v>Yes</v>
      </c>
      <c r="P197" s="8"/>
    </row>
    <row r="198">
      <c r="A198" s="8" t="str">
        <f>IFERROR(__xludf.DUMMYFUNCTION("""COMPUTED_VALUE"""),"A0080")</f>
        <v>A0080</v>
      </c>
      <c r="B198" s="8" t="str">
        <f>IFERROR(__xludf.DUMMYFUNCTION("""COMPUTED_VALUE"""),"P0080")</f>
        <v>P0080</v>
      </c>
      <c r="C198" s="5">
        <f>IFERROR(__xludf.DUMMYFUNCTION("""COMPUTED_VALUE"""),45853.0)</f>
        <v>45853</v>
      </c>
      <c r="D198" s="5" t="str">
        <f>IFERROR(__xludf.DUMMYFUNCTION("""COMPUTED_VALUE"""),"Tuesday")</f>
        <v>Tuesday</v>
      </c>
      <c r="E198" s="6">
        <f>IFERROR(__xludf.DUMMYFUNCTION("""COMPUTED_VALUE"""),2.0)</f>
        <v>2</v>
      </c>
      <c r="F198" s="7">
        <f>IFERROR(__xludf.DUMMYFUNCTION("""COMPUTED_VALUE"""),0.6979166666666666)</f>
        <v>0.6979166667</v>
      </c>
      <c r="G198" s="8" t="str">
        <f>IFERROR(__xludf.DUMMYFUNCTION("""COMPUTED_VALUE"""),"M")</f>
        <v>M</v>
      </c>
      <c r="H198" s="8">
        <f>IFERROR(__xludf.DUMMYFUNCTION("""COMPUTED_VALUE"""),43.0)</f>
        <v>43</v>
      </c>
      <c r="I198" s="8" t="str">
        <f>IFERROR(__xludf.DUMMYFUNCTION("""COMPUTED_VALUE"""),"Nurse D")</f>
        <v>Nurse D</v>
      </c>
      <c r="J198" s="8" t="str">
        <f>IFERROR(__xludf.DUMMYFUNCTION("""COMPUTED_VALUE"""),"Follow-up")</f>
        <v>Follow-up</v>
      </c>
      <c r="K198" s="8">
        <f>IFERROR(__xludf.DUMMYFUNCTION("""COMPUTED_VALUE"""),25.0)</f>
        <v>25</v>
      </c>
      <c r="L198" s="8">
        <f>IFERROR(__xludf.DUMMYFUNCTION("""COMPUTED_VALUE"""),28.0)</f>
        <v>28</v>
      </c>
      <c r="M198" s="8">
        <f>IFERROR(__xludf.DUMMYFUNCTION("""COMPUTED_VALUE"""),3.0)</f>
        <v>3</v>
      </c>
      <c r="N198" s="8">
        <f>IFERROR(__xludf.DUMMYFUNCTION("""COMPUTED_VALUE"""),3.0)</f>
        <v>3</v>
      </c>
      <c r="O198" s="8" t="str">
        <f>IFERROR(__xludf.DUMMYFUNCTION("""COMPUTED_VALUE"""),"Yes")</f>
        <v>Yes</v>
      </c>
      <c r="P198" s="8"/>
    </row>
    <row r="199">
      <c r="A199" s="8" t="str">
        <f>IFERROR(__xludf.DUMMYFUNCTION("""COMPUTED_VALUE"""),"A0437")</f>
        <v>A0437</v>
      </c>
      <c r="B199" s="8" t="str">
        <f>IFERROR(__xludf.DUMMYFUNCTION("""COMPUTED_VALUE"""),"P0437")</f>
        <v>P0437</v>
      </c>
      <c r="C199" s="5">
        <f>IFERROR(__xludf.DUMMYFUNCTION("""COMPUTED_VALUE"""),45853.0)</f>
        <v>45853</v>
      </c>
      <c r="D199" s="5" t="str">
        <f>IFERROR(__xludf.DUMMYFUNCTION("""COMPUTED_VALUE"""),"Tuesday")</f>
        <v>Tuesday</v>
      </c>
      <c r="E199" s="6">
        <f>IFERROR(__xludf.DUMMYFUNCTION("""COMPUTED_VALUE"""),2.0)</f>
        <v>2</v>
      </c>
      <c r="F199" s="7">
        <f>IFERROR(__xludf.DUMMYFUNCTION("""COMPUTED_VALUE"""),0.5833333333333334)</f>
        <v>0.5833333333</v>
      </c>
      <c r="G199" s="8" t="str">
        <f>IFERROR(__xludf.DUMMYFUNCTION("""COMPUTED_VALUE"""),"F")</f>
        <v>F</v>
      </c>
      <c r="H199" s="8">
        <f>IFERROR(__xludf.DUMMYFUNCTION("""COMPUTED_VALUE"""),19.0)</f>
        <v>19</v>
      </c>
      <c r="I199" s="8" t="str">
        <f>IFERROR(__xludf.DUMMYFUNCTION("""COMPUTED_VALUE"""),"Dr. B")</f>
        <v>Dr. B</v>
      </c>
      <c r="J199" s="8" t="str">
        <f>IFERROR(__xludf.DUMMYFUNCTION("""COMPUTED_VALUE"""),"Consultation")</f>
        <v>Consultation</v>
      </c>
      <c r="K199" s="8">
        <f>IFERROR(__xludf.DUMMYFUNCTION("""COMPUTED_VALUE"""),25.0)</f>
        <v>25</v>
      </c>
      <c r="L199" s="8">
        <f>IFERROR(__xludf.DUMMYFUNCTION("""COMPUTED_VALUE"""),29.0)</f>
        <v>29</v>
      </c>
      <c r="M199" s="8">
        <f>IFERROR(__xludf.DUMMYFUNCTION("""COMPUTED_VALUE"""),4.0)</f>
        <v>4</v>
      </c>
      <c r="N199" s="8">
        <f>IFERROR(__xludf.DUMMYFUNCTION("""COMPUTED_VALUE"""),4.0)</f>
        <v>4</v>
      </c>
      <c r="O199" s="8" t="str">
        <f>IFERROR(__xludf.DUMMYFUNCTION("""COMPUTED_VALUE"""),"Yes")</f>
        <v>Yes</v>
      </c>
      <c r="P199" s="8"/>
    </row>
    <row r="200">
      <c r="A200" s="8" t="str">
        <f>IFERROR(__xludf.DUMMYFUNCTION("""COMPUTED_VALUE"""),"A0202")</f>
        <v>A0202</v>
      </c>
      <c r="B200" s="8" t="str">
        <f>IFERROR(__xludf.DUMMYFUNCTION("""COMPUTED_VALUE"""),"P0202")</f>
        <v>P0202</v>
      </c>
      <c r="C200" s="5">
        <f>IFERROR(__xludf.DUMMYFUNCTION("""COMPUTED_VALUE"""),45853.0)</f>
        <v>45853</v>
      </c>
      <c r="D200" s="5" t="str">
        <f>IFERROR(__xludf.DUMMYFUNCTION("""COMPUTED_VALUE"""),"Tuesday")</f>
        <v>Tuesday</v>
      </c>
      <c r="E200" s="6">
        <f>IFERROR(__xludf.DUMMYFUNCTION("""COMPUTED_VALUE"""),2.0)</f>
        <v>2</v>
      </c>
      <c r="F200" s="7">
        <f>IFERROR(__xludf.DUMMYFUNCTION("""COMPUTED_VALUE"""),0.6041666666666666)</f>
        <v>0.6041666667</v>
      </c>
      <c r="G200" s="8" t="str">
        <f>IFERROR(__xludf.DUMMYFUNCTION("""COMPUTED_VALUE"""),"F")</f>
        <v>F</v>
      </c>
      <c r="H200" s="8">
        <f>IFERROR(__xludf.DUMMYFUNCTION("""COMPUTED_VALUE"""),8.0)</f>
        <v>8</v>
      </c>
      <c r="I200" s="8" t="str">
        <f>IFERROR(__xludf.DUMMYFUNCTION("""COMPUTED_VALUE"""),"Dr. B")</f>
        <v>Dr. B</v>
      </c>
      <c r="J200" s="8" t="str">
        <f>IFERROR(__xludf.DUMMYFUNCTION("""COMPUTED_VALUE"""),"Follow-up")</f>
        <v>Follow-up</v>
      </c>
      <c r="K200" s="8">
        <f>IFERROR(__xludf.DUMMYFUNCTION("""COMPUTED_VALUE"""),15.0)</f>
        <v>15</v>
      </c>
      <c r="L200" s="8">
        <f>IFERROR(__xludf.DUMMYFUNCTION("""COMPUTED_VALUE"""),21.0)</f>
        <v>21</v>
      </c>
      <c r="M200" s="8">
        <f>IFERROR(__xludf.DUMMYFUNCTION("""COMPUTED_VALUE"""),6.0)</f>
        <v>6</v>
      </c>
      <c r="N200" s="8">
        <f>IFERROR(__xludf.DUMMYFUNCTION("""COMPUTED_VALUE"""),6.0)</f>
        <v>6</v>
      </c>
      <c r="O200" s="8" t="str">
        <f>IFERROR(__xludf.DUMMYFUNCTION("""COMPUTED_VALUE"""),"Yes")</f>
        <v>Yes</v>
      </c>
      <c r="P200" s="8"/>
    </row>
    <row r="201">
      <c r="A201" s="8" t="str">
        <f>IFERROR(__xludf.DUMMYFUNCTION("""COMPUTED_VALUE"""),"A0185")</f>
        <v>A0185</v>
      </c>
      <c r="B201" s="8" t="str">
        <f>IFERROR(__xludf.DUMMYFUNCTION("""COMPUTED_VALUE"""),"P0185")</f>
        <v>P0185</v>
      </c>
      <c r="C201" s="5">
        <f>IFERROR(__xludf.DUMMYFUNCTION("""COMPUTED_VALUE"""),45853.0)</f>
        <v>45853</v>
      </c>
      <c r="D201" s="5" t="str">
        <f>IFERROR(__xludf.DUMMYFUNCTION("""COMPUTED_VALUE"""),"Tuesday")</f>
        <v>Tuesday</v>
      </c>
      <c r="E201" s="6">
        <f>IFERROR(__xludf.DUMMYFUNCTION("""COMPUTED_VALUE"""),2.0)</f>
        <v>2</v>
      </c>
      <c r="F201" s="7">
        <f>IFERROR(__xludf.DUMMYFUNCTION("""COMPUTED_VALUE"""),0.3958333333333333)</f>
        <v>0.3958333333</v>
      </c>
      <c r="G201" s="8" t="str">
        <f>IFERROR(__xludf.DUMMYFUNCTION("""COMPUTED_VALUE"""),"M")</f>
        <v>M</v>
      </c>
      <c r="H201" s="8">
        <f>IFERROR(__xludf.DUMMYFUNCTION("""COMPUTED_VALUE"""),3.0)</f>
        <v>3</v>
      </c>
      <c r="I201" s="8" t="str">
        <f>IFERROR(__xludf.DUMMYFUNCTION("""COMPUTED_VALUE"""),"Dr. C")</f>
        <v>Dr. C</v>
      </c>
      <c r="J201" s="8" t="str">
        <f>IFERROR(__xludf.DUMMYFUNCTION("""COMPUTED_VALUE"""),"Consultation")</f>
        <v>Consultation</v>
      </c>
      <c r="K201" s="8">
        <f>IFERROR(__xludf.DUMMYFUNCTION("""COMPUTED_VALUE"""),20.0)</f>
        <v>20</v>
      </c>
      <c r="L201" s="8">
        <f>IFERROR(__xludf.DUMMYFUNCTION("""COMPUTED_VALUE"""),28.0)</f>
        <v>28</v>
      </c>
      <c r="M201" s="8">
        <f>IFERROR(__xludf.DUMMYFUNCTION("""COMPUTED_VALUE"""),8.0)</f>
        <v>8</v>
      </c>
      <c r="N201" s="8">
        <f>IFERROR(__xludf.DUMMYFUNCTION("""COMPUTED_VALUE"""),8.0)</f>
        <v>8</v>
      </c>
      <c r="O201" s="8" t="str">
        <f>IFERROR(__xludf.DUMMYFUNCTION("""COMPUTED_VALUE"""),"Yes")</f>
        <v>Yes</v>
      </c>
      <c r="P201" s="8"/>
    </row>
    <row r="202">
      <c r="A202" s="8" t="str">
        <f>IFERROR(__xludf.DUMMYFUNCTION("""COMPUTED_VALUE"""),"A0128")</f>
        <v>A0128</v>
      </c>
      <c r="B202" s="8" t="str">
        <f>IFERROR(__xludf.DUMMYFUNCTION("""COMPUTED_VALUE"""),"P0128")</f>
        <v>P0128</v>
      </c>
      <c r="C202" s="5">
        <f>IFERROR(__xludf.DUMMYFUNCTION("""COMPUTED_VALUE"""),45853.0)</f>
        <v>45853</v>
      </c>
      <c r="D202" s="5" t="str">
        <f>IFERROR(__xludf.DUMMYFUNCTION("""COMPUTED_VALUE"""),"Tuesday")</f>
        <v>Tuesday</v>
      </c>
      <c r="E202" s="6">
        <f>IFERROR(__xludf.DUMMYFUNCTION("""COMPUTED_VALUE"""),2.0)</f>
        <v>2</v>
      </c>
      <c r="F202" s="7">
        <f>IFERROR(__xludf.DUMMYFUNCTION("""COMPUTED_VALUE"""),0.4583333333333333)</f>
        <v>0.4583333333</v>
      </c>
      <c r="G202" s="8" t="str">
        <f>IFERROR(__xludf.DUMMYFUNCTION("""COMPUTED_VALUE"""),"F")</f>
        <v>F</v>
      </c>
      <c r="H202" s="8">
        <f>IFERROR(__xludf.DUMMYFUNCTION("""COMPUTED_VALUE"""),47.0)</f>
        <v>47</v>
      </c>
      <c r="I202" s="8" t="str">
        <f>IFERROR(__xludf.DUMMYFUNCTION("""COMPUTED_VALUE"""),"Nurse D")</f>
        <v>Nurse D</v>
      </c>
      <c r="J202" s="8" t="str">
        <f>IFERROR(__xludf.DUMMYFUNCTION("""COMPUTED_VALUE"""),"Consultation")</f>
        <v>Consultation</v>
      </c>
      <c r="K202" s="8">
        <f>IFERROR(__xludf.DUMMYFUNCTION("""COMPUTED_VALUE"""),15.0)</f>
        <v>15</v>
      </c>
      <c r="L202" s="8">
        <f>IFERROR(__xludf.DUMMYFUNCTION("""COMPUTED_VALUE"""),24.0)</f>
        <v>24</v>
      </c>
      <c r="M202" s="8">
        <f>IFERROR(__xludf.DUMMYFUNCTION("""COMPUTED_VALUE"""),9.0)</f>
        <v>9</v>
      </c>
      <c r="N202" s="8">
        <f>IFERROR(__xludf.DUMMYFUNCTION("""COMPUTED_VALUE"""),9.0)</f>
        <v>9</v>
      </c>
      <c r="O202" s="8" t="str">
        <f>IFERROR(__xludf.DUMMYFUNCTION("""COMPUTED_VALUE"""),"Yes")</f>
        <v>Yes</v>
      </c>
      <c r="P202" s="8"/>
    </row>
    <row r="203">
      <c r="A203" s="8" t="str">
        <f>IFERROR(__xludf.DUMMYFUNCTION("""COMPUTED_VALUE"""),"A0483")</f>
        <v>A0483</v>
      </c>
      <c r="B203" s="8" t="str">
        <f>IFERROR(__xludf.DUMMYFUNCTION("""COMPUTED_VALUE"""),"P0483")</f>
        <v>P0483</v>
      </c>
      <c r="C203" s="5">
        <f>IFERROR(__xludf.DUMMYFUNCTION("""COMPUTED_VALUE"""),45853.0)</f>
        <v>45853</v>
      </c>
      <c r="D203" s="5" t="str">
        <f>IFERROR(__xludf.DUMMYFUNCTION("""COMPUTED_VALUE"""),"Tuesday")</f>
        <v>Tuesday</v>
      </c>
      <c r="E203" s="6">
        <f>IFERROR(__xludf.DUMMYFUNCTION("""COMPUTED_VALUE"""),2.0)</f>
        <v>2</v>
      </c>
      <c r="F203" s="7">
        <f>IFERROR(__xludf.DUMMYFUNCTION("""COMPUTED_VALUE"""),0.3333333333333333)</f>
        <v>0.3333333333</v>
      </c>
      <c r="G203" s="8" t="str">
        <f>IFERROR(__xludf.DUMMYFUNCTION("""COMPUTED_VALUE"""),"F")</f>
        <v>F</v>
      </c>
      <c r="H203" s="8">
        <f>IFERROR(__xludf.DUMMYFUNCTION("""COMPUTED_VALUE"""),74.0)</f>
        <v>74</v>
      </c>
      <c r="I203" s="8" t="str">
        <f>IFERROR(__xludf.DUMMYFUNCTION("""COMPUTED_VALUE"""),"Dr. A")</f>
        <v>Dr. A</v>
      </c>
      <c r="J203" s="8" t="str">
        <f>IFERROR(__xludf.DUMMYFUNCTION("""COMPUTED_VALUE"""),"Follow-up")</f>
        <v>Follow-up</v>
      </c>
      <c r="K203" s="8">
        <f>IFERROR(__xludf.DUMMYFUNCTION("""COMPUTED_VALUE"""),20.0)</f>
        <v>20</v>
      </c>
      <c r="L203" s="8">
        <f>IFERROR(__xludf.DUMMYFUNCTION("""COMPUTED_VALUE"""),35.0)</f>
        <v>35</v>
      </c>
      <c r="M203" s="8">
        <f>IFERROR(__xludf.DUMMYFUNCTION("""COMPUTED_VALUE"""),15.0)</f>
        <v>15</v>
      </c>
      <c r="N203" s="8">
        <f>IFERROR(__xludf.DUMMYFUNCTION("""COMPUTED_VALUE"""),15.0)</f>
        <v>15</v>
      </c>
      <c r="O203" s="8" t="str">
        <f>IFERROR(__xludf.DUMMYFUNCTION("""COMPUTED_VALUE"""),"Yes")</f>
        <v>Yes</v>
      </c>
      <c r="P203" s="8"/>
    </row>
    <row r="204">
      <c r="A204" s="8" t="str">
        <f>IFERROR(__xludf.DUMMYFUNCTION("""COMPUTED_VALUE"""),"A0159")</f>
        <v>A0159</v>
      </c>
      <c r="B204" s="8" t="str">
        <f>IFERROR(__xludf.DUMMYFUNCTION("""COMPUTED_VALUE"""),"P0159")</f>
        <v>P0159</v>
      </c>
      <c r="C204" s="5">
        <f>IFERROR(__xludf.DUMMYFUNCTION("""COMPUTED_VALUE"""),45854.0)</f>
        <v>45854</v>
      </c>
      <c r="D204" s="5" t="str">
        <f>IFERROR(__xludf.DUMMYFUNCTION("""COMPUTED_VALUE"""),"Wednesday")</f>
        <v>Wednesday</v>
      </c>
      <c r="E204" s="6">
        <f>IFERROR(__xludf.DUMMYFUNCTION("""COMPUTED_VALUE"""),3.0)</f>
        <v>3</v>
      </c>
      <c r="F204" s="7">
        <f>IFERROR(__xludf.DUMMYFUNCTION("""COMPUTED_VALUE"""),0.4479166666666667)</f>
        <v>0.4479166667</v>
      </c>
      <c r="G204" s="8" t="str">
        <f>IFERROR(__xludf.DUMMYFUNCTION("""COMPUTED_VALUE"""),"F")</f>
        <v>F</v>
      </c>
      <c r="H204" s="8">
        <f>IFERROR(__xludf.DUMMYFUNCTION("""COMPUTED_VALUE"""),34.0)</f>
        <v>34</v>
      </c>
      <c r="I204" s="8" t="str">
        <f>IFERROR(__xludf.DUMMYFUNCTION("""COMPUTED_VALUE"""),"Dr. B")</f>
        <v>Dr. B</v>
      </c>
      <c r="J204" s="8" t="str">
        <f>IFERROR(__xludf.DUMMYFUNCTION("""COMPUTED_VALUE"""),"Consultation")</f>
        <v>Consultation</v>
      </c>
      <c r="K204" s="8">
        <f>IFERROR(__xludf.DUMMYFUNCTION("""COMPUTED_VALUE"""),20.0)</f>
        <v>20</v>
      </c>
      <c r="L204" s="8">
        <f>IFERROR(__xludf.DUMMYFUNCTION("""COMPUTED_VALUE"""),11.0)</f>
        <v>11</v>
      </c>
      <c r="M204" s="8">
        <f>IFERROR(__xludf.DUMMYFUNCTION("""COMPUTED_VALUE"""),-9.0)</f>
        <v>-9</v>
      </c>
      <c r="N204" s="8">
        <f>IFERROR(__xludf.DUMMYFUNCTION("""COMPUTED_VALUE"""),9.0)</f>
        <v>9</v>
      </c>
      <c r="O204" s="8" t="str">
        <f>IFERROR(__xludf.DUMMYFUNCTION("""COMPUTED_VALUE"""),"Yes")</f>
        <v>Yes</v>
      </c>
      <c r="P204" s="8"/>
    </row>
    <row r="205">
      <c r="A205" s="8" t="str">
        <f>IFERROR(__xludf.DUMMYFUNCTION("""COMPUTED_VALUE"""),"A0308")</f>
        <v>A0308</v>
      </c>
      <c r="B205" s="8" t="str">
        <f>IFERROR(__xludf.DUMMYFUNCTION("""COMPUTED_VALUE"""),"P0308")</f>
        <v>P0308</v>
      </c>
      <c r="C205" s="5">
        <f>IFERROR(__xludf.DUMMYFUNCTION("""COMPUTED_VALUE"""),45854.0)</f>
        <v>45854</v>
      </c>
      <c r="D205" s="5" t="str">
        <f>IFERROR(__xludf.DUMMYFUNCTION("""COMPUTED_VALUE"""),"Wednesday")</f>
        <v>Wednesday</v>
      </c>
      <c r="E205" s="6">
        <f>IFERROR(__xludf.DUMMYFUNCTION("""COMPUTED_VALUE"""),3.0)</f>
        <v>3</v>
      </c>
      <c r="F205" s="7">
        <f>IFERROR(__xludf.DUMMYFUNCTION("""COMPUTED_VALUE"""),0.6041666666666666)</f>
        <v>0.6041666667</v>
      </c>
      <c r="G205" s="8" t="str">
        <f>IFERROR(__xludf.DUMMYFUNCTION("""COMPUTED_VALUE"""),"F")</f>
        <v>F</v>
      </c>
      <c r="H205" s="8">
        <f>IFERROR(__xludf.DUMMYFUNCTION("""COMPUTED_VALUE"""),38.0)</f>
        <v>38</v>
      </c>
      <c r="I205" s="8" t="str">
        <f>IFERROR(__xludf.DUMMYFUNCTION("""COMPUTED_VALUE"""),"Dr. C")</f>
        <v>Dr. C</v>
      </c>
      <c r="J205" s="8" t="str">
        <f>IFERROR(__xludf.DUMMYFUNCTION("""COMPUTED_VALUE"""),"Follow-up")</f>
        <v>Follow-up</v>
      </c>
      <c r="K205" s="8">
        <f>IFERROR(__xludf.DUMMYFUNCTION("""COMPUTED_VALUE"""),20.0)</f>
        <v>20</v>
      </c>
      <c r="L205" s="8">
        <f>IFERROR(__xludf.DUMMYFUNCTION("""COMPUTED_VALUE"""),11.0)</f>
        <v>11</v>
      </c>
      <c r="M205" s="8">
        <f>IFERROR(__xludf.DUMMYFUNCTION("""COMPUTED_VALUE"""),-9.0)</f>
        <v>-9</v>
      </c>
      <c r="N205" s="8">
        <f>IFERROR(__xludf.DUMMYFUNCTION("""COMPUTED_VALUE"""),9.0)</f>
        <v>9</v>
      </c>
      <c r="O205" s="8" t="str">
        <f>IFERROR(__xludf.DUMMYFUNCTION("""COMPUTED_VALUE"""),"Yes")</f>
        <v>Yes</v>
      </c>
      <c r="P205" s="8"/>
    </row>
    <row r="206">
      <c r="A206" s="8" t="str">
        <f>IFERROR(__xludf.DUMMYFUNCTION("""COMPUTED_VALUE"""),"A0407")</f>
        <v>A0407</v>
      </c>
      <c r="B206" s="8" t="str">
        <f>IFERROR(__xludf.DUMMYFUNCTION("""COMPUTED_VALUE"""),"P0407")</f>
        <v>P0407</v>
      </c>
      <c r="C206" s="5">
        <f>IFERROR(__xludf.DUMMYFUNCTION("""COMPUTED_VALUE"""),45854.0)</f>
        <v>45854</v>
      </c>
      <c r="D206" s="5" t="str">
        <f>IFERROR(__xludf.DUMMYFUNCTION("""COMPUTED_VALUE"""),"Wednesday")</f>
        <v>Wednesday</v>
      </c>
      <c r="E206" s="6">
        <f>IFERROR(__xludf.DUMMYFUNCTION("""COMPUTED_VALUE"""),3.0)</f>
        <v>3</v>
      </c>
      <c r="F206" s="7">
        <f>IFERROR(__xludf.DUMMYFUNCTION("""COMPUTED_VALUE"""),0.34375)</f>
        <v>0.34375</v>
      </c>
      <c r="G206" s="8" t="str">
        <f>IFERROR(__xludf.DUMMYFUNCTION("""COMPUTED_VALUE"""),"M")</f>
        <v>M</v>
      </c>
      <c r="H206" s="8">
        <f>IFERROR(__xludf.DUMMYFUNCTION("""COMPUTED_VALUE"""),52.0)</f>
        <v>52</v>
      </c>
      <c r="I206" s="8" t="str">
        <f>IFERROR(__xludf.DUMMYFUNCTION("""COMPUTED_VALUE"""),"Dr. A")</f>
        <v>Dr. A</v>
      </c>
      <c r="J206" s="8" t="str">
        <f>IFERROR(__xludf.DUMMYFUNCTION("""COMPUTED_VALUE"""),"Consultation")</f>
        <v>Consultation</v>
      </c>
      <c r="K206" s="8">
        <f>IFERROR(__xludf.DUMMYFUNCTION("""COMPUTED_VALUE"""),20.0)</f>
        <v>20</v>
      </c>
      <c r="L206" s="8">
        <f>IFERROR(__xludf.DUMMYFUNCTION("""COMPUTED_VALUE"""),12.0)</f>
        <v>12</v>
      </c>
      <c r="M206" s="8">
        <f>IFERROR(__xludf.DUMMYFUNCTION("""COMPUTED_VALUE"""),-8.0)</f>
        <v>-8</v>
      </c>
      <c r="N206" s="8">
        <f>IFERROR(__xludf.DUMMYFUNCTION("""COMPUTED_VALUE"""),8.0)</f>
        <v>8</v>
      </c>
      <c r="O206" s="8" t="str">
        <f>IFERROR(__xludf.DUMMYFUNCTION("""COMPUTED_VALUE"""),"Yes")</f>
        <v>Yes</v>
      </c>
      <c r="P206" s="8"/>
    </row>
    <row r="207">
      <c r="A207" s="8" t="str">
        <f>IFERROR(__xludf.DUMMYFUNCTION("""COMPUTED_VALUE"""),"A0356")</f>
        <v>A0356</v>
      </c>
      <c r="B207" s="8" t="str">
        <f>IFERROR(__xludf.DUMMYFUNCTION("""COMPUTED_VALUE"""),"P0356")</f>
        <v>P0356</v>
      </c>
      <c r="C207" s="5">
        <f>IFERROR(__xludf.DUMMYFUNCTION("""COMPUTED_VALUE"""),45854.0)</f>
        <v>45854</v>
      </c>
      <c r="D207" s="5" t="str">
        <f>IFERROR(__xludf.DUMMYFUNCTION("""COMPUTED_VALUE"""),"Wednesday")</f>
        <v>Wednesday</v>
      </c>
      <c r="E207" s="6">
        <f>IFERROR(__xludf.DUMMYFUNCTION("""COMPUTED_VALUE"""),3.0)</f>
        <v>3</v>
      </c>
      <c r="F207" s="7">
        <f>IFERROR(__xludf.DUMMYFUNCTION("""COMPUTED_VALUE"""),0.4895833333333333)</f>
        <v>0.4895833333</v>
      </c>
      <c r="G207" s="8" t="str">
        <f>IFERROR(__xludf.DUMMYFUNCTION("""COMPUTED_VALUE"""),"F")</f>
        <v>F</v>
      </c>
      <c r="H207" s="8">
        <f>IFERROR(__xludf.DUMMYFUNCTION("""COMPUTED_VALUE"""),68.0)</f>
        <v>68</v>
      </c>
      <c r="I207" s="8" t="str">
        <f>IFERROR(__xludf.DUMMYFUNCTION("""COMPUTED_VALUE"""),"Nurse D")</f>
        <v>Nurse D</v>
      </c>
      <c r="J207" s="8" t="str">
        <f>IFERROR(__xludf.DUMMYFUNCTION("""COMPUTED_VALUE"""),"Follow-up")</f>
        <v>Follow-up</v>
      </c>
      <c r="K207" s="8">
        <f>IFERROR(__xludf.DUMMYFUNCTION("""COMPUTED_VALUE"""),20.0)</f>
        <v>20</v>
      </c>
      <c r="L207" s="8">
        <f>IFERROR(__xludf.DUMMYFUNCTION("""COMPUTED_VALUE"""),13.0)</f>
        <v>13</v>
      </c>
      <c r="M207" s="8">
        <f>IFERROR(__xludf.DUMMYFUNCTION("""COMPUTED_VALUE"""),-7.0)</f>
        <v>-7</v>
      </c>
      <c r="N207" s="8">
        <f>IFERROR(__xludf.DUMMYFUNCTION("""COMPUTED_VALUE"""),7.0)</f>
        <v>7</v>
      </c>
      <c r="O207" s="8" t="str">
        <f>IFERROR(__xludf.DUMMYFUNCTION("""COMPUTED_VALUE"""),"Yes")</f>
        <v>Yes</v>
      </c>
      <c r="P207" s="8"/>
    </row>
    <row r="208">
      <c r="A208" s="8" t="str">
        <f>IFERROR(__xludf.DUMMYFUNCTION("""COMPUTED_VALUE"""),"A0347")</f>
        <v>A0347</v>
      </c>
      <c r="B208" s="8" t="str">
        <f>IFERROR(__xludf.DUMMYFUNCTION("""COMPUTED_VALUE"""),"P0347")</f>
        <v>P0347</v>
      </c>
      <c r="C208" s="5">
        <f>IFERROR(__xludf.DUMMYFUNCTION("""COMPUTED_VALUE"""),45854.0)</f>
        <v>45854</v>
      </c>
      <c r="D208" s="5" t="str">
        <f>IFERROR(__xludf.DUMMYFUNCTION("""COMPUTED_VALUE"""),"Wednesday")</f>
        <v>Wednesday</v>
      </c>
      <c r="E208" s="6">
        <f>IFERROR(__xludf.DUMMYFUNCTION("""COMPUTED_VALUE"""),3.0)</f>
        <v>3</v>
      </c>
      <c r="F208" s="7">
        <f>IFERROR(__xludf.DUMMYFUNCTION("""COMPUTED_VALUE"""),0.5520833333333334)</f>
        <v>0.5520833333</v>
      </c>
      <c r="G208" s="8" t="str">
        <f>IFERROR(__xludf.DUMMYFUNCTION("""COMPUTED_VALUE"""),"M")</f>
        <v>M</v>
      </c>
      <c r="H208" s="8">
        <f>IFERROR(__xludf.DUMMYFUNCTION("""COMPUTED_VALUE"""),23.0)</f>
        <v>23</v>
      </c>
      <c r="I208" s="8" t="str">
        <f>IFERROR(__xludf.DUMMYFUNCTION("""COMPUTED_VALUE"""),"Dr. C")</f>
        <v>Dr. C</v>
      </c>
      <c r="J208" s="8" t="str">
        <f>IFERROR(__xludf.DUMMYFUNCTION("""COMPUTED_VALUE"""),"Consultation")</f>
        <v>Consultation</v>
      </c>
      <c r="K208" s="8">
        <f>IFERROR(__xludf.DUMMYFUNCTION("""COMPUTED_VALUE"""),25.0)</f>
        <v>25</v>
      </c>
      <c r="L208" s="8">
        <f>IFERROR(__xludf.DUMMYFUNCTION("""COMPUTED_VALUE"""),24.0)</f>
        <v>24</v>
      </c>
      <c r="M208" s="8">
        <f>IFERROR(__xludf.DUMMYFUNCTION("""COMPUTED_VALUE"""),-1.0)</f>
        <v>-1</v>
      </c>
      <c r="N208" s="8">
        <f>IFERROR(__xludf.DUMMYFUNCTION("""COMPUTED_VALUE"""),1.0)</f>
        <v>1</v>
      </c>
      <c r="O208" s="8" t="str">
        <f>IFERROR(__xludf.DUMMYFUNCTION("""COMPUTED_VALUE"""),"Yes")</f>
        <v>Yes</v>
      </c>
      <c r="P208" s="8"/>
    </row>
    <row r="209">
      <c r="A209" s="8" t="str">
        <f>IFERROR(__xludf.DUMMYFUNCTION("""COMPUTED_VALUE"""),"A0368")</f>
        <v>A0368</v>
      </c>
      <c r="B209" s="8" t="str">
        <f>IFERROR(__xludf.DUMMYFUNCTION("""COMPUTED_VALUE"""),"P0368")</f>
        <v>P0368</v>
      </c>
      <c r="C209" s="5">
        <f>IFERROR(__xludf.DUMMYFUNCTION("""COMPUTED_VALUE"""),45854.0)</f>
        <v>45854</v>
      </c>
      <c r="D209" s="5" t="str">
        <f>IFERROR(__xludf.DUMMYFUNCTION("""COMPUTED_VALUE"""),"Wednesday")</f>
        <v>Wednesday</v>
      </c>
      <c r="E209" s="6">
        <f>IFERROR(__xludf.DUMMYFUNCTION("""COMPUTED_VALUE"""),3.0)</f>
        <v>3</v>
      </c>
      <c r="F209" s="7">
        <f>IFERROR(__xludf.DUMMYFUNCTION("""COMPUTED_VALUE"""),0.34375)</f>
        <v>0.34375</v>
      </c>
      <c r="G209" s="8" t="str">
        <f>IFERROR(__xludf.DUMMYFUNCTION("""COMPUTED_VALUE"""),"M")</f>
        <v>M</v>
      </c>
      <c r="H209" s="8">
        <f>IFERROR(__xludf.DUMMYFUNCTION("""COMPUTED_VALUE"""),23.0)</f>
        <v>23</v>
      </c>
      <c r="I209" s="8" t="str">
        <f>IFERROR(__xludf.DUMMYFUNCTION("""COMPUTED_VALUE"""),"Dr. B")</f>
        <v>Dr. B</v>
      </c>
      <c r="J209" s="8" t="str">
        <f>IFERROR(__xludf.DUMMYFUNCTION("""COMPUTED_VALUE"""),"Follow-up")</f>
        <v>Follow-up</v>
      </c>
      <c r="K209" s="8">
        <f>IFERROR(__xludf.DUMMYFUNCTION("""COMPUTED_VALUE"""),20.0)</f>
        <v>20</v>
      </c>
      <c r="L209" s="8">
        <f>IFERROR(__xludf.DUMMYFUNCTION("""COMPUTED_VALUE"""),19.0)</f>
        <v>19</v>
      </c>
      <c r="M209" s="8">
        <f>IFERROR(__xludf.DUMMYFUNCTION("""COMPUTED_VALUE"""),-1.0)</f>
        <v>-1</v>
      </c>
      <c r="N209" s="8">
        <f>IFERROR(__xludf.DUMMYFUNCTION("""COMPUTED_VALUE"""),1.0)</f>
        <v>1</v>
      </c>
      <c r="O209" s="8" t="str">
        <f>IFERROR(__xludf.DUMMYFUNCTION("""COMPUTED_VALUE"""),"Yes")</f>
        <v>Yes</v>
      </c>
      <c r="P209" s="8"/>
    </row>
    <row r="210">
      <c r="A210" s="8" t="str">
        <f>IFERROR(__xludf.DUMMYFUNCTION("""COMPUTED_VALUE"""),"A0415")</f>
        <v>A0415</v>
      </c>
      <c r="B210" s="8" t="str">
        <f>IFERROR(__xludf.DUMMYFUNCTION("""COMPUTED_VALUE"""),"P0415")</f>
        <v>P0415</v>
      </c>
      <c r="C210" s="5">
        <f>IFERROR(__xludf.DUMMYFUNCTION("""COMPUTED_VALUE"""),45854.0)</f>
        <v>45854</v>
      </c>
      <c r="D210" s="5" t="str">
        <f>IFERROR(__xludf.DUMMYFUNCTION("""COMPUTED_VALUE"""),"Wednesday")</f>
        <v>Wednesday</v>
      </c>
      <c r="E210" s="6">
        <f>IFERROR(__xludf.DUMMYFUNCTION("""COMPUTED_VALUE"""),3.0)</f>
        <v>3</v>
      </c>
      <c r="F210" s="7">
        <f>IFERROR(__xludf.DUMMYFUNCTION("""COMPUTED_VALUE"""),0.3854166666666667)</f>
        <v>0.3854166667</v>
      </c>
      <c r="G210" s="8" t="str">
        <f>IFERROR(__xludf.DUMMYFUNCTION("""COMPUTED_VALUE"""),"M")</f>
        <v>M</v>
      </c>
      <c r="H210" s="8">
        <f>IFERROR(__xludf.DUMMYFUNCTION("""COMPUTED_VALUE"""),28.0)</f>
        <v>28</v>
      </c>
      <c r="I210" s="8" t="str">
        <f>IFERROR(__xludf.DUMMYFUNCTION("""COMPUTED_VALUE"""),"Nurse D")</f>
        <v>Nurse D</v>
      </c>
      <c r="J210" s="8" t="str">
        <f>IFERROR(__xludf.DUMMYFUNCTION("""COMPUTED_VALUE"""),"Consultation")</f>
        <v>Consultation</v>
      </c>
      <c r="K210" s="8">
        <f>IFERROR(__xludf.DUMMYFUNCTION("""COMPUTED_VALUE"""),25.0)</f>
        <v>25</v>
      </c>
      <c r="L210" s="8">
        <f>IFERROR(__xludf.DUMMYFUNCTION("""COMPUTED_VALUE"""),26.0)</f>
        <v>26</v>
      </c>
      <c r="M210" s="8">
        <f>IFERROR(__xludf.DUMMYFUNCTION("""COMPUTED_VALUE"""),1.0)</f>
        <v>1</v>
      </c>
      <c r="N210" s="8">
        <f>IFERROR(__xludf.DUMMYFUNCTION("""COMPUTED_VALUE"""),1.0)</f>
        <v>1</v>
      </c>
      <c r="O210" s="8" t="str">
        <f>IFERROR(__xludf.DUMMYFUNCTION("""COMPUTED_VALUE"""),"Yes")</f>
        <v>Yes</v>
      </c>
      <c r="P210" s="8"/>
    </row>
    <row r="211">
      <c r="A211" s="8" t="str">
        <f>IFERROR(__xludf.DUMMYFUNCTION("""COMPUTED_VALUE"""),"A0043")</f>
        <v>A0043</v>
      </c>
      <c r="B211" s="8" t="str">
        <f>IFERROR(__xludf.DUMMYFUNCTION("""COMPUTED_VALUE"""),"P0043")</f>
        <v>P0043</v>
      </c>
      <c r="C211" s="5">
        <f>IFERROR(__xludf.DUMMYFUNCTION("""COMPUTED_VALUE"""),45854.0)</f>
        <v>45854</v>
      </c>
      <c r="D211" s="5" t="str">
        <f>IFERROR(__xludf.DUMMYFUNCTION("""COMPUTED_VALUE"""),"Wednesday")</f>
        <v>Wednesday</v>
      </c>
      <c r="E211" s="6">
        <f>IFERROR(__xludf.DUMMYFUNCTION("""COMPUTED_VALUE"""),3.0)</f>
        <v>3</v>
      </c>
      <c r="F211" s="7">
        <f>IFERROR(__xludf.DUMMYFUNCTION("""COMPUTED_VALUE"""),0.6145833333333334)</f>
        <v>0.6145833333</v>
      </c>
      <c r="G211" s="8" t="str">
        <f>IFERROR(__xludf.DUMMYFUNCTION("""COMPUTED_VALUE"""),"F")</f>
        <v>F</v>
      </c>
      <c r="H211" s="8">
        <f>IFERROR(__xludf.DUMMYFUNCTION("""COMPUTED_VALUE"""),5.0)</f>
        <v>5</v>
      </c>
      <c r="I211" s="8" t="str">
        <f>IFERROR(__xludf.DUMMYFUNCTION("""COMPUTED_VALUE"""),"Dr. B")</f>
        <v>Dr. B</v>
      </c>
      <c r="J211" s="8" t="str">
        <f>IFERROR(__xludf.DUMMYFUNCTION("""COMPUTED_VALUE"""),"Consultation")</f>
        <v>Consultation</v>
      </c>
      <c r="K211" s="8">
        <f>IFERROR(__xludf.DUMMYFUNCTION("""COMPUTED_VALUE"""),20.0)</f>
        <v>20</v>
      </c>
      <c r="L211" s="8">
        <f>IFERROR(__xludf.DUMMYFUNCTION("""COMPUTED_VALUE"""),22.0)</f>
        <v>22</v>
      </c>
      <c r="M211" s="8">
        <f>IFERROR(__xludf.DUMMYFUNCTION("""COMPUTED_VALUE"""),2.0)</f>
        <v>2</v>
      </c>
      <c r="N211" s="8">
        <f>IFERROR(__xludf.DUMMYFUNCTION("""COMPUTED_VALUE"""),2.0)</f>
        <v>2</v>
      </c>
      <c r="O211" s="8" t="str">
        <f>IFERROR(__xludf.DUMMYFUNCTION("""COMPUTED_VALUE"""),"Yes")</f>
        <v>Yes</v>
      </c>
      <c r="P211" s="8"/>
    </row>
    <row r="212">
      <c r="A212" s="8" t="str">
        <f>IFERROR(__xludf.DUMMYFUNCTION("""COMPUTED_VALUE"""),"A0309")</f>
        <v>A0309</v>
      </c>
      <c r="B212" s="8" t="str">
        <f>IFERROR(__xludf.DUMMYFUNCTION("""COMPUTED_VALUE"""),"P0309")</f>
        <v>P0309</v>
      </c>
      <c r="C212" s="5">
        <f>IFERROR(__xludf.DUMMYFUNCTION("""COMPUTED_VALUE"""),45854.0)</f>
        <v>45854</v>
      </c>
      <c r="D212" s="5" t="str">
        <f>IFERROR(__xludf.DUMMYFUNCTION("""COMPUTED_VALUE"""),"Wednesday")</f>
        <v>Wednesday</v>
      </c>
      <c r="E212" s="6">
        <f>IFERROR(__xludf.DUMMYFUNCTION("""COMPUTED_VALUE"""),3.0)</f>
        <v>3</v>
      </c>
      <c r="F212" s="7">
        <f>IFERROR(__xludf.DUMMYFUNCTION("""COMPUTED_VALUE"""),0.3645833333333333)</f>
        <v>0.3645833333</v>
      </c>
      <c r="G212" s="8" t="str">
        <f>IFERROR(__xludf.DUMMYFUNCTION("""COMPUTED_VALUE"""),"M")</f>
        <v>M</v>
      </c>
      <c r="H212" s="8">
        <f>IFERROR(__xludf.DUMMYFUNCTION("""COMPUTED_VALUE"""),57.0)</f>
        <v>57</v>
      </c>
      <c r="I212" s="8" t="str">
        <f>IFERROR(__xludf.DUMMYFUNCTION("""COMPUTED_VALUE"""),"Nurse D")</f>
        <v>Nurse D</v>
      </c>
      <c r="J212" s="8" t="str">
        <f>IFERROR(__xludf.DUMMYFUNCTION("""COMPUTED_VALUE"""),"Follow-up")</f>
        <v>Follow-up</v>
      </c>
      <c r="K212" s="8">
        <f>IFERROR(__xludf.DUMMYFUNCTION("""COMPUTED_VALUE"""),15.0)</f>
        <v>15</v>
      </c>
      <c r="L212" s="8">
        <f>IFERROR(__xludf.DUMMYFUNCTION("""COMPUTED_VALUE"""),17.0)</f>
        <v>17</v>
      </c>
      <c r="M212" s="8">
        <f>IFERROR(__xludf.DUMMYFUNCTION("""COMPUTED_VALUE"""),2.0)</f>
        <v>2</v>
      </c>
      <c r="N212" s="8">
        <f>IFERROR(__xludf.DUMMYFUNCTION("""COMPUTED_VALUE"""),2.0)</f>
        <v>2</v>
      </c>
      <c r="O212" s="8" t="str">
        <f>IFERROR(__xludf.DUMMYFUNCTION("""COMPUTED_VALUE"""),"Yes")</f>
        <v>Yes</v>
      </c>
      <c r="P212" s="8"/>
    </row>
    <row r="213">
      <c r="A213" s="8" t="str">
        <f>IFERROR(__xludf.DUMMYFUNCTION("""COMPUTED_VALUE"""),"A0398")</f>
        <v>A0398</v>
      </c>
      <c r="B213" s="8" t="str">
        <f>IFERROR(__xludf.DUMMYFUNCTION("""COMPUTED_VALUE"""),"P0398")</f>
        <v>P0398</v>
      </c>
      <c r="C213" s="5">
        <f>IFERROR(__xludf.DUMMYFUNCTION("""COMPUTED_VALUE"""),45854.0)</f>
        <v>45854</v>
      </c>
      <c r="D213" s="5" t="str">
        <f>IFERROR(__xludf.DUMMYFUNCTION("""COMPUTED_VALUE"""),"Wednesday")</f>
        <v>Wednesday</v>
      </c>
      <c r="E213" s="6">
        <f>IFERROR(__xludf.DUMMYFUNCTION("""COMPUTED_VALUE"""),3.0)</f>
        <v>3</v>
      </c>
      <c r="F213" s="7">
        <f>IFERROR(__xludf.DUMMYFUNCTION("""COMPUTED_VALUE"""),0.5833333333333334)</f>
        <v>0.5833333333</v>
      </c>
      <c r="G213" s="8" t="str">
        <f>IFERROR(__xludf.DUMMYFUNCTION("""COMPUTED_VALUE"""),"M")</f>
        <v>M</v>
      </c>
      <c r="H213" s="8">
        <f>IFERROR(__xludf.DUMMYFUNCTION("""COMPUTED_VALUE"""),34.0)</f>
        <v>34</v>
      </c>
      <c r="I213" s="8" t="str">
        <f>IFERROR(__xludf.DUMMYFUNCTION("""COMPUTED_VALUE"""),"Nurse D")</f>
        <v>Nurse D</v>
      </c>
      <c r="J213" s="8" t="str">
        <f>IFERROR(__xludf.DUMMYFUNCTION("""COMPUTED_VALUE"""),"Follow-up")</f>
        <v>Follow-up</v>
      </c>
      <c r="K213" s="8">
        <f>IFERROR(__xludf.DUMMYFUNCTION("""COMPUTED_VALUE"""),25.0)</f>
        <v>25</v>
      </c>
      <c r="L213" s="8">
        <f>IFERROR(__xludf.DUMMYFUNCTION("""COMPUTED_VALUE"""),28.0)</f>
        <v>28</v>
      </c>
      <c r="M213" s="8">
        <f>IFERROR(__xludf.DUMMYFUNCTION("""COMPUTED_VALUE"""),3.0)</f>
        <v>3</v>
      </c>
      <c r="N213" s="8">
        <f>IFERROR(__xludf.DUMMYFUNCTION("""COMPUTED_VALUE"""),3.0)</f>
        <v>3</v>
      </c>
      <c r="O213" s="8" t="str">
        <f>IFERROR(__xludf.DUMMYFUNCTION("""COMPUTED_VALUE"""),"Yes")</f>
        <v>Yes</v>
      </c>
      <c r="P213" s="8"/>
    </row>
    <row r="214">
      <c r="A214" s="8" t="str">
        <f>IFERROR(__xludf.DUMMYFUNCTION("""COMPUTED_VALUE"""),"A0442")</f>
        <v>A0442</v>
      </c>
      <c r="B214" s="8" t="str">
        <f>IFERROR(__xludf.DUMMYFUNCTION("""COMPUTED_VALUE"""),"P0442")</f>
        <v>P0442</v>
      </c>
      <c r="C214" s="5">
        <f>IFERROR(__xludf.DUMMYFUNCTION("""COMPUTED_VALUE"""),45854.0)</f>
        <v>45854</v>
      </c>
      <c r="D214" s="5" t="str">
        <f>IFERROR(__xludf.DUMMYFUNCTION("""COMPUTED_VALUE"""),"Wednesday")</f>
        <v>Wednesday</v>
      </c>
      <c r="E214" s="6">
        <f>IFERROR(__xludf.DUMMYFUNCTION("""COMPUTED_VALUE"""),3.0)</f>
        <v>3</v>
      </c>
      <c r="F214" s="7">
        <f>IFERROR(__xludf.DUMMYFUNCTION("""COMPUTED_VALUE"""),0.6875)</f>
        <v>0.6875</v>
      </c>
      <c r="G214" s="8" t="str">
        <f>IFERROR(__xludf.DUMMYFUNCTION("""COMPUTED_VALUE"""),"F")</f>
        <v>F</v>
      </c>
      <c r="H214" s="8">
        <f>IFERROR(__xludf.DUMMYFUNCTION("""COMPUTED_VALUE"""),66.0)</f>
        <v>66</v>
      </c>
      <c r="I214" s="8" t="str">
        <f>IFERROR(__xludf.DUMMYFUNCTION("""COMPUTED_VALUE"""),"Dr. B")</f>
        <v>Dr. B</v>
      </c>
      <c r="J214" s="8" t="str">
        <f>IFERROR(__xludf.DUMMYFUNCTION("""COMPUTED_VALUE"""),"Consultation")</f>
        <v>Consultation</v>
      </c>
      <c r="K214" s="8">
        <f>IFERROR(__xludf.DUMMYFUNCTION("""COMPUTED_VALUE"""),15.0)</f>
        <v>15</v>
      </c>
      <c r="L214" s="8">
        <f>IFERROR(__xludf.DUMMYFUNCTION("""COMPUTED_VALUE"""),20.0)</f>
        <v>20</v>
      </c>
      <c r="M214" s="8">
        <f>IFERROR(__xludf.DUMMYFUNCTION("""COMPUTED_VALUE"""),5.0)</f>
        <v>5</v>
      </c>
      <c r="N214" s="8">
        <f>IFERROR(__xludf.DUMMYFUNCTION("""COMPUTED_VALUE"""),5.0)</f>
        <v>5</v>
      </c>
      <c r="O214" s="8" t="str">
        <f>IFERROR(__xludf.DUMMYFUNCTION("""COMPUTED_VALUE"""),"Yes")</f>
        <v>Yes</v>
      </c>
      <c r="P214" s="8"/>
    </row>
    <row r="215">
      <c r="A215" s="8" t="str">
        <f>IFERROR(__xludf.DUMMYFUNCTION("""COMPUTED_VALUE"""),"A0386")</f>
        <v>A0386</v>
      </c>
      <c r="B215" s="8" t="str">
        <f>IFERROR(__xludf.DUMMYFUNCTION("""COMPUTED_VALUE"""),"P0386")</f>
        <v>P0386</v>
      </c>
      <c r="C215" s="5">
        <f>IFERROR(__xludf.DUMMYFUNCTION("""COMPUTED_VALUE"""),45854.0)</f>
        <v>45854</v>
      </c>
      <c r="D215" s="5" t="str">
        <f>IFERROR(__xludf.DUMMYFUNCTION("""COMPUTED_VALUE"""),"Wednesday")</f>
        <v>Wednesday</v>
      </c>
      <c r="E215" s="6">
        <f>IFERROR(__xludf.DUMMYFUNCTION("""COMPUTED_VALUE"""),3.0)</f>
        <v>3</v>
      </c>
      <c r="F215" s="7">
        <f>IFERROR(__xludf.DUMMYFUNCTION("""COMPUTED_VALUE"""),0.4583333333333333)</f>
        <v>0.4583333333</v>
      </c>
      <c r="G215" s="8" t="str">
        <f>IFERROR(__xludf.DUMMYFUNCTION("""COMPUTED_VALUE"""),"M")</f>
        <v>M</v>
      </c>
      <c r="H215" s="8">
        <f>IFERROR(__xludf.DUMMYFUNCTION("""COMPUTED_VALUE"""),74.0)</f>
        <v>74</v>
      </c>
      <c r="I215" s="8" t="str">
        <f>IFERROR(__xludf.DUMMYFUNCTION("""COMPUTED_VALUE"""),"Dr. C")</f>
        <v>Dr. C</v>
      </c>
      <c r="J215" s="8" t="str">
        <f>IFERROR(__xludf.DUMMYFUNCTION("""COMPUTED_VALUE"""),"Follow-up")</f>
        <v>Follow-up</v>
      </c>
      <c r="K215" s="8">
        <f>IFERROR(__xludf.DUMMYFUNCTION("""COMPUTED_VALUE"""),15.0)</f>
        <v>15</v>
      </c>
      <c r="L215" s="8">
        <f>IFERROR(__xludf.DUMMYFUNCTION("""COMPUTED_VALUE"""),20.0)</f>
        <v>20</v>
      </c>
      <c r="M215" s="8">
        <f>IFERROR(__xludf.DUMMYFUNCTION("""COMPUTED_VALUE"""),5.0)</f>
        <v>5</v>
      </c>
      <c r="N215" s="8">
        <f>IFERROR(__xludf.DUMMYFUNCTION("""COMPUTED_VALUE"""),5.0)</f>
        <v>5</v>
      </c>
      <c r="O215" s="8" t="str">
        <f>IFERROR(__xludf.DUMMYFUNCTION("""COMPUTED_VALUE"""),"Yes")</f>
        <v>Yes</v>
      </c>
      <c r="P215" s="8"/>
    </row>
    <row r="216">
      <c r="A216" s="8" t="str">
        <f>IFERROR(__xludf.DUMMYFUNCTION("""COMPUTED_VALUE"""),"A0104")</f>
        <v>A0104</v>
      </c>
      <c r="B216" s="8" t="str">
        <f>IFERROR(__xludf.DUMMYFUNCTION("""COMPUTED_VALUE"""),"P0104")</f>
        <v>P0104</v>
      </c>
      <c r="C216" s="5">
        <f>IFERROR(__xludf.DUMMYFUNCTION("""COMPUTED_VALUE"""),45854.0)</f>
        <v>45854</v>
      </c>
      <c r="D216" s="5" t="str">
        <f>IFERROR(__xludf.DUMMYFUNCTION("""COMPUTED_VALUE"""),"Wednesday")</f>
        <v>Wednesday</v>
      </c>
      <c r="E216" s="6">
        <f>IFERROR(__xludf.DUMMYFUNCTION("""COMPUTED_VALUE"""),3.0)</f>
        <v>3</v>
      </c>
      <c r="F216" s="7">
        <f>IFERROR(__xludf.DUMMYFUNCTION("""COMPUTED_VALUE"""),0.4375)</f>
        <v>0.4375</v>
      </c>
      <c r="G216" s="8" t="str">
        <f>IFERROR(__xludf.DUMMYFUNCTION("""COMPUTED_VALUE"""),"M")</f>
        <v>M</v>
      </c>
      <c r="H216" s="8">
        <f>IFERROR(__xludf.DUMMYFUNCTION("""COMPUTED_VALUE"""),21.0)</f>
        <v>21</v>
      </c>
      <c r="I216" s="8" t="str">
        <f>IFERROR(__xludf.DUMMYFUNCTION("""COMPUTED_VALUE"""),"Dr. B")</f>
        <v>Dr. B</v>
      </c>
      <c r="J216" s="8" t="str">
        <f>IFERROR(__xludf.DUMMYFUNCTION("""COMPUTED_VALUE"""),"Consultation")</f>
        <v>Consultation</v>
      </c>
      <c r="K216" s="8">
        <f>IFERROR(__xludf.DUMMYFUNCTION("""COMPUTED_VALUE"""),15.0)</f>
        <v>15</v>
      </c>
      <c r="L216" s="8">
        <f>IFERROR(__xludf.DUMMYFUNCTION("""COMPUTED_VALUE"""),25.0)</f>
        <v>25</v>
      </c>
      <c r="M216" s="8">
        <f>IFERROR(__xludf.DUMMYFUNCTION("""COMPUTED_VALUE"""),10.0)</f>
        <v>10</v>
      </c>
      <c r="N216" s="8">
        <f>IFERROR(__xludf.DUMMYFUNCTION("""COMPUTED_VALUE"""),10.0)</f>
        <v>10</v>
      </c>
      <c r="O216" s="8" t="str">
        <f>IFERROR(__xludf.DUMMYFUNCTION("""COMPUTED_VALUE"""),"Yes")</f>
        <v>Yes</v>
      </c>
      <c r="P216" s="8"/>
    </row>
    <row r="217">
      <c r="A217" s="8" t="str">
        <f>IFERROR(__xludf.DUMMYFUNCTION("""COMPUTED_VALUE"""),"A0353")</f>
        <v>A0353</v>
      </c>
      <c r="B217" s="8" t="str">
        <f>IFERROR(__xludf.DUMMYFUNCTION("""COMPUTED_VALUE"""),"P0353")</f>
        <v>P0353</v>
      </c>
      <c r="C217" s="5">
        <f>IFERROR(__xludf.DUMMYFUNCTION("""COMPUTED_VALUE"""),45855.0)</f>
        <v>45855</v>
      </c>
      <c r="D217" s="5" t="str">
        <f>IFERROR(__xludf.DUMMYFUNCTION("""COMPUTED_VALUE"""),"Thursday")</f>
        <v>Thursday</v>
      </c>
      <c r="E217" s="6">
        <f>IFERROR(__xludf.DUMMYFUNCTION("""COMPUTED_VALUE"""),4.0)</f>
        <v>4</v>
      </c>
      <c r="F217" s="7">
        <f>IFERROR(__xludf.DUMMYFUNCTION("""COMPUTED_VALUE"""),0.4375)</f>
        <v>0.4375</v>
      </c>
      <c r="G217" s="8" t="str">
        <f>IFERROR(__xludf.DUMMYFUNCTION("""COMPUTED_VALUE"""),"M")</f>
        <v>M</v>
      </c>
      <c r="H217" s="8">
        <f>IFERROR(__xludf.DUMMYFUNCTION("""COMPUTED_VALUE"""),60.0)</f>
        <v>60</v>
      </c>
      <c r="I217" s="8" t="str">
        <f>IFERROR(__xludf.DUMMYFUNCTION("""COMPUTED_VALUE"""),"Dr. B")</f>
        <v>Dr. B</v>
      </c>
      <c r="J217" s="8" t="str">
        <f>IFERROR(__xludf.DUMMYFUNCTION("""COMPUTED_VALUE"""),"Consultation")</f>
        <v>Consultation</v>
      </c>
      <c r="K217" s="8">
        <f>IFERROR(__xludf.DUMMYFUNCTION("""COMPUTED_VALUE"""),15.0)</f>
        <v>15</v>
      </c>
      <c r="L217" s="8">
        <f>IFERROR(__xludf.DUMMYFUNCTION("""COMPUTED_VALUE"""),6.0)</f>
        <v>6</v>
      </c>
      <c r="M217" s="8">
        <f>IFERROR(__xludf.DUMMYFUNCTION("""COMPUTED_VALUE"""),-9.0)</f>
        <v>-9</v>
      </c>
      <c r="N217" s="8">
        <f>IFERROR(__xludf.DUMMYFUNCTION("""COMPUTED_VALUE"""),9.0)</f>
        <v>9</v>
      </c>
      <c r="O217" s="8" t="str">
        <f>IFERROR(__xludf.DUMMYFUNCTION("""COMPUTED_VALUE"""),"Yes")</f>
        <v>Yes</v>
      </c>
      <c r="P217" s="8"/>
    </row>
    <row r="218">
      <c r="A218" s="8" t="str">
        <f>IFERROR(__xludf.DUMMYFUNCTION("""COMPUTED_VALUE"""),"A0261")</f>
        <v>A0261</v>
      </c>
      <c r="B218" s="8" t="str">
        <f>IFERROR(__xludf.DUMMYFUNCTION("""COMPUTED_VALUE"""),"P0261")</f>
        <v>P0261</v>
      </c>
      <c r="C218" s="5">
        <f>IFERROR(__xludf.DUMMYFUNCTION("""COMPUTED_VALUE"""),45855.0)</f>
        <v>45855</v>
      </c>
      <c r="D218" s="5" t="str">
        <f>IFERROR(__xludf.DUMMYFUNCTION("""COMPUTED_VALUE"""),"Thursday")</f>
        <v>Thursday</v>
      </c>
      <c r="E218" s="6">
        <f>IFERROR(__xludf.DUMMYFUNCTION("""COMPUTED_VALUE"""),4.0)</f>
        <v>4</v>
      </c>
      <c r="F218" s="7">
        <f>IFERROR(__xludf.DUMMYFUNCTION("""COMPUTED_VALUE"""),0.59375)</f>
        <v>0.59375</v>
      </c>
      <c r="G218" s="8" t="str">
        <f>IFERROR(__xludf.DUMMYFUNCTION("""COMPUTED_VALUE"""),"M")</f>
        <v>M</v>
      </c>
      <c r="H218" s="8">
        <f>IFERROR(__xludf.DUMMYFUNCTION("""COMPUTED_VALUE"""),64.0)</f>
        <v>64</v>
      </c>
      <c r="I218" s="8" t="str">
        <f>IFERROR(__xludf.DUMMYFUNCTION("""COMPUTED_VALUE"""),"Nurse D")</f>
        <v>Nurse D</v>
      </c>
      <c r="J218" s="8" t="str">
        <f>IFERROR(__xludf.DUMMYFUNCTION("""COMPUTED_VALUE"""),"Consultation")</f>
        <v>Consultation</v>
      </c>
      <c r="K218" s="8">
        <f>IFERROR(__xludf.DUMMYFUNCTION("""COMPUTED_VALUE"""),15.0)</f>
        <v>15</v>
      </c>
      <c r="L218" s="8">
        <f>IFERROR(__xludf.DUMMYFUNCTION("""COMPUTED_VALUE"""),9.0)</f>
        <v>9</v>
      </c>
      <c r="M218" s="8">
        <f>IFERROR(__xludf.DUMMYFUNCTION("""COMPUTED_VALUE"""),-6.0)</f>
        <v>-6</v>
      </c>
      <c r="N218" s="8">
        <f>IFERROR(__xludf.DUMMYFUNCTION("""COMPUTED_VALUE"""),6.0)</f>
        <v>6</v>
      </c>
      <c r="O218" s="8" t="str">
        <f>IFERROR(__xludf.DUMMYFUNCTION("""COMPUTED_VALUE"""),"Yes")</f>
        <v>Yes</v>
      </c>
      <c r="P218" s="8"/>
    </row>
    <row r="219">
      <c r="A219" s="8" t="str">
        <f>IFERROR(__xludf.DUMMYFUNCTION("""COMPUTED_VALUE"""),"A0378")</f>
        <v>A0378</v>
      </c>
      <c r="B219" s="8" t="str">
        <f>IFERROR(__xludf.DUMMYFUNCTION("""COMPUTED_VALUE"""),"P0378")</f>
        <v>P0378</v>
      </c>
      <c r="C219" s="5">
        <f>IFERROR(__xludf.DUMMYFUNCTION("""COMPUTED_VALUE"""),45855.0)</f>
        <v>45855</v>
      </c>
      <c r="D219" s="5" t="str">
        <f>IFERROR(__xludf.DUMMYFUNCTION("""COMPUTED_VALUE"""),"Thursday")</f>
        <v>Thursday</v>
      </c>
      <c r="E219" s="6">
        <f>IFERROR(__xludf.DUMMYFUNCTION("""COMPUTED_VALUE"""),4.0)</f>
        <v>4</v>
      </c>
      <c r="F219" s="7">
        <f>IFERROR(__xludf.DUMMYFUNCTION("""COMPUTED_VALUE"""),0.625)</f>
        <v>0.625</v>
      </c>
      <c r="G219" s="8" t="str">
        <f>IFERROR(__xludf.DUMMYFUNCTION("""COMPUTED_VALUE"""),"F")</f>
        <v>F</v>
      </c>
      <c r="H219" s="8">
        <f>IFERROR(__xludf.DUMMYFUNCTION("""COMPUTED_VALUE"""),55.0)</f>
        <v>55</v>
      </c>
      <c r="I219" s="8" t="str">
        <f>IFERROR(__xludf.DUMMYFUNCTION("""COMPUTED_VALUE"""),"Dr. B")</f>
        <v>Dr. B</v>
      </c>
      <c r="J219" s="8" t="str">
        <f>IFERROR(__xludf.DUMMYFUNCTION("""COMPUTED_VALUE"""),"Consultation")</f>
        <v>Consultation</v>
      </c>
      <c r="K219" s="8">
        <f>IFERROR(__xludf.DUMMYFUNCTION("""COMPUTED_VALUE"""),20.0)</f>
        <v>20</v>
      </c>
      <c r="L219" s="8">
        <f>IFERROR(__xludf.DUMMYFUNCTION("""COMPUTED_VALUE"""),14.0)</f>
        <v>14</v>
      </c>
      <c r="M219" s="8">
        <f>IFERROR(__xludf.DUMMYFUNCTION("""COMPUTED_VALUE"""),-6.0)</f>
        <v>-6</v>
      </c>
      <c r="N219" s="8">
        <f>IFERROR(__xludf.DUMMYFUNCTION("""COMPUTED_VALUE"""),6.0)</f>
        <v>6</v>
      </c>
      <c r="O219" s="8" t="str">
        <f>IFERROR(__xludf.DUMMYFUNCTION("""COMPUTED_VALUE"""),"Yes")</f>
        <v>Yes</v>
      </c>
      <c r="P219" s="8"/>
    </row>
    <row r="220">
      <c r="A220" s="8" t="str">
        <f>IFERROR(__xludf.DUMMYFUNCTION("""COMPUTED_VALUE"""),"A0271")</f>
        <v>A0271</v>
      </c>
      <c r="B220" s="8" t="str">
        <f>IFERROR(__xludf.DUMMYFUNCTION("""COMPUTED_VALUE"""),"P0271")</f>
        <v>P0271</v>
      </c>
      <c r="C220" s="5">
        <f>IFERROR(__xludf.DUMMYFUNCTION("""COMPUTED_VALUE"""),45855.0)</f>
        <v>45855</v>
      </c>
      <c r="D220" s="5" t="str">
        <f>IFERROR(__xludf.DUMMYFUNCTION("""COMPUTED_VALUE"""),"Thursday")</f>
        <v>Thursday</v>
      </c>
      <c r="E220" s="6">
        <f>IFERROR(__xludf.DUMMYFUNCTION("""COMPUTED_VALUE"""),4.0)</f>
        <v>4</v>
      </c>
      <c r="F220" s="7">
        <f>IFERROR(__xludf.DUMMYFUNCTION("""COMPUTED_VALUE"""),0.5729166666666666)</f>
        <v>0.5729166667</v>
      </c>
      <c r="G220" s="8" t="str">
        <f>IFERROR(__xludf.DUMMYFUNCTION("""COMPUTED_VALUE"""),"M")</f>
        <v>M</v>
      </c>
      <c r="H220" s="8">
        <f>IFERROR(__xludf.DUMMYFUNCTION("""COMPUTED_VALUE"""),26.0)</f>
        <v>26</v>
      </c>
      <c r="I220" s="8" t="str">
        <f>IFERROR(__xludf.DUMMYFUNCTION("""COMPUTED_VALUE"""),"Nurse D")</f>
        <v>Nurse D</v>
      </c>
      <c r="J220" s="8" t="str">
        <f>IFERROR(__xludf.DUMMYFUNCTION("""COMPUTED_VALUE"""),"Consultation")</f>
        <v>Consultation</v>
      </c>
      <c r="K220" s="8">
        <f>IFERROR(__xludf.DUMMYFUNCTION("""COMPUTED_VALUE"""),20.0)</f>
        <v>20</v>
      </c>
      <c r="L220" s="8">
        <f>IFERROR(__xludf.DUMMYFUNCTION("""COMPUTED_VALUE"""),15.0)</f>
        <v>15</v>
      </c>
      <c r="M220" s="8">
        <f>IFERROR(__xludf.DUMMYFUNCTION("""COMPUTED_VALUE"""),-5.0)</f>
        <v>-5</v>
      </c>
      <c r="N220" s="8">
        <f>IFERROR(__xludf.DUMMYFUNCTION("""COMPUTED_VALUE"""),5.0)</f>
        <v>5</v>
      </c>
      <c r="O220" s="8" t="str">
        <f>IFERROR(__xludf.DUMMYFUNCTION("""COMPUTED_VALUE"""),"Yes")</f>
        <v>Yes</v>
      </c>
      <c r="P220" s="8"/>
    </row>
    <row r="221">
      <c r="A221" s="8" t="str">
        <f>IFERROR(__xludf.DUMMYFUNCTION("""COMPUTED_VALUE"""),"A0141")</f>
        <v>A0141</v>
      </c>
      <c r="B221" s="8" t="str">
        <f>IFERROR(__xludf.DUMMYFUNCTION("""COMPUTED_VALUE"""),"P0141")</f>
        <v>P0141</v>
      </c>
      <c r="C221" s="5">
        <f>IFERROR(__xludf.DUMMYFUNCTION("""COMPUTED_VALUE"""),45855.0)</f>
        <v>45855</v>
      </c>
      <c r="D221" s="5" t="str">
        <f>IFERROR(__xludf.DUMMYFUNCTION("""COMPUTED_VALUE"""),"Thursday")</f>
        <v>Thursday</v>
      </c>
      <c r="E221" s="6">
        <f>IFERROR(__xludf.DUMMYFUNCTION("""COMPUTED_VALUE"""),4.0)</f>
        <v>4</v>
      </c>
      <c r="F221" s="7">
        <f>IFERROR(__xludf.DUMMYFUNCTION("""COMPUTED_VALUE"""),0.3854166666666667)</f>
        <v>0.3854166667</v>
      </c>
      <c r="G221" s="8" t="str">
        <f>IFERROR(__xludf.DUMMYFUNCTION("""COMPUTED_VALUE"""),"F")</f>
        <v>F</v>
      </c>
      <c r="H221" s="8">
        <f>IFERROR(__xludf.DUMMYFUNCTION("""COMPUTED_VALUE"""),18.0)</f>
        <v>18</v>
      </c>
      <c r="I221" s="8" t="str">
        <f>IFERROR(__xludf.DUMMYFUNCTION("""COMPUTED_VALUE"""),"Dr. A")</f>
        <v>Dr. A</v>
      </c>
      <c r="J221" s="8" t="str">
        <f>IFERROR(__xludf.DUMMYFUNCTION("""COMPUTED_VALUE"""),"Emergency")</f>
        <v>Emergency</v>
      </c>
      <c r="K221" s="8">
        <f>IFERROR(__xludf.DUMMYFUNCTION("""COMPUTED_VALUE"""),25.0)</f>
        <v>25</v>
      </c>
      <c r="L221" s="8">
        <f>IFERROR(__xludf.DUMMYFUNCTION("""COMPUTED_VALUE"""),23.0)</f>
        <v>23</v>
      </c>
      <c r="M221" s="8">
        <f>IFERROR(__xludf.DUMMYFUNCTION("""COMPUTED_VALUE"""),-2.0)</f>
        <v>-2</v>
      </c>
      <c r="N221" s="8">
        <f>IFERROR(__xludf.DUMMYFUNCTION("""COMPUTED_VALUE"""),2.0)</f>
        <v>2</v>
      </c>
      <c r="O221" s="8" t="str">
        <f>IFERROR(__xludf.DUMMYFUNCTION("""COMPUTED_VALUE"""),"Yes")</f>
        <v>Yes</v>
      </c>
      <c r="P221" s="8"/>
    </row>
    <row r="222">
      <c r="A222" s="8" t="str">
        <f>IFERROR(__xludf.DUMMYFUNCTION("""COMPUTED_VALUE"""),"A0273")</f>
        <v>A0273</v>
      </c>
      <c r="B222" s="8" t="str">
        <f>IFERROR(__xludf.DUMMYFUNCTION("""COMPUTED_VALUE"""),"P0273")</f>
        <v>P0273</v>
      </c>
      <c r="C222" s="5">
        <f>IFERROR(__xludf.DUMMYFUNCTION("""COMPUTED_VALUE"""),45855.0)</f>
        <v>45855</v>
      </c>
      <c r="D222" s="5" t="str">
        <f>IFERROR(__xludf.DUMMYFUNCTION("""COMPUTED_VALUE"""),"Thursday")</f>
        <v>Thursday</v>
      </c>
      <c r="E222" s="6">
        <f>IFERROR(__xludf.DUMMYFUNCTION("""COMPUTED_VALUE"""),4.0)</f>
        <v>4</v>
      </c>
      <c r="F222" s="7">
        <f>IFERROR(__xludf.DUMMYFUNCTION("""COMPUTED_VALUE"""),0.5)</f>
        <v>0.5</v>
      </c>
      <c r="G222" s="8" t="str">
        <f>IFERROR(__xludf.DUMMYFUNCTION("""COMPUTED_VALUE"""),"M")</f>
        <v>M</v>
      </c>
      <c r="H222" s="8">
        <f>IFERROR(__xludf.DUMMYFUNCTION("""COMPUTED_VALUE"""),4.0)</f>
        <v>4</v>
      </c>
      <c r="I222" s="8" t="str">
        <f>IFERROR(__xludf.DUMMYFUNCTION("""COMPUTED_VALUE"""),"Dr. B")</f>
        <v>Dr. B</v>
      </c>
      <c r="J222" s="8" t="str">
        <f>IFERROR(__xludf.DUMMYFUNCTION("""COMPUTED_VALUE"""),"Follow-up")</f>
        <v>Follow-up</v>
      </c>
      <c r="K222" s="8">
        <f>IFERROR(__xludf.DUMMYFUNCTION("""COMPUTED_VALUE"""),25.0)</f>
        <v>25</v>
      </c>
      <c r="L222" s="8">
        <f>IFERROR(__xludf.DUMMYFUNCTION("""COMPUTED_VALUE"""),23.0)</f>
        <v>23</v>
      </c>
      <c r="M222" s="8">
        <f>IFERROR(__xludf.DUMMYFUNCTION("""COMPUTED_VALUE"""),-2.0)</f>
        <v>-2</v>
      </c>
      <c r="N222" s="8">
        <f>IFERROR(__xludf.DUMMYFUNCTION("""COMPUTED_VALUE"""),2.0)</f>
        <v>2</v>
      </c>
      <c r="O222" s="8" t="str">
        <f>IFERROR(__xludf.DUMMYFUNCTION("""COMPUTED_VALUE"""),"Yes")</f>
        <v>Yes</v>
      </c>
      <c r="P222" s="8"/>
    </row>
    <row r="223">
      <c r="A223" s="8" t="str">
        <f>IFERROR(__xludf.DUMMYFUNCTION("""COMPUTED_VALUE"""),"A0491")</f>
        <v>A0491</v>
      </c>
      <c r="B223" s="8" t="str">
        <f>IFERROR(__xludf.DUMMYFUNCTION("""COMPUTED_VALUE"""),"P0491")</f>
        <v>P0491</v>
      </c>
      <c r="C223" s="5">
        <f>IFERROR(__xludf.DUMMYFUNCTION("""COMPUTED_VALUE"""),45855.0)</f>
        <v>45855</v>
      </c>
      <c r="D223" s="5" t="str">
        <f>IFERROR(__xludf.DUMMYFUNCTION("""COMPUTED_VALUE"""),"Thursday")</f>
        <v>Thursday</v>
      </c>
      <c r="E223" s="6">
        <f>IFERROR(__xludf.DUMMYFUNCTION("""COMPUTED_VALUE"""),4.0)</f>
        <v>4</v>
      </c>
      <c r="F223" s="7">
        <f>IFERROR(__xludf.DUMMYFUNCTION("""COMPUTED_VALUE"""),0.4166666666666667)</f>
        <v>0.4166666667</v>
      </c>
      <c r="G223" s="8" t="str">
        <f>IFERROR(__xludf.DUMMYFUNCTION("""COMPUTED_VALUE"""),"M")</f>
        <v>M</v>
      </c>
      <c r="H223" s="8">
        <f>IFERROR(__xludf.DUMMYFUNCTION("""COMPUTED_VALUE"""),60.0)</f>
        <v>60</v>
      </c>
      <c r="I223" s="8" t="str">
        <f>IFERROR(__xludf.DUMMYFUNCTION("""COMPUTED_VALUE"""),"Nurse D")</f>
        <v>Nurse D</v>
      </c>
      <c r="J223" s="8" t="str">
        <f>IFERROR(__xludf.DUMMYFUNCTION("""COMPUTED_VALUE"""),"Consultation")</f>
        <v>Consultation</v>
      </c>
      <c r="K223" s="8">
        <f>IFERROR(__xludf.DUMMYFUNCTION("""COMPUTED_VALUE"""),15.0)</f>
        <v>15</v>
      </c>
      <c r="L223" s="8">
        <f>IFERROR(__xludf.DUMMYFUNCTION("""COMPUTED_VALUE"""),14.0)</f>
        <v>14</v>
      </c>
      <c r="M223" s="8">
        <f>IFERROR(__xludf.DUMMYFUNCTION("""COMPUTED_VALUE"""),-1.0)</f>
        <v>-1</v>
      </c>
      <c r="N223" s="8">
        <f>IFERROR(__xludf.DUMMYFUNCTION("""COMPUTED_VALUE"""),1.0)</f>
        <v>1</v>
      </c>
      <c r="O223" s="8" t="str">
        <f>IFERROR(__xludf.DUMMYFUNCTION("""COMPUTED_VALUE"""),"Yes")</f>
        <v>Yes</v>
      </c>
      <c r="P223" s="8"/>
    </row>
    <row r="224">
      <c r="A224" s="8" t="str">
        <f>IFERROR(__xludf.DUMMYFUNCTION("""COMPUTED_VALUE"""),"A0277")</f>
        <v>A0277</v>
      </c>
      <c r="B224" s="8" t="str">
        <f>IFERROR(__xludf.DUMMYFUNCTION("""COMPUTED_VALUE"""),"P0277")</f>
        <v>P0277</v>
      </c>
      <c r="C224" s="5">
        <f>IFERROR(__xludf.DUMMYFUNCTION("""COMPUTED_VALUE"""),45855.0)</f>
        <v>45855</v>
      </c>
      <c r="D224" s="5" t="str">
        <f>IFERROR(__xludf.DUMMYFUNCTION("""COMPUTED_VALUE"""),"Thursday")</f>
        <v>Thursday</v>
      </c>
      <c r="E224" s="6">
        <f>IFERROR(__xludf.DUMMYFUNCTION("""COMPUTED_VALUE"""),4.0)</f>
        <v>4</v>
      </c>
      <c r="F224" s="7">
        <f>IFERROR(__xludf.DUMMYFUNCTION("""COMPUTED_VALUE"""),0.375)</f>
        <v>0.375</v>
      </c>
      <c r="G224" s="8" t="str">
        <f>IFERROR(__xludf.DUMMYFUNCTION("""COMPUTED_VALUE"""),"M")</f>
        <v>M</v>
      </c>
      <c r="H224" s="8">
        <f>IFERROR(__xludf.DUMMYFUNCTION("""COMPUTED_VALUE"""),72.0)</f>
        <v>72</v>
      </c>
      <c r="I224" s="8" t="str">
        <f>IFERROR(__xludf.DUMMYFUNCTION("""COMPUTED_VALUE"""),"Dr. B")</f>
        <v>Dr. B</v>
      </c>
      <c r="J224" s="8" t="str">
        <f>IFERROR(__xludf.DUMMYFUNCTION("""COMPUTED_VALUE"""),"Follow-up")</f>
        <v>Follow-up</v>
      </c>
      <c r="K224" s="8">
        <f>IFERROR(__xludf.DUMMYFUNCTION("""COMPUTED_VALUE"""),25.0)</f>
        <v>25</v>
      </c>
      <c r="L224" s="8">
        <f>IFERROR(__xludf.DUMMYFUNCTION("""COMPUTED_VALUE"""),24.0)</f>
        <v>24</v>
      </c>
      <c r="M224" s="8">
        <f>IFERROR(__xludf.DUMMYFUNCTION("""COMPUTED_VALUE"""),-1.0)</f>
        <v>-1</v>
      </c>
      <c r="N224" s="8">
        <f>IFERROR(__xludf.DUMMYFUNCTION("""COMPUTED_VALUE"""),1.0)</f>
        <v>1</v>
      </c>
      <c r="O224" s="8" t="str">
        <f>IFERROR(__xludf.DUMMYFUNCTION("""COMPUTED_VALUE"""),"Yes")</f>
        <v>Yes</v>
      </c>
      <c r="P224" s="8"/>
    </row>
    <row r="225">
      <c r="A225" s="8" t="str">
        <f>IFERROR(__xludf.DUMMYFUNCTION("""COMPUTED_VALUE"""),"A0446")</f>
        <v>A0446</v>
      </c>
      <c r="B225" s="8" t="str">
        <f>IFERROR(__xludf.DUMMYFUNCTION("""COMPUTED_VALUE"""),"P0446")</f>
        <v>P0446</v>
      </c>
      <c r="C225" s="5">
        <f>IFERROR(__xludf.DUMMYFUNCTION("""COMPUTED_VALUE"""),45855.0)</f>
        <v>45855</v>
      </c>
      <c r="D225" s="5" t="str">
        <f>IFERROR(__xludf.DUMMYFUNCTION("""COMPUTED_VALUE"""),"Thursday")</f>
        <v>Thursday</v>
      </c>
      <c r="E225" s="6">
        <f>IFERROR(__xludf.DUMMYFUNCTION("""COMPUTED_VALUE"""),4.0)</f>
        <v>4</v>
      </c>
      <c r="F225" s="7">
        <f>IFERROR(__xludf.DUMMYFUNCTION("""COMPUTED_VALUE"""),0.59375)</f>
        <v>0.59375</v>
      </c>
      <c r="G225" s="8" t="str">
        <f>IFERROR(__xludf.DUMMYFUNCTION("""COMPUTED_VALUE"""),"F")</f>
        <v>F</v>
      </c>
      <c r="H225" s="8">
        <f>IFERROR(__xludf.DUMMYFUNCTION("""COMPUTED_VALUE"""),4.0)</f>
        <v>4</v>
      </c>
      <c r="I225" s="8" t="str">
        <f>IFERROR(__xludf.DUMMYFUNCTION("""COMPUTED_VALUE"""),"Nurse D")</f>
        <v>Nurse D</v>
      </c>
      <c r="J225" s="8" t="str">
        <f>IFERROR(__xludf.DUMMYFUNCTION("""COMPUTED_VALUE"""),"Consultation")</f>
        <v>Consultation</v>
      </c>
      <c r="K225" s="8">
        <f>IFERROR(__xludf.DUMMYFUNCTION("""COMPUTED_VALUE"""),25.0)</f>
        <v>25</v>
      </c>
      <c r="L225" s="8">
        <f>IFERROR(__xludf.DUMMYFUNCTION("""COMPUTED_VALUE"""),27.0)</f>
        <v>27</v>
      </c>
      <c r="M225" s="8">
        <f>IFERROR(__xludf.DUMMYFUNCTION("""COMPUTED_VALUE"""),2.0)</f>
        <v>2</v>
      </c>
      <c r="N225" s="8">
        <f>IFERROR(__xludf.DUMMYFUNCTION("""COMPUTED_VALUE"""),2.0)</f>
        <v>2</v>
      </c>
      <c r="O225" s="8" t="str">
        <f>IFERROR(__xludf.DUMMYFUNCTION("""COMPUTED_VALUE"""),"Yes")</f>
        <v>Yes</v>
      </c>
      <c r="P225" s="8"/>
    </row>
    <row r="226">
      <c r="A226" s="8" t="str">
        <f>IFERROR(__xludf.DUMMYFUNCTION("""COMPUTED_VALUE"""),"A0275")</f>
        <v>A0275</v>
      </c>
      <c r="B226" s="8" t="str">
        <f>IFERROR(__xludf.DUMMYFUNCTION("""COMPUTED_VALUE"""),"P0275")</f>
        <v>P0275</v>
      </c>
      <c r="C226" s="5">
        <f>IFERROR(__xludf.DUMMYFUNCTION("""COMPUTED_VALUE"""),45855.0)</f>
        <v>45855</v>
      </c>
      <c r="D226" s="5" t="str">
        <f>IFERROR(__xludf.DUMMYFUNCTION("""COMPUTED_VALUE"""),"Thursday")</f>
        <v>Thursday</v>
      </c>
      <c r="E226" s="6">
        <f>IFERROR(__xludf.DUMMYFUNCTION("""COMPUTED_VALUE"""),4.0)</f>
        <v>4</v>
      </c>
      <c r="F226" s="7">
        <f>IFERROR(__xludf.DUMMYFUNCTION("""COMPUTED_VALUE"""),0.6666666666666666)</f>
        <v>0.6666666667</v>
      </c>
      <c r="G226" s="8" t="str">
        <f>IFERROR(__xludf.DUMMYFUNCTION("""COMPUTED_VALUE"""),"F")</f>
        <v>F</v>
      </c>
      <c r="H226" s="8">
        <f>IFERROR(__xludf.DUMMYFUNCTION("""COMPUTED_VALUE"""),18.0)</f>
        <v>18</v>
      </c>
      <c r="I226" s="8" t="str">
        <f>IFERROR(__xludf.DUMMYFUNCTION("""COMPUTED_VALUE"""),"Dr. C")</f>
        <v>Dr. C</v>
      </c>
      <c r="J226" s="8" t="str">
        <f>IFERROR(__xludf.DUMMYFUNCTION("""COMPUTED_VALUE"""),"Consultation")</f>
        <v>Consultation</v>
      </c>
      <c r="K226" s="8">
        <f>IFERROR(__xludf.DUMMYFUNCTION("""COMPUTED_VALUE"""),25.0)</f>
        <v>25</v>
      </c>
      <c r="L226" s="8">
        <f>IFERROR(__xludf.DUMMYFUNCTION("""COMPUTED_VALUE"""),28.0)</f>
        <v>28</v>
      </c>
      <c r="M226" s="8">
        <f>IFERROR(__xludf.DUMMYFUNCTION("""COMPUTED_VALUE"""),3.0)</f>
        <v>3</v>
      </c>
      <c r="N226" s="8">
        <f>IFERROR(__xludf.DUMMYFUNCTION("""COMPUTED_VALUE"""),3.0)</f>
        <v>3</v>
      </c>
      <c r="O226" s="8" t="str">
        <f>IFERROR(__xludf.DUMMYFUNCTION("""COMPUTED_VALUE"""),"Yes")</f>
        <v>Yes</v>
      </c>
      <c r="P226" s="8"/>
    </row>
    <row r="227">
      <c r="A227" s="8" t="str">
        <f>IFERROR(__xludf.DUMMYFUNCTION("""COMPUTED_VALUE"""),"A0299")</f>
        <v>A0299</v>
      </c>
      <c r="B227" s="8" t="str">
        <f>IFERROR(__xludf.DUMMYFUNCTION("""COMPUTED_VALUE"""),"P0299")</f>
        <v>P0299</v>
      </c>
      <c r="C227" s="5">
        <f>IFERROR(__xludf.DUMMYFUNCTION("""COMPUTED_VALUE"""),45855.0)</f>
        <v>45855</v>
      </c>
      <c r="D227" s="5" t="str">
        <f>IFERROR(__xludf.DUMMYFUNCTION("""COMPUTED_VALUE"""),"Thursday")</f>
        <v>Thursday</v>
      </c>
      <c r="E227" s="6">
        <f>IFERROR(__xludf.DUMMYFUNCTION("""COMPUTED_VALUE"""),4.0)</f>
        <v>4</v>
      </c>
      <c r="F227" s="7">
        <f>IFERROR(__xludf.DUMMYFUNCTION("""COMPUTED_VALUE"""),0.6354166666666666)</f>
        <v>0.6354166667</v>
      </c>
      <c r="G227" s="8" t="str">
        <f>IFERROR(__xludf.DUMMYFUNCTION("""COMPUTED_VALUE"""),"F")</f>
        <v>F</v>
      </c>
      <c r="H227" s="8">
        <f>IFERROR(__xludf.DUMMYFUNCTION("""COMPUTED_VALUE"""),72.0)</f>
        <v>72</v>
      </c>
      <c r="I227" s="8" t="str">
        <f>IFERROR(__xludf.DUMMYFUNCTION("""COMPUTED_VALUE"""),"Nurse D")</f>
        <v>Nurse D</v>
      </c>
      <c r="J227" s="8" t="str">
        <f>IFERROR(__xludf.DUMMYFUNCTION("""COMPUTED_VALUE"""),"Follow-up")</f>
        <v>Follow-up</v>
      </c>
      <c r="K227" s="8">
        <f>IFERROR(__xludf.DUMMYFUNCTION("""COMPUTED_VALUE"""),25.0)</f>
        <v>25</v>
      </c>
      <c r="L227" s="8">
        <f>IFERROR(__xludf.DUMMYFUNCTION("""COMPUTED_VALUE"""),28.0)</f>
        <v>28</v>
      </c>
      <c r="M227" s="8">
        <f>IFERROR(__xludf.DUMMYFUNCTION("""COMPUTED_VALUE"""),3.0)</f>
        <v>3</v>
      </c>
      <c r="N227" s="8">
        <f>IFERROR(__xludf.DUMMYFUNCTION("""COMPUTED_VALUE"""),3.0)</f>
        <v>3</v>
      </c>
      <c r="O227" s="8" t="str">
        <f>IFERROR(__xludf.DUMMYFUNCTION("""COMPUTED_VALUE"""),"Yes")</f>
        <v>Yes</v>
      </c>
      <c r="P227" s="8"/>
    </row>
    <row r="228">
      <c r="A228" s="8" t="str">
        <f>IFERROR(__xludf.DUMMYFUNCTION("""COMPUTED_VALUE"""),"A0413")</f>
        <v>A0413</v>
      </c>
      <c r="B228" s="8" t="str">
        <f>IFERROR(__xludf.DUMMYFUNCTION("""COMPUTED_VALUE"""),"P0413")</f>
        <v>P0413</v>
      </c>
      <c r="C228" s="5">
        <f>IFERROR(__xludf.DUMMYFUNCTION("""COMPUTED_VALUE"""),45855.0)</f>
        <v>45855</v>
      </c>
      <c r="D228" s="5" t="str">
        <f>IFERROR(__xludf.DUMMYFUNCTION("""COMPUTED_VALUE"""),"Thursday")</f>
        <v>Thursday</v>
      </c>
      <c r="E228" s="6">
        <f>IFERROR(__xludf.DUMMYFUNCTION("""COMPUTED_VALUE"""),4.0)</f>
        <v>4</v>
      </c>
      <c r="F228" s="7">
        <f>IFERROR(__xludf.DUMMYFUNCTION("""COMPUTED_VALUE"""),0.6666666666666666)</f>
        <v>0.6666666667</v>
      </c>
      <c r="G228" s="8" t="str">
        <f>IFERROR(__xludf.DUMMYFUNCTION("""COMPUTED_VALUE"""),"M")</f>
        <v>M</v>
      </c>
      <c r="H228" s="8">
        <f>IFERROR(__xludf.DUMMYFUNCTION("""COMPUTED_VALUE"""),22.0)</f>
        <v>22</v>
      </c>
      <c r="I228" s="8" t="str">
        <f>IFERROR(__xludf.DUMMYFUNCTION("""COMPUTED_VALUE"""),"Dr. C")</f>
        <v>Dr. C</v>
      </c>
      <c r="J228" s="8" t="str">
        <f>IFERROR(__xludf.DUMMYFUNCTION("""COMPUTED_VALUE"""),"Follow-up")</f>
        <v>Follow-up</v>
      </c>
      <c r="K228" s="8">
        <f>IFERROR(__xludf.DUMMYFUNCTION("""COMPUTED_VALUE"""),25.0)</f>
        <v>25</v>
      </c>
      <c r="L228" s="8">
        <f>IFERROR(__xludf.DUMMYFUNCTION("""COMPUTED_VALUE"""),28.0)</f>
        <v>28</v>
      </c>
      <c r="M228" s="8">
        <f>IFERROR(__xludf.DUMMYFUNCTION("""COMPUTED_VALUE"""),3.0)</f>
        <v>3</v>
      </c>
      <c r="N228" s="8">
        <f>IFERROR(__xludf.DUMMYFUNCTION("""COMPUTED_VALUE"""),3.0)</f>
        <v>3</v>
      </c>
      <c r="O228" s="8" t="str">
        <f>IFERROR(__xludf.DUMMYFUNCTION("""COMPUTED_VALUE"""),"Yes")</f>
        <v>Yes</v>
      </c>
      <c r="P228" s="8"/>
    </row>
    <row r="229">
      <c r="A229" s="8" t="str">
        <f>IFERROR(__xludf.DUMMYFUNCTION("""COMPUTED_VALUE"""),"A0263")</f>
        <v>A0263</v>
      </c>
      <c r="B229" s="8" t="str">
        <f>IFERROR(__xludf.DUMMYFUNCTION("""COMPUTED_VALUE"""),"P0263")</f>
        <v>P0263</v>
      </c>
      <c r="C229" s="5">
        <f>IFERROR(__xludf.DUMMYFUNCTION("""COMPUTED_VALUE"""),45855.0)</f>
        <v>45855</v>
      </c>
      <c r="D229" s="5" t="str">
        <f>IFERROR(__xludf.DUMMYFUNCTION("""COMPUTED_VALUE"""),"Thursday")</f>
        <v>Thursday</v>
      </c>
      <c r="E229" s="6">
        <f>IFERROR(__xludf.DUMMYFUNCTION("""COMPUTED_VALUE"""),4.0)</f>
        <v>4</v>
      </c>
      <c r="F229" s="7">
        <f>IFERROR(__xludf.DUMMYFUNCTION("""COMPUTED_VALUE"""),0.6666666666666666)</f>
        <v>0.6666666667</v>
      </c>
      <c r="G229" s="8" t="str">
        <f>IFERROR(__xludf.DUMMYFUNCTION("""COMPUTED_VALUE"""),"M")</f>
        <v>M</v>
      </c>
      <c r="H229" s="8">
        <f>IFERROR(__xludf.DUMMYFUNCTION("""COMPUTED_VALUE"""),11.0)</f>
        <v>11</v>
      </c>
      <c r="I229" s="8" t="str">
        <f>IFERROR(__xludf.DUMMYFUNCTION("""COMPUTED_VALUE"""),"Dr. B")</f>
        <v>Dr. B</v>
      </c>
      <c r="J229" s="8" t="str">
        <f>IFERROR(__xludf.DUMMYFUNCTION("""COMPUTED_VALUE"""),"Consultation")</f>
        <v>Consultation</v>
      </c>
      <c r="K229" s="8">
        <f>IFERROR(__xludf.DUMMYFUNCTION("""COMPUTED_VALUE"""),20.0)</f>
        <v>20</v>
      </c>
      <c r="L229" s="8">
        <f>IFERROR(__xludf.DUMMYFUNCTION("""COMPUTED_VALUE"""),24.0)</f>
        <v>24</v>
      </c>
      <c r="M229" s="8">
        <f>IFERROR(__xludf.DUMMYFUNCTION("""COMPUTED_VALUE"""),4.0)</f>
        <v>4</v>
      </c>
      <c r="N229" s="8">
        <f>IFERROR(__xludf.DUMMYFUNCTION("""COMPUTED_VALUE"""),4.0)</f>
        <v>4</v>
      </c>
      <c r="O229" s="8" t="str">
        <f>IFERROR(__xludf.DUMMYFUNCTION("""COMPUTED_VALUE"""),"Yes")</f>
        <v>Yes</v>
      </c>
      <c r="P229" s="8"/>
    </row>
    <row r="230">
      <c r="A230" s="8" t="str">
        <f>IFERROR(__xludf.DUMMYFUNCTION("""COMPUTED_VALUE"""),"A0447")</f>
        <v>A0447</v>
      </c>
      <c r="B230" s="8" t="str">
        <f>IFERROR(__xludf.DUMMYFUNCTION("""COMPUTED_VALUE"""),"P0447")</f>
        <v>P0447</v>
      </c>
      <c r="C230" s="5">
        <f>IFERROR(__xludf.DUMMYFUNCTION("""COMPUTED_VALUE"""),45855.0)</f>
        <v>45855</v>
      </c>
      <c r="D230" s="5" t="str">
        <f>IFERROR(__xludf.DUMMYFUNCTION("""COMPUTED_VALUE"""),"Thursday")</f>
        <v>Thursday</v>
      </c>
      <c r="E230" s="6">
        <f>IFERROR(__xludf.DUMMYFUNCTION("""COMPUTED_VALUE"""),4.0)</f>
        <v>4</v>
      </c>
      <c r="F230" s="7">
        <f>IFERROR(__xludf.DUMMYFUNCTION("""COMPUTED_VALUE"""),0.40625)</f>
        <v>0.40625</v>
      </c>
      <c r="G230" s="8" t="str">
        <f>IFERROR(__xludf.DUMMYFUNCTION("""COMPUTED_VALUE"""),"F")</f>
        <v>F</v>
      </c>
      <c r="H230" s="8">
        <f>IFERROR(__xludf.DUMMYFUNCTION("""COMPUTED_VALUE"""),1.0)</f>
        <v>1</v>
      </c>
      <c r="I230" s="8" t="str">
        <f>IFERROR(__xludf.DUMMYFUNCTION("""COMPUTED_VALUE"""),"Nurse D")</f>
        <v>Nurse D</v>
      </c>
      <c r="J230" s="8" t="str">
        <f>IFERROR(__xludf.DUMMYFUNCTION("""COMPUTED_VALUE"""),"Follow-up")</f>
        <v>Follow-up</v>
      </c>
      <c r="K230" s="8">
        <f>IFERROR(__xludf.DUMMYFUNCTION("""COMPUTED_VALUE"""),30.0)</f>
        <v>30</v>
      </c>
      <c r="L230" s="8">
        <f>IFERROR(__xludf.DUMMYFUNCTION("""COMPUTED_VALUE"""),34.0)</f>
        <v>34</v>
      </c>
      <c r="M230" s="8">
        <f>IFERROR(__xludf.DUMMYFUNCTION("""COMPUTED_VALUE"""),4.0)</f>
        <v>4</v>
      </c>
      <c r="N230" s="8">
        <f>IFERROR(__xludf.DUMMYFUNCTION("""COMPUTED_VALUE"""),4.0)</f>
        <v>4</v>
      </c>
      <c r="O230" s="8" t="str">
        <f>IFERROR(__xludf.DUMMYFUNCTION("""COMPUTED_VALUE"""),"Yes")</f>
        <v>Yes</v>
      </c>
      <c r="P230" s="8"/>
    </row>
    <row r="231">
      <c r="A231" s="8" t="str">
        <f>IFERROR(__xludf.DUMMYFUNCTION("""COMPUTED_VALUE"""),"A0340")</f>
        <v>A0340</v>
      </c>
      <c r="B231" s="8" t="str">
        <f>IFERROR(__xludf.DUMMYFUNCTION("""COMPUTED_VALUE"""),"P0340")</f>
        <v>P0340</v>
      </c>
      <c r="C231" s="5">
        <f>IFERROR(__xludf.DUMMYFUNCTION("""COMPUTED_VALUE"""),45856.0)</f>
        <v>45856</v>
      </c>
      <c r="D231" s="5" t="str">
        <f>IFERROR(__xludf.DUMMYFUNCTION("""COMPUTED_VALUE"""),"Friday")</f>
        <v>Friday</v>
      </c>
      <c r="E231" s="6">
        <f>IFERROR(__xludf.DUMMYFUNCTION("""COMPUTED_VALUE"""),5.0)</f>
        <v>5</v>
      </c>
      <c r="F231" s="7">
        <f>IFERROR(__xludf.DUMMYFUNCTION("""COMPUTED_VALUE"""),0.6770833333333334)</f>
        <v>0.6770833333</v>
      </c>
      <c r="G231" s="8" t="str">
        <f>IFERROR(__xludf.DUMMYFUNCTION("""COMPUTED_VALUE"""),"M")</f>
        <v>M</v>
      </c>
      <c r="H231" s="8">
        <f>IFERROR(__xludf.DUMMYFUNCTION("""COMPUTED_VALUE"""),69.0)</f>
        <v>69</v>
      </c>
      <c r="I231" s="8" t="str">
        <f>IFERROR(__xludf.DUMMYFUNCTION("""COMPUTED_VALUE"""),"Dr. A")</f>
        <v>Dr. A</v>
      </c>
      <c r="J231" s="8" t="str">
        <f>IFERROR(__xludf.DUMMYFUNCTION("""COMPUTED_VALUE"""),"Consultation")</f>
        <v>Consultation</v>
      </c>
      <c r="K231" s="8">
        <f>IFERROR(__xludf.DUMMYFUNCTION("""COMPUTED_VALUE"""),20.0)</f>
        <v>20</v>
      </c>
      <c r="L231" s="8">
        <f>IFERROR(__xludf.DUMMYFUNCTION("""COMPUTED_VALUE"""),15.0)</f>
        <v>15</v>
      </c>
      <c r="M231" s="8">
        <f>IFERROR(__xludf.DUMMYFUNCTION("""COMPUTED_VALUE"""),-5.0)</f>
        <v>-5</v>
      </c>
      <c r="N231" s="8">
        <f>IFERROR(__xludf.DUMMYFUNCTION("""COMPUTED_VALUE"""),5.0)</f>
        <v>5</v>
      </c>
      <c r="O231" s="8" t="str">
        <f>IFERROR(__xludf.DUMMYFUNCTION("""COMPUTED_VALUE"""),"Yes")</f>
        <v>Yes</v>
      </c>
      <c r="P231" s="8"/>
    </row>
    <row r="232">
      <c r="A232" s="8" t="str">
        <f>IFERROR(__xludf.DUMMYFUNCTION("""COMPUTED_VALUE"""),"A0482")</f>
        <v>A0482</v>
      </c>
      <c r="B232" s="8" t="str">
        <f>IFERROR(__xludf.DUMMYFUNCTION("""COMPUTED_VALUE"""),"P0482")</f>
        <v>P0482</v>
      </c>
      <c r="C232" s="5">
        <f>IFERROR(__xludf.DUMMYFUNCTION("""COMPUTED_VALUE"""),45856.0)</f>
        <v>45856</v>
      </c>
      <c r="D232" s="5" t="str">
        <f>IFERROR(__xludf.DUMMYFUNCTION("""COMPUTED_VALUE"""),"Friday")</f>
        <v>Friday</v>
      </c>
      <c r="E232" s="6">
        <f>IFERROR(__xludf.DUMMYFUNCTION("""COMPUTED_VALUE"""),5.0)</f>
        <v>5</v>
      </c>
      <c r="F232" s="7">
        <f>IFERROR(__xludf.DUMMYFUNCTION("""COMPUTED_VALUE"""),0.6041666666666666)</f>
        <v>0.6041666667</v>
      </c>
      <c r="G232" s="8" t="str">
        <f>IFERROR(__xludf.DUMMYFUNCTION("""COMPUTED_VALUE"""),"M")</f>
        <v>M</v>
      </c>
      <c r="H232" s="8">
        <f>IFERROR(__xludf.DUMMYFUNCTION("""COMPUTED_VALUE"""),7.0)</f>
        <v>7</v>
      </c>
      <c r="I232" s="8" t="str">
        <f>IFERROR(__xludf.DUMMYFUNCTION("""COMPUTED_VALUE"""),"Dr. C")</f>
        <v>Dr. C</v>
      </c>
      <c r="J232" s="8" t="str">
        <f>IFERROR(__xludf.DUMMYFUNCTION("""COMPUTED_VALUE"""),"Consultation")</f>
        <v>Consultation</v>
      </c>
      <c r="K232" s="8">
        <f>IFERROR(__xludf.DUMMYFUNCTION("""COMPUTED_VALUE"""),25.0)</f>
        <v>25</v>
      </c>
      <c r="L232" s="8">
        <f>IFERROR(__xludf.DUMMYFUNCTION("""COMPUTED_VALUE"""),21.0)</f>
        <v>21</v>
      </c>
      <c r="M232" s="8">
        <f>IFERROR(__xludf.DUMMYFUNCTION("""COMPUTED_VALUE"""),-4.0)</f>
        <v>-4</v>
      </c>
      <c r="N232" s="8">
        <f>IFERROR(__xludf.DUMMYFUNCTION("""COMPUTED_VALUE"""),4.0)</f>
        <v>4</v>
      </c>
      <c r="O232" s="8" t="str">
        <f>IFERROR(__xludf.DUMMYFUNCTION("""COMPUTED_VALUE"""),"Yes")</f>
        <v>Yes</v>
      </c>
      <c r="P232" s="8"/>
    </row>
    <row r="233">
      <c r="A233" s="8" t="str">
        <f>IFERROR(__xludf.DUMMYFUNCTION("""COMPUTED_VALUE"""),"A0333")</f>
        <v>A0333</v>
      </c>
      <c r="B233" s="8" t="str">
        <f>IFERROR(__xludf.DUMMYFUNCTION("""COMPUTED_VALUE"""),"P0333")</f>
        <v>P0333</v>
      </c>
      <c r="C233" s="5">
        <f>IFERROR(__xludf.DUMMYFUNCTION("""COMPUTED_VALUE"""),45856.0)</f>
        <v>45856</v>
      </c>
      <c r="D233" s="5" t="str">
        <f>IFERROR(__xludf.DUMMYFUNCTION("""COMPUTED_VALUE"""),"Friday")</f>
        <v>Friday</v>
      </c>
      <c r="E233" s="6">
        <f>IFERROR(__xludf.DUMMYFUNCTION("""COMPUTED_VALUE"""),5.0)</f>
        <v>5</v>
      </c>
      <c r="F233" s="7">
        <f>IFERROR(__xludf.DUMMYFUNCTION("""COMPUTED_VALUE"""),0.46875)</f>
        <v>0.46875</v>
      </c>
      <c r="G233" s="8" t="str">
        <f>IFERROR(__xludf.DUMMYFUNCTION("""COMPUTED_VALUE"""),"F")</f>
        <v>F</v>
      </c>
      <c r="H233" s="8">
        <f>IFERROR(__xludf.DUMMYFUNCTION("""COMPUTED_VALUE"""),2.0)</f>
        <v>2</v>
      </c>
      <c r="I233" s="8" t="str">
        <f>IFERROR(__xludf.DUMMYFUNCTION("""COMPUTED_VALUE"""),"Dr. A")</f>
        <v>Dr. A</v>
      </c>
      <c r="J233" s="8" t="str">
        <f>IFERROR(__xludf.DUMMYFUNCTION("""COMPUTED_VALUE"""),"Consultation")</f>
        <v>Consultation</v>
      </c>
      <c r="K233" s="8">
        <f>IFERROR(__xludf.DUMMYFUNCTION("""COMPUTED_VALUE"""),15.0)</f>
        <v>15</v>
      </c>
      <c r="L233" s="8">
        <f>IFERROR(__xludf.DUMMYFUNCTION("""COMPUTED_VALUE"""),13.0)</f>
        <v>13</v>
      </c>
      <c r="M233" s="8">
        <f>IFERROR(__xludf.DUMMYFUNCTION("""COMPUTED_VALUE"""),-2.0)</f>
        <v>-2</v>
      </c>
      <c r="N233" s="8">
        <f>IFERROR(__xludf.DUMMYFUNCTION("""COMPUTED_VALUE"""),2.0)</f>
        <v>2</v>
      </c>
      <c r="O233" s="8" t="str">
        <f>IFERROR(__xludf.DUMMYFUNCTION("""COMPUTED_VALUE"""),"Yes")</f>
        <v>Yes</v>
      </c>
      <c r="P233" s="8"/>
    </row>
    <row r="234">
      <c r="A234" s="8" t="str">
        <f>IFERROR(__xludf.DUMMYFUNCTION("""COMPUTED_VALUE"""),"A0066")</f>
        <v>A0066</v>
      </c>
      <c r="B234" s="8" t="str">
        <f>IFERROR(__xludf.DUMMYFUNCTION("""COMPUTED_VALUE"""),"P0066")</f>
        <v>P0066</v>
      </c>
      <c r="C234" s="5">
        <f>IFERROR(__xludf.DUMMYFUNCTION("""COMPUTED_VALUE"""),45856.0)</f>
        <v>45856</v>
      </c>
      <c r="D234" s="5" t="str">
        <f>IFERROR(__xludf.DUMMYFUNCTION("""COMPUTED_VALUE"""),"Friday")</f>
        <v>Friday</v>
      </c>
      <c r="E234" s="6">
        <f>IFERROR(__xludf.DUMMYFUNCTION("""COMPUTED_VALUE"""),5.0)</f>
        <v>5</v>
      </c>
      <c r="F234" s="7">
        <f>IFERROR(__xludf.DUMMYFUNCTION("""COMPUTED_VALUE"""),0.4166666666666667)</f>
        <v>0.4166666667</v>
      </c>
      <c r="G234" s="8" t="str">
        <f>IFERROR(__xludf.DUMMYFUNCTION("""COMPUTED_VALUE"""),"M")</f>
        <v>M</v>
      </c>
      <c r="H234" s="8">
        <f>IFERROR(__xludf.DUMMYFUNCTION("""COMPUTED_VALUE"""),5.0)</f>
        <v>5</v>
      </c>
      <c r="I234" s="8" t="str">
        <f>IFERROR(__xludf.DUMMYFUNCTION("""COMPUTED_VALUE"""),"Dr. B")</f>
        <v>Dr. B</v>
      </c>
      <c r="J234" s="8" t="str">
        <f>IFERROR(__xludf.DUMMYFUNCTION("""COMPUTED_VALUE"""),"Consultation")</f>
        <v>Consultation</v>
      </c>
      <c r="K234" s="8">
        <f>IFERROR(__xludf.DUMMYFUNCTION("""COMPUTED_VALUE"""),20.0)</f>
        <v>20</v>
      </c>
      <c r="L234" s="8">
        <f>IFERROR(__xludf.DUMMYFUNCTION("""COMPUTED_VALUE"""),19.0)</f>
        <v>19</v>
      </c>
      <c r="M234" s="8">
        <f>IFERROR(__xludf.DUMMYFUNCTION("""COMPUTED_VALUE"""),-1.0)</f>
        <v>-1</v>
      </c>
      <c r="N234" s="8">
        <f>IFERROR(__xludf.DUMMYFUNCTION("""COMPUTED_VALUE"""),1.0)</f>
        <v>1</v>
      </c>
      <c r="O234" s="8" t="str">
        <f>IFERROR(__xludf.DUMMYFUNCTION("""COMPUTED_VALUE"""),"Yes")</f>
        <v>Yes</v>
      </c>
      <c r="P234" s="8"/>
    </row>
    <row r="235">
      <c r="A235" s="8" t="str">
        <f>IFERROR(__xludf.DUMMYFUNCTION("""COMPUTED_VALUE"""),"A0096")</f>
        <v>A0096</v>
      </c>
      <c r="B235" s="8" t="str">
        <f>IFERROR(__xludf.DUMMYFUNCTION("""COMPUTED_VALUE"""),"P0096")</f>
        <v>P0096</v>
      </c>
      <c r="C235" s="5">
        <f>IFERROR(__xludf.DUMMYFUNCTION("""COMPUTED_VALUE"""),45856.0)</f>
        <v>45856</v>
      </c>
      <c r="D235" s="5" t="str">
        <f>IFERROR(__xludf.DUMMYFUNCTION("""COMPUTED_VALUE"""),"Friday")</f>
        <v>Friday</v>
      </c>
      <c r="E235" s="6">
        <f>IFERROR(__xludf.DUMMYFUNCTION("""COMPUTED_VALUE"""),5.0)</f>
        <v>5</v>
      </c>
      <c r="F235" s="7">
        <f>IFERROR(__xludf.DUMMYFUNCTION("""COMPUTED_VALUE"""),0.5729166666666666)</f>
        <v>0.5729166667</v>
      </c>
      <c r="G235" s="8" t="str">
        <f>IFERROR(__xludf.DUMMYFUNCTION("""COMPUTED_VALUE"""),"F")</f>
        <v>F</v>
      </c>
      <c r="H235" s="8">
        <f>IFERROR(__xludf.DUMMYFUNCTION("""COMPUTED_VALUE"""),61.0)</f>
        <v>61</v>
      </c>
      <c r="I235" s="8" t="str">
        <f>IFERROR(__xludf.DUMMYFUNCTION("""COMPUTED_VALUE"""),"Nurse D")</f>
        <v>Nurse D</v>
      </c>
      <c r="J235" s="8" t="str">
        <f>IFERROR(__xludf.DUMMYFUNCTION("""COMPUTED_VALUE"""),"Consultation")</f>
        <v>Consultation</v>
      </c>
      <c r="K235" s="8">
        <f>IFERROR(__xludf.DUMMYFUNCTION("""COMPUTED_VALUE"""),30.0)</f>
        <v>30</v>
      </c>
      <c r="L235" s="8">
        <f>IFERROR(__xludf.DUMMYFUNCTION("""COMPUTED_VALUE"""),30.0)</f>
        <v>30</v>
      </c>
      <c r="M235" s="8">
        <f>IFERROR(__xludf.DUMMYFUNCTION("""COMPUTED_VALUE"""),0.0)</f>
        <v>0</v>
      </c>
      <c r="N235" s="8">
        <f>IFERROR(__xludf.DUMMYFUNCTION("""COMPUTED_VALUE"""),0.0)</f>
        <v>0</v>
      </c>
      <c r="O235" s="8" t="str">
        <f>IFERROR(__xludf.DUMMYFUNCTION("""COMPUTED_VALUE"""),"Yes")</f>
        <v>Yes</v>
      </c>
      <c r="P235" s="8"/>
    </row>
    <row r="236">
      <c r="A236" s="8" t="str">
        <f>IFERROR(__xludf.DUMMYFUNCTION("""COMPUTED_VALUE"""),"A0394")</f>
        <v>A0394</v>
      </c>
      <c r="B236" s="8" t="str">
        <f>IFERROR(__xludf.DUMMYFUNCTION("""COMPUTED_VALUE"""),"P0394")</f>
        <v>P0394</v>
      </c>
      <c r="C236" s="5">
        <f>IFERROR(__xludf.DUMMYFUNCTION("""COMPUTED_VALUE"""),45856.0)</f>
        <v>45856</v>
      </c>
      <c r="D236" s="5" t="str">
        <f>IFERROR(__xludf.DUMMYFUNCTION("""COMPUTED_VALUE"""),"Friday")</f>
        <v>Friday</v>
      </c>
      <c r="E236" s="6">
        <f>IFERROR(__xludf.DUMMYFUNCTION("""COMPUTED_VALUE"""),5.0)</f>
        <v>5</v>
      </c>
      <c r="F236" s="7">
        <f>IFERROR(__xludf.DUMMYFUNCTION("""COMPUTED_VALUE"""),0.5625)</f>
        <v>0.5625</v>
      </c>
      <c r="G236" s="8" t="str">
        <f>IFERROR(__xludf.DUMMYFUNCTION("""COMPUTED_VALUE"""),"M")</f>
        <v>M</v>
      </c>
      <c r="H236" s="8">
        <f>IFERROR(__xludf.DUMMYFUNCTION("""COMPUTED_VALUE"""),75.0)</f>
        <v>75</v>
      </c>
      <c r="I236" s="8" t="str">
        <f>IFERROR(__xludf.DUMMYFUNCTION("""COMPUTED_VALUE"""),"Dr. B")</f>
        <v>Dr. B</v>
      </c>
      <c r="J236" s="8" t="str">
        <f>IFERROR(__xludf.DUMMYFUNCTION("""COMPUTED_VALUE"""),"Consultation")</f>
        <v>Consultation</v>
      </c>
      <c r="K236" s="8">
        <f>IFERROR(__xludf.DUMMYFUNCTION("""COMPUTED_VALUE"""),25.0)</f>
        <v>25</v>
      </c>
      <c r="L236" s="8">
        <f>IFERROR(__xludf.DUMMYFUNCTION("""COMPUTED_VALUE"""),25.0)</f>
        <v>25</v>
      </c>
      <c r="M236" s="8">
        <f>IFERROR(__xludf.DUMMYFUNCTION("""COMPUTED_VALUE"""),0.0)</f>
        <v>0</v>
      </c>
      <c r="N236" s="8">
        <f>IFERROR(__xludf.DUMMYFUNCTION("""COMPUTED_VALUE"""),0.0)</f>
        <v>0</v>
      </c>
      <c r="O236" s="8" t="str">
        <f>IFERROR(__xludf.DUMMYFUNCTION("""COMPUTED_VALUE"""),"Yes")</f>
        <v>Yes</v>
      </c>
      <c r="P236" s="8"/>
    </row>
    <row r="237">
      <c r="A237" s="8" t="str">
        <f>IFERROR(__xludf.DUMMYFUNCTION("""COMPUTED_VALUE"""),"A0061")</f>
        <v>A0061</v>
      </c>
      <c r="B237" s="8" t="str">
        <f>IFERROR(__xludf.DUMMYFUNCTION("""COMPUTED_VALUE"""),"P0061")</f>
        <v>P0061</v>
      </c>
      <c r="C237" s="5">
        <f>IFERROR(__xludf.DUMMYFUNCTION("""COMPUTED_VALUE"""),45856.0)</f>
        <v>45856</v>
      </c>
      <c r="D237" s="5" t="str">
        <f>IFERROR(__xludf.DUMMYFUNCTION("""COMPUTED_VALUE"""),"Friday")</f>
        <v>Friday</v>
      </c>
      <c r="E237" s="6">
        <f>IFERROR(__xludf.DUMMYFUNCTION("""COMPUTED_VALUE"""),5.0)</f>
        <v>5</v>
      </c>
      <c r="F237" s="7">
        <f>IFERROR(__xludf.DUMMYFUNCTION("""COMPUTED_VALUE"""),0.3541666666666667)</f>
        <v>0.3541666667</v>
      </c>
      <c r="G237" s="8" t="str">
        <f>IFERROR(__xludf.DUMMYFUNCTION("""COMPUTED_VALUE"""),"M")</f>
        <v>M</v>
      </c>
      <c r="H237" s="8">
        <f>IFERROR(__xludf.DUMMYFUNCTION("""COMPUTED_VALUE"""),52.0)</f>
        <v>52</v>
      </c>
      <c r="I237" s="8" t="str">
        <f>IFERROR(__xludf.DUMMYFUNCTION("""COMPUTED_VALUE"""),"Dr. B")</f>
        <v>Dr. B</v>
      </c>
      <c r="J237" s="8" t="str">
        <f>IFERROR(__xludf.DUMMYFUNCTION("""COMPUTED_VALUE"""),"Consultation")</f>
        <v>Consultation</v>
      </c>
      <c r="K237" s="8">
        <f>IFERROR(__xludf.DUMMYFUNCTION("""COMPUTED_VALUE"""),15.0)</f>
        <v>15</v>
      </c>
      <c r="L237" s="8">
        <f>IFERROR(__xludf.DUMMYFUNCTION("""COMPUTED_VALUE"""),16.0)</f>
        <v>16</v>
      </c>
      <c r="M237" s="8">
        <f>IFERROR(__xludf.DUMMYFUNCTION("""COMPUTED_VALUE"""),1.0)</f>
        <v>1</v>
      </c>
      <c r="N237" s="8">
        <f>IFERROR(__xludf.DUMMYFUNCTION("""COMPUTED_VALUE"""),1.0)</f>
        <v>1</v>
      </c>
      <c r="O237" s="8" t="str">
        <f>IFERROR(__xludf.DUMMYFUNCTION("""COMPUTED_VALUE"""),"Yes")</f>
        <v>Yes</v>
      </c>
      <c r="P237" s="8"/>
    </row>
    <row r="238">
      <c r="A238" s="8" t="str">
        <f>IFERROR(__xludf.DUMMYFUNCTION("""COMPUTED_VALUE"""),"A0085")</f>
        <v>A0085</v>
      </c>
      <c r="B238" s="8" t="str">
        <f>IFERROR(__xludf.DUMMYFUNCTION("""COMPUTED_VALUE"""),"P0085")</f>
        <v>P0085</v>
      </c>
      <c r="C238" s="5">
        <f>IFERROR(__xludf.DUMMYFUNCTION("""COMPUTED_VALUE"""),45856.0)</f>
        <v>45856</v>
      </c>
      <c r="D238" s="5" t="str">
        <f>IFERROR(__xludf.DUMMYFUNCTION("""COMPUTED_VALUE"""),"Friday")</f>
        <v>Friday</v>
      </c>
      <c r="E238" s="6">
        <f>IFERROR(__xludf.DUMMYFUNCTION("""COMPUTED_VALUE"""),5.0)</f>
        <v>5</v>
      </c>
      <c r="F238" s="7">
        <f>IFERROR(__xludf.DUMMYFUNCTION("""COMPUTED_VALUE"""),0.4583333333333333)</f>
        <v>0.4583333333</v>
      </c>
      <c r="G238" s="8" t="str">
        <f>IFERROR(__xludf.DUMMYFUNCTION("""COMPUTED_VALUE"""),"M")</f>
        <v>M</v>
      </c>
      <c r="H238" s="8">
        <f>IFERROR(__xludf.DUMMYFUNCTION("""COMPUTED_VALUE"""),16.0)</f>
        <v>16</v>
      </c>
      <c r="I238" s="8" t="str">
        <f>IFERROR(__xludf.DUMMYFUNCTION("""COMPUTED_VALUE"""),"Dr. B")</f>
        <v>Dr. B</v>
      </c>
      <c r="J238" s="8" t="str">
        <f>IFERROR(__xludf.DUMMYFUNCTION("""COMPUTED_VALUE"""),"Follow-up")</f>
        <v>Follow-up</v>
      </c>
      <c r="K238" s="8">
        <f>IFERROR(__xludf.DUMMYFUNCTION("""COMPUTED_VALUE"""),20.0)</f>
        <v>20</v>
      </c>
      <c r="L238" s="8">
        <f>IFERROR(__xludf.DUMMYFUNCTION("""COMPUTED_VALUE"""),22.0)</f>
        <v>22</v>
      </c>
      <c r="M238" s="8">
        <f>IFERROR(__xludf.DUMMYFUNCTION("""COMPUTED_VALUE"""),2.0)</f>
        <v>2</v>
      </c>
      <c r="N238" s="8">
        <f>IFERROR(__xludf.DUMMYFUNCTION("""COMPUTED_VALUE"""),2.0)</f>
        <v>2</v>
      </c>
      <c r="O238" s="8" t="str">
        <f>IFERROR(__xludf.DUMMYFUNCTION("""COMPUTED_VALUE"""),"Yes")</f>
        <v>Yes</v>
      </c>
      <c r="P238" s="8"/>
    </row>
    <row r="239">
      <c r="A239" s="8" t="str">
        <f>IFERROR(__xludf.DUMMYFUNCTION("""COMPUTED_VALUE"""),"A0116")</f>
        <v>A0116</v>
      </c>
      <c r="B239" s="8" t="str">
        <f>IFERROR(__xludf.DUMMYFUNCTION("""COMPUTED_VALUE"""),"P0116")</f>
        <v>P0116</v>
      </c>
      <c r="C239" s="5">
        <f>IFERROR(__xludf.DUMMYFUNCTION("""COMPUTED_VALUE"""),45856.0)</f>
        <v>45856</v>
      </c>
      <c r="D239" s="5" t="str">
        <f>IFERROR(__xludf.DUMMYFUNCTION("""COMPUTED_VALUE"""),"Friday")</f>
        <v>Friday</v>
      </c>
      <c r="E239" s="6">
        <f>IFERROR(__xludf.DUMMYFUNCTION("""COMPUTED_VALUE"""),5.0)</f>
        <v>5</v>
      </c>
      <c r="F239" s="7">
        <f>IFERROR(__xludf.DUMMYFUNCTION("""COMPUTED_VALUE"""),0.6458333333333334)</f>
        <v>0.6458333333</v>
      </c>
      <c r="G239" s="8" t="str">
        <f>IFERROR(__xludf.DUMMYFUNCTION("""COMPUTED_VALUE"""),"M")</f>
        <v>M</v>
      </c>
      <c r="H239" s="8">
        <f>IFERROR(__xludf.DUMMYFUNCTION("""COMPUTED_VALUE"""),26.0)</f>
        <v>26</v>
      </c>
      <c r="I239" s="8" t="str">
        <f>IFERROR(__xludf.DUMMYFUNCTION("""COMPUTED_VALUE"""),"Dr. C")</f>
        <v>Dr. C</v>
      </c>
      <c r="J239" s="8" t="str">
        <f>IFERROR(__xludf.DUMMYFUNCTION("""COMPUTED_VALUE"""),"Consultation")</f>
        <v>Consultation</v>
      </c>
      <c r="K239" s="8">
        <f>IFERROR(__xludf.DUMMYFUNCTION("""COMPUTED_VALUE"""),25.0)</f>
        <v>25</v>
      </c>
      <c r="L239" s="8">
        <f>IFERROR(__xludf.DUMMYFUNCTION("""COMPUTED_VALUE"""),28.0)</f>
        <v>28</v>
      </c>
      <c r="M239" s="8">
        <f>IFERROR(__xludf.DUMMYFUNCTION("""COMPUTED_VALUE"""),3.0)</f>
        <v>3</v>
      </c>
      <c r="N239" s="8">
        <f>IFERROR(__xludf.DUMMYFUNCTION("""COMPUTED_VALUE"""),3.0)</f>
        <v>3</v>
      </c>
      <c r="O239" s="8" t="str">
        <f>IFERROR(__xludf.DUMMYFUNCTION("""COMPUTED_VALUE"""),"Yes")</f>
        <v>Yes</v>
      </c>
      <c r="P239" s="8"/>
    </row>
    <row r="240">
      <c r="A240" s="8" t="str">
        <f>IFERROR(__xludf.DUMMYFUNCTION("""COMPUTED_VALUE"""),"A0392")</f>
        <v>A0392</v>
      </c>
      <c r="B240" s="8" t="str">
        <f>IFERROR(__xludf.DUMMYFUNCTION("""COMPUTED_VALUE"""),"P0392")</f>
        <v>P0392</v>
      </c>
      <c r="C240" s="5">
        <f>IFERROR(__xludf.DUMMYFUNCTION("""COMPUTED_VALUE"""),45856.0)</f>
        <v>45856</v>
      </c>
      <c r="D240" s="5" t="str">
        <f>IFERROR(__xludf.DUMMYFUNCTION("""COMPUTED_VALUE"""),"Friday")</f>
        <v>Friday</v>
      </c>
      <c r="E240" s="6">
        <f>IFERROR(__xludf.DUMMYFUNCTION("""COMPUTED_VALUE"""),5.0)</f>
        <v>5</v>
      </c>
      <c r="F240" s="7">
        <f>IFERROR(__xludf.DUMMYFUNCTION("""COMPUTED_VALUE"""),0.40625)</f>
        <v>0.40625</v>
      </c>
      <c r="G240" s="8" t="str">
        <f>IFERROR(__xludf.DUMMYFUNCTION("""COMPUTED_VALUE"""),"F")</f>
        <v>F</v>
      </c>
      <c r="H240" s="8">
        <f>IFERROR(__xludf.DUMMYFUNCTION("""COMPUTED_VALUE"""),63.0)</f>
        <v>63</v>
      </c>
      <c r="I240" s="8" t="str">
        <f>IFERROR(__xludf.DUMMYFUNCTION("""COMPUTED_VALUE"""),"Dr. B")</f>
        <v>Dr. B</v>
      </c>
      <c r="J240" s="8" t="str">
        <f>IFERROR(__xludf.DUMMYFUNCTION("""COMPUTED_VALUE"""),"Follow-up")</f>
        <v>Follow-up</v>
      </c>
      <c r="K240" s="8">
        <f>IFERROR(__xludf.DUMMYFUNCTION("""COMPUTED_VALUE"""),15.0)</f>
        <v>15</v>
      </c>
      <c r="L240" s="8">
        <f>IFERROR(__xludf.DUMMYFUNCTION("""COMPUTED_VALUE"""),18.0)</f>
        <v>18</v>
      </c>
      <c r="M240" s="8">
        <f>IFERROR(__xludf.DUMMYFUNCTION("""COMPUTED_VALUE"""),3.0)</f>
        <v>3</v>
      </c>
      <c r="N240" s="8">
        <f>IFERROR(__xludf.DUMMYFUNCTION("""COMPUTED_VALUE"""),3.0)</f>
        <v>3</v>
      </c>
      <c r="O240" s="8" t="str">
        <f>IFERROR(__xludf.DUMMYFUNCTION("""COMPUTED_VALUE"""),"Yes")</f>
        <v>Yes</v>
      </c>
      <c r="P240" s="8"/>
    </row>
    <row r="241">
      <c r="A241" s="8" t="str">
        <f>IFERROR(__xludf.DUMMYFUNCTION("""COMPUTED_VALUE"""),"A0473")</f>
        <v>A0473</v>
      </c>
      <c r="B241" s="8" t="str">
        <f>IFERROR(__xludf.DUMMYFUNCTION("""COMPUTED_VALUE"""),"P0473")</f>
        <v>P0473</v>
      </c>
      <c r="C241" s="5">
        <f>IFERROR(__xludf.DUMMYFUNCTION("""COMPUTED_VALUE"""),45856.0)</f>
        <v>45856</v>
      </c>
      <c r="D241" s="5" t="str">
        <f>IFERROR(__xludf.DUMMYFUNCTION("""COMPUTED_VALUE"""),"Friday")</f>
        <v>Friday</v>
      </c>
      <c r="E241" s="6">
        <f>IFERROR(__xludf.DUMMYFUNCTION("""COMPUTED_VALUE"""),5.0)</f>
        <v>5</v>
      </c>
      <c r="F241" s="7">
        <f>IFERROR(__xludf.DUMMYFUNCTION("""COMPUTED_VALUE"""),0.40625)</f>
        <v>0.40625</v>
      </c>
      <c r="G241" s="8" t="str">
        <f>IFERROR(__xludf.DUMMYFUNCTION("""COMPUTED_VALUE"""),"F")</f>
        <v>F</v>
      </c>
      <c r="H241" s="8">
        <f>IFERROR(__xludf.DUMMYFUNCTION("""COMPUTED_VALUE"""),32.0)</f>
        <v>32</v>
      </c>
      <c r="I241" s="8" t="str">
        <f>IFERROR(__xludf.DUMMYFUNCTION("""COMPUTED_VALUE"""),"Nurse D")</f>
        <v>Nurse D</v>
      </c>
      <c r="J241" s="8" t="str">
        <f>IFERROR(__xludf.DUMMYFUNCTION("""COMPUTED_VALUE"""),"Follow-up")</f>
        <v>Follow-up</v>
      </c>
      <c r="K241" s="8">
        <f>IFERROR(__xludf.DUMMYFUNCTION("""COMPUTED_VALUE"""),20.0)</f>
        <v>20</v>
      </c>
      <c r="L241" s="8">
        <f>IFERROR(__xludf.DUMMYFUNCTION("""COMPUTED_VALUE"""),24.0)</f>
        <v>24</v>
      </c>
      <c r="M241" s="8">
        <f>IFERROR(__xludf.DUMMYFUNCTION("""COMPUTED_VALUE"""),4.0)</f>
        <v>4</v>
      </c>
      <c r="N241" s="8">
        <f>IFERROR(__xludf.DUMMYFUNCTION("""COMPUTED_VALUE"""),4.0)</f>
        <v>4</v>
      </c>
      <c r="O241" s="8" t="str">
        <f>IFERROR(__xludf.DUMMYFUNCTION("""COMPUTED_VALUE"""),"Yes")</f>
        <v>Yes</v>
      </c>
      <c r="P241" s="8"/>
    </row>
    <row r="242">
      <c r="A242" s="8" t="str">
        <f>IFERROR(__xludf.DUMMYFUNCTION("""COMPUTED_VALUE"""),"A0056")</f>
        <v>A0056</v>
      </c>
      <c r="B242" s="8" t="str">
        <f>IFERROR(__xludf.DUMMYFUNCTION("""COMPUTED_VALUE"""),"P0056")</f>
        <v>P0056</v>
      </c>
      <c r="C242" s="5">
        <f>IFERROR(__xludf.DUMMYFUNCTION("""COMPUTED_VALUE"""),45857.0)</f>
        <v>45857</v>
      </c>
      <c r="D242" s="5" t="str">
        <f>IFERROR(__xludf.DUMMYFUNCTION("""COMPUTED_VALUE"""),"Saturday")</f>
        <v>Saturday</v>
      </c>
      <c r="E242" s="6">
        <f>IFERROR(__xludf.DUMMYFUNCTION("""COMPUTED_VALUE"""),6.0)</f>
        <v>6</v>
      </c>
      <c r="F242" s="7">
        <f>IFERROR(__xludf.DUMMYFUNCTION("""COMPUTED_VALUE"""),0.6666666666666666)</f>
        <v>0.6666666667</v>
      </c>
      <c r="G242" s="8" t="str">
        <f>IFERROR(__xludf.DUMMYFUNCTION("""COMPUTED_VALUE"""),"F")</f>
        <v>F</v>
      </c>
      <c r="H242" s="8">
        <f>IFERROR(__xludf.DUMMYFUNCTION("""COMPUTED_VALUE"""),50.0)</f>
        <v>50</v>
      </c>
      <c r="I242" s="8" t="str">
        <f>IFERROR(__xludf.DUMMYFUNCTION("""COMPUTED_VALUE"""),"Dr. A")</f>
        <v>Dr. A</v>
      </c>
      <c r="J242" s="8" t="str">
        <f>IFERROR(__xludf.DUMMYFUNCTION("""COMPUTED_VALUE"""),"Consultation")</f>
        <v>Consultation</v>
      </c>
      <c r="K242" s="8">
        <f>IFERROR(__xludf.DUMMYFUNCTION("""COMPUTED_VALUE"""),15.0)</f>
        <v>15</v>
      </c>
      <c r="L242" s="8">
        <f>IFERROR(__xludf.DUMMYFUNCTION("""COMPUTED_VALUE"""),8.0)</f>
        <v>8</v>
      </c>
      <c r="M242" s="8">
        <f>IFERROR(__xludf.DUMMYFUNCTION("""COMPUTED_VALUE"""),-7.0)</f>
        <v>-7</v>
      </c>
      <c r="N242" s="8">
        <f>IFERROR(__xludf.DUMMYFUNCTION("""COMPUTED_VALUE"""),7.0)</f>
        <v>7</v>
      </c>
      <c r="O242" s="8" t="str">
        <f>IFERROR(__xludf.DUMMYFUNCTION("""COMPUTED_VALUE"""),"Yes")</f>
        <v>Yes</v>
      </c>
      <c r="P242" s="8"/>
    </row>
    <row r="243">
      <c r="A243" s="8" t="str">
        <f>IFERROR(__xludf.DUMMYFUNCTION("""COMPUTED_VALUE"""),"A0209")</f>
        <v>A0209</v>
      </c>
      <c r="B243" s="8" t="str">
        <f>IFERROR(__xludf.DUMMYFUNCTION("""COMPUTED_VALUE"""),"P0209")</f>
        <v>P0209</v>
      </c>
      <c r="C243" s="5">
        <f>IFERROR(__xludf.DUMMYFUNCTION("""COMPUTED_VALUE"""),45857.0)</f>
        <v>45857</v>
      </c>
      <c r="D243" s="5" t="str">
        <f>IFERROR(__xludf.DUMMYFUNCTION("""COMPUTED_VALUE"""),"Saturday")</f>
        <v>Saturday</v>
      </c>
      <c r="E243" s="6">
        <f>IFERROR(__xludf.DUMMYFUNCTION("""COMPUTED_VALUE"""),6.0)</f>
        <v>6</v>
      </c>
      <c r="F243" s="7">
        <f>IFERROR(__xludf.DUMMYFUNCTION("""COMPUTED_VALUE"""),0.5208333333333334)</f>
        <v>0.5208333333</v>
      </c>
      <c r="G243" s="8" t="str">
        <f>IFERROR(__xludf.DUMMYFUNCTION("""COMPUTED_VALUE"""),"M")</f>
        <v>M</v>
      </c>
      <c r="H243" s="8">
        <f>IFERROR(__xludf.DUMMYFUNCTION("""COMPUTED_VALUE"""),26.0)</f>
        <v>26</v>
      </c>
      <c r="I243" s="8" t="str">
        <f>IFERROR(__xludf.DUMMYFUNCTION("""COMPUTED_VALUE"""),"Nurse D")</f>
        <v>Nurse D</v>
      </c>
      <c r="J243" s="8" t="str">
        <f>IFERROR(__xludf.DUMMYFUNCTION("""COMPUTED_VALUE"""),"Consultation")</f>
        <v>Consultation</v>
      </c>
      <c r="K243" s="8">
        <f>IFERROR(__xludf.DUMMYFUNCTION("""COMPUTED_VALUE"""),25.0)</f>
        <v>25</v>
      </c>
      <c r="L243" s="8">
        <f>IFERROR(__xludf.DUMMYFUNCTION("""COMPUTED_VALUE"""),22.0)</f>
        <v>22</v>
      </c>
      <c r="M243" s="8">
        <f>IFERROR(__xludf.DUMMYFUNCTION("""COMPUTED_VALUE"""),-3.0)</f>
        <v>-3</v>
      </c>
      <c r="N243" s="8">
        <f>IFERROR(__xludf.DUMMYFUNCTION("""COMPUTED_VALUE"""),3.0)</f>
        <v>3</v>
      </c>
      <c r="O243" s="8" t="str">
        <f>IFERROR(__xludf.DUMMYFUNCTION("""COMPUTED_VALUE"""),"Yes")</f>
        <v>Yes</v>
      </c>
      <c r="P243" s="8"/>
    </row>
    <row r="244">
      <c r="A244" s="8" t="str">
        <f>IFERROR(__xludf.DUMMYFUNCTION("""COMPUTED_VALUE"""),"A0366")</f>
        <v>A0366</v>
      </c>
      <c r="B244" s="8" t="str">
        <f>IFERROR(__xludf.DUMMYFUNCTION("""COMPUTED_VALUE"""),"P0366")</f>
        <v>P0366</v>
      </c>
      <c r="C244" s="5">
        <f>IFERROR(__xludf.DUMMYFUNCTION("""COMPUTED_VALUE"""),45857.0)</f>
        <v>45857</v>
      </c>
      <c r="D244" s="5" t="str">
        <f>IFERROR(__xludf.DUMMYFUNCTION("""COMPUTED_VALUE"""),"Saturday")</f>
        <v>Saturday</v>
      </c>
      <c r="E244" s="6">
        <f>IFERROR(__xludf.DUMMYFUNCTION("""COMPUTED_VALUE"""),6.0)</f>
        <v>6</v>
      </c>
      <c r="F244" s="7">
        <f>IFERROR(__xludf.DUMMYFUNCTION("""COMPUTED_VALUE"""),0.6145833333333334)</f>
        <v>0.6145833333</v>
      </c>
      <c r="G244" s="8" t="str">
        <f>IFERROR(__xludf.DUMMYFUNCTION("""COMPUTED_VALUE"""),"F")</f>
        <v>F</v>
      </c>
      <c r="H244" s="8">
        <f>IFERROR(__xludf.DUMMYFUNCTION("""COMPUTED_VALUE"""),41.0)</f>
        <v>41</v>
      </c>
      <c r="I244" s="8" t="str">
        <f>IFERROR(__xludf.DUMMYFUNCTION("""COMPUTED_VALUE"""),"Dr. A")</f>
        <v>Dr. A</v>
      </c>
      <c r="J244" s="8" t="str">
        <f>IFERROR(__xludf.DUMMYFUNCTION("""COMPUTED_VALUE"""),"Consultation")</f>
        <v>Consultation</v>
      </c>
      <c r="K244" s="8">
        <f>IFERROR(__xludf.DUMMYFUNCTION("""COMPUTED_VALUE"""),25.0)</f>
        <v>25</v>
      </c>
      <c r="L244" s="8">
        <f>IFERROR(__xludf.DUMMYFUNCTION("""COMPUTED_VALUE"""),22.0)</f>
        <v>22</v>
      </c>
      <c r="M244" s="8">
        <f>IFERROR(__xludf.DUMMYFUNCTION("""COMPUTED_VALUE"""),-3.0)</f>
        <v>-3</v>
      </c>
      <c r="N244" s="8">
        <f>IFERROR(__xludf.DUMMYFUNCTION("""COMPUTED_VALUE"""),3.0)</f>
        <v>3</v>
      </c>
      <c r="O244" s="8" t="str">
        <f>IFERROR(__xludf.DUMMYFUNCTION("""COMPUTED_VALUE"""),"Yes")</f>
        <v>Yes</v>
      </c>
      <c r="P244" s="8"/>
    </row>
    <row r="245">
      <c r="A245" s="8" t="str">
        <f>IFERROR(__xludf.DUMMYFUNCTION("""COMPUTED_VALUE"""),"A0286")</f>
        <v>A0286</v>
      </c>
      <c r="B245" s="8" t="str">
        <f>IFERROR(__xludf.DUMMYFUNCTION("""COMPUTED_VALUE"""),"P0286")</f>
        <v>P0286</v>
      </c>
      <c r="C245" s="5">
        <f>IFERROR(__xludf.DUMMYFUNCTION("""COMPUTED_VALUE"""),45857.0)</f>
        <v>45857</v>
      </c>
      <c r="D245" s="5" t="str">
        <f>IFERROR(__xludf.DUMMYFUNCTION("""COMPUTED_VALUE"""),"Saturday")</f>
        <v>Saturday</v>
      </c>
      <c r="E245" s="6">
        <f>IFERROR(__xludf.DUMMYFUNCTION("""COMPUTED_VALUE"""),6.0)</f>
        <v>6</v>
      </c>
      <c r="F245" s="7">
        <f>IFERROR(__xludf.DUMMYFUNCTION("""COMPUTED_VALUE"""),0.5)</f>
        <v>0.5</v>
      </c>
      <c r="G245" s="8" t="str">
        <f>IFERROR(__xludf.DUMMYFUNCTION("""COMPUTED_VALUE"""),"F")</f>
        <v>F</v>
      </c>
      <c r="H245" s="8">
        <f>IFERROR(__xludf.DUMMYFUNCTION("""COMPUTED_VALUE"""),25.0)</f>
        <v>25</v>
      </c>
      <c r="I245" s="8" t="str">
        <f>IFERROR(__xludf.DUMMYFUNCTION("""COMPUTED_VALUE"""),"Dr. C")</f>
        <v>Dr. C</v>
      </c>
      <c r="J245" s="8" t="str">
        <f>IFERROR(__xludf.DUMMYFUNCTION("""COMPUTED_VALUE"""),"Follow-up")</f>
        <v>Follow-up</v>
      </c>
      <c r="K245" s="8">
        <f>IFERROR(__xludf.DUMMYFUNCTION("""COMPUTED_VALUE"""),20.0)</f>
        <v>20</v>
      </c>
      <c r="L245" s="8">
        <f>IFERROR(__xludf.DUMMYFUNCTION("""COMPUTED_VALUE"""),17.0)</f>
        <v>17</v>
      </c>
      <c r="M245" s="8">
        <f>IFERROR(__xludf.DUMMYFUNCTION("""COMPUTED_VALUE"""),-3.0)</f>
        <v>-3</v>
      </c>
      <c r="N245" s="8">
        <f>IFERROR(__xludf.DUMMYFUNCTION("""COMPUTED_VALUE"""),3.0)</f>
        <v>3</v>
      </c>
      <c r="O245" s="8" t="str">
        <f>IFERROR(__xludf.DUMMYFUNCTION("""COMPUTED_VALUE"""),"Yes")</f>
        <v>Yes</v>
      </c>
      <c r="P245" s="8"/>
    </row>
    <row r="246">
      <c r="A246" s="8" t="str">
        <f>IFERROR(__xludf.DUMMYFUNCTION("""COMPUTED_VALUE"""),"A0251")</f>
        <v>A0251</v>
      </c>
      <c r="B246" s="8" t="str">
        <f>IFERROR(__xludf.DUMMYFUNCTION("""COMPUTED_VALUE"""),"P0251")</f>
        <v>P0251</v>
      </c>
      <c r="C246" s="5">
        <f>IFERROR(__xludf.DUMMYFUNCTION("""COMPUTED_VALUE"""),45857.0)</f>
        <v>45857</v>
      </c>
      <c r="D246" s="5" t="str">
        <f>IFERROR(__xludf.DUMMYFUNCTION("""COMPUTED_VALUE"""),"Saturday")</f>
        <v>Saturday</v>
      </c>
      <c r="E246" s="6">
        <f>IFERROR(__xludf.DUMMYFUNCTION("""COMPUTED_VALUE"""),6.0)</f>
        <v>6</v>
      </c>
      <c r="F246" s="7">
        <f>IFERROR(__xludf.DUMMYFUNCTION("""COMPUTED_VALUE"""),0.4895833333333333)</f>
        <v>0.4895833333</v>
      </c>
      <c r="G246" s="8" t="str">
        <f>IFERROR(__xludf.DUMMYFUNCTION("""COMPUTED_VALUE"""),"F")</f>
        <v>F</v>
      </c>
      <c r="H246" s="8">
        <f>IFERROR(__xludf.DUMMYFUNCTION("""COMPUTED_VALUE"""),75.0)</f>
        <v>75</v>
      </c>
      <c r="I246" s="8" t="str">
        <f>IFERROR(__xludf.DUMMYFUNCTION("""COMPUTED_VALUE"""),"Dr. C")</f>
        <v>Dr. C</v>
      </c>
      <c r="J246" s="8" t="str">
        <f>IFERROR(__xludf.DUMMYFUNCTION("""COMPUTED_VALUE"""),"Consultation")</f>
        <v>Consultation</v>
      </c>
      <c r="K246" s="8">
        <f>IFERROR(__xludf.DUMMYFUNCTION("""COMPUTED_VALUE"""),25.0)</f>
        <v>25</v>
      </c>
      <c r="L246" s="8">
        <f>IFERROR(__xludf.DUMMYFUNCTION("""COMPUTED_VALUE"""),23.0)</f>
        <v>23</v>
      </c>
      <c r="M246" s="8">
        <f>IFERROR(__xludf.DUMMYFUNCTION("""COMPUTED_VALUE"""),-2.0)</f>
        <v>-2</v>
      </c>
      <c r="N246" s="8">
        <f>IFERROR(__xludf.DUMMYFUNCTION("""COMPUTED_VALUE"""),2.0)</f>
        <v>2</v>
      </c>
      <c r="O246" s="8" t="str">
        <f>IFERROR(__xludf.DUMMYFUNCTION("""COMPUTED_VALUE"""),"Yes")</f>
        <v>Yes</v>
      </c>
      <c r="P246" s="8"/>
    </row>
    <row r="247">
      <c r="A247" s="8" t="str">
        <f>IFERROR(__xludf.DUMMYFUNCTION("""COMPUTED_VALUE"""),"A0418")</f>
        <v>A0418</v>
      </c>
      <c r="B247" s="8" t="str">
        <f>IFERROR(__xludf.DUMMYFUNCTION("""COMPUTED_VALUE"""),"P0418")</f>
        <v>P0418</v>
      </c>
      <c r="C247" s="5">
        <f>IFERROR(__xludf.DUMMYFUNCTION("""COMPUTED_VALUE"""),45857.0)</f>
        <v>45857</v>
      </c>
      <c r="D247" s="5" t="str">
        <f>IFERROR(__xludf.DUMMYFUNCTION("""COMPUTED_VALUE"""),"Saturday")</f>
        <v>Saturday</v>
      </c>
      <c r="E247" s="6">
        <f>IFERROR(__xludf.DUMMYFUNCTION("""COMPUTED_VALUE"""),6.0)</f>
        <v>6</v>
      </c>
      <c r="F247" s="7">
        <f>IFERROR(__xludf.DUMMYFUNCTION("""COMPUTED_VALUE"""),0.6458333333333334)</f>
        <v>0.6458333333</v>
      </c>
      <c r="G247" s="8" t="str">
        <f>IFERROR(__xludf.DUMMYFUNCTION("""COMPUTED_VALUE"""),"M")</f>
        <v>M</v>
      </c>
      <c r="H247" s="8">
        <f>IFERROR(__xludf.DUMMYFUNCTION("""COMPUTED_VALUE"""),49.0)</f>
        <v>49</v>
      </c>
      <c r="I247" s="8" t="str">
        <f>IFERROR(__xludf.DUMMYFUNCTION("""COMPUTED_VALUE"""),"Nurse D")</f>
        <v>Nurse D</v>
      </c>
      <c r="J247" s="8" t="str">
        <f>IFERROR(__xludf.DUMMYFUNCTION("""COMPUTED_VALUE"""),"Follow-up")</f>
        <v>Follow-up</v>
      </c>
      <c r="K247" s="8">
        <f>IFERROR(__xludf.DUMMYFUNCTION("""COMPUTED_VALUE"""),30.0)</f>
        <v>30</v>
      </c>
      <c r="L247" s="8">
        <f>IFERROR(__xludf.DUMMYFUNCTION("""COMPUTED_VALUE"""),29.0)</f>
        <v>29</v>
      </c>
      <c r="M247" s="8">
        <f>IFERROR(__xludf.DUMMYFUNCTION("""COMPUTED_VALUE"""),-1.0)</f>
        <v>-1</v>
      </c>
      <c r="N247" s="8">
        <f>IFERROR(__xludf.DUMMYFUNCTION("""COMPUTED_VALUE"""),1.0)</f>
        <v>1</v>
      </c>
      <c r="O247" s="8" t="str">
        <f>IFERROR(__xludf.DUMMYFUNCTION("""COMPUTED_VALUE"""),"Yes")</f>
        <v>Yes</v>
      </c>
      <c r="P247" s="8"/>
    </row>
    <row r="248">
      <c r="A248" s="8" t="str">
        <f>IFERROR(__xludf.DUMMYFUNCTION("""COMPUTED_VALUE"""),"A0140")</f>
        <v>A0140</v>
      </c>
      <c r="B248" s="8" t="str">
        <f>IFERROR(__xludf.DUMMYFUNCTION("""COMPUTED_VALUE"""),"P0140")</f>
        <v>P0140</v>
      </c>
      <c r="C248" s="5">
        <f>IFERROR(__xludf.DUMMYFUNCTION("""COMPUTED_VALUE"""),45857.0)</f>
        <v>45857</v>
      </c>
      <c r="D248" s="5" t="str">
        <f>IFERROR(__xludf.DUMMYFUNCTION("""COMPUTED_VALUE"""),"Saturday")</f>
        <v>Saturday</v>
      </c>
      <c r="E248" s="6">
        <f>IFERROR(__xludf.DUMMYFUNCTION("""COMPUTED_VALUE"""),6.0)</f>
        <v>6</v>
      </c>
      <c r="F248" s="7">
        <f>IFERROR(__xludf.DUMMYFUNCTION("""COMPUTED_VALUE"""),0.4375)</f>
        <v>0.4375</v>
      </c>
      <c r="G248" s="8" t="str">
        <f>IFERROR(__xludf.DUMMYFUNCTION("""COMPUTED_VALUE"""),"F")</f>
        <v>F</v>
      </c>
      <c r="H248" s="8">
        <f>IFERROR(__xludf.DUMMYFUNCTION("""COMPUTED_VALUE"""),23.0)</f>
        <v>23</v>
      </c>
      <c r="I248" s="8" t="str">
        <f>IFERROR(__xludf.DUMMYFUNCTION("""COMPUTED_VALUE"""),"Dr. B")</f>
        <v>Dr. B</v>
      </c>
      <c r="J248" s="8" t="str">
        <f>IFERROR(__xludf.DUMMYFUNCTION("""COMPUTED_VALUE"""),"Consultation")</f>
        <v>Consultation</v>
      </c>
      <c r="K248" s="8">
        <f>IFERROR(__xludf.DUMMYFUNCTION("""COMPUTED_VALUE"""),30.0)</f>
        <v>30</v>
      </c>
      <c r="L248" s="8">
        <f>IFERROR(__xludf.DUMMYFUNCTION("""COMPUTED_VALUE"""),34.0)</f>
        <v>34</v>
      </c>
      <c r="M248" s="8">
        <f>IFERROR(__xludf.DUMMYFUNCTION("""COMPUTED_VALUE"""),4.0)</f>
        <v>4</v>
      </c>
      <c r="N248" s="8">
        <f>IFERROR(__xludf.DUMMYFUNCTION("""COMPUTED_VALUE"""),4.0)</f>
        <v>4</v>
      </c>
      <c r="O248" s="8" t="str">
        <f>IFERROR(__xludf.DUMMYFUNCTION("""COMPUTED_VALUE"""),"Yes")</f>
        <v>Yes</v>
      </c>
      <c r="P248" s="8"/>
    </row>
    <row r="249">
      <c r="A249" s="8" t="str">
        <f>IFERROR(__xludf.DUMMYFUNCTION("""COMPUTED_VALUE"""),"A0010")</f>
        <v>A0010</v>
      </c>
      <c r="B249" s="8" t="str">
        <f>IFERROR(__xludf.DUMMYFUNCTION("""COMPUTED_VALUE"""),"P0010")</f>
        <v>P0010</v>
      </c>
      <c r="C249" s="5">
        <f>IFERROR(__xludf.DUMMYFUNCTION("""COMPUTED_VALUE"""),45857.0)</f>
        <v>45857</v>
      </c>
      <c r="D249" s="5" t="str">
        <f>IFERROR(__xludf.DUMMYFUNCTION("""COMPUTED_VALUE"""),"Saturday")</f>
        <v>Saturday</v>
      </c>
      <c r="E249" s="6">
        <f>IFERROR(__xludf.DUMMYFUNCTION("""COMPUTED_VALUE"""),6.0)</f>
        <v>6</v>
      </c>
      <c r="F249" s="7">
        <f>IFERROR(__xludf.DUMMYFUNCTION("""COMPUTED_VALUE"""),0.4895833333333333)</f>
        <v>0.4895833333</v>
      </c>
      <c r="G249" s="8" t="str">
        <f>IFERROR(__xludf.DUMMYFUNCTION("""COMPUTED_VALUE"""),"M")</f>
        <v>M</v>
      </c>
      <c r="H249" s="8">
        <f>IFERROR(__xludf.DUMMYFUNCTION("""COMPUTED_VALUE"""),55.0)</f>
        <v>55</v>
      </c>
      <c r="I249" s="8" t="str">
        <f>IFERROR(__xludf.DUMMYFUNCTION("""COMPUTED_VALUE"""),"Dr. B")</f>
        <v>Dr. B</v>
      </c>
      <c r="J249" s="8" t="str">
        <f>IFERROR(__xludf.DUMMYFUNCTION("""COMPUTED_VALUE"""),"Follow-up")</f>
        <v>Follow-up</v>
      </c>
      <c r="K249" s="8">
        <f>IFERROR(__xludf.DUMMYFUNCTION("""COMPUTED_VALUE"""),20.0)</f>
        <v>20</v>
      </c>
      <c r="L249" s="8">
        <f>IFERROR(__xludf.DUMMYFUNCTION("""COMPUTED_VALUE"""),26.0)</f>
        <v>26</v>
      </c>
      <c r="M249" s="8">
        <f>IFERROR(__xludf.DUMMYFUNCTION("""COMPUTED_VALUE"""),6.0)</f>
        <v>6</v>
      </c>
      <c r="N249" s="8">
        <f>IFERROR(__xludf.DUMMYFUNCTION("""COMPUTED_VALUE"""),6.0)</f>
        <v>6</v>
      </c>
      <c r="O249" s="8" t="str">
        <f>IFERROR(__xludf.DUMMYFUNCTION("""COMPUTED_VALUE"""),"Yes")</f>
        <v>Yes</v>
      </c>
      <c r="P249" s="8"/>
    </row>
    <row r="250">
      <c r="A250" s="8" t="str">
        <f>IFERROR(__xludf.DUMMYFUNCTION("""COMPUTED_VALUE"""),"A0427")</f>
        <v>A0427</v>
      </c>
      <c r="B250" s="8" t="str">
        <f>IFERROR(__xludf.DUMMYFUNCTION("""COMPUTED_VALUE"""),"P0427")</f>
        <v>P0427</v>
      </c>
      <c r="C250" s="5">
        <f>IFERROR(__xludf.DUMMYFUNCTION("""COMPUTED_VALUE"""),45857.0)</f>
        <v>45857</v>
      </c>
      <c r="D250" s="5" t="str">
        <f>IFERROR(__xludf.DUMMYFUNCTION("""COMPUTED_VALUE"""),"Saturday")</f>
        <v>Saturday</v>
      </c>
      <c r="E250" s="6">
        <f>IFERROR(__xludf.DUMMYFUNCTION("""COMPUTED_VALUE"""),6.0)</f>
        <v>6</v>
      </c>
      <c r="F250" s="7">
        <f>IFERROR(__xludf.DUMMYFUNCTION("""COMPUTED_VALUE"""),0.6875)</f>
        <v>0.6875</v>
      </c>
      <c r="G250" s="8" t="str">
        <f>IFERROR(__xludf.DUMMYFUNCTION("""COMPUTED_VALUE"""),"M")</f>
        <v>M</v>
      </c>
      <c r="H250" s="8">
        <f>IFERROR(__xludf.DUMMYFUNCTION("""COMPUTED_VALUE"""),56.0)</f>
        <v>56</v>
      </c>
      <c r="I250" s="8" t="str">
        <f>IFERROR(__xludf.DUMMYFUNCTION("""COMPUTED_VALUE"""),"Dr. C")</f>
        <v>Dr. C</v>
      </c>
      <c r="J250" s="8" t="str">
        <f>IFERROR(__xludf.DUMMYFUNCTION("""COMPUTED_VALUE"""),"Consultation")</f>
        <v>Consultation</v>
      </c>
      <c r="K250" s="8">
        <f>IFERROR(__xludf.DUMMYFUNCTION("""COMPUTED_VALUE"""),25.0)</f>
        <v>25</v>
      </c>
      <c r="L250" s="8">
        <f>IFERROR(__xludf.DUMMYFUNCTION("""COMPUTED_VALUE"""),32.0)</f>
        <v>32</v>
      </c>
      <c r="M250" s="8">
        <f>IFERROR(__xludf.DUMMYFUNCTION("""COMPUTED_VALUE"""),7.0)</f>
        <v>7</v>
      </c>
      <c r="N250" s="8">
        <f>IFERROR(__xludf.DUMMYFUNCTION("""COMPUTED_VALUE"""),7.0)</f>
        <v>7</v>
      </c>
      <c r="O250" s="8" t="str">
        <f>IFERROR(__xludf.DUMMYFUNCTION("""COMPUTED_VALUE"""),"Yes")</f>
        <v>Yes</v>
      </c>
      <c r="P250" s="8"/>
    </row>
    <row r="251">
      <c r="A251" s="8" t="str">
        <f>IFERROR(__xludf.DUMMYFUNCTION("""COMPUTED_VALUE"""),"A0443")</f>
        <v>A0443</v>
      </c>
      <c r="B251" s="8" t="str">
        <f>IFERROR(__xludf.DUMMYFUNCTION("""COMPUTED_VALUE"""),"P0443")</f>
        <v>P0443</v>
      </c>
      <c r="C251" s="5">
        <f>IFERROR(__xludf.DUMMYFUNCTION("""COMPUTED_VALUE"""),45857.0)</f>
        <v>45857</v>
      </c>
      <c r="D251" s="5" t="str">
        <f>IFERROR(__xludf.DUMMYFUNCTION("""COMPUTED_VALUE"""),"Saturday")</f>
        <v>Saturday</v>
      </c>
      <c r="E251" s="6">
        <f>IFERROR(__xludf.DUMMYFUNCTION("""COMPUTED_VALUE"""),6.0)</f>
        <v>6</v>
      </c>
      <c r="F251" s="7">
        <f>IFERROR(__xludf.DUMMYFUNCTION("""COMPUTED_VALUE"""),0.40625)</f>
        <v>0.40625</v>
      </c>
      <c r="G251" s="8" t="str">
        <f>IFERROR(__xludf.DUMMYFUNCTION("""COMPUTED_VALUE"""),"F")</f>
        <v>F</v>
      </c>
      <c r="H251" s="8">
        <f>IFERROR(__xludf.DUMMYFUNCTION("""COMPUTED_VALUE"""),38.0)</f>
        <v>38</v>
      </c>
      <c r="I251" s="8" t="str">
        <f>IFERROR(__xludf.DUMMYFUNCTION("""COMPUTED_VALUE"""),"Dr. B")</f>
        <v>Dr. B</v>
      </c>
      <c r="J251" s="8" t="str">
        <f>IFERROR(__xludf.DUMMYFUNCTION("""COMPUTED_VALUE"""),"Consultation")</f>
        <v>Consultation</v>
      </c>
      <c r="K251" s="8">
        <f>IFERROR(__xludf.DUMMYFUNCTION("""COMPUTED_VALUE"""),25.0)</f>
        <v>25</v>
      </c>
      <c r="L251" s="8">
        <f>IFERROR(__xludf.DUMMYFUNCTION("""COMPUTED_VALUE"""),37.0)</f>
        <v>37</v>
      </c>
      <c r="M251" s="8">
        <f>IFERROR(__xludf.DUMMYFUNCTION("""COMPUTED_VALUE"""),12.0)</f>
        <v>12</v>
      </c>
      <c r="N251" s="8">
        <f>IFERROR(__xludf.DUMMYFUNCTION("""COMPUTED_VALUE"""),12.0)</f>
        <v>12</v>
      </c>
      <c r="O251" s="8" t="str">
        <f>IFERROR(__xludf.DUMMYFUNCTION("""COMPUTED_VALUE"""),"Yes")</f>
        <v>Yes</v>
      </c>
      <c r="P251" s="8"/>
    </row>
    <row r="252">
      <c r="A252" s="8" t="str">
        <f>IFERROR(__xludf.DUMMYFUNCTION("""COMPUTED_VALUE"""),"A0194")</f>
        <v>A0194</v>
      </c>
      <c r="B252" s="8" t="str">
        <f>IFERROR(__xludf.DUMMYFUNCTION("""COMPUTED_VALUE"""),"P0194")</f>
        <v>P0194</v>
      </c>
      <c r="C252" s="5">
        <f>IFERROR(__xludf.DUMMYFUNCTION("""COMPUTED_VALUE"""),45858.0)</f>
        <v>45858</v>
      </c>
      <c r="D252" s="5" t="str">
        <f>IFERROR(__xludf.DUMMYFUNCTION("""COMPUTED_VALUE"""),"Sunday")</f>
        <v>Sunday</v>
      </c>
      <c r="E252" s="6">
        <f>IFERROR(__xludf.DUMMYFUNCTION("""COMPUTED_VALUE"""),7.0)</f>
        <v>7</v>
      </c>
      <c r="F252" s="7">
        <f>IFERROR(__xludf.DUMMYFUNCTION("""COMPUTED_VALUE"""),0.59375)</f>
        <v>0.59375</v>
      </c>
      <c r="G252" s="8" t="str">
        <f>IFERROR(__xludf.DUMMYFUNCTION("""COMPUTED_VALUE"""),"F")</f>
        <v>F</v>
      </c>
      <c r="H252" s="8">
        <f>IFERROR(__xludf.DUMMYFUNCTION("""COMPUTED_VALUE"""),79.0)</f>
        <v>79</v>
      </c>
      <c r="I252" s="8" t="str">
        <f>IFERROR(__xludf.DUMMYFUNCTION("""COMPUTED_VALUE"""),"Dr. B")</f>
        <v>Dr. B</v>
      </c>
      <c r="J252" s="8" t="str">
        <f>IFERROR(__xludf.DUMMYFUNCTION("""COMPUTED_VALUE"""),"Consultation")</f>
        <v>Consultation</v>
      </c>
      <c r="K252" s="8">
        <f>IFERROR(__xludf.DUMMYFUNCTION("""COMPUTED_VALUE"""),30.0)</f>
        <v>30</v>
      </c>
      <c r="L252" s="8">
        <f>IFERROR(__xludf.DUMMYFUNCTION("""COMPUTED_VALUE"""),17.0)</f>
        <v>17</v>
      </c>
      <c r="M252" s="8">
        <f>IFERROR(__xludf.DUMMYFUNCTION("""COMPUTED_VALUE"""),-13.0)</f>
        <v>-13</v>
      </c>
      <c r="N252" s="8">
        <f>IFERROR(__xludf.DUMMYFUNCTION("""COMPUTED_VALUE"""),13.0)</f>
        <v>13</v>
      </c>
      <c r="O252" s="8" t="str">
        <f>IFERROR(__xludf.DUMMYFUNCTION("""COMPUTED_VALUE"""),"Yes")</f>
        <v>Yes</v>
      </c>
      <c r="P252" s="8"/>
    </row>
    <row r="253">
      <c r="A253" s="8" t="str">
        <f>IFERROR(__xludf.DUMMYFUNCTION("""COMPUTED_VALUE"""),"A0239")</f>
        <v>A0239</v>
      </c>
      <c r="B253" s="8" t="str">
        <f>IFERROR(__xludf.DUMMYFUNCTION("""COMPUTED_VALUE"""),"P0239")</f>
        <v>P0239</v>
      </c>
      <c r="C253" s="5">
        <f>IFERROR(__xludf.DUMMYFUNCTION("""COMPUTED_VALUE"""),45858.0)</f>
        <v>45858</v>
      </c>
      <c r="D253" s="5" t="str">
        <f>IFERROR(__xludf.DUMMYFUNCTION("""COMPUTED_VALUE"""),"Sunday")</f>
        <v>Sunday</v>
      </c>
      <c r="E253" s="6">
        <f>IFERROR(__xludf.DUMMYFUNCTION("""COMPUTED_VALUE"""),7.0)</f>
        <v>7</v>
      </c>
      <c r="F253" s="7">
        <f>IFERROR(__xludf.DUMMYFUNCTION("""COMPUTED_VALUE"""),0.4791666666666667)</f>
        <v>0.4791666667</v>
      </c>
      <c r="G253" s="8" t="str">
        <f>IFERROR(__xludf.DUMMYFUNCTION("""COMPUTED_VALUE"""),"F")</f>
        <v>F</v>
      </c>
      <c r="H253" s="8">
        <f>IFERROR(__xludf.DUMMYFUNCTION("""COMPUTED_VALUE"""),9.0)</f>
        <v>9</v>
      </c>
      <c r="I253" s="8" t="str">
        <f>IFERROR(__xludf.DUMMYFUNCTION("""COMPUTED_VALUE"""),"Dr. C")</f>
        <v>Dr. C</v>
      </c>
      <c r="J253" s="8" t="str">
        <f>IFERROR(__xludf.DUMMYFUNCTION("""COMPUTED_VALUE"""),"Follow-up")</f>
        <v>Follow-up</v>
      </c>
      <c r="K253" s="8">
        <f>IFERROR(__xludf.DUMMYFUNCTION("""COMPUTED_VALUE"""),25.0)</f>
        <v>25</v>
      </c>
      <c r="L253" s="8">
        <f>IFERROR(__xludf.DUMMYFUNCTION("""COMPUTED_VALUE"""),17.0)</f>
        <v>17</v>
      </c>
      <c r="M253" s="8">
        <f>IFERROR(__xludf.DUMMYFUNCTION("""COMPUTED_VALUE"""),-8.0)</f>
        <v>-8</v>
      </c>
      <c r="N253" s="8">
        <f>IFERROR(__xludf.DUMMYFUNCTION("""COMPUTED_VALUE"""),8.0)</f>
        <v>8</v>
      </c>
      <c r="O253" s="8" t="str">
        <f>IFERROR(__xludf.DUMMYFUNCTION("""COMPUTED_VALUE"""),"Yes")</f>
        <v>Yes</v>
      </c>
      <c r="P253" s="8"/>
    </row>
    <row r="254">
      <c r="A254" s="8" t="str">
        <f>IFERROR(__xludf.DUMMYFUNCTION("""COMPUTED_VALUE"""),"A0303")</f>
        <v>A0303</v>
      </c>
      <c r="B254" s="8" t="str">
        <f>IFERROR(__xludf.DUMMYFUNCTION("""COMPUTED_VALUE"""),"P0303")</f>
        <v>P0303</v>
      </c>
      <c r="C254" s="5">
        <f>IFERROR(__xludf.DUMMYFUNCTION("""COMPUTED_VALUE"""),45858.0)</f>
        <v>45858</v>
      </c>
      <c r="D254" s="5" t="str">
        <f>IFERROR(__xludf.DUMMYFUNCTION("""COMPUTED_VALUE"""),"Sunday")</f>
        <v>Sunday</v>
      </c>
      <c r="E254" s="6">
        <f>IFERROR(__xludf.DUMMYFUNCTION("""COMPUTED_VALUE"""),7.0)</f>
        <v>7</v>
      </c>
      <c r="F254" s="7">
        <f>IFERROR(__xludf.DUMMYFUNCTION("""COMPUTED_VALUE"""),0.65625)</f>
        <v>0.65625</v>
      </c>
      <c r="G254" s="8" t="str">
        <f>IFERROR(__xludf.DUMMYFUNCTION("""COMPUTED_VALUE"""),"M")</f>
        <v>M</v>
      </c>
      <c r="H254" s="8">
        <f>IFERROR(__xludf.DUMMYFUNCTION("""COMPUTED_VALUE"""),29.0)</f>
        <v>29</v>
      </c>
      <c r="I254" s="8" t="str">
        <f>IFERROR(__xludf.DUMMYFUNCTION("""COMPUTED_VALUE"""),"Dr. A")</f>
        <v>Dr. A</v>
      </c>
      <c r="J254" s="8" t="str">
        <f>IFERROR(__xludf.DUMMYFUNCTION("""COMPUTED_VALUE"""),"Follow-up")</f>
        <v>Follow-up</v>
      </c>
      <c r="K254" s="8">
        <f>IFERROR(__xludf.DUMMYFUNCTION("""COMPUTED_VALUE"""),20.0)</f>
        <v>20</v>
      </c>
      <c r="L254" s="8">
        <f>IFERROR(__xludf.DUMMYFUNCTION("""COMPUTED_VALUE"""),13.0)</f>
        <v>13</v>
      </c>
      <c r="M254" s="8">
        <f>IFERROR(__xludf.DUMMYFUNCTION("""COMPUTED_VALUE"""),-7.0)</f>
        <v>-7</v>
      </c>
      <c r="N254" s="8">
        <f>IFERROR(__xludf.DUMMYFUNCTION("""COMPUTED_VALUE"""),7.0)</f>
        <v>7</v>
      </c>
      <c r="O254" s="8" t="str">
        <f>IFERROR(__xludf.DUMMYFUNCTION("""COMPUTED_VALUE"""),"Yes")</f>
        <v>Yes</v>
      </c>
      <c r="P254" s="8"/>
    </row>
    <row r="255">
      <c r="A255" s="8" t="str">
        <f>IFERROR(__xludf.DUMMYFUNCTION("""COMPUTED_VALUE"""),"A0260")</f>
        <v>A0260</v>
      </c>
      <c r="B255" s="8" t="str">
        <f>IFERROR(__xludf.DUMMYFUNCTION("""COMPUTED_VALUE"""),"P0260")</f>
        <v>P0260</v>
      </c>
      <c r="C255" s="5">
        <f>IFERROR(__xludf.DUMMYFUNCTION("""COMPUTED_VALUE"""),45858.0)</f>
        <v>45858</v>
      </c>
      <c r="D255" s="5" t="str">
        <f>IFERROR(__xludf.DUMMYFUNCTION("""COMPUTED_VALUE"""),"Sunday")</f>
        <v>Sunday</v>
      </c>
      <c r="E255" s="6">
        <f>IFERROR(__xludf.DUMMYFUNCTION("""COMPUTED_VALUE"""),7.0)</f>
        <v>7</v>
      </c>
      <c r="F255" s="7">
        <f>IFERROR(__xludf.DUMMYFUNCTION("""COMPUTED_VALUE"""),0.6041666666666666)</f>
        <v>0.6041666667</v>
      </c>
      <c r="G255" s="8" t="str">
        <f>IFERROR(__xludf.DUMMYFUNCTION("""COMPUTED_VALUE"""),"M")</f>
        <v>M</v>
      </c>
      <c r="H255" s="8">
        <f>IFERROR(__xludf.DUMMYFUNCTION("""COMPUTED_VALUE"""),60.0)</f>
        <v>60</v>
      </c>
      <c r="I255" s="8" t="str">
        <f>IFERROR(__xludf.DUMMYFUNCTION("""COMPUTED_VALUE"""),"Dr. A")</f>
        <v>Dr. A</v>
      </c>
      <c r="J255" s="8" t="str">
        <f>IFERROR(__xludf.DUMMYFUNCTION("""COMPUTED_VALUE"""),"Consultation")</f>
        <v>Consultation</v>
      </c>
      <c r="K255" s="8">
        <f>IFERROR(__xludf.DUMMYFUNCTION("""COMPUTED_VALUE"""),25.0)</f>
        <v>25</v>
      </c>
      <c r="L255" s="8">
        <f>IFERROR(__xludf.DUMMYFUNCTION("""COMPUTED_VALUE"""),22.0)</f>
        <v>22</v>
      </c>
      <c r="M255" s="8">
        <f>IFERROR(__xludf.DUMMYFUNCTION("""COMPUTED_VALUE"""),-3.0)</f>
        <v>-3</v>
      </c>
      <c r="N255" s="8">
        <f>IFERROR(__xludf.DUMMYFUNCTION("""COMPUTED_VALUE"""),3.0)</f>
        <v>3</v>
      </c>
      <c r="O255" s="8" t="str">
        <f>IFERROR(__xludf.DUMMYFUNCTION("""COMPUTED_VALUE"""),"Yes")</f>
        <v>Yes</v>
      </c>
      <c r="P255" s="8"/>
    </row>
    <row r="256">
      <c r="A256" s="8" t="str">
        <f>IFERROR(__xludf.DUMMYFUNCTION("""COMPUTED_VALUE"""),"A0328")</f>
        <v>A0328</v>
      </c>
      <c r="B256" s="8" t="str">
        <f>IFERROR(__xludf.DUMMYFUNCTION("""COMPUTED_VALUE"""),"P0328")</f>
        <v>P0328</v>
      </c>
      <c r="C256" s="5">
        <f>IFERROR(__xludf.DUMMYFUNCTION("""COMPUTED_VALUE"""),45858.0)</f>
        <v>45858</v>
      </c>
      <c r="D256" s="5" t="str">
        <f>IFERROR(__xludf.DUMMYFUNCTION("""COMPUTED_VALUE"""),"Sunday")</f>
        <v>Sunday</v>
      </c>
      <c r="E256" s="6">
        <f>IFERROR(__xludf.DUMMYFUNCTION("""COMPUTED_VALUE"""),7.0)</f>
        <v>7</v>
      </c>
      <c r="F256" s="7">
        <f>IFERROR(__xludf.DUMMYFUNCTION("""COMPUTED_VALUE"""),0.5208333333333334)</f>
        <v>0.5208333333</v>
      </c>
      <c r="G256" s="8" t="str">
        <f>IFERROR(__xludf.DUMMYFUNCTION("""COMPUTED_VALUE"""),"F")</f>
        <v>F</v>
      </c>
      <c r="H256" s="8">
        <f>IFERROR(__xludf.DUMMYFUNCTION("""COMPUTED_VALUE"""),29.0)</f>
        <v>29</v>
      </c>
      <c r="I256" s="8" t="str">
        <f>IFERROR(__xludf.DUMMYFUNCTION("""COMPUTED_VALUE"""),"Dr. B")</f>
        <v>Dr. B</v>
      </c>
      <c r="J256" s="8" t="str">
        <f>IFERROR(__xludf.DUMMYFUNCTION("""COMPUTED_VALUE"""),"Consultation")</f>
        <v>Consultation</v>
      </c>
      <c r="K256" s="8">
        <f>IFERROR(__xludf.DUMMYFUNCTION("""COMPUTED_VALUE"""),20.0)</f>
        <v>20</v>
      </c>
      <c r="L256" s="8">
        <f>IFERROR(__xludf.DUMMYFUNCTION("""COMPUTED_VALUE"""),17.0)</f>
        <v>17</v>
      </c>
      <c r="M256" s="8">
        <f>IFERROR(__xludf.DUMMYFUNCTION("""COMPUTED_VALUE"""),-3.0)</f>
        <v>-3</v>
      </c>
      <c r="N256" s="8">
        <f>IFERROR(__xludf.DUMMYFUNCTION("""COMPUTED_VALUE"""),3.0)</f>
        <v>3</v>
      </c>
      <c r="O256" s="8" t="str">
        <f>IFERROR(__xludf.DUMMYFUNCTION("""COMPUTED_VALUE"""),"Yes")</f>
        <v>Yes</v>
      </c>
      <c r="P256" s="8"/>
    </row>
    <row r="257">
      <c r="A257" s="8" t="str">
        <f>IFERROR(__xludf.DUMMYFUNCTION("""COMPUTED_VALUE"""),"A0223")</f>
        <v>A0223</v>
      </c>
      <c r="B257" s="8" t="str">
        <f>IFERROR(__xludf.DUMMYFUNCTION("""COMPUTED_VALUE"""),"P0223")</f>
        <v>P0223</v>
      </c>
      <c r="C257" s="5">
        <f>IFERROR(__xludf.DUMMYFUNCTION("""COMPUTED_VALUE"""),45858.0)</f>
        <v>45858</v>
      </c>
      <c r="D257" s="5" t="str">
        <f>IFERROR(__xludf.DUMMYFUNCTION("""COMPUTED_VALUE"""),"Sunday")</f>
        <v>Sunday</v>
      </c>
      <c r="E257" s="6">
        <f>IFERROR(__xludf.DUMMYFUNCTION("""COMPUTED_VALUE"""),7.0)</f>
        <v>7</v>
      </c>
      <c r="F257" s="7">
        <f>IFERROR(__xludf.DUMMYFUNCTION("""COMPUTED_VALUE"""),0.6145833333333334)</f>
        <v>0.6145833333</v>
      </c>
      <c r="G257" s="8" t="str">
        <f>IFERROR(__xludf.DUMMYFUNCTION("""COMPUTED_VALUE"""),"M")</f>
        <v>M</v>
      </c>
      <c r="H257" s="8">
        <f>IFERROR(__xludf.DUMMYFUNCTION("""COMPUTED_VALUE"""),33.0)</f>
        <v>33</v>
      </c>
      <c r="I257" s="8" t="str">
        <f>IFERROR(__xludf.DUMMYFUNCTION("""COMPUTED_VALUE"""),"Dr. C")</f>
        <v>Dr. C</v>
      </c>
      <c r="J257" s="8" t="str">
        <f>IFERROR(__xludf.DUMMYFUNCTION("""COMPUTED_VALUE"""),"Consultation")</f>
        <v>Consultation</v>
      </c>
      <c r="K257" s="8">
        <f>IFERROR(__xludf.DUMMYFUNCTION("""COMPUTED_VALUE"""),25.0)</f>
        <v>25</v>
      </c>
      <c r="L257" s="8">
        <f>IFERROR(__xludf.DUMMYFUNCTION("""COMPUTED_VALUE"""),23.0)</f>
        <v>23</v>
      </c>
      <c r="M257" s="8">
        <f>IFERROR(__xludf.DUMMYFUNCTION("""COMPUTED_VALUE"""),-2.0)</f>
        <v>-2</v>
      </c>
      <c r="N257" s="8">
        <f>IFERROR(__xludf.DUMMYFUNCTION("""COMPUTED_VALUE"""),2.0)</f>
        <v>2</v>
      </c>
      <c r="O257" s="8" t="str">
        <f>IFERROR(__xludf.DUMMYFUNCTION("""COMPUTED_VALUE"""),"Yes")</f>
        <v>Yes</v>
      </c>
      <c r="P257" s="8"/>
    </row>
    <row r="258">
      <c r="A258" s="8" t="str">
        <f>IFERROR(__xludf.DUMMYFUNCTION("""COMPUTED_VALUE"""),"A0467")</f>
        <v>A0467</v>
      </c>
      <c r="B258" s="8" t="str">
        <f>IFERROR(__xludf.DUMMYFUNCTION("""COMPUTED_VALUE"""),"P0467")</f>
        <v>P0467</v>
      </c>
      <c r="C258" s="5">
        <f>IFERROR(__xludf.DUMMYFUNCTION("""COMPUTED_VALUE"""),45858.0)</f>
        <v>45858</v>
      </c>
      <c r="D258" s="5" t="str">
        <f>IFERROR(__xludf.DUMMYFUNCTION("""COMPUTED_VALUE"""),"Sunday")</f>
        <v>Sunday</v>
      </c>
      <c r="E258" s="6">
        <f>IFERROR(__xludf.DUMMYFUNCTION("""COMPUTED_VALUE"""),7.0)</f>
        <v>7</v>
      </c>
      <c r="F258" s="7">
        <f>IFERROR(__xludf.DUMMYFUNCTION("""COMPUTED_VALUE"""),0.6354166666666666)</f>
        <v>0.6354166667</v>
      </c>
      <c r="G258" s="8" t="str">
        <f>IFERROR(__xludf.DUMMYFUNCTION("""COMPUTED_VALUE"""),"F")</f>
        <v>F</v>
      </c>
      <c r="H258" s="8">
        <f>IFERROR(__xludf.DUMMYFUNCTION("""COMPUTED_VALUE"""),67.0)</f>
        <v>67</v>
      </c>
      <c r="I258" s="8" t="str">
        <f>IFERROR(__xludf.DUMMYFUNCTION("""COMPUTED_VALUE"""),"Dr. A")</f>
        <v>Dr. A</v>
      </c>
      <c r="J258" s="8" t="str">
        <f>IFERROR(__xludf.DUMMYFUNCTION("""COMPUTED_VALUE"""),"Consultation")</f>
        <v>Consultation</v>
      </c>
      <c r="K258" s="8">
        <f>IFERROR(__xludf.DUMMYFUNCTION("""COMPUTED_VALUE"""),15.0)</f>
        <v>15</v>
      </c>
      <c r="L258" s="8">
        <f>IFERROR(__xludf.DUMMYFUNCTION("""COMPUTED_VALUE"""),13.0)</f>
        <v>13</v>
      </c>
      <c r="M258" s="8">
        <f>IFERROR(__xludf.DUMMYFUNCTION("""COMPUTED_VALUE"""),-2.0)</f>
        <v>-2</v>
      </c>
      <c r="N258" s="8">
        <f>IFERROR(__xludf.DUMMYFUNCTION("""COMPUTED_VALUE"""),2.0)</f>
        <v>2</v>
      </c>
      <c r="O258" s="8" t="str">
        <f>IFERROR(__xludf.DUMMYFUNCTION("""COMPUTED_VALUE"""),"Yes")</f>
        <v>Yes</v>
      </c>
      <c r="P258" s="8"/>
    </row>
    <row r="259">
      <c r="A259" s="8" t="str">
        <f>IFERROR(__xludf.DUMMYFUNCTION("""COMPUTED_VALUE"""),"A0326")</f>
        <v>A0326</v>
      </c>
      <c r="B259" s="8" t="str">
        <f>IFERROR(__xludf.DUMMYFUNCTION("""COMPUTED_VALUE"""),"P0326")</f>
        <v>P0326</v>
      </c>
      <c r="C259" s="5">
        <f>IFERROR(__xludf.DUMMYFUNCTION("""COMPUTED_VALUE"""),45858.0)</f>
        <v>45858</v>
      </c>
      <c r="D259" s="5" t="str">
        <f>IFERROR(__xludf.DUMMYFUNCTION("""COMPUTED_VALUE"""),"Sunday")</f>
        <v>Sunday</v>
      </c>
      <c r="E259" s="6">
        <f>IFERROR(__xludf.DUMMYFUNCTION("""COMPUTED_VALUE"""),7.0)</f>
        <v>7</v>
      </c>
      <c r="F259" s="7">
        <f>IFERROR(__xludf.DUMMYFUNCTION("""COMPUTED_VALUE"""),0.6041666666666666)</f>
        <v>0.6041666667</v>
      </c>
      <c r="G259" s="8" t="str">
        <f>IFERROR(__xludf.DUMMYFUNCTION("""COMPUTED_VALUE"""),"M")</f>
        <v>M</v>
      </c>
      <c r="H259" s="8">
        <f>IFERROR(__xludf.DUMMYFUNCTION("""COMPUTED_VALUE"""),8.0)</f>
        <v>8</v>
      </c>
      <c r="I259" s="8" t="str">
        <f>IFERROR(__xludf.DUMMYFUNCTION("""COMPUTED_VALUE"""),"Dr. A")</f>
        <v>Dr. A</v>
      </c>
      <c r="J259" s="8" t="str">
        <f>IFERROR(__xludf.DUMMYFUNCTION("""COMPUTED_VALUE"""),"Consultation")</f>
        <v>Consultation</v>
      </c>
      <c r="K259" s="8">
        <f>IFERROR(__xludf.DUMMYFUNCTION("""COMPUTED_VALUE"""),25.0)</f>
        <v>25</v>
      </c>
      <c r="L259" s="8">
        <f>IFERROR(__xludf.DUMMYFUNCTION("""COMPUTED_VALUE"""),24.0)</f>
        <v>24</v>
      </c>
      <c r="M259" s="8">
        <f>IFERROR(__xludf.DUMMYFUNCTION("""COMPUTED_VALUE"""),-1.0)</f>
        <v>-1</v>
      </c>
      <c r="N259" s="8">
        <f>IFERROR(__xludf.DUMMYFUNCTION("""COMPUTED_VALUE"""),1.0)</f>
        <v>1</v>
      </c>
      <c r="O259" s="8" t="str">
        <f>IFERROR(__xludf.DUMMYFUNCTION("""COMPUTED_VALUE"""),"Yes")</f>
        <v>Yes</v>
      </c>
      <c r="P259" s="8"/>
    </row>
    <row r="260">
      <c r="A260" s="8" t="str">
        <f>IFERROR(__xludf.DUMMYFUNCTION("""COMPUTED_VALUE"""),"A0001")</f>
        <v>A0001</v>
      </c>
      <c r="B260" s="8" t="str">
        <f>IFERROR(__xludf.DUMMYFUNCTION("""COMPUTED_VALUE"""),"P0001")</f>
        <v>P0001</v>
      </c>
      <c r="C260" s="5">
        <f>IFERROR(__xludf.DUMMYFUNCTION("""COMPUTED_VALUE"""),45858.0)</f>
        <v>45858</v>
      </c>
      <c r="D260" s="5" t="str">
        <f>IFERROR(__xludf.DUMMYFUNCTION("""COMPUTED_VALUE"""),"Sunday")</f>
        <v>Sunday</v>
      </c>
      <c r="E260" s="6">
        <f>IFERROR(__xludf.DUMMYFUNCTION("""COMPUTED_VALUE"""),7.0)</f>
        <v>7</v>
      </c>
      <c r="F260" s="7">
        <f>IFERROR(__xludf.DUMMYFUNCTION("""COMPUTED_VALUE"""),0.5104166666666666)</f>
        <v>0.5104166667</v>
      </c>
      <c r="G260" s="8" t="str">
        <f>IFERROR(__xludf.DUMMYFUNCTION("""COMPUTED_VALUE"""),"M")</f>
        <v>M</v>
      </c>
      <c r="H260" s="8">
        <f>IFERROR(__xludf.DUMMYFUNCTION("""COMPUTED_VALUE"""),26.0)</f>
        <v>26</v>
      </c>
      <c r="I260" s="8" t="str">
        <f>IFERROR(__xludf.DUMMYFUNCTION("""COMPUTED_VALUE"""),"Dr. C")</f>
        <v>Dr. C</v>
      </c>
      <c r="J260" s="8" t="str">
        <f>IFERROR(__xludf.DUMMYFUNCTION("""COMPUTED_VALUE"""),"Consultation")</f>
        <v>Consultation</v>
      </c>
      <c r="K260" s="8">
        <f>IFERROR(__xludf.DUMMYFUNCTION("""COMPUTED_VALUE"""),20.0)</f>
        <v>20</v>
      </c>
      <c r="L260" s="8">
        <f>IFERROR(__xludf.DUMMYFUNCTION("""COMPUTED_VALUE"""),20.0)</f>
        <v>20</v>
      </c>
      <c r="M260" s="8">
        <f>IFERROR(__xludf.DUMMYFUNCTION("""COMPUTED_VALUE"""),0.0)</f>
        <v>0</v>
      </c>
      <c r="N260" s="8">
        <f>IFERROR(__xludf.DUMMYFUNCTION("""COMPUTED_VALUE"""),0.0)</f>
        <v>0</v>
      </c>
      <c r="O260" s="8" t="str">
        <f>IFERROR(__xludf.DUMMYFUNCTION("""COMPUTED_VALUE"""),"Yes")</f>
        <v>Yes</v>
      </c>
      <c r="P260" s="8"/>
    </row>
    <row r="261">
      <c r="A261" s="8" t="str">
        <f>IFERROR(__xludf.DUMMYFUNCTION("""COMPUTED_VALUE"""),"A0052")</f>
        <v>A0052</v>
      </c>
      <c r="B261" s="8" t="str">
        <f>IFERROR(__xludf.DUMMYFUNCTION("""COMPUTED_VALUE"""),"P0052")</f>
        <v>P0052</v>
      </c>
      <c r="C261" s="5">
        <f>IFERROR(__xludf.DUMMYFUNCTION("""COMPUTED_VALUE"""),45858.0)</f>
        <v>45858</v>
      </c>
      <c r="D261" s="5" t="str">
        <f>IFERROR(__xludf.DUMMYFUNCTION("""COMPUTED_VALUE"""),"Sunday")</f>
        <v>Sunday</v>
      </c>
      <c r="E261" s="6">
        <f>IFERROR(__xludf.DUMMYFUNCTION("""COMPUTED_VALUE"""),7.0)</f>
        <v>7</v>
      </c>
      <c r="F261" s="7">
        <f>IFERROR(__xludf.DUMMYFUNCTION("""COMPUTED_VALUE"""),0.4479166666666667)</f>
        <v>0.4479166667</v>
      </c>
      <c r="G261" s="8" t="str">
        <f>IFERROR(__xludf.DUMMYFUNCTION("""COMPUTED_VALUE"""),"F")</f>
        <v>F</v>
      </c>
      <c r="H261" s="8">
        <f>IFERROR(__xludf.DUMMYFUNCTION("""COMPUTED_VALUE"""),51.0)</f>
        <v>51</v>
      </c>
      <c r="I261" s="8" t="str">
        <f>IFERROR(__xludf.DUMMYFUNCTION("""COMPUTED_VALUE"""),"Dr. C")</f>
        <v>Dr. C</v>
      </c>
      <c r="J261" s="8" t="str">
        <f>IFERROR(__xludf.DUMMYFUNCTION("""COMPUTED_VALUE"""),"Consultation")</f>
        <v>Consultation</v>
      </c>
      <c r="K261" s="8">
        <f>IFERROR(__xludf.DUMMYFUNCTION("""COMPUTED_VALUE"""),25.0)</f>
        <v>25</v>
      </c>
      <c r="L261" s="8">
        <f>IFERROR(__xludf.DUMMYFUNCTION("""COMPUTED_VALUE"""),26.0)</f>
        <v>26</v>
      </c>
      <c r="M261" s="8">
        <f>IFERROR(__xludf.DUMMYFUNCTION("""COMPUTED_VALUE"""),1.0)</f>
        <v>1</v>
      </c>
      <c r="N261" s="8">
        <f>IFERROR(__xludf.DUMMYFUNCTION("""COMPUTED_VALUE"""),1.0)</f>
        <v>1</v>
      </c>
      <c r="O261" s="8" t="str">
        <f>IFERROR(__xludf.DUMMYFUNCTION("""COMPUTED_VALUE"""),"Yes")</f>
        <v>Yes</v>
      </c>
      <c r="P261" s="8"/>
    </row>
    <row r="262">
      <c r="A262" s="8" t="str">
        <f>IFERROR(__xludf.DUMMYFUNCTION("""COMPUTED_VALUE"""),"A0383")</f>
        <v>A0383</v>
      </c>
      <c r="B262" s="8" t="str">
        <f>IFERROR(__xludf.DUMMYFUNCTION("""COMPUTED_VALUE"""),"P0383")</f>
        <v>P0383</v>
      </c>
      <c r="C262" s="5">
        <f>IFERROR(__xludf.DUMMYFUNCTION("""COMPUTED_VALUE"""),45858.0)</f>
        <v>45858</v>
      </c>
      <c r="D262" s="5" t="str">
        <f>IFERROR(__xludf.DUMMYFUNCTION("""COMPUTED_VALUE"""),"Sunday")</f>
        <v>Sunday</v>
      </c>
      <c r="E262" s="6">
        <f>IFERROR(__xludf.DUMMYFUNCTION("""COMPUTED_VALUE"""),7.0)</f>
        <v>7</v>
      </c>
      <c r="F262" s="7">
        <f>IFERROR(__xludf.DUMMYFUNCTION("""COMPUTED_VALUE"""),0.3645833333333333)</f>
        <v>0.3645833333</v>
      </c>
      <c r="G262" s="8" t="str">
        <f>IFERROR(__xludf.DUMMYFUNCTION("""COMPUTED_VALUE"""),"M")</f>
        <v>M</v>
      </c>
      <c r="H262" s="8">
        <f>IFERROR(__xludf.DUMMYFUNCTION("""COMPUTED_VALUE"""),73.0)</f>
        <v>73</v>
      </c>
      <c r="I262" s="8" t="str">
        <f>IFERROR(__xludf.DUMMYFUNCTION("""COMPUTED_VALUE"""),"Dr. C")</f>
        <v>Dr. C</v>
      </c>
      <c r="J262" s="8" t="str">
        <f>IFERROR(__xludf.DUMMYFUNCTION("""COMPUTED_VALUE"""),"Consultation")</f>
        <v>Consultation</v>
      </c>
      <c r="K262" s="8">
        <f>IFERROR(__xludf.DUMMYFUNCTION("""COMPUTED_VALUE"""),15.0)</f>
        <v>15</v>
      </c>
      <c r="L262" s="8">
        <f>IFERROR(__xludf.DUMMYFUNCTION("""COMPUTED_VALUE"""),17.0)</f>
        <v>17</v>
      </c>
      <c r="M262" s="8">
        <f>IFERROR(__xludf.DUMMYFUNCTION("""COMPUTED_VALUE"""),2.0)</f>
        <v>2</v>
      </c>
      <c r="N262" s="8">
        <f>IFERROR(__xludf.DUMMYFUNCTION("""COMPUTED_VALUE"""),2.0)</f>
        <v>2</v>
      </c>
      <c r="O262" s="8" t="str">
        <f>IFERROR(__xludf.DUMMYFUNCTION("""COMPUTED_VALUE"""),"Yes")</f>
        <v>Yes</v>
      </c>
      <c r="P262" s="8"/>
    </row>
    <row r="263">
      <c r="A263" s="8" t="str">
        <f>IFERROR(__xludf.DUMMYFUNCTION("""COMPUTED_VALUE"""),"A0376")</f>
        <v>A0376</v>
      </c>
      <c r="B263" s="8" t="str">
        <f>IFERROR(__xludf.DUMMYFUNCTION("""COMPUTED_VALUE"""),"P0376")</f>
        <v>P0376</v>
      </c>
      <c r="C263" s="5">
        <f>IFERROR(__xludf.DUMMYFUNCTION("""COMPUTED_VALUE"""),45858.0)</f>
        <v>45858</v>
      </c>
      <c r="D263" s="5" t="str">
        <f>IFERROR(__xludf.DUMMYFUNCTION("""COMPUTED_VALUE"""),"Sunday")</f>
        <v>Sunday</v>
      </c>
      <c r="E263" s="6">
        <f>IFERROR(__xludf.DUMMYFUNCTION("""COMPUTED_VALUE"""),7.0)</f>
        <v>7</v>
      </c>
      <c r="F263" s="7">
        <f>IFERROR(__xludf.DUMMYFUNCTION("""COMPUTED_VALUE"""),0.34375)</f>
        <v>0.34375</v>
      </c>
      <c r="G263" s="8" t="str">
        <f>IFERROR(__xludf.DUMMYFUNCTION("""COMPUTED_VALUE"""),"F")</f>
        <v>F</v>
      </c>
      <c r="H263" s="8">
        <f>IFERROR(__xludf.DUMMYFUNCTION("""COMPUTED_VALUE"""),63.0)</f>
        <v>63</v>
      </c>
      <c r="I263" s="8" t="str">
        <f>IFERROR(__xludf.DUMMYFUNCTION("""COMPUTED_VALUE"""),"Dr. C")</f>
        <v>Dr. C</v>
      </c>
      <c r="J263" s="8" t="str">
        <f>IFERROR(__xludf.DUMMYFUNCTION("""COMPUTED_VALUE"""),"Consultation")</f>
        <v>Consultation</v>
      </c>
      <c r="K263" s="8">
        <f>IFERROR(__xludf.DUMMYFUNCTION("""COMPUTED_VALUE"""),15.0)</f>
        <v>15</v>
      </c>
      <c r="L263" s="8">
        <f>IFERROR(__xludf.DUMMYFUNCTION("""COMPUTED_VALUE"""),19.0)</f>
        <v>19</v>
      </c>
      <c r="M263" s="8">
        <f>IFERROR(__xludf.DUMMYFUNCTION("""COMPUTED_VALUE"""),4.0)</f>
        <v>4</v>
      </c>
      <c r="N263" s="8">
        <f>IFERROR(__xludf.DUMMYFUNCTION("""COMPUTED_VALUE"""),4.0)</f>
        <v>4</v>
      </c>
      <c r="O263" s="8" t="str">
        <f>IFERROR(__xludf.DUMMYFUNCTION("""COMPUTED_VALUE"""),"Yes")</f>
        <v>Yes</v>
      </c>
      <c r="P263" s="8"/>
    </row>
    <row r="264">
      <c r="A264" s="8" t="str">
        <f>IFERROR(__xludf.DUMMYFUNCTION("""COMPUTED_VALUE"""),"A0370")</f>
        <v>A0370</v>
      </c>
      <c r="B264" s="8" t="str">
        <f>IFERROR(__xludf.DUMMYFUNCTION("""COMPUTED_VALUE"""),"P0370")</f>
        <v>P0370</v>
      </c>
      <c r="C264" s="5">
        <f>IFERROR(__xludf.DUMMYFUNCTION("""COMPUTED_VALUE"""),45858.0)</f>
        <v>45858</v>
      </c>
      <c r="D264" s="5" t="str">
        <f>IFERROR(__xludf.DUMMYFUNCTION("""COMPUTED_VALUE"""),"Sunday")</f>
        <v>Sunday</v>
      </c>
      <c r="E264" s="6">
        <f>IFERROR(__xludf.DUMMYFUNCTION("""COMPUTED_VALUE"""),7.0)</f>
        <v>7</v>
      </c>
      <c r="F264" s="7">
        <f>IFERROR(__xludf.DUMMYFUNCTION("""COMPUTED_VALUE"""),0.625)</f>
        <v>0.625</v>
      </c>
      <c r="G264" s="8" t="str">
        <f>IFERROR(__xludf.DUMMYFUNCTION("""COMPUTED_VALUE"""),"F")</f>
        <v>F</v>
      </c>
      <c r="H264" s="8">
        <f>IFERROR(__xludf.DUMMYFUNCTION("""COMPUTED_VALUE"""),46.0)</f>
        <v>46</v>
      </c>
      <c r="I264" s="8" t="str">
        <f>IFERROR(__xludf.DUMMYFUNCTION("""COMPUTED_VALUE"""),"Dr. B")</f>
        <v>Dr. B</v>
      </c>
      <c r="J264" s="8" t="str">
        <f>IFERROR(__xludf.DUMMYFUNCTION("""COMPUTED_VALUE"""),"Consultation")</f>
        <v>Consultation</v>
      </c>
      <c r="K264" s="8">
        <f>IFERROR(__xludf.DUMMYFUNCTION("""COMPUTED_VALUE"""),15.0)</f>
        <v>15</v>
      </c>
      <c r="L264" s="8">
        <f>IFERROR(__xludf.DUMMYFUNCTION("""COMPUTED_VALUE"""),23.0)</f>
        <v>23</v>
      </c>
      <c r="M264" s="8">
        <f>IFERROR(__xludf.DUMMYFUNCTION("""COMPUTED_VALUE"""),8.0)</f>
        <v>8</v>
      </c>
      <c r="N264" s="8">
        <f>IFERROR(__xludf.DUMMYFUNCTION("""COMPUTED_VALUE"""),8.0)</f>
        <v>8</v>
      </c>
      <c r="O264" s="8" t="str">
        <f>IFERROR(__xludf.DUMMYFUNCTION("""COMPUTED_VALUE"""),"Yes")</f>
        <v>Yes</v>
      </c>
      <c r="P264" s="8"/>
    </row>
    <row r="265">
      <c r="A265" s="8" t="str">
        <f>IFERROR(__xludf.DUMMYFUNCTION("""COMPUTED_VALUE"""),"A0318")</f>
        <v>A0318</v>
      </c>
      <c r="B265" s="8" t="str">
        <f>IFERROR(__xludf.DUMMYFUNCTION("""COMPUTED_VALUE"""),"P0318")</f>
        <v>P0318</v>
      </c>
      <c r="C265" s="5">
        <f>IFERROR(__xludf.DUMMYFUNCTION("""COMPUTED_VALUE"""),45858.0)</f>
        <v>45858</v>
      </c>
      <c r="D265" s="5" t="str">
        <f>IFERROR(__xludf.DUMMYFUNCTION("""COMPUTED_VALUE"""),"Sunday")</f>
        <v>Sunday</v>
      </c>
      <c r="E265" s="6">
        <f>IFERROR(__xludf.DUMMYFUNCTION("""COMPUTED_VALUE"""),7.0)</f>
        <v>7</v>
      </c>
      <c r="F265" s="7">
        <f>IFERROR(__xludf.DUMMYFUNCTION("""COMPUTED_VALUE"""),0.6770833333333334)</f>
        <v>0.6770833333</v>
      </c>
      <c r="G265" s="8" t="str">
        <f>IFERROR(__xludf.DUMMYFUNCTION("""COMPUTED_VALUE"""),"M")</f>
        <v>M</v>
      </c>
      <c r="H265" s="8">
        <f>IFERROR(__xludf.DUMMYFUNCTION("""COMPUTED_VALUE"""),38.0)</f>
        <v>38</v>
      </c>
      <c r="I265" s="8" t="str">
        <f>IFERROR(__xludf.DUMMYFUNCTION("""COMPUTED_VALUE"""),"Dr. B")</f>
        <v>Dr. B</v>
      </c>
      <c r="J265" s="8" t="str">
        <f>IFERROR(__xludf.DUMMYFUNCTION("""COMPUTED_VALUE"""),"Follow-up")</f>
        <v>Follow-up</v>
      </c>
      <c r="K265" s="8">
        <f>IFERROR(__xludf.DUMMYFUNCTION("""COMPUTED_VALUE"""),25.0)</f>
        <v>25</v>
      </c>
      <c r="L265" s="8">
        <f>IFERROR(__xludf.DUMMYFUNCTION("""COMPUTED_VALUE"""),33.0)</f>
        <v>33</v>
      </c>
      <c r="M265" s="8">
        <f>IFERROR(__xludf.DUMMYFUNCTION("""COMPUTED_VALUE"""),8.0)</f>
        <v>8</v>
      </c>
      <c r="N265" s="8">
        <f>IFERROR(__xludf.DUMMYFUNCTION("""COMPUTED_VALUE"""),8.0)</f>
        <v>8</v>
      </c>
      <c r="O265" s="8" t="str">
        <f>IFERROR(__xludf.DUMMYFUNCTION("""COMPUTED_VALUE"""),"Yes")</f>
        <v>Yes</v>
      </c>
      <c r="P265" s="8"/>
    </row>
    <row r="266">
      <c r="A266" s="8" t="str">
        <f>IFERROR(__xludf.DUMMYFUNCTION("""COMPUTED_VALUE"""),"A0408")</f>
        <v>A0408</v>
      </c>
      <c r="B266" s="8" t="str">
        <f>IFERROR(__xludf.DUMMYFUNCTION("""COMPUTED_VALUE"""),"P0408")</f>
        <v>P0408</v>
      </c>
      <c r="C266" s="5">
        <f>IFERROR(__xludf.DUMMYFUNCTION("""COMPUTED_VALUE"""),45858.0)</f>
        <v>45858</v>
      </c>
      <c r="D266" s="5" t="str">
        <f>IFERROR(__xludf.DUMMYFUNCTION("""COMPUTED_VALUE"""),"Sunday")</f>
        <v>Sunday</v>
      </c>
      <c r="E266" s="6">
        <f>IFERROR(__xludf.DUMMYFUNCTION("""COMPUTED_VALUE"""),7.0)</f>
        <v>7</v>
      </c>
      <c r="F266" s="7">
        <f>IFERROR(__xludf.DUMMYFUNCTION("""COMPUTED_VALUE"""),0.5104166666666666)</f>
        <v>0.5104166667</v>
      </c>
      <c r="G266" s="8" t="str">
        <f>IFERROR(__xludf.DUMMYFUNCTION("""COMPUTED_VALUE"""),"F")</f>
        <v>F</v>
      </c>
      <c r="H266" s="8">
        <f>IFERROR(__xludf.DUMMYFUNCTION("""COMPUTED_VALUE"""),70.0)</f>
        <v>70</v>
      </c>
      <c r="I266" s="8" t="str">
        <f>IFERROR(__xludf.DUMMYFUNCTION("""COMPUTED_VALUE"""),"Dr. A")</f>
        <v>Dr. A</v>
      </c>
      <c r="J266" s="8" t="str">
        <f>IFERROR(__xludf.DUMMYFUNCTION("""COMPUTED_VALUE"""),"Follow-up")</f>
        <v>Follow-up</v>
      </c>
      <c r="K266" s="8">
        <f>IFERROR(__xludf.DUMMYFUNCTION("""COMPUTED_VALUE"""),15.0)</f>
        <v>15</v>
      </c>
      <c r="L266" s="8">
        <f>IFERROR(__xludf.DUMMYFUNCTION("""COMPUTED_VALUE"""),24.0)</f>
        <v>24</v>
      </c>
      <c r="M266" s="8">
        <f>IFERROR(__xludf.DUMMYFUNCTION("""COMPUTED_VALUE"""),9.0)</f>
        <v>9</v>
      </c>
      <c r="N266" s="8">
        <f>IFERROR(__xludf.DUMMYFUNCTION("""COMPUTED_VALUE"""),9.0)</f>
        <v>9</v>
      </c>
      <c r="O266" s="8" t="str">
        <f>IFERROR(__xludf.DUMMYFUNCTION("""COMPUTED_VALUE"""),"Yes")</f>
        <v>Yes</v>
      </c>
      <c r="P266" s="8"/>
    </row>
    <row r="267">
      <c r="A267" s="8" t="str">
        <f>IFERROR(__xludf.DUMMYFUNCTION("""COMPUTED_VALUE"""),"A0217")</f>
        <v>A0217</v>
      </c>
      <c r="B267" s="8" t="str">
        <f>IFERROR(__xludf.DUMMYFUNCTION("""COMPUTED_VALUE"""),"P0217")</f>
        <v>P0217</v>
      </c>
      <c r="C267" s="5">
        <f>IFERROR(__xludf.DUMMYFUNCTION("""COMPUTED_VALUE"""),45859.0)</f>
        <v>45859</v>
      </c>
      <c r="D267" s="5" t="str">
        <f>IFERROR(__xludf.DUMMYFUNCTION("""COMPUTED_VALUE"""),"Monday")</f>
        <v>Monday</v>
      </c>
      <c r="E267" s="6">
        <f>IFERROR(__xludf.DUMMYFUNCTION("""COMPUTED_VALUE"""),1.0)</f>
        <v>1</v>
      </c>
      <c r="F267" s="7">
        <f>IFERROR(__xludf.DUMMYFUNCTION("""COMPUTED_VALUE"""),0.5104166666666666)</f>
        <v>0.5104166667</v>
      </c>
      <c r="G267" s="8" t="str">
        <f>IFERROR(__xludf.DUMMYFUNCTION("""COMPUTED_VALUE"""),"F")</f>
        <v>F</v>
      </c>
      <c r="H267" s="8">
        <f>IFERROR(__xludf.DUMMYFUNCTION("""COMPUTED_VALUE"""),64.0)</f>
        <v>64</v>
      </c>
      <c r="I267" s="8" t="str">
        <f>IFERROR(__xludf.DUMMYFUNCTION("""COMPUTED_VALUE"""),"Dr. C")</f>
        <v>Dr. C</v>
      </c>
      <c r="J267" s="8" t="str">
        <f>IFERROR(__xludf.DUMMYFUNCTION("""COMPUTED_VALUE"""),"Consultation")</f>
        <v>Consultation</v>
      </c>
      <c r="K267" s="8">
        <f>IFERROR(__xludf.DUMMYFUNCTION("""COMPUTED_VALUE"""),20.0)</f>
        <v>20</v>
      </c>
      <c r="L267" s="8">
        <f>IFERROR(__xludf.DUMMYFUNCTION("""COMPUTED_VALUE"""),11.0)</f>
        <v>11</v>
      </c>
      <c r="M267" s="8">
        <f>IFERROR(__xludf.DUMMYFUNCTION("""COMPUTED_VALUE"""),-9.0)</f>
        <v>-9</v>
      </c>
      <c r="N267" s="8">
        <f>IFERROR(__xludf.DUMMYFUNCTION("""COMPUTED_VALUE"""),9.0)</f>
        <v>9</v>
      </c>
      <c r="O267" s="8" t="str">
        <f>IFERROR(__xludf.DUMMYFUNCTION("""COMPUTED_VALUE"""),"Yes")</f>
        <v>Yes</v>
      </c>
      <c r="P267" s="8"/>
    </row>
    <row r="268">
      <c r="A268" s="8" t="str">
        <f>IFERROR(__xludf.DUMMYFUNCTION("""COMPUTED_VALUE"""),"A0469")</f>
        <v>A0469</v>
      </c>
      <c r="B268" s="8" t="str">
        <f>IFERROR(__xludf.DUMMYFUNCTION("""COMPUTED_VALUE"""),"P0469")</f>
        <v>P0469</v>
      </c>
      <c r="C268" s="5">
        <f>IFERROR(__xludf.DUMMYFUNCTION("""COMPUTED_VALUE"""),45859.0)</f>
        <v>45859</v>
      </c>
      <c r="D268" s="5" t="str">
        <f>IFERROR(__xludf.DUMMYFUNCTION("""COMPUTED_VALUE"""),"Monday")</f>
        <v>Monday</v>
      </c>
      <c r="E268" s="6">
        <f>IFERROR(__xludf.DUMMYFUNCTION("""COMPUTED_VALUE"""),1.0)</f>
        <v>1</v>
      </c>
      <c r="F268" s="7">
        <f>IFERROR(__xludf.DUMMYFUNCTION("""COMPUTED_VALUE"""),0.53125)</f>
        <v>0.53125</v>
      </c>
      <c r="G268" s="8" t="str">
        <f>IFERROR(__xludf.DUMMYFUNCTION("""COMPUTED_VALUE"""),"F")</f>
        <v>F</v>
      </c>
      <c r="H268" s="8">
        <f>IFERROR(__xludf.DUMMYFUNCTION("""COMPUTED_VALUE"""),8.0)</f>
        <v>8</v>
      </c>
      <c r="I268" s="8" t="str">
        <f>IFERROR(__xludf.DUMMYFUNCTION("""COMPUTED_VALUE"""),"Dr. A")</f>
        <v>Dr. A</v>
      </c>
      <c r="J268" s="8" t="str">
        <f>IFERROR(__xludf.DUMMYFUNCTION("""COMPUTED_VALUE"""),"Consultation")</f>
        <v>Consultation</v>
      </c>
      <c r="K268" s="8">
        <f>IFERROR(__xludf.DUMMYFUNCTION("""COMPUTED_VALUE"""),20.0)</f>
        <v>20</v>
      </c>
      <c r="L268" s="8">
        <f>IFERROR(__xludf.DUMMYFUNCTION("""COMPUTED_VALUE"""),14.0)</f>
        <v>14</v>
      </c>
      <c r="M268" s="8">
        <f>IFERROR(__xludf.DUMMYFUNCTION("""COMPUTED_VALUE"""),-6.0)</f>
        <v>-6</v>
      </c>
      <c r="N268" s="8">
        <f>IFERROR(__xludf.DUMMYFUNCTION("""COMPUTED_VALUE"""),6.0)</f>
        <v>6</v>
      </c>
      <c r="O268" s="8" t="str">
        <f>IFERROR(__xludf.DUMMYFUNCTION("""COMPUTED_VALUE"""),"Yes")</f>
        <v>Yes</v>
      </c>
      <c r="P268" s="8"/>
    </row>
    <row r="269">
      <c r="A269" s="8" t="str">
        <f>IFERROR(__xludf.DUMMYFUNCTION("""COMPUTED_VALUE"""),"A0021")</f>
        <v>A0021</v>
      </c>
      <c r="B269" s="8" t="str">
        <f>IFERROR(__xludf.DUMMYFUNCTION("""COMPUTED_VALUE"""),"P0021")</f>
        <v>P0021</v>
      </c>
      <c r="C269" s="5">
        <f>IFERROR(__xludf.DUMMYFUNCTION("""COMPUTED_VALUE"""),45859.0)</f>
        <v>45859</v>
      </c>
      <c r="D269" s="5" t="str">
        <f>IFERROR(__xludf.DUMMYFUNCTION("""COMPUTED_VALUE"""),"Monday")</f>
        <v>Monday</v>
      </c>
      <c r="E269" s="6">
        <f>IFERROR(__xludf.DUMMYFUNCTION("""COMPUTED_VALUE"""),1.0)</f>
        <v>1</v>
      </c>
      <c r="F269" s="7">
        <f>IFERROR(__xludf.DUMMYFUNCTION("""COMPUTED_VALUE"""),0.5833333333333334)</f>
        <v>0.5833333333</v>
      </c>
      <c r="G269" s="8" t="str">
        <f>IFERROR(__xludf.DUMMYFUNCTION("""COMPUTED_VALUE"""),"F")</f>
        <v>F</v>
      </c>
      <c r="H269" s="8">
        <f>IFERROR(__xludf.DUMMYFUNCTION("""COMPUTED_VALUE"""),17.0)</f>
        <v>17</v>
      </c>
      <c r="I269" s="8" t="str">
        <f>IFERROR(__xludf.DUMMYFUNCTION("""COMPUTED_VALUE"""),"Dr. B")</f>
        <v>Dr. B</v>
      </c>
      <c r="J269" s="8" t="str">
        <f>IFERROR(__xludf.DUMMYFUNCTION("""COMPUTED_VALUE"""),"Consultation")</f>
        <v>Consultation</v>
      </c>
      <c r="K269" s="8">
        <f>IFERROR(__xludf.DUMMYFUNCTION("""COMPUTED_VALUE"""),30.0)</f>
        <v>30</v>
      </c>
      <c r="L269" s="8">
        <f>IFERROR(__xludf.DUMMYFUNCTION("""COMPUTED_VALUE"""),25.0)</f>
        <v>25</v>
      </c>
      <c r="M269" s="8">
        <f>IFERROR(__xludf.DUMMYFUNCTION("""COMPUTED_VALUE"""),-5.0)</f>
        <v>-5</v>
      </c>
      <c r="N269" s="8">
        <f>IFERROR(__xludf.DUMMYFUNCTION("""COMPUTED_VALUE"""),5.0)</f>
        <v>5</v>
      </c>
      <c r="O269" s="8" t="str">
        <f>IFERROR(__xludf.DUMMYFUNCTION("""COMPUTED_VALUE"""),"Yes")</f>
        <v>Yes</v>
      </c>
      <c r="P269" s="8"/>
    </row>
    <row r="270">
      <c r="A270" s="8" t="str">
        <f>IFERROR(__xludf.DUMMYFUNCTION("""COMPUTED_VALUE"""),"A0406")</f>
        <v>A0406</v>
      </c>
      <c r="B270" s="8" t="str">
        <f>IFERROR(__xludf.DUMMYFUNCTION("""COMPUTED_VALUE"""),"P0406")</f>
        <v>P0406</v>
      </c>
      <c r="C270" s="5">
        <f>IFERROR(__xludf.DUMMYFUNCTION("""COMPUTED_VALUE"""),45859.0)</f>
        <v>45859</v>
      </c>
      <c r="D270" s="5" t="str">
        <f>IFERROR(__xludf.DUMMYFUNCTION("""COMPUTED_VALUE"""),"Monday")</f>
        <v>Monday</v>
      </c>
      <c r="E270" s="6">
        <f>IFERROR(__xludf.DUMMYFUNCTION("""COMPUTED_VALUE"""),1.0)</f>
        <v>1</v>
      </c>
      <c r="F270" s="7">
        <f>IFERROR(__xludf.DUMMYFUNCTION("""COMPUTED_VALUE"""),0.65625)</f>
        <v>0.65625</v>
      </c>
      <c r="G270" s="8" t="str">
        <f>IFERROR(__xludf.DUMMYFUNCTION("""COMPUTED_VALUE"""),"M")</f>
        <v>M</v>
      </c>
      <c r="H270" s="8">
        <f>IFERROR(__xludf.DUMMYFUNCTION("""COMPUTED_VALUE"""),71.0)</f>
        <v>71</v>
      </c>
      <c r="I270" s="8" t="str">
        <f>IFERROR(__xludf.DUMMYFUNCTION("""COMPUTED_VALUE"""),"Dr. C")</f>
        <v>Dr. C</v>
      </c>
      <c r="J270" s="8" t="str">
        <f>IFERROR(__xludf.DUMMYFUNCTION("""COMPUTED_VALUE"""),"Follow-up")</f>
        <v>Follow-up</v>
      </c>
      <c r="K270" s="8">
        <f>IFERROR(__xludf.DUMMYFUNCTION("""COMPUTED_VALUE"""),20.0)</f>
        <v>20</v>
      </c>
      <c r="L270" s="8">
        <f>IFERROR(__xludf.DUMMYFUNCTION("""COMPUTED_VALUE"""),18.0)</f>
        <v>18</v>
      </c>
      <c r="M270" s="8">
        <f>IFERROR(__xludf.DUMMYFUNCTION("""COMPUTED_VALUE"""),-2.0)</f>
        <v>-2</v>
      </c>
      <c r="N270" s="8">
        <f>IFERROR(__xludf.DUMMYFUNCTION("""COMPUTED_VALUE"""),2.0)</f>
        <v>2</v>
      </c>
      <c r="O270" s="8" t="str">
        <f>IFERROR(__xludf.DUMMYFUNCTION("""COMPUTED_VALUE"""),"Yes")</f>
        <v>Yes</v>
      </c>
      <c r="P270" s="8"/>
    </row>
    <row r="271">
      <c r="A271" s="8" t="str">
        <f>IFERROR(__xludf.DUMMYFUNCTION("""COMPUTED_VALUE"""),"A0113")</f>
        <v>A0113</v>
      </c>
      <c r="B271" s="8" t="str">
        <f>IFERROR(__xludf.DUMMYFUNCTION("""COMPUTED_VALUE"""),"P0113")</f>
        <v>P0113</v>
      </c>
      <c r="C271" s="5">
        <f>IFERROR(__xludf.DUMMYFUNCTION("""COMPUTED_VALUE"""),45859.0)</f>
        <v>45859</v>
      </c>
      <c r="D271" s="5" t="str">
        <f>IFERROR(__xludf.DUMMYFUNCTION("""COMPUTED_VALUE"""),"Monday")</f>
        <v>Monday</v>
      </c>
      <c r="E271" s="6">
        <f>IFERROR(__xludf.DUMMYFUNCTION("""COMPUTED_VALUE"""),1.0)</f>
        <v>1</v>
      </c>
      <c r="F271" s="7">
        <f>IFERROR(__xludf.DUMMYFUNCTION("""COMPUTED_VALUE"""),0.34375)</f>
        <v>0.34375</v>
      </c>
      <c r="G271" s="8" t="str">
        <f>IFERROR(__xludf.DUMMYFUNCTION("""COMPUTED_VALUE"""),"M")</f>
        <v>M</v>
      </c>
      <c r="H271" s="8">
        <f>IFERROR(__xludf.DUMMYFUNCTION("""COMPUTED_VALUE"""),45.0)</f>
        <v>45</v>
      </c>
      <c r="I271" s="8" t="str">
        <f>IFERROR(__xludf.DUMMYFUNCTION("""COMPUTED_VALUE"""),"Dr. C")</f>
        <v>Dr. C</v>
      </c>
      <c r="J271" s="8" t="str">
        <f>IFERROR(__xludf.DUMMYFUNCTION("""COMPUTED_VALUE"""),"Consultation")</f>
        <v>Consultation</v>
      </c>
      <c r="K271" s="8">
        <f>IFERROR(__xludf.DUMMYFUNCTION("""COMPUTED_VALUE"""),30.0)</f>
        <v>30</v>
      </c>
      <c r="L271" s="8">
        <f>IFERROR(__xludf.DUMMYFUNCTION("""COMPUTED_VALUE"""),29.0)</f>
        <v>29</v>
      </c>
      <c r="M271" s="8">
        <f>IFERROR(__xludf.DUMMYFUNCTION("""COMPUTED_VALUE"""),-1.0)</f>
        <v>-1</v>
      </c>
      <c r="N271" s="8">
        <f>IFERROR(__xludf.DUMMYFUNCTION("""COMPUTED_VALUE"""),1.0)</f>
        <v>1</v>
      </c>
      <c r="O271" s="8" t="str">
        <f>IFERROR(__xludf.DUMMYFUNCTION("""COMPUTED_VALUE"""),"Yes")</f>
        <v>Yes</v>
      </c>
      <c r="P271" s="8"/>
    </row>
    <row r="272">
      <c r="A272" s="8" t="str">
        <f>IFERROR(__xludf.DUMMYFUNCTION("""COMPUTED_VALUE"""),"A0029")</f>
        <v>A0029</v>
      </c>
      <c r="B272" s="8" t="str">
        <f>IFERROR(__xludf.DUMMYFUNCTION("""COMPUTED_VALUE"""),"P0029")</f>
        <v>P0029</v>
      </c>
      <c r="C272" s="5">
        <f>IFERROR(__xludf.DUMMYFUNCTION("""COMPUTED_VALUE"""),45859.0)</f>
        <v>45859</v>
      </c>
      <c r="D272" s="5" t="str">
        <f>IFERROR(__xludf.DUMMYFUNCTION("""COMPUTED_VALUE"""),"Monday")</f>
        <v>Monday</v>
      </c>
      <c r="E272" s="6">
        <f>IFERROR(__xludf.DUMMYFUNCTION("""COMPUTED_VALUE"""),1.0)</f>
        <v>1</v>
      </c>
      <c r="F272" s="7">
        <f>IFERROR(__xludf.DUMMYFUNCTION("""COMPUTED_VALUE"""),0.5520833333333334)</f>
        <v>0.5520833333</v>
      </c>
      <c r="G272" s="8" t="str">
        <f>IFERROR(__xludf.DUMMYFUNCTION("""COMPUTED_VALUE"""),"M")</f>
        <v>M</v>
      </c>
      <c r="H272" s="8">
        <f>IFERROR(__xludf.DUMMYFUNCTION("""COMPUTED_VALUE"""),62.0)</f>
        <v>62</v>
      </c>
      <c r="I272" s="8" t="str">
        <f>IFERROR(__xludf.DUMMYFUNCTION("""COMPUTED_VALUE"""),"Dr. B")</f>
        <v>Dr. B</v>
      </c>
      <c r="J272" s="8" t="str">
        <f>IFERROR(__xludf.DUMMYFUNCTION("""COMPUTED_VALUE"""),"Follow-up")</f>
        <v>Follow-up</v>
      </c>
      <c r="K272" s="8">
        <f>IFERROR(__xludf.DUMMYFUNCTION("""COMPUTED_VALUE"""),25.0)</f>
        <v>25</v>
      </c>
      <c r="L272" s="8">
        <f>IFERROR(__xludf.DUMMYFUNCTION("""COMPUTED_VALUE"""),24.0)</f>
        <v>24</v>
      </c>
      <c r="M272" s="8">
        <f>IFERROR(__xludf.DUMMYFUNCTION("""COMPUTED_VALUE"""),-1.0)</f>
        <v>-1</v>
      </c>
      <c r="N272" s="8">
        <f>IFERROR(__xludf.DUMMYFUNCTION("""COMPUTED_VALUE"""),1.0)</f>
        <v>1</v>
      </c>
      <c r="O272" s="8" t="str">
        <f>IFERROR(__xludf.DUMMYFUNCTION("""COMPUTED_VALUE"""),"Yes")</f>
        <v>Yes</v>
      </c>
      <c r="P272" s="8"/>
    </row>
    <row r="273">
      <c r="A273" s="8" t="str">
        <f>IFERROR(__xludf.DUMMYFUNCTION("""COMPUTED_VALUE"""),"A0070")</f>
        <v>A0070</v>
      </c>
      <c r="B273" s="8" t="str">
        <f>IFERROR(__xludf.DUMMYFUNCTION("""COMPUTED_VALUE"""),"P0070")</f>
        <v>P0070</v>
      </c>
      <c r="C273" s="5">
        <f>IFERROR(__xludf.DUMMYFUNCTION("""COMPUTED_VALUE"""),45859.0)</f>
        <v>45859</v>
      </c>
      <c r="D273" s="5" t="str">
        <f>IFERROR(__xludf.DUMMYFUNCTION("""COMPUTED_VALUE"""),"Monday")</f>
        <v>Monday</v>
      </c>
      <c r="E273" s="6">
        <f>IFERROR(__xludf.DUMMYFUNCTION("""COMPUTED_VALUE"""),1.0)</f>
        <v>1</v>
      </c>
      <c r="F273" s="7">
        <f>IFERROR(__xludf.DUMMYFUNCTION("""COMPUTED_VALUE"""),0.4583333333333333)</f>
        <v>0.4583333333</v>
      </c>
      <c r="G273" s="8" t="str">
        <f>IFERROR(__xludf.DUMMYFUNCTION("""COMPUTED_VALUE"""),"F")</f>
        <v>F</v>
      </c>
      <c r="H273" s="8">
        <f>IFERROR(__xludf.DUMMYFUNCTION("""COMPUTED_VALUE"""),56.0)</f>
        <v>56</v>
      </c>
      <c r="I273" s="8" t="str">
        <f>IFERROR(__xludf.DUMMYFUNCTION("""COMPUTED_VALUE"""),"Dr. B")</f>
        <v>Dr. B</v>
      </c>
      <c r="J273" s="8" t="str">
        <f>IFERROR(__xludf.DUMMYFUNCTION("""COMPUTED_VALUE"""),"Follow-up")</f>
        <v>Follow-up</v>
      </c>
      <c r="K273" s="8">
        <f>IFERROR(__xludf.DUMMYFUNCTION("""COMPUTED_VALUE"""),20.0)</f>
        <v>20</v>
      </c>
      <c r="L273" s="8">
        <f>IFERROR(__xludf.DUMMYFUNCTION("""COMPUTED_VALUE"""),20.0)</f>
        <v>20</v>
      </c>
      <c r="M273" s="8">
        <f>IFERROR(__xludf.DUMMYFUNCTION("""COMPUTED_VALUE"""),0.0)</f>
        <v>0</v>
      </c>
      <c r="N273" s="8">
        <f>IFERROR(__xludf.DUMMYFUNCTION("""COMPUTED_VALUE"""),0.0)</f>
        <v>0</v>
      </c>
      <c r="O273" s="8" t="str">
        <f>IFERROR(__xludf.DUMMYFUNCTION("""COMPUTED_VALUE"""),"Yes")</f>
        <v>Yes</v>
      </c>
      <c r="P273" s="8"/>
    </row>
    <row r="274">
      <c r="A274" s="8" t="str">
        <f>IFERROR(__xludf.DUMMYFUNCTION("""COMPUTED_VALUE"""),"A0007")</f>
        <v>A0007</v>
      </c>
      <c r="B274" s="8" t="str">
        <f>IFERROR(__xludf.DUMMYFUNCTION("""COMPUTED_VALUE"""),"P0007")</f>
        <v>P0007</v>
      </c>
      <c r="C274" s="5">
        <f>IFERROR(__xludf.DUMMYFUNCTION("""COMPUTED_VALUE"""),45859.0)</f>
        <v>45859</v>
      </c>
      <c r="D274" s="5" t="str">
        <f>IFERROR(__xludf.DUMMYFUNCTION("""COMPUTED_VALUE"""),"Monday")</f>
        <v>Monday</v>
      </c>
      <c r="E274" s="6">
        <f>IFERROR(__xludf.DUMMYFUNCTION("""COMPUTED_VALUE"""),1.0)</f>
        <v>1</v>
      </c>
      <c r="F274" s="7">
        <f>IFERROR(__xludf.DUMMYFUNCTION("""COMPUTED_VALUE"""),0.6666666666666666)</f>
        <v>0.6666666667</v>
      </c>
      <c r="G274" s="8" t="str">
        <f>IFERROR(__xludf.DUMMYFUNCTION("""COMPUTED_VALUE"""),"M")</f>
        <v>M</v>
      </c>
      <c r="H274" s="8">
        <f>IFERROR(__xludf.DUMMYFUNCTION("""COMPUTED_VALUE"""),33.0)</f>
        <v>33</v>
      </c>
      <c r="I274" s="8" t="str">
        <f>IFERROR(__xludf.DUMMYFUNCTION("""COMPUTED_VALUE"""),"Nurse D")</f>
        <v>Nurse D</v>
      </c>
      <c r="J274" s="8" t="str">
        <f>IFERROR(__xludf.DUMMYFUNCTION("""COMPUTED_VALUE"""),"Consultation")</f>
        <v>Consultation</v>
      </c>
      <c r="K274" s="8">
        <f>IFERROR(__xludf.DUMMYFUNCTION("""COMPUTED_VALUE"""),30.0)</f>
        <v>30</v>
      </c>
      <c r="L274" s="8">
        <f>IFERROR(__xludf.DUMMYFUNCTION("""COMPUTED_VALUE"""),32.0)</f>
        <v>32</v>
      </c>
      <c r="M274" s="8">
        <f>IFERROR(__xludf.DUMMYFUNCTION("""COMPUTED_VALUE"""),2.0)</f>
        <v>2</v>
      </c>
      <c r="N274" s="8">
        <f>IFERROR(__xludf.DUMMYFUNCTION("""COMPUTED_VALUE"""),2.0)</f>
        <v>2</v>
      </c>
      <c r="O274" s="8" t="str">
        <f>IFERROR(__xludf.DUMMYFUNCTION("""COMPUTED_VALUE"""),"Yes")</f>
        <v>Yes</v>
      </c>
      <c r="P274" s="8"/>
    </row>
    <row r="275">
      <c r="A275" s="8" t="str">
        <f>IFERROR(__xludf.DUMMYFUNCTION("""COMPUTED_VALUE"""),"A0118")</f>
        <v>A0118</v>
      </c>
      <c r="B275" s="8" t="str">
        <f>IFERROR(__xludf.DUMMYFUNCTION("""COMPUTED_VALUE"""),"P0118")</f>
        <v>P0118</v>
      </c>
      <c r="C275" s="5">
        <f>IFERROR(__xludf.DUMMYFUNCTION("""COMPUTED_VALUE"""),45859.0)</f>
        <v>45859</v>
      </c>
      <c r="D275" s="5" t="str">
        <f>IFERROR(__xludf.DUMMYFUNCTION("""COMPUTED_VALUE"""),"Monday")</f>
        <v>Monday</v>
      </c>
      <c r="E275" s="6">
        <f>IFERROR(__xludf.DUMMYFUNCTION("""COMPUTED_VALUE"""),1.0)</f>
        <v>1</v>
      </c>
      <c r="F275" s="7">
        <f>IFERROR(__xludf.DUMMYFUNCTION("""COMPUTED_VALUE"""),0.4270833333333333)</f>
        <v>0.4270833333</v>
      </c>
      <c r="G275" s="8" t="str">
        <f>IFERROR(__xludf.DUMMYFUNCTION("""COMPUTED_VALUE"""),"M")</f>
        <v>M</v>
      </c>
      <c r="H275" s="8">
        <f>IFERROR(__xludf.DUMMYFUNCTION("""COMPUTED_VALUE"""),56.0)</f>
        <v>56</v>
      </c>
      <c r="I275" s="8" t="str">
        <f>IFERROR(__xludf.DUMMYFUNCTION("""COMPUTED_VALUE"""),"Dr. B")</f>
        <v>Dr. B</v>
      </c>
      <c r="J275" s="8" t="str">
        <f>IFERROR(__xludf.DUMMYFUNCTION("""COMPUTED_VALUE"""),"Consultation")</f>
        <v>Consultation</v>
      </c>
      <c r="K275" s="8">
        <f>IFERROR(__xludf.DUMMYFUNCTION("""COMPUTED_VALUE"""),20.0)</f>
        <v>20</v>
      </c>
      <c r="L275" s="8">
        <f>IFERROR(__xludf.DUMMYFUNCTION("""COMPUTED_VALUE"""),22.0)</f>
        <v>22</v>
      </c>
      <c r="M275" s="8">
        <f>IFERROR(__xludf.DUMMYFUNCTION("""COMPUTED_VALUE"""),2.0)</f>
        <v>2</v>
      </c>
      <c r="N275" s="8">
        <f>IFERROR(__xludf.DUMMYFUNCTION("""COMPUTED_VALUE"""),2.0)</f>
        <v>2</v>
      </c>
      <c r="O275" s="8" t="str">
        <f>IFERROR(__xludf.DUMMYFUNCTION("""COMPUTED_VALUE"""),"Yes")</f>
        <v>Yes</v>
      </c>
      <c r="P275" s="8"/>
    </row>
    <row r="276">
      <c r="A276" s="8" t="str">
        <f>IFERROR(__xludf.DUMMYFUNCTION("""COMPUTED_VALUE"""),"A0289")</f>
        <v>A0289</v>
      </c>
      <c r="B276" s="8" t="str">
        <f>IFERROR(__xludf.DUMMYFUNCTION("""COMPUTED_VALUE"""),"P0289")</f>
        <v>P0289</v>
      </c>
      <c r="C276" s="5">
        <f>IFERROR(__xludf.DUMMYFUNCTION("""COMPUTED_VALUE"""),45859.0)</f>
        <v>45859</v>
      </c>
      <c r="D276" s="5" t="str">
        <f>IFERROR(__xludf.DUMMYFUNCTION("""COMPUTED_VALUE"""),"Monday")</f>
        <v>Monday</v>
      </c>
      <c r="E276" s="6">
        <f>IFERROR(__xludf.DUMMYFUNCTION("""COMPUTED_VALUE"""),1.0)</f>
        <v>1</v>
      </c>
      <c r="F276" s="7">
        <f>IFERROR(__xludf.DUMMYFUNCTION("""COMPUTED_VALUE"""),0.4583333333333333)</f>
        <v>0.4583333333</v>
      </c>
      <c r="G276" s="8" t="str">
        <f>IFERROR(__xludf.DUMMYFUNCTION("""COMPUTED_VALUE"""),"M")</f>
        <v>M</v>
      </c>
      <c r="H276" s="8">
        <f>IFERROR(__xludf.DUMMYFUNCTION("""COMPUTED_VALUE"""),78.0)</f>
        <v>78</v>
      </c>
      <c r="I276" s="8" t="str">
        <f>IFERROR(__xludf.DUMMYFUNCTION("""COMPUTED_VALUE"""),"Dr. B")</f>
        <v>Dr. B</v>
      </c>
      <c r="J276" s="8" t="str">
        <f>IFERROR(__xludf.DUMMYFUNCTION("""COMPUTED_VALUE"""),"Follow-up")</f>
        <v>Follow-up</v>
      </c>
      <c r="K276" s="8">
        <f>IFERROR(__xludf.DUMMYFUNCTION("""COMPUTED_VALUE"""),20.0)</f>
        <v>20</v>
      </c>
      <c r="L276" s="8">
        <f>IFERROR(__xludf.DUMMYFUNCTION("""COMPUTED_VALUE"""),22.0)</f>
        <v>22</v>
      </c>
      <c r="M276" s="8">
        <f>IFERROR(__xludf.DUMMYFUNCTION("""COMPUTED_VALUE"""),2.0)</f>
        <v>2</v>
      </c>
      <c r="N276" s="8">
        <f>IFERROR(__xludf.DUMMYFUNCTION("""COMPUTED_VALUE"""),2.0)</f>
        <v>2</v>
      </c>
      <c r="O276" s="8" t="str">
        <f>IFERROR(__xludf.DUMMYFUNCTION("""COMPUTED_VALUE"""),"Yes")</f>
        <v>Yes</v>
      </c>
      <c r="P276" s="8"/>
    </row>
    <row r="277">
      <c r="A277" s="8" t="str">
        <f>IFERROR(__xludf.DUMMYFUNCTION("""COMPUTED_VALUE"""),"A0015")</f>
        <v>A0015</v>
      </c>
      <c r="B277" s="8" t="str">
        <f>IFERROR(__xludf.DUMMYFUNCTION("""COMPUTED_VALUE"""),"P0015")</f>
        <v>P0015</v>
      </c>
      <c r="C277" s="5">
        <f>IFERROR(__xludf.DUMMYFUNCTION("""COMPUTED_VALUE"""),45859.0)</f>
        <v>45859</v>
      </c>
      <c r="D277" s="5" t="str">
        <f>IFERROR(__xludf.DUMMYFUNCTION("""COMPUTED_VALUE"""),"Monday")</f>
        <v>Monday</v>
      </c>
      <c r="E277" s="6">
        <f>IFERROR(__xludf.DUMMYFUNCTION("""COMPUTED_VALUE"""),1.0)</f>
        <v>1</v>
      </c>
      <c r="F277" s="7">
        <f>IFERROR(__xludf.DUMMYFUNCTION("""COMPUTED_VALUE"""),0.5416666666666666)</f>
        <v>0.5416666667</v>
      </c>
      <c r="G277" s="8" t="str">
        <f>IFERROR(__xludf.DUMMYFUNCTION("""COMPUTED_VALUE"""),"M")</f>
        <v>M</v>
      </c>
      <c r="H277" s="8">
        <f>IFERROR(__xludf.DUMMYFUNCTION("""COMPUTED_VALUE"""),53.0)</f>
        <v>53</v>
      </c>
      <c r="I277" s="8" t="str">
        <f>IFERROR(__xludf.DUMMYFUNCTION("""COMPUTED_VALUE"""),"Dr. B")</f>
        <v>Dr. B</v>
      </c>
      <c r="J277" s="8" t="str">
        <f>IFERROR(__xludf.DUMMYFUNCTION("""COMPUTED_VALUE"""),"Consultation")</f>
        <v>Consultation</v>
      </c>
      <c r="K277" s="8">
        <f>IFERROR(__xludf.DUMMYFUNCTION("""COMPUTED_VALUE"""),20.0)</f>
        <v>20</v>
      </c>
      <c r="L277" s="8">
        <f>IFERROR(__xludf.DUMMYFUNCTION("""COMPUTED_VALUE"""),23.0)</f>
        <v>23</v>
      </c>
      <c r="M277" s="8">
        <f>IFERROR(__xludf.DUMMYFUNCTION("""COMPUTED_VALUE"""),3.0)</f>
        <v>3</v>
      </c>
      <c r="N277" s="8">
        <f>IFERROR(__xludf.DUMMYFUNCTION("""COMPUTED_VALUE"""),3.0)</f>
        <v>3</v>
      </c>
      <c r="O277" s="8" t="str">
        <f>IFERROR(__xludf.DUMMYFUNCTION("""COMPUTED_VALUE"""),"Yes")</f>
        <v>Yes</v>
      </c>
      <c r="P277" s="8"/>
    </row>
    <row r="278">
      <c r="A278" s="8" t="str">
        <f>IFERROR(__xludf.DUMMYFUNCTION("""COMPUTED_VALUE"""),"A0433")</f>
        <v>A0433</v>
      </c>
      <c r="B278" s="8" t="str">
        <f>IFERROR(__xludf.DUMMYFUNCTION("""COMPUTED_VALUE"""),"P0433")</f>
        <v>P0433</v>
      </c>
      <c r="C278" s="5">
        <f>IFERROR(__xludf.DUMMYFUNCTION("""COMPUTED_VALUE"""),45859.0)</f>
        <v>45859</v>
      </c>
      <c r="D278" s="5" t="str">
        <f>IFERROR(__xludf.DUMMYFUNCTION("""COMPUTED_VALUE"""),"Monday")</f>
        <v>Monday</v>
      </c>
      <c r="E278" s="6">
        <f>IFERROR(__xludf.DUMMYFUNCTION("""COMPUTED_VALUE"""),1.0)</f>
        <v>1</v>
      </c>
      <c r="F278" s="7">
        <f>IFERROR(__xludf.DUMMYFUNCTION("""COMPUTED_VALUE"""),0.6979166666666666)</f>
        <v>0.6979166667</v>
      </c>
      <c r="G278" s="8" t="str">
        <f>IFERROR(__xludf.DUMMYFUNCTION("""COMPUTED_VALUE"""),"M")</f>
        <v>M</v>
      </c>
      <c r="H278" s="8">
        <f>IFERROR(__xludf.DUMMYFUNCTION("""COMPUTED_VALUE"""),45.0)</f>
        <v>45</v>
      </c>
      <c r="I278" s="8" t="str">
        <f>IFERROR(__xludf.DUMMYFUNCTION("""COMPUTED_VALUE"""),"Dr. B")</f>
        <v>Dr. B</v>
      </c>
      <c r="J278" s="8" t="str">
        <f>IFERROR(__xludf.DUMMYFUNCTION("""COMPUTED_VALUE"""),"Consultation")</f>
        <v>Consultation</v>
      </c>
      <c r="K278" s="8">
        <f>IFERROR(__xludf.DUMMYFUNCTION("""COMPUTED_VALUE"""),20.0)</f>
        <v>20</v>
      </c>
      <c r="L278" s="8">
        <f>IFERROR(__xludf.DUMMYFUNCTION("""COMPUTED_VALUE"""),24.0)</f>
        <v>24</v>
      </c>
      <c r="M278" s="8">
        <f>IFERROR(__xludf.DUMMYFUNCTION("""COMPUTED_VALUE"""),4.0)</f>
        <v>4</v>
      </c>
      <c r="N278" s="8">
        <f>IFERROR(__xludf.DUMMYFUNCTION("""COMPUTED_VALUE"""),4.0)</f>
        <v>4</v>
      </c>
      <c r="O278" s="8" t="str">
        <f>IFERROR(__xludf.DUMMYFUNCTION("""COMPUTED_VALUE"""),"Yes")</f>
        <v>Yes</v>
      </c>
      <c r="P278" s="8"/>
    </row>
    <row r="279">
      <c r="A279" s="8" t="str">
        <f>IFERROR(__xludf.DUMMYFUNCTION("""COMPUTED_VALUE"""),"A0453")</f>
        <v>A0453</v>
      </c>
      <c r="B279" s="8" t="str">
        <f>IFERROR(__xludf.DUMMYFUNCTION("""COMPUTED_VALUE"""),"P0453")</f>
        <v>P0453</v>
      </c>
      <c r="C279" s="5">
        <f>IFERROR(__xludf.DUMMYFUNCTION("""COMPUTED_VALUE"""),45859.0)</f>
        <v>45859</v>
      </c>
      <c r="D279" s="5" t="str">
        <f>IFERROR(__xludf.DUMMYFUNCTION("""COMPUTED_VALUE"""),"Monday")</f>
        <v>Monday</v>
      </c>
      <c r="E279" s="6">
        <f>IFERROR(__xludf.DUMMYFUNCTION("""COMPUTED_VALUE"""),1.0)</f>
        <v>1</v>
      </c>
      <c r="F279" s="7">
        <f>IFERROR(__xludf.DUMMYFUNCTION("""COMPUTED_VALUE"""),0.3854166666666667)</f>
        <v>0.3854166667</v>
      </c>
      <c r="G279" s="8" t="str">
        <f>IFERROR(__xludf.DUMMYFUNCTION("""COMPUTED_VALUE"""),"F")</f>
        <v>F</v>
      </c>
      <c r="H279" s="8">
        <f>IFERROR(__xludf.DUMMYFUNCTION("""COMPUTED_VALUE"""),10.0)</f>
        <v>10</v>
      </c>
      <c r="I279" s="8" t="str">
        <f>IFERROR(__xludf.DUMMYFUNCTION("""COMPUTED_VALUE"""),"Dr. B")</f>
        <v>Dr. B</v>
      </c>
      <c r="J279" s="8" t="str">
        <f>IFERROR(__xludf.DUMMYFUNCTION("""COMPUTED_VALUE"""),"Consultation")</f>
        <v>Consultation</v>
      </c>
      <c r="K279" s="8">
        <f>IFERROR(__xludf.DUMMYFUNCTION("""COMPUTED_VALUE"""),25.0)</f>
        <v>25</v>
      </c>
      <c r="L279" s="8">
        <f>IFERROR(__xludf.DUMMYFUNCTION("""COMPUTED_VALUE"""),34.0)</f>
        <v>34</v>
      </c>
      <c r="M279" s="8">
        <f>IFERROR(__xludf.DUMMYFUNCTION("""COMPUTED_VALUE"""),9.0)</f>
        <v>9</v>
      </c>
      <c r="N279" s="8">
        <f>IFERROR(__xludf.DUMMYFUNCTION("""COMPUTED_VALUE"""),9.0)</f>
        <v>9</v>
      </c>
      <c r="O279" s="8" t="str">
        <f>IFERROR(__xludf.DUMMYFUNCTION("""COMPUTED_VALUE"""),"Yes")</f>
        <v>Yes</v>
      </c>
      <c r="P279" s="8"/>
    </row>
    <row r="280">
      <c r="A280" s="8" t="str">
        <f>IFERROR(__xludf.DUMMYFUNCTION("""COMPUTED_VALUE"""),"A0372")</f>
        <v>A0372</v>
      </c>
      <c r="B280" s="8" t="str">
        <f>IFERROR(__xludf.DUMMYFUNCTION("""COMPUTED_VALUE"""),"P0372")</f>
        <v>P0372</v>
      </c>
      <c r="C280" s="5">
        <f>IFERROR(__xludf.DUMMYFUNCTION("""COMPUTED_VALUE"""),45860.0)</f>
        <v>45860</v>
      </c>
      <c r="D280" s="5" t="str">
        <f>IFERROR(__xludf.DUMMYFUNCTION("""COMPUTED_VALUE"""),"Tuesday")</f>
        <v>Tuesday</v>
      </c>
      <c r="E280" s="6">
        <f>IFERROR(__xludf.DUMMYFUNCTION("""COMPUTED_VALUE"""),2.0)</f>
        <v>2</v>
      </c>
      <c r="F280" s="7">
        <f>IFERROR(__xludf.DUMMYFUNCTION("""COMPUTED_VALUE"""),0.4895833333333333)</f>
        <v>0.4895833333</v>
      </c>
      <c r="G280" s="8" t="str">
        <f>IFERROR(__xludf.DUMMYFUNCTION("""COMPUTED_VALUE"""),"M")</f>
        <v>M</v>
      </c>
      <c r="H280" s="8">
        <f>IFERROR(__xludf.DUMMYFUNCTION("""COMPUTED_VALUE"""),36.0)</f>
        <v>36</v>
      </c>
      <c r="I280" s="8" t="str">
        <f>IFERROR(__xludf.DUMMYFUNCTION("""COMPUTED_VALUE"""),"Dr. B")</f>
        <v>Dr. B</v>
      </c>
      <c r="J280" s="8" t="str">
        <f>IFERROR(__xludf.DUMMYFUNCTION("""COMPUTED_VALUE"""),"Follow-up")</f>
        <v>Follow-up</v>
      </c>
      <c r="K280" s="8">
        <f>IFERROR(__xludf.DUMMYFUNCTION("""COMPUTED_VALUE"""),20.0)</f>
        <v>20</v>
      </c>
      <c r="L280" s="8">
        <f>IFERROR(__xludf.DUMMYFUNCTION("""COMPUTED_VALUE"""),14.0)</f>
        <v>14</v>
      </c>
      <c r="M280" s="8">
        <f>IFERROR(__xludf.DUMMYFUNCTION("""COMPUTED_VALUE"""),-6.0)</f>
        <v>-6</v>
      </c>
      <c r="N280" s="8">
        <f>IFERROR(__xludf.DUMMYFUNCTION("""COMPUTED_VALUE"""),6.0)</f>
        <v>6</v>
      </c>
      <c r="O280" s="8" t="str">
        <f>IFERROR(__xludf.DUMMYFUNCTION("""COMPUTED_VALUE"""),"Yes")</f>
        <v>Yes</v>
      </c>
      <c r="P280" s="8"/>
    </row>
    <row r="281">
      <c r="A281" s="8" t="str">
        <f>IFERROR(__xludf.DUMMYFUNCTION("""COMPUTED_VALUE"""),"A0419")</f>
        <v>A0419</v>
      </c>
      <c r="B281" s="8" t="str">
        <f>IFERROR(__xludf.DUMMYFUNCTION("""COMPUTED_VALUE"""),"P0419")</f>
        <v>P0419</v>
      </c>
      <c r="C281" s="5">
        <f>IFERROR(__xludf.DUMMYFUNCTION("""COMPUTED_VALUE"""),45860.0)</f>
        <v>45860</v>
      </c>
      <c r="D281" s="5" t="str">
        <f>IFERROR(__xludf.DUMMYFUNCTION("""COMPUTED_VALUE"""),"Tuesday")</f>
        <v>Tuesday</v>
      </c>
      <c r="E281" s="6">
        <f>IFERROR(__xludf.DUMMYFUNCTION("""COMPUTED_VALUE"""),2.0)</f>
        <v>2</v>
      </c>
      <c r="F281" s="7">
        <f>IFERROR(__xludf.DUMMYFUNCTION("""COMPUTED_VALUE"""),0.6875)</f>
        <v>0.6875</v>
      </c>
      <c r="G281" s="8" t="str">
        <f>IFERROR(__xludf.DUMMYFUNCTION("""COMPUTED_VALUE"""),"F")</f>
        <v>F</v>
      </c>
      <c r="H281" s="8">
        <f>IFERROR(__xludf.DUMMYFUNCTION("""COMPUTED_VALUE"""),20.0)</f>
        <v>20</v>
      </c>
      <c r="I281" s="8" t="str">
        <f>IFERROR(__xludf.DUMMYFUNCTION("""COMPUTED_VALUE"""),"Dr. A")</f>
        <v>Dr. A</v>
      </c>
      <c r="J281" s="8" t="str">
        <f>IFERROR(__xludf.DUMMYFUNCTION("""COMPUTED_VALUE"""),"Consultation")</f>
        <v>Consultation</v>
      </c>
      <c r="K281" s="8">
        <f>IFERROR(__xludf.DUMMYFUNCTION("""COMPUTED_VALUE"""),25.0)</f>
        <v>25</v>
      </c>
      <c r="L281" s="8">
        <f>IFERROR(__xludf.DUMMYFUNCTION("""COMPUTED_VALUE"""),21.0)</f>
        <v>21</v>
      </c>
      <c r="M281" s="8">
        <f>IFERROR(__xludf.DUMMYFUNCTION("""COMPUTED_VALUE"""),-4.0)</f>
        <v>-4</v>
      </c>
      <c r="N281" s="8">
        <f>IFERROR(__xludf.DUMMYFUNCTION("""COMPUTED_VALUE"""),4.0)</f>
        <v>4</v>
      </c>
      <c r="O281" s="8" t="str">
        <f>IFERROR(__xludf.DUMMYFUNCTION("""COMPUTED_VALUE"""),"Yes")</f>
        <v>Yes</v>
      </c>
      <c r="P281" s="8"/>
    </row>
    <row r="282">
      <c r="A282" s="8" t="str">
        <f>IFERROR(__xludf.DUMMYFUNCTION("""COMPUTED_VALUE"""),"A0428")</f>
        <v>A0428</v>
      </c>
      <c r="B282" s="8" t="str">
        <f>IFERROR(__xludf.DUMMYFUNCTION("""COMPUTED_VALUE"""),"P0428")</f>
        <v>P0428</v>
      </c>
      <c r="C282" s="5">
        <f>IFERROR(__xludf.DUMMYFUNCTION("""COMPUTED_VALUE"""),45860.0)</f>
        <v>45860</v>
      </c>
      <c r="D282" s="5" t="str">
        <f>IFERROR(__xludf.DUMMYFUNCTION("""COMPUTED_VALUE"""),"Tuesday")</f>
        <v>Tuesday</v>
      </c>
      <c r="E282" s="6">
        <f>IFERROR(__xludf.DUMMYFUNCTION("""COMPUTED_VALUE"""),2.0)</f>
        <v>2</v>
      </c>
      <c r="F282" s="7">
        <f>IFERROR(__xludf.DUMMYFUNCTION("""COMPUTED_VALUE"""),0.3541666666666667)</f>
        <v>0.3541666667</v>
      </c>
      <c r="G282" s="8" t="str">
        <f>IFERROR(__xludf.DUMMYFUNCTION("""COMPUTED_VALUE"""),"F")</f>
        <v>F</v>
      </c>
      <c r="H282" s="8">
        <f>IFERROR(__xludf.DUMMYFUNCTION("""COMPUTED_VALUE"""),62.0)</f>
        <v>62</v>
      </c>
      <c r="I282" s="8" t="str">
        <f>IFERROR(__xludf.DUMMYFUNCTION("""COMPUTED_VALUE"""),"Nurse D")</f>
        <v>Nurse D</v>
      </c>
      <c r="J282" s="8" t="str">
        <f>IFERROR(__xludf.DUMMYFUNCTION("""COMPUTED_VALUE"""),"Consultation")</f>
        <v>Consultation</v>
      </c>
      <c r="K282" s="8">
        <f>IFERROR(__xludf.DUMMYFUNCTION("""COMPUTED_VALUE"""),25.0)</f>
        <v>25</v>
      </c>
      <c r="L282" s="8">
        <f>IFERROR(__xludf.DUMMYFUNCTION("""COMPUTED_VALUE"""),22.0)</f>
        <v>22</v>
      </c>
      <c r="M282" s="8">
        <f>IFERROR(__xludf.DUMMYFUNCTION("""COMPUTED_VALUE"""),-3.0)</f>
        <v>-3</v>
      </c>
      <c r="N282" s="8">
        <f>IFERROR(__xludf.DUMMYFUNCTION("""COMPUTED_VALUE"""),3.0)</f>
        <v>3</v>
      </c>
      <c r="O282" s="8" t="str">
        <f>IFERROR(__xludf.DUMMYFUNCTION("""COMPUTED_VALUE"""),"Yes")</f>
        <v>Yes</v>
      </c>
      <c r="P282" s="8"/>
    </row>
    <row r="283">
      <c r="A283" s="8" t="str">
        <f>IFERROR(__xludf.DUMMYFUNCTION("""COMPUTED_VALUE"""),"A0306")</f>
        <v>A0306</v>
      </c>
      <c r="B283" s="8" t="str">
        <f>IFERROR(__xludf.DUMMYFUNCTION("""COMPUTED_VALUE"""),"P0306")</f>
        <v>P0306</v>
      </c>
      <c r="C283" s="5">
        <f>IFERROR(__xludf.DUMMYFUNCTION("""COMPUTED_VALUE"""),45860.0)</f>
        <v>45860</v>
      </c>
      <c r="D283" s="5" t="str">
        <f>IFERROR(__xludf.DUMMYFUNCTION("""COMPUTED_VALUE"""),"Tuesday")</f>
        <v>Tuesday</v>
      </c>
      <c r="E283" s="6">
        <f>IFERROR(__xludf.DUMMYFUNCTION("""COMPUTED_VALUE"""),2.0)</f>
        <v>2</v>
      </c>
      <c r="F283" s="7">
        <f>IFERROR(__xludf.DUMMYFUNCTION("""COMPUTED_VALUE"""),0.53125)</f>
        <v>0.53125</v>
      </c>
      <c r="G283" s="8" t="str">
        <f>IFERROR(__xludf.DUMMYFUNCTION("""COMPUTED_VALUE"""),"M")</f>
        <v>M</v>
      </c>
      <c r="H283" s="8">
        <f>IFERROR(__xludf.DUMMYFUNCTION("""COMPUTED_VALUE"""),36.0)</f>
        <v>36</v>
      </c>
      <c r="I283" s="8" t="str">
        <f>IFERROR(__xludf.DUMMYFUNCTION("""COMPUTED_VALUE"""),"Dr. A")</f>
        <v>Dr. A</v>
      </c>
      <c r="J283" s="8" t="str">
        <f>IFERROR(__xludf.DUMMYFUNCTION("""COMPUTED_VALUE"""),"Emergency")</f>
        <v>Emergency</v>
      </c>
      <c r="K283" s="8">
        <f>IFERROR(__xludf.DUMMYFUNCTION("""COMPUTED_VALUE"""),15.0)</f>
        <v>15</v>
      </c>
      <c r="L283" s="8">
        <f>IFERROR(__xludf.DUMMYFUNCTION("""COMPUTED_VALUE"""),13.0)</f>
        <v>13</v>
      </c>
      <c r="M283" s="8">
        <f>IFERROR(__xludf.DUMMYFUNCTION("""COMPUTED_VALUE"""),-2.0)</f>
        <v>-2</v>
      </c>
      <c r="N283" s="8">
        <f>IFERROR(__xludf.DUMMYFUNCTION("""COMPUTED_VALUE"""),2.0)</f>
        <v>2</v>
      </c>
      <c r="O283" s="8" t="str">
        <f>IFERROR(__xludf.DUMMYFUNCTION("""COMPUTED_VALUE"""),"Yes")</f>
        <v>Yes</v>
      </c>
      <c r="P283" s="8"/>
    </row>
    <row r="284">
      <c r="A284" s="8" t="str">
        <f>IFERROR(__xludf.DUMMYFUNCTION("""COMPUTED_VALUE"""),"A0496")</f>
        <v>A0496</v>
      </c>
      <c r="B284" s="8" t="str">
        <f>IFERROR(__xludf.DUMMYFUNCTION("""COMPUTED_VALUE"""),"P0496")</f>
        <v>P0496</v>
      </c>
      <c r="C284" s="5">
        <f>IFERROR(__xludf.DUMMYFUNCTION("""COMPUTED_VALUE"""),45860.0)</f>
        <v>45860</v>
      </c>
      <c r="D284" s="5" t="str">
        <f>IFERROR(__xludf.DUMMYFUNCTION("""COMPUTED_VALUE"""),"Tuesday")</f>
        <v>Tuesday</v>
      </c>
      <c r="E284" s="6">
        <f>IFERROR(__xludf.DUMMYFUNCTION("""COMPUTED_VALUE"""),2.0)</f>
        <v>2</v>
      </c>
      <c r="F284" s="7">
        <f>IFERROR(__xludf.DUMMYFUNCTION("""COMPUTED_VALUE"""),0.6875)</f>
        <v>0.6875</v>
      </c>
      <c r="G284" s="8" t="str">
        <f>IFERROR(__xludf.DUMMYFUNCTION("""COMPUTED_VALUE"""),"F")</f>
        <v>F</v>
      </c>
      <c r="H284" s="8">
        <f>IFERROR(__xludf.DUMMYFUNCTION("""COMPUTED_VALUE"""),20.0)</f>
        <v>20</v>
      </c>
      <c r="I284" s="8" t="str">
        <f>IFERROR(__xludf.DUMMYFUNCTION("""COMPUTED_VALUE"""),"Dr. B")</f>
        <v>Dr. B</v>
      </c>
      <c r="J284" s="8" t="str">
        <f>IFERROR(__xludf.DUMMYFUNCTION("""COMPUTED_VALUE"""),"Consultation")</f>
        <v>Consultation</v>
      </c>
      <c r="K284" s="8">
        <f>IFERROR(__xludf.DUMMYFUNCTION("""COMPUTED_VALUE"""),15.0)</f>
        <v>15</v>
      </c>
      <c r="L284" s="8">
        <f>IFERROR(__xludf.DUMMYFUNCTION("""COMPUTED_VALUE"""),14.0)</f>
        <v>14</v>
      </c>
      <c r="M284" s="8">
        <f>IFERROR(__xludf.DUMMYFUNCTION("""COMPUTED_VALUE"""),-1.0)</f>
        <v>-1</v>
      </c>
      <c r="N284" s="8">
        <f>IFERROR(__xludf.DUMMYFUNCTION("""COMPUTED_VALUE"""),1.0)</f>
        <v>1</v>
      </c>
      <c r="O284" s="8" t="str">
        <f>IFERROR(__xludf.DUMMYFUNCTION("""COMPUTED_VALUE"""),"Yes")</f>
        <v>Yes</v>
      </c>
      <c r="P284" s="8"/>
    </row>
    <row r="285">
      <c r="A285" s="8" t="str">
        <f>IFERROR(__xludf.DUMMYFUNCTION("""COMPUTED_VALUE"""),"A0020")</f>
        <v>A0020</v>
      </c>
      <c r="B285" s="8" t="str">
        <f>IFERROR(__xludf.DUMMYFUNCTION("""COMPUTED_VALUE"""),"P0020")</f>
        <v>P0020</v>
      </c>
      <c r="C285" s="5">
        <f>IFERROR(__xludf.DUMMYFUNCTION("""COMPUTED_VALUE"""),45860.0)</f>
        <v>45860</v>
      </c>
      <c r="D285" s="5" t="str">
        <f>IFERROR(__xludf.DUMMYFUNCTION("""COMPUTED_VALUE"""),"Tuesday")</f>
        <v>Tuesday</v>
      </c>
      <c r="E285" s="6">
        <f>IFERROR(__xludf.DUMMYFUNCTION("""COMPUTED_VALUE"""),2.0)</f>
        <v>2</v>
      </c>
      <c r="F285" s="7">
        <f>IFERROR(__xludf.DUMMYFUNCTION("""COMPUTED_VALUE"""),0.6666666666666666)</f>
        <v>0.6666666667</v>
      </c>
      <c r="G285" s="8" t="str">
        <f>IFERROR(__xludf.DUMMYFUNCTION("""COMPUTED_VALUE"""),"F")</f>
        <v>F</v>
      </c>
      <c r="H285" s="8">
        <f>IFERROR(__xludf.DUMMYFUNCTION("""COMPUTED_VALUE"""),74.0)</f>
        <v>74</v>
      </c>
      <c r="I285" s="8" t="str">
        <f>IFERROR(__xludf.DUMMYFUNCTION("""COMPUTED_VALUE"""),"Dr. B")</f>
        <v>Dr. B</v>
      </c>
      <c r="J285" s="8" t="str">
        <f>IFERROR(__xludf.DUMMYFUNCTION("""COMPUTED_VALUE"""),"Emergency")</f>
        <v>Emergency</v>
      </c>
      <c r="K285" s="8">
        <f>IFERROR(__xludf.DUMMYFUNCTION("""COMPUTED_VALUE"""),20.0)</f>
        <v>20</v>
      </c>
      <c r="L285" s="8">
        <f>IFERROR(__xludf.DUMMYFUNCTION("""COMPUTED_VALUE"""),20.0)</f>
        <v>20</v>
      </c>
      <c r="M285" s="8">
        <f>IFERROR(__xludf.DUMMYFUNCTION("""COMPUTED_VALUE"""),0.0)</f>
        <v>0</v>
      </c>
      <c r="N285" s="8">
        <f>IFERROR(__xludf.DUMMYFUNCTION("""COMPUTED_VALUE"""),0.0)</f>
        <v>0</v>
      </c>
      <c r="O285" s="8" t="str">
        <f>IFERROR(__xludf.DUMMYFUNCTION("""COMPUTED_VALUE"""),"Yes")</f>
        <v>Yes</v>
      </c>
      <c r="P285" s="8"/>
    </row>
    <row r="286">
      <c r="A286" s="8" t="str">
        <f>IFERROR(__xludf.DUMMYFUNCTION("""COMPUTED_VALUE"""),"A0210")</f>
        <v>A0210</v>
      </c>
      <c r="B286" s="8" t="str">
        <f>IFERROR(__xludf.DUMMYFUNCTION("""COMPUTED_VALUE"""),"P0210")</f>
        <v>P0210</v>
      </c>
      <c r="C286" s="5">
        <f>IFERROR(__xludf.DUMMYFUNCTION("""COMPUTED_VALUE"""),45860.0)</f>
        <v>45860</v>
      </c>
      <c r="D286" s="5" t="str">
        <f>IFERROR(__xludf.DUMMYFUNCTION("""COMPUTED_VALUE"""),"Tuesday")</f>
        <v>Tuesday</v>
      </c>
      <c r="E286" s="6">
        <f>IFERROR(__xludf.DUMMYFUNCTION("""COMPUTED_VALUE"""),2.0)</f>
        <v>2</v>
      </c>
      <c r="F286" s="7">
        <f>IFERROR(__xludf.DUMMYFUNCTION("""COMPUTED_VALUE"""),0.4895833333333333)</f>
        <v>0.4895833333</v>
      </c>
      <c r="G286" s="8" t="str">
        <f>IFERROR(__xludf.DUMMYFUNCTION("""COMPUTED_VALUE"""),"F")</f>
        <v>F</v>
      </c>
      <c r="H286" s="8">
        <f>IFERROR(__xludf.DUMMYFUNCTION("""COMPUTED_VALUE"""),68.0)</f>
        <v>68</v>
      </c>
      <c r="I286" s="8" t="str">
        <f>IFERROR(__xludf.DUMMYFUNCTION("""COMPUTED_VALUE"""),"Dr. C")</f>
        <v>Dr. C</v>
      </c>
      <c r="J286" s="8" t="str">
        <f>IFERROR(__xludf.DUMMYFUNCTION("""COMPUTED_VALUE"""),"Emergency")</f>
        <v>Emergency</v>
      </c>
      <c r="K286" s="8">
        <f>IFERROR(__xludf.DUMMYFUNCTION("""COMPUTED_VALUE"""),25.0)</f>
        <v>25</v>
      </c>
      <c r="L286" s="8">
        <f>IFERROR(__xludf.DUMMYFUNCTION("""COMPUTED_VALUE"""),25.0)</f>
        <v>25</v>
      </c>
      <c r="M286" s="8">
        <f>IFERROR(__xludf.DUMMYFUNCTION("""COMPUTED_VALUE"""),0.0)</f>
        <v>0</v>
      </c>
      <c r="N286" s="8">
        <f>IFERROR(__xludf.DUMMYFUNCTION("""COMPUTED_VALUE"""),0.0)</f>
        <v>0</v>
      </c>
      <c r="O286" s="8" t="str">
        <f>IFERROR(__xludf.DUMMYFUNCTION("""COMPUTED_VALUE"""),"Yes")</f>
        <v>Yes</v>
      </c>
      <c r="P286" s="8"/>
    </row>
    <row r="287">
      <c r="A287" s="8" t="str">
        <f>IFERROR(__xludf.DUMMYFUNCTION("""COMPUTED_VALUE"""),"A0033")</f>
        <v>A0033</v>
      </c>
      <c r="B287" s="8" t="str">
        <f>IFERROR(__xludf.DUMMYFUNCTION("""COMPUTED_VALUE"""),"P0033")</f>
        <v>P0033</v>
      </c>
      <c r="C287" s="5">
        <f>IFERROR(__xludf.DUMMYFUNCTION("""COMPUTED_VALUE"""),45860.0)</f>
        <v>45860</v>
      </c>
      <c r="D287" s="5" t="str">
        <f>IFERROR(__xludf.DUMMYFUNCTION("""COMPUTED_VALUE"""),"Tuesday")</f>
        <v>Tuesday</v>
      </c>
      <c r="E287" s="6">
        <f>IFERROR(__xludf.DUMMYFUNCTION("""COMPUTED_VALUE"""),2.0)</f>
        <v>2</v>
      </c>
      <c r="F287" s="7">
        <f>IFERROR(__xludf.DUMMYFUNCTION("""COMPUTED_VALUE"""),0.6770833333333334)</f>
        <v>0.6770833333</v>
      </c>
      <c r="G287" s="8" t="str">
        <f>IFERROR(__xludf.DUMMYFUNCTION("""COMPUTED_VALUE"""),"M")</f>
        <v>M</v>
      </c>
      <c r="H287" s="8">
        <f>IFERROR(__xludf.DUMMYFUNCTION("""COMPUTED_VALUE"""),72.0)</f>
        <v>72</v>
      </c>
      <c r="I287" s="8" t="str">
        <f>IFERROR(__xludf.DUMMYFUNCTION("""COMPUTED_VALUE"""),"Dr. A")</f>
        <v>Dr. A</v>
      </c>
      <c r="J287" s="8" t="str">
        <f>IFERROR(__xludf.DUMMYFUNCTION("""COMPUTED_VALUE"""),"Follow-up")</f>
        <v>Follow-up</v>
      </c>
      <c r="K287" s="8">
        <f>IFERROR(__xludf.DUMMYFUNCTION("""COMPUTED_VALUE"""),15.0)</f>
        <v>15</v>
      </c>
      <c r="L287" s="8">
        <f>IFERROR(__xludf.DUMMYFUNCTION("""COMPUTED_VALUE"""),15.0)</f>
        <v>15</v>
      </c>
      <c r="M287" s="8">
        <f>IFERROR(__xludf.DUMMYFUNCTION("""COMPUTED_VALUE"""),0.0)</f>
        <v>0</v>
      </c>
      <c r="N287" s="8">
        <f>IFERROR(__xludf.DUMMYFUNCTION("""COMPUTED_VALUE"""),0.0)</f>
        <v>0</v>
      </c>
      <c r="O287" s="8" t="str">
        <f>IFERROR(__xludf.DUMMYFUNCTION("""COMPUTED_VALUE"""),"Yes")</f>
        <v>Yes</v>
      </c>
      <c r="P287" s="8"/>
    </row>
    <row r="288">
      <c r="A288" s="8" t="str">
        <f>IFERROR(__xludf.DUMMYFUNCTION("""COMPUTED_VALUE"""),"A0257")</f>
        <v>A0257</v>
      </c>
      <c r="B288" s="8" t="str">
        <f>IFERROR(__xludf.DUMMYFUNCTION("""COMPUTED_VALUE"""),"P0257")</f>
        <v>P0257</v>
      </c>
      <c r="C288" s="5">
        <f>IFERROR(__xludf.DUMMYFUNCTION("""COMPUTED_VALUE"""),45860.0)</f>
        <v>45860</v>
      </c>
      <c r="D288" s="5" t="str">
        <f>IFERROR(__xludf.DUMMYFUNCTION("""COMPUTED_VALUE"""),"Tuesday")</f>
        <v>Tuesday</v>
      </c>
      <c r="E288" s="6">
        <f>IFERROR(__xludf.DUMMYFUNCTION("""COMPUTED_VALUE"""),2.0)</f>
        <v>2</v>
      </c>
      <c r="F288" s="7">
        <f>IFERROR(__xludf.DUMMYFUNCTION("""COMPUTED_VALUE"""),0.6354166666666666)</f>
        <v>0.6354166667</v>
      </c>
      <c r="G288" s="8" t="str">
        <f>IFERROR(__xludf.DUMMYFUNCTION("""COMPUTED_VALUE"""),"M")</f>
        <v>M</v>
      </c>
      <c r="H288" s="8">
        <f>IFERROR(__xludf.DUMMYFUNCTION("""COMPUTED_VALUE"""),40.0)</f>
        <v>40</v>
      </c>
      <c r="I288" s="8" t="str">
        <f>IFERROR(__xludf.DUMMYFUNCTION("""COMPUTED_VALUE"""),"Dr. C")</f>
        <v>Dr. C</v>
      </c>
      <c r="J288" s="8" t="str">
        <f>IFERROR(__xludf.DUMMYFUNCTION("""COMPUTED_VALUE"""),"Consultation")</f>
        <v>Consultation</v>
      </c>
      <c r="K288" s="8">
        <f>IFERROR(__xludf.DUMMYFUNCTION("""COMPUTED_VALUE"""),20.0)</f>
        <v>20</v>
      </c>
      <c r="L288" s="8">
        <f>IFERROR(__xludf.DUMMYFUNCTION("""COMPUTED_VALUE"""),22.0)</f>
        <v>22</v>
      </c>
      <c r="M288" s="8">
        <f>IFERROR(__xludf.DUMMYFUNCTION("""COMPUTED_VALUE"""),2.0)</f>
        <v>2</v>
      </c>
      <c r="N288" s="8">
        <f>IFERROR(__xludf.DUMMYFUNCTION("""COMPUTED_VALUE"""),2.0)</f>
        <v>2</v>
      </c>
      <c r="O288" s="8" t="str">
        <f>IFERROR(__xludf.DUMMYFUNCTION("""COMPUTED_VALUE"""),"Yes")</f>
        <v>Yes</v>
      </c>
      <c r="P288" s="8"/>
    </row>
    <row r="289">
      <c r="A289" s="8" t="str">
        <f>IFERROR(__xludf.DUMMYFUNCTION("""COMPUTED_VALUE"""),"A0281")</f>
        <v>A0281</v>
      </c>
      <c r="B289" s="8" t="str">
        <f>IFERROR(__xludf.DUMMYFUNCTION("""COMPUTED_VALUE"""),"P0281")</f>
        <v>P0281</v>
      </c>
      <c r="C289" s="5">
        <f>IFERROR(__xludf.DUMMYFUNCTION("""COMPUTED_VALUE"""),45860.0)</f>
        <v>45860</v>
      </c>
      <c r="D289" s="5" t="str">
        <f>IFERROR(__xludf.DUMMYFUNCTION("""COMPUTED_VALUE"""),"Tuesday")</f>
        <v>Tuesday</v>
      </c>
      <c r="E289" s="6">
        <f>IFERROR(__xludf.DUMMYFUNCTION("""COMPUTED_VALUE"""),2.0)</f>
        <v>2</v>
      </c>
      <c r="F289" s="7">
        <f>IFERROR(__xludf.DUMMYFUNCTION("""COMPUTED_VALUE"""),0.4479166666666667)</f>
        <v>0.4479166667</v>
      </c>
      <c r="G289" s="8" t="str">
        <f>IFERROR(__xludf.DUMMYFUNCTION("""COMPUTED_VALUE"""),"M")</f>
        <v>M</v>
      </c>
      <c r="H289" s="8">
        <f>IFERROR(__xludf.DUMMYFUNCTION("""COMPUTED_VALUE"""),51.0)</f>
        <v>51</v>
      </c>
      <c r="I289" s="8" t="str">
        <f>IFERROR(__xludf.DUMMYFUNCTION("""COMPUTED_VALUE"""),"Dr. A")</f>
        <v>Dr. A</v>
      </c>
      <c r="J289" s="8" t="str">
        <f>IFERROR(__xludf.DUMMYFUNCTION("""COMPUTED_VALUE"""),"Consultation")</f>
        <v>Consultation</v>
      </c>
      <c r="K289" s="8">
        <f>IFERROR(__xludf.DUMMYFUNCTION("""COMPUTED_VALUE"""),20.0)</f>
        <v>20</v>
      </c>
      <c r="L289" s="8">
        <f>IFERROR(__xludf.DUMMYFUNCTION("""COMPUTED_VALUE"""),24.0)</f>
        <v>24</v>
      </c>
      <c r="M289" s="8">
        <f>IFERROR(__xludf.DUMMYFUNCTION("""COMPUTED_VALUE"""),4.0)</f>
        <v>4</v>
      </c>
      <c r="N289" s="8">
        <f>IFERROR(__xludf.DUMMYFUNCTION("""COMPUTED_VALUE"""),4.0)</f>
        <v>4</v>
      </c>
      <c r="O289" s="8" t="str">
        <f>IFERROR(__xludf.DUMMYFUNCTION("""COMPUTED_VALUE"""),"Yes")</f>
        <v>Yes</v>
      </c>
      <c r="P289" s="8"/>
    </row>
    <row r="290">
      <c r="A290" s="8" t="str">
        <f>IFERROR(__xludf.DUMMYFUNCTION("""COMPUTED_VALUE"""),"A0168")</f>
        <v>A0168</v>
      </c>
      <c r="B290" s="8" t="str">
        <f>IFERROR(__xludf.DUMMYFUNCTION("""COMPUTED_VALUE"""),"P0168")</f>
        <v>P0168</v>
      </c>
      <c r="C290" s="5">
        <f>IFERROR(__xludf.DUMMYFUNCTION("""COMPUTED_VALUE"""),45860.0)</f>
        <v>45860</v>
      </c>
      <c r="D290" s="5" t="str">
        <f>IFERROR(__xludf.DUMMYFUNCTION("""COMPUTED_VALUE"""),"Tuesday")</f>
        <v>Tuesday</v>
      </c>
      <c r="E290" s="6">
        <f>IFERROR(__xludf.DUMMYFUNCTION("""COMPUTED_VALUE"""),2.0)</f>
        <v>2</v>
      </c>
      <c r="F290" s="7">
        <f>IFERROR(__xludf.DUMMYFUNCTION("""COMPUTED_VALUE"""),0.5520833333333334)</f>
        <v>0.5520833333</v>
      </c>
      <c r="G290" s="8" t="str">
        <f>IFERROR(__xludf.DUMMYFUNCTION("""COMPUTED_VALUE"""),"F")</f>
        <v>F</v>
      </c>
      <c r="H290" s="8">
        <f>IFERROR(__xludf.DUMMYFUNCTION("""COMPUTED_VALUE"""),59.0)</f>
        <v>59</v>
      </c>
      <c r="I290" s="8" t="str">
        <f>IFERROR(__xludf.DUMMYFUNCTION("""COMPUTED_VALUE"""),"Dr. C")</f>
        <v>Dr. C</v>
      </c>
      <c r="J290" s="8" t="str">
        <f>IFERROR(__xludf.DUMMYFUNCTION("""COMPUTED_VALUE"""),"Follow-up")</f>
        <v>Follow-up</v>
      </c>
      <c r="K290" s="8">
        <f>IFERROR(__xludf.DUMMYFUNCTION("""COMPUTED_VALUE"""),25.0)</f>
        <v>25</v>
      </c>
      <c r="L290" s="8">
        <f>IFERROR(__xludf.DUMMYFUNCTION("""COMPUTED_VALUE"""),29.0)</f>
        <v>29</v>
      </c>
      <c r="M290" s="8">
        <f>IFERROR(__xludf.DUMMYFUNCTION("""COMPUTED_VALUE"""),4.0)</f>
        <v>4</v>
      </c>
      <c r="N290" s="8">
        <f>IFERROR(__xludf.DUMMYFUNCTION("""COMPUTED_VALUE"""),4.0)</f>
        <v>4</v>
      </c>
      <c r="O290" s="8" t="str">
        <f>IFERROR(__xludf.DUMMYFUNCTION("""COMPUTED_VALUE"""),"Yes")</f>
        <v>Yes</v>
      </c>
      <c r="P290" s="8"/>
    </row>
    <row r="291">
      <c r="A291" s="8" t="str">
        <f>IFERROR(__xludf.DUMMYFUNCTION("""COMPUTED_VALUE"""),"A0484")</f>
        <v>A0484</v>
      </c>
      <c r="B291" s="8" t="str">
        <f>IFERROR(__xludf.DUMMYFUNCTION("""COMPUTED_VALUE"""),"P0484")</f>
        <v>P0484</v>
      </c>
      <c r="C291" s="5">
        <f>IFERROR(__xludf.DUMMYFUNCTION("""COMPUTED_VALUE"""),45860.0)</f>
        <v>45860</v>
      </c>
      <c r="D291" s="5" t="str">
        <f>IFERROR(__xludf.DUMMYFUNCTION("""COMPUTED_VALUE"""),"Tuesday")</f>
        <v>Tuesday</v>
      </c>
      <c r="E291" s="6">
        <f>IFERROR(__xludf.DUMMYFUNCTION("""COMPUTED_VALUE"""),2.0)</f>
        <v>2</v>
      </c>
      <c r="F291" s="7">
        <f>IFERROR(__xludf.DUMMYFUNCTION("""COMPUTED_VALUE"""),0.6458333333333334)</f>
        <v>0.6458333333</v>
      </c>
      <c r="G291" s="8" t="str">
        <f>IFERROR(__xludf.DUMMYFUNCTION("""COMPUTED_VALUE"""),"F")</f>
        <v>F</v>
      </c>
      <c r="H291" s="8">
        <f>IFERROR(__xludf.DUMMYFUNCTION("""COMPUTED_VALUE"""),7.0)</f>
        <v>7</v>
      </c>
      <c r="I291" s="8" t="str">
        <f>IFERROR(__xludf.DUMMYFUNCTION("""COMPUTED_VALUE"""),"Dr. A")</f>
        <v>Dr. A</v>
      </c>
      <c r="J291" s="8" t="str">
        <f>IFERROR(__xludf.DUMMYFUNCTION("""COMPUTED_VALUE"""),"Consultation")</f>
        <v>Consultation</v>
      </c>
      <c r="K291" s="8">
        <f>IFERROR(__xludf.DUMMYFUNCTION("""COMPUTED_VALUE"""),20.0)</f>
        <v>20</v>
      </c>
      <c r="L291" s="8">
        <f>IFERROR(__xludf.DUMMYFUNCTION("""COMPUTED_VALUE"""),26.0)</f>
        <v>26</v>
      </c>
      <c r="M291" s="8">
        <f>IFERROR(__xludf.DUMMYFUNCTION("""COMPUTED_VALUE"""),6.0)</f>
        <v>6</v>
      </c>
      <c r="N291" s="8">
        <f>IFERROR(__xludf.DUMMYFUNCTION("""COMPUTED_VALUE"""),6.0)</f>
        <v>6</v>
      </c>
      <c r="O291" s="8" t="str">
        <f>IFERROR(__xludf.DUMMYFUNCTION("""COMPUTED_VALUE"""),"Yes")</f>
        <v>Yes</v>
      </c>
      <c r="P291" s="8"/>
    </row>
    <row r="292">
      <c r="A292" s="8" t="str">
        <f>IFERROR(__xludf.DUMMYFUNCTION("""COMPUTED_VALUE"""),"A0396")</f>
        <v>A0396</v>
      </c>
      <c r="B292" s="8" t="str">
        <f>IFERROR(__xludf.DUMMYFUNCTION("""COMPUTED_VALUE"""),"P0396")</f>
        <v>P0396</v>
      </c>
      <c r="C292" s="5">
        <f>IFERROR(__xludf.DUMMYFUNCTION("""COMPUTED_VALUE"""),45860.0)</f>
        <v>45860</v>
      </c>
      <c r="D292" s="5" t="str">
        <f>IFERROR(__xludf.DUMMYFUNCTION("""COMPUTED_VALUE"""),"Tuesday")</f>
        <v>Tuesday</v>
      </c>
      <c r="E292" s="6">
        <f>IFERROR(__xludf.DUMMYFUNCTION("""COMPUTED_VALUE"""),2.0)</f>
        <v>2</v>
      </c>
      <c r="F292" s="7">
        <f>IFERROR(__xludf.DUMMYFUNCTION("""COMPUTED_VALUE"""),0.5729166666666666)</f>
        <v>0.5729166667</v>
      </c>
      <c r="G292" s="8" t="str">
        <f>IFERROR(__xludf.DUMMYFUNCTION("""COMPUTED_VALUE"""),"M")</f>
        <v>M</v>
      </c>
      <c r="H292" s="8">
        <f>IFERROR(__xludf.DUMMYFUNCTION("""COMPUTED_VALUE"""),2.0)</f>
        <v>2</v>
      </c>
      <c r="I292" s="8" t="str">
        <f>IFERROR(__xludf.DUMMYFUNCTION("""COMPUTED_VALUE"""),"Dr. B")</f>
        <v>Dr. B</v>
      </c>
      <c r="J292" s="8" t="str">
        <f>IFERROR(__xludf.DUMMYFUNCTION("""COMPUTED_VALUE"""),"Follow-up")</f>
        <v>Follow-up</v>
      </c>
      <c r="K292" s="8">
        <f>IFERROR(__xludf.DUMMYFUNCTION("""COMPUTED_VALUE"""),20.0)</f>
        <v>20</v>
      </c>
      <c r="L292" s="8">
        <f>IFERROR(__xludf.DUMMYFUNCTION("""COMPUTED_VALUE"""),26.0)</f>
        <v>26</v>
      </c>
      <c r="M292" s="8">
        <f>IFERROR(__xludf.DUMMYFUNCTION("""COMPUTED_VALUE"""),6.0)</f>
        <v>6</v>
      </c>
      <c r="N292" s="8">
        <f>IFERROR(__xludf.DUMMYFUNCTION("""COMPUTED_VALUE"""),6.0)</f>
        <v>6</v>
      </c>
      <c r="O292" s="8" t="str">
        <f>IFERROR(__xludf.DUMMYFUNCTION("""COMPUTED_VALUE"""),"Yes")</f>
        <v>Yes</v>
      </c>
      <c r="P292" s="8"/>
    </row>
    <row r="293">
      <c r="A293" s="8" t="str">
        <f>IFERROR(__xludf.DUMMYFUNCTION("""COMPUTED_VALUE"""),"A0180")</f>
        <v>A0180</v>
      </c>
      <c r="B293" s="8" t="str">
        <f>IFERROR(__xludf.DUMMYFUNCTION("""COMPUTED_VALUE"""),"P0180")</f>
        <v>P0180</v>
      </c>
      <c r="C293" s="5">
        <f>IFERROR(__xludf.DUMMYFUNCTION("""COMPUTED_VALUE"""),45861.0)</f>
        <v>45861</v>
      </c>
      <c r="D293" s="5" t="str">
        <f>IFERROR(__xludf.DUMMYFUNCTION("""COMPUTED_VALUE"""),"Wednesday")</f>
        <v>Wednesday</v>
      </c>
      <c r="E293" s="6">
        <f>IFERROR(__xludf.DUMMYFUNCTION("""COMPUTED_VALUE"""),3.0)</f>
        <v>3</v>
      </c>
      <c r="F293" s="7">
        <f>IFERROR(__xludf.DUMMYFUNCTION("""COMPUTED_VALUE"""),0.6458333333333334)</f>
        <v>0.6458333333</v>
      </c>
      <c r="G293" s="8" t="str">
        <f>IFERROR(__xludf.DUMMYFUNCTION("""COMPUTED_VALUE"""),"F")</f>
        <v>F</v>
      </c>
      <c r="H293" s="8">
        <f>IFERROR(__xludf.DUMMYFUNCTION("""COMPUTED_VALUE"""),62.0)</f>
        <v>62</v>
      </c>
      <c r="I293" s="8" t="str">
        <f>IFERROR(__xludf.DUMMYFUNCTION("""COMPUTED_VALUE"""),"Dr. C")</f>
        <v>Dr. C</v>
      </c>
      <c r="J293" s="8" t="str">
        <f>IFERROR(__xludf.DUMMYFUNCTION("""COMPUTED_VALUE"""),"Consultation")</f>
        <v>Consultation</v>
      </c>
      <c r="K293" s="8">
        <f>IFERROR(__xludf.DUMMYFUNCTION("""COMPUTED_VALUE"""),20.0)</f>
        <v>20</v>
      </c>
      <c r="L293" s="8">
        <f>IFERROR(__xludf.DUMMYFUNCTION("""COMPUTED_VALUE"""),13.0)</f>
        <v>13</v>
      </c>
      <c r="M293" s="8">
        <f>IFERROR(__xludf.DUMMYFUNCTION("""COMPUTED_VALUE"""),-7.0)</f>
        <v>-7</v>
      </c>
      <c r="N293" s="8">
        <f>IFERROR(__xludf.DUMMYFUNCTION("""COMPUTED_VALUE"""),7.0)</f>
        <v>7</v>
      </c>
      <c r="O293" s="8" t="str">
        <f>IFERROR(__xludf.DUMMYFUNCTION("""COMPUTED_VALUE"""),"Yes")</f>
        <v>Yes</v>
      </c>
      <c r="P293" s="8"/>
    </row>
    <row r="294">
      <c r="A294" s="8" t="str">
        <f>IFERROR(__xludf.DUMMYFUNCTION("""COMPUTED_VALUE"""),"A0485")</f>
        <v>A0485</v>
      </c>
      <c r="B294" s="8" t="str">
        <f>IFERROR(__xludf.DUMMYFUNCTION("""COMPUTED_VALUE"""),"P0485")</f>
        <v>P0485</v>
      </c>
      <c r="C294" s="5">
        <f>IFERROR(__xludf.DUMMYFUNCTION("""COMPUTED_VALUE"""),45861.0)</f>
        <v>45861</v>
      </c>
      <c r="D294" s="5" t="str">
        <f>IFERROR(__xludf.DUMMYFUNCTION("""COMPUTED_VALUE"""),"Wednesday")</f>
        <v>Wednesday</v>
      </c>
      <c r="E294" s="6">
        <f>IFERROR(__xludf.DUMMYFUNCTION("""COMPUTED_VALUE"""),3.0)</f>
        <v>3</v>
      </c>
      <c r="F294" s="7">
        <f>IFERROR(__xludf.DUMMYFUNCTION("""COMPUTED_VALUE"""),0.4791666666666667)</f>
        <v>0.4791666667</v>
      </c>
      <c r="G294" s="8" t="str">
        <f>IFERROR(__xludf.DUMMYFUNCTION("""COMPUTED_VALUE"""),"F")</f>
        <v>F</v>
      </c>
      <c r="H294" s="8">
        <f>IFERROR(__xludf.DUMMYFUNCTION("""COMPUTED_VALUE"""),33.0)</f>
        <v>33</v>
      </c>
      <c r="I294" s="8" t="str">
        <f>IFERROR(__xludf.DUMMYFUNCTION("""COMPUTED_VALUE"""),"Dr. A")</f>
        <v>Dr. A</v>
      </c>
      <c r="J294" s="8" t="str">
        <f>IFERROR(__xludf.DUMMYFUNCTION("""COMPUTED_VALUE"""),"Follow-up")</f>
        <v>Follow-up</v>
      </c>
      <c r="K294" s="8">
        <f>IFERROR(__xludf.DUMMYFUNCTION("""COMPUTED_VALUE"""),25.0)</f>
        <v>25</v>
      </c>
      <c r="L294" s="8">
        <f>IFERROR(__xludf.DUMMYFUNCTION("""COMPUTED_VALUE"""),18.0)</f>
        <v>18</v>
      </c>
      <c r="M294" s="8">
        <f>IFERROR(__xludf.DUMMYFUNCTION("""COMPUTED_VALUE"""),-7.0)</f>
        <v>-7</v>
      </c>
      <c r="N294" s="8">
        <f>IFERROR(__xludf.DUMMYFUNCTION("""COMPUTED_VALUE"""),7.0)</f>
        <v>7</v>
      </c>
      <c r="O294" s="8" t="str">
        <f>IFERROR(__xludf.DUMMYFUNCTION("""COMPUTED_VALUE"""),"Yes")</f>
        <v>Yes</v>
      </c>
      <c r="P294" s="8"/>
    </row>
    <row r="295">
      <c r="A295" s="8" t="str">
        <f>IFERROR(__xludf.DUMMYFUNCTION("""COMPUTED_VALUE"""),"A0011")</f>
        <v>A0011</v>
      </c>
      <c r="B295" s="8" t="str">
        <f>IFERROR(__xludf.DUMMYFUNCTION("""COMPUTED_VALUE"""),"P0011")</f>
        <v>P0011</v>
      </c>
      <c r="C295" s="5">
        <f>IFERROR(__xludf.DUMMYFUNCTION("""COMPUTED_VALUE"""),45861.0)</f>
        <v>45861</v>
      </c>
      <c r="D295" s="5" t="str">
        <f>IFERROR(__xludf.DUMMYFUNCTION("""COMPUTED_VALUE"""),"Wednesday")</f>
        <v>Wednesday</v>
      </c>
      <c r="E295" s="6">
        <f>IFERROR(__xludf.DUMMYFUNCTION("""COMPUTED_VALUE"""),3.0)</f>
        <v>3</v>
      </c>
      <c r="F295" s="7">
        <f>IFERROR(__xludf.DUMMYFUNCTION("""COMPUTED_VALUE"""),0.5)</f>
        <v>0.5</v>
      </c>
      <c r="G295" s="8" t="str">
        <f>IFERROR(__xludf.DUMMYFUNCTION("""COMPUTED_VALUE"""),"M")</f>
        <v>M</v>
      </c>
      <c r="H295" s="8">
        <f>IFERROR(__xludf.DUMMYFUNCTION("""COMPUTED_VALUE"""),6.0)</f>
        <v>6</v>
      </c>
      <c r="I295" s="8" t="str">
        <f>IFERROR(__xludf.DUMMYFUNCTION("""COMPUTED_VALUE"""),"Dr. A")</f>
        <v>Dr. A</v>
      </c>
      <c r="J295" s="8" t="str">
        <f>IFERROR(__xludf.DUMMYFUNCTION("""COMPUTED_VALUE"""),"Emergency")</f>
        <v>Emergency</v>
      </c>
      <c r="K295" s="8">
        <f>IFERROR(__xludf.DUMMYFUNCTION("""COMPUTED_VALUE"""),25.0)</f>
        <v>25</v>
      </c>
      <c r="L295" s="8">
        <f>IFERROR(__xludf.DUMMYFUNCTION("""COMPUTED_VALUE"""),19.0)</f>
        <v>19</v>
      </c>
      <c r="M295" s="8">
        <f>IFERROR(__xludf.DUMMYFUNCTION("""COMPUTED_VALUE"""),-6.0)</f>
        <v>-6</v>
      </c>
      <c r="N295" s="8">
        <f>IFERROR(__xludf.DUMMYFUNCTION("""COMPUTED_VALUE"""),6.0)</f>
        <v>6</v>
      </c>
      <c r="O295" s="8" t="str">
        <f>IFERROR(__xludf.DUMMYFUNCTION("""COMPUTED_VALUE"""),"Yes")</f>
        <v>Yes</v>
      </c>
      <c r="P295" s="8"/>
    </row>
    <row r="296">
      <c r="A296" s="8" t="str">
        <f>IFERROR(__xludf.DUMMYFUNCTION("""COMPUTED_VALUE"""),"A0295")</f>
        <v>A0295</v>
      </c>
      <c r="B296" s="8" t="str">
        <f>IFERROR(__xludf.DUMMYFUNCTION("""COMPUTED_VALUE"""),"P0295")</f>
        <v>P0295</v>
      </c>
      <c r="C296" s="5">
        <f>IFERROR(__xludf.DUMMYFUNCTION("""COMPUTED_VALUE"""),45861.0)</f>
        <v>45861</v>
      </c>
      <c r="D296" s="5" t="str">
        <f>IFERROR(__xludf.DUMMYFUNCTION("""COMPUTED_VALUE"""),"Wednesday")</f>
        <v>Wednesday</v>
      </c>
      <c r="E296" s="6">
        <f>IFERROR(__xludf.DUMMYFUNCTION("""COMPUTED_VALUE"""),3.0)</f>
        <v>3</v>
      </c>
      <c r="F296" s="7">
        <f>IFERROR(__xludf.DUMMYFUNCTION("""COMPUTED_VALUE"""),0.6875)</f>
        <v>0.6875</v>
      </c>
      <c r="G296" s="8" t="str">
        <f>IFERROR(__xludf.DUMMYFUNCTION("""COMPUTED_VALUE"""),"M")</f>
        <v>M</v>
      </c>
      <c r="H296" s="8">
        <f>IFERROR(__xludf.DUMMYFUNCTION("""COMPUTED_VALUE"""),6.0)</f>
        <v>6</v>
      </c>
      <c r="I296" s="8" t="str">
        <f>IFERROR(__xludf.DUMMYFUNCTION("""COMPUTED_VALUE"""),"Dr. B")</f>
        <v>Dr. B</v>
      </c>
      <c r="J296" s="8" t="str">
        <f>IFERROR(__xludf.DUMMYFUNCTION("""COMPUTED_VALUE"""),"Emergency")</f>
        <v>Emergency</v>
      </c>
      <c r="K296" s="8">
        <f>IFERROR(__xludf.DUMMYFUNCTION("""COMPUTED_VALUE"""),30.0)</f>
        <v>30</v>
      </c>
      <c r="L296" s="8">
        <f>IFERROR(__xludf.DUMMYFUNCTION("""COMPUTED_VALUE"""),26.0)</f>
        <v>26</v>
      </c>
      <c r="M296" s="8">
        <f>IFERROR(__xludf.DUMMYFUNCTION("""COMPUTED_VALUE"""),-4.0)</f>
        <v>-4</v>
      </c>
      <c r="N296" s="8">
        <f>IFERROR(__xludf.DUMMYFUNCTION("""COMPUTED_VALUE"""),4.0)</f>
        <v>4</v>
      </c>
      <c r="O296" s="8" t="str">
        <f>IFERROR(__xludf.DUMMYFUNCTION("""COMPUTED_VALUE"""),"Yes")</f>
        <v>Yes</v>
      </c>
      <c r="P296" s="8"/>
    </row>
    <row r="297">
      <c r="A297" s="8" t="str">
        <f>IFERROR(__xludf.DUMMYFUNCTION("""COMPUTED_VALUE"""),"A0051")</f>
        <v>A0051</v>
      </c>
      <c r="B297" s="8" t="str">
        <f>IFERROR(__xludf.DUMMYFUNCTION("""COMPUTED_VALUE"""),"P0051")</f>
        <v>P0051</v>
      </c>
      <c r="C297" s="5">
        <f>IFERROR(__xludf.DUMMYFUNCTION("""COMPUTED_VALUE"""),45861.0)</f>
        <v>45861</v>
      </c>
      <c r="D297" s="5" t="str">
        <f>IFERROR(__xludf.DUMMYFUNCTION("""COMPUTED_VALUE"""),"Wednesday")</f>
        <v>Wednesday</v>
      </c>
      <c r="E297" s="6">
        <f>IFERROR(__xludf.DUMMYFUNCTION("""COMPUTED_VALUE"""),3.0)</f>
        <v>3</v>
      </c>
      <c r="F297" s="7">
        <f>IFERROR(__xludf.DUMMYFUNCTION("""COMPUTED_VALUE"""),0.3854166666666667)</f>
        <v>0.3854166667</v>
      </c>
      <c r="G297" s="8" t="str">
        <f>IFERROR(__xludf.DUMMYFUNCTION("""COMPUTED_VALUE"""),"M")</f>
        <v>M</v>
      </c>
      <c r="H297" s="8">
        <f>IFERROR(__xludf.DUMMYFUNCTION("""COMPUTED_VALUE"""),75.0)</f>
        <v>75</v>
      </c>
      <c r="I297" s="8" t="str">
        <f>IFERROR(__xludf.DUMMYFUNCTION("""COMPUTED_VALUE"""),"Dr. A")</f>
        <v>Dr. A</v>
      </c>
      <c r="J297" s="8" t="str">
        <f>IFERROR(__xludf.DUMMYFUNCTION("""COMPUTED_VALUE"""),"Consultation")</f>
        <v>Consultation</v>
      </c>
      <c r="K297" s="8">
        <f>IFERROR(__xludf.DUMMYFUNCTION("""COMPUTED_VALUE"""),15.0)</f>
        <v>15</v>
      </c>
      <c r="L297" s="8">
        <f>IFERROR(__xludf.DUMMYFUNCTION("""COMPUTED_VALUE"""),12.0)</f>
        <v>12</v>
      </c>
      <c r="M297" s="8">
        <f>IFERROR(__xludf.DUMMYFUNCTION("""COMPUTED_VALUE"""),-3.0)</f>
        <v>-3</v>
      </c>
      <c r="N297" s="8">
        <f>IFERROR(__xludf.DUMMYFUNCTION("""COMPUTED_VALUE"""),3.0)</f>
        <v>3</v>
      </c>
      <c r="O297" s="8" t="str">
        <f>IFERROR(__xludf.DUMMYFUNCTION("""COMPUTED_VALUE"""),"Yes")</f>
        <v>Yes</v>
      </c>
      <c r="P297" s="8"/>
    </row>
    <row r="298">
      <c r="A298" s="8" t="str">
        <f>IFERROR(__xludf.DUMMYFUNCTION("""COMPUTED_VALUE"""),"A0420")</f>
        <v>A0420</v>
      </c>
      <c r="B298" s="8" t="str">
        <f>IFERROR(__xludf.DUMMYFUNCTION("""COMPUTED_VALUE"""),"P0420")</f>
        <v>P0420</v>
      </c>
      <c r="C298" s="5">
        <f>IFERROR(__xludf.DUMMYFUNCTION("""COMPUTED_VALUE"""),45861.0)</f>
        <v>45861</v>
      </c>
      <c r="D298" s="5" t="str">
        <f>IFERROR(__xludf.DUMMYFUNCTION("""COMPUTED_VALUE"""),"Wednesday")</f>
        <v>Wednesday</v>
      </c>
      <c r="E298" s="6">
        <f>IFERROR(__xludf.DUMMYFUNCTION("""COMPUTED_VALUE"""),3.0)</f>
        <v>3</v>
      </c>
      <c r="F298" s="7">
        <f>IFERROR(__xludf.DUMMYFUNCTION("""COMPUTED_VALUE"""),0.6145833333333334)</f>
        <v>0.6145833333</v>
      </c>
      <c r="G298" s="8" t="str">
        <f>IFERROR(__xludf.DUMMYFUNCTION("""COMPUTED_VALUE"""),"M")</f>
        <v>M</v>
      </c>
      <c r="H298" s="8">
        <f>IFERROR(__xludf.DUMMYFUNCTION("""COMPUTED_VALUE"""),63.0)</f>
        <v>63</v>
      </c>
      <c r="I298" s="8" t="str">
        <f>IFERROR(__xludf.DUMMYFUNCTION("""COMPUTED_VALUE"""),"Dr. A")</f>
        <v>Dr. A</v>
      </c>
      <c r="J298" s="8" t="str">
        <f>IFERROR(__xludf.DUMMYFUNCTION("""COMPUTED_VALUE"""),"Consultation")</f>
        <v>Consultation</v>
      </c>
      <c r="K298" s="8">
        <f>IFERROR(__xludf.DUMMYFUNCTION("""COMPUTED_VALUE"""),15.0)</f>
        <v>15</v>
      </c>
      <c r="L298" s="8">
        <f>IFERROR(__xludf.DUMMYFUNCTION("""COMPUTED_VALUE"""),12.0)</f>
        <v>12</v>
      </c>
      <c r="M298" s="8">
        <f>IFERROR(__xludf.DUMMYFUNCTION("""COMPUTED_VALUE"""),-3.0)</f>
        <v>-3</v>
      </c>
      <c r="N298" s="8">
        <f>IFERROR(__xludf.DUMMYFUNCTION("""COMPUTED_VALUE"""),3.0)</f>
        <v>3</v>
      </c>
      <c r="O298" s="8" t="str">
        <f>IFERROR(__xludf.DUMMYFUNCTION("""COMPUTED_VALUE"""),"Yes")</f>
        <v>Yes</v>
      </c>
      <c r="P298" s="8"/>
    </row>
    <row r="299">
      <c r="A299" s="8" t="str">
        <f>IFERROR(__xludf.DUMMYFUNCTION("""COMPUTED_VALUE"""),"A0108")</f>
        <v>A0108</v>
      </c>
      <c r="B299" s="8" t="str">
        <f>IFERROR(__xludf.DUMMYFUNCTION("""COMPUTED_VALUE"""),"P0108")</f>
        <v>P0108</v>
      </c>
      <c r="C299" s="5">
        <f>IFERROR(__xludf.DUMMYFUNCTION("""COMPUTED_VALUE"""),45861.0)</f>
        <v>45861</v>
      </c>
      <c r="D299" s="5" t="str">
        <f>IFERROR(__xludf.DUMMYFUNCTION("""COMPUTED_VALUE"""),"Wednesday")</f>
        <v>Wednesday</v>
      </c>
      <c r="E299" s="6">
        <f>IFERROR(__xludf.DUMMYFUNCTION("""COMPUTED_VALUE"""),3.0)</f>
        <v>3</v>
      </c>
      <c r="F299" s="7">
        <f>IFERROR(__xludf.DUMMYFUNCTION("""COMPUTED_VALUE"""),0.3333333333333333)</f>
        <v>0.3333333333</v>
      </c>
      <c r="G299" s="8" t="str">
        <f>IFERROR(__xludf.DUMMYFUNCTION("""COMPUTED_VALUE"""),"M")</f>
        <v>M</v>
      </c>
      <c r="H299" s="8">
        <f>IFERROR(__xludf.DUMMYFUNCTION("""COMPUTED_VALUE"""),12.0)</f>
        <v>12</v>
      </c>
      <c r="I299" s="8" t="str">
        <f>IFERROR(__xludf.DUMMYFUNCTION("""COMPUTED_VALUE"""),"Nurse D")</f>
        <v>Nurse D</v>
      </c>
      <c r="J299" s="8" t="str">
        <f>IFERROR(__xludf.DUMMYFUNCTION("""COMPUTED_VALUE"""),"Follow-up")</f>
        <v>Follow-up</v>
      </c>
      <c r="K299" s="8">
        <f>IFERROR(__xludf.DUMMYFUNCTION("""COMPUTED_VALUE"""),20.0)</f>
        <v>20</v>
      </c>
      <c r="L299" s="8">
        <f>IFERROR(__xludf.DUMMYFUNCTION("""COMPUTED_VALUE"""),19.0)</f>
        <v>19</v>
      </c>
      <c r="M299" s="8">
        <f>IFERROR(__xludf.DUMMYFUNCTION("""COMPUTED_VALUE"""),-1.0)</f>
        <v>-1</v>
      </c>
      <c r="N299" s="8">
        <f>IFERROR(__xludf.DUMMYFUNCTION("""COMPUTED_VALUE"""),1.0)</f>
        <v>1</v>
      </c>
      <c r="O299" s="8" t="str">
        <f>IFERROR(__xludf.DUMMYFUNCTION("""COMPUTED_VALUE"""),"Yes")</f>
        <v>Yes</v>
      </c>
      <c r="P299" s="8"/>
    </row>
    <row r="300">
      <c r="A300" s="8" t="str">
        <f>IFERROR(__xludf.DUMMYFUNCTION("""COMPUTED_VALUE"""),"A0362")</f>
        <v>A0362</v>
      </c>
      <c r="B300" s="8" t="str">
        <f>IFERROR(__xludf.DUMMYFUNCTION("""COMPUTED_VALUE"""),"P0362")</f>
        <v>P0362</v>
      </c>
      <c r="C300" s="5">
        <f>IFERROR(__xludf.DUMMYFUNCTION("""COMPUTED_VALUE"""),45861.0)</f>
        <v>45861</v>
      </c>
      <c r="D300" s="5" t="str">
        <f>IFERROR(__xludf.DUMMYFUNCTION("""COMPUTED_VALUE"""),"Wednesday")</f>
        <v>Wednesday</v>
      </c>
      <c r="E300" s="6">
        <f>IFERROR(__xludf.DUMMYFUNCTION("""COMPUTED_VALUE"""),3.0)</f>
        <v>3</v>
      </c>
      <c r="F300" s="7">
        <f>IFERROR(__xludf.DUMMYFUNCTION("""COMPUTED_VALUE"""),0.3854166666666667)</f>
        <v>0.3854166667</v>
      </c>
      <c r="G300" s="8" t="str">
        <f>IFERROR(__xludf.DUMMYFUNCTION("""COMPUTED_VALUE"""),"F")</f>
        <v>F</v>
      </c>
      <c r="H300" s="8">
        <f>IFERROR(__xludf.DUMMYFUNCTION("""COMPUTED_VALUE"""),51.0)</f>
        <v>51</v>
      </c>
      <c r="I300" s="8" t="str">
        <f>IFERROR(__xludf.DUMMYFUNCTION("""COMPUTED_VALUE"""),"Dr. C")</f>
        <v>Dr. C</v>
      </c>
      <c r="J300" s="8" t="str">
        <f>IFERROR(__xludf.DUMMYFUNCTION("""COMPUTED_VALUE"""),"Consultation")</f>
        <v>Consultation</v>
      </c>
      <c r="K300" s="8">
        <f>IFERROR(__xludf.DUMMYFUNCTION("""COMPUTED_VALUE"""),30.0)</f>
        <v>30</v>
      </c>
      <c r="L300" s="8">
        <f>IFERROR(__xludf.DUMMYFUNCTION("""COMPUTED_VALUE"""),31.0)</f>
        <v>31</v>
      </c>
      <c r="M300" s="8">
        <f>IFERROR(__xludf.DUMMYFUNCTION("""COMPUTED_VALUE"""),1.0)</f>
        <v>1</v>
      </c>
      <c r="N300" s="8">
        <f>IFERROR(__xludf.DUMMYFUNCTION("""COMPUTED_VALUE"""),1.0)</f>
        <v>1</v>
      </c>
      <c r="O300" s="8" t="str">
        <f>IFERROR(__xludf.DUMMYFUNCTION("""COMPUTED_VALUE"""),"Yes")</f>
        <v>Yes</v>
      </c>
      <c r="P300" s="8"/>
    </row>
    <row r="301">
      <c r="A301" s="8" t="str">
        <f>IFERROR(__xludf.DUMMYFUNCTION("""COMPUTED_VALUE"""),"A0341")</f>
        <v>A0341</v>
      </c>
      <c r="B301" s="8" t="str">
        <f>IFERROR(__xludf.DUMMYFUNCTION("""COMPUTED_VALUE"""),"P0341")</f>
        <v>P0341</v>
      </c>
      <c r="C301" s="5">
        <f>IFERROR(__xludf.DUMMYFUNCTION("""COMPUTED_VALUE"""),45861.0)</f>
        <v>45861</v>
      </c>
      <c r="D301" s="5" t="str">
        <f>IFERROR(__xludf.DUMMYFUNCTION("""COMPUTED_VALUE"""),"Wednesday")</f>
        <v>Wednesday</v>
      </c>
      <c r="E301" s="6">
        <f>IFERROR(__xludf.DUMMYFUNCTION("""COMPUTED_VALUE"""),3.0)</f>
        <v>3</v>
      </c>
      <c r="F301" s="7">
        <f>IFERROR(__xludf.DUMMYFUNCTION("""COMPUTED_VALUE"""),0.5)</f>
        <v>0.5</v>
      </c>
      <c r="G301" s="8" t="str">
        <f>IFERROR(__xludf.DUMMYFUNCTION("""COMPUTED_VALUE"""),"M")</f>
        <v>M</v>
      </c>
      <c r="H301" s="8">
        <f>IFERROR(__xludf.DUMMYFUNCTION("""COMPUTED_VALUE"""),20.0)</f>
        <v>20</v>
      </c>
      <c r="I301" s="8" t="str">
        <f>IFERROR(__xludf.DUMMYFUNCTION("""COMPUTED_VALUE"""),"Dr. A")</f>
        <v>Dr. A</v>
      </c>
      <c r="J301" s="8" t="str">
        <f>IFERROR(__xludf.DUMMYFUNCTION("""COMPUTED_VALUE"""),"Consultation")</f>
        <v>Consultation</v>
      </c>
      <c r="K301" s="8">
        <f>IFERROR(__xludf.DUMMYFUNCTION("""COMPUTED_VALUE"""),20.0)</f>
        <v>20</v>
      </c>
      <c r="L301" s="8">
        <f>IFERROR(__xludf.DUMMYFUNCTION("""COMPUTED_VALUE"""),22.0)</f>
        <v>22</v>
      </c>
      <c r="M301" s="8">
        <f>IFERROR(__xludf.DUMMYFUNCTION("""COMPUTED_VALUE"""),2.0)</f>
        <v>2</v>
      </c>
      <c r="N301" s="8">
        <f>IFERROR(__xludf.DUMMYFUNCTION("""COMPUTED_VALUE"""),2.0)</f>
        <v>2</v>
      </c>
      <c r="O301" s="8" t="str">
        <f>IFERROR(__xludf.DUMMYFUNCTION("""COMPUTED_VALUE"""),"Yes")</f>
        <v>Yes</v>
      </c>
      <c r="P301" s="8"/>
    </row>
    <row r="302">
      <c r="A302" s="8" t="str">
        <f>IFERROR(__xludf.DUMMYFUNCTION("""COMPUTED_VALUE"""),"A0282")</f>
        <v>A0282</v>
      </c>
      <c r="B302" s="8" t="str">
        <f>IFERROR(__xludf.DUMMYFUNCTION("""COMPUTED_VALUE"""),"P0282")</f>
        <v>P0282</v>
      </c>
      <c r="C302" s="5">
        <f>IFERROR(__xludf.DUMMYFUNCTION("""COMPUTED_VALUE"""),45861.0)</f>
        <v>45861</v>
      </c>
      <c r="D302" s="5" t="str">
        <f>IFERROR(__xludf.DUMMYFUNCTION("""COMPUTED_VALUE"""),"Wednesday")</f>
        <v>Wednesday</v>
      </c>
      <c r="E302" s="6">
        <f>IFERROR(__xludf.DUMMYFUNCTION("""COMPUTED_VALUE"""),3.0)</f>
        <v>3</v>
      </c>
      <c r="F302" s="7">
        <f>IFERROR(__xludf.DUMMYFUNCTION("""COMPUTED_VALUE"""),0.3854166666666667)</f>
        <v>0.3854166667</v>
      </c>
      <c r="G302" s="8" t="str">
        <f>IFERROR(__xludf.DUMMYFUNCTION("""COMPUTED_VALUE"""),"F")</f>
        <v>F</v>
      </c>
      <c r="H302" s="8">
        <f>IFERROR(__xludf.DUMMYFUNCTION("""COMPUTED_VALUE"""),38.0)</f>
        <v>38</v>
      </c>
      <c r="I302" s="8" t="str">
        <f>IFERROR(__xludf.DUMMYFUNCTION("""COMPUTED_VALUE"""),"Dr. A")</f>
        <v>Dr. A</v>
      </c>
      <c r="J302" s="8" t="str">
        <f>IFERROR(__xludf.DUMMYFUNCTION("""COMPUTED_VALUE"""),"Follow-up")</f>
        <v>Follow-up</v>
      </c>
      <c r="K302" s="8">
        <f>IFERROR(__xludf.DUMMYFUNCTION("""COMPUTED_VALUE"""),25.0)</f>
        <v>25</v>
      </c>
      <c r="L302" s="8">
        <f>IFERROR(__xludf.DUMMYFUNCTION("""COMPUTED_VALUE"""),28.0)</f>
        <v>28</v>
      </c>
      <c r="M302" s="8">
        <f>IFERROR(__xludf.DUMMYFUNCTION("""COMPUTED_VALUE"""),3.0)</f>
        <v>3</v>
      </c>
      <c r="N302" s="8">
        <f>IFERROR(__xludf.DUMMYFUNCTION("""COMPUTED_VALUE"""),3.0)</f>
        <v>3</v>
      </c>
      <c r="O302" s="8" t="str">
        <f>IFERROR(__xludf.DUMMYFUNCTION("""COMPUTED_VALUE"""),"Yes")</f>
        <v>Yes</v>
      </c>
      <c r="P302" s="8"/>
    </row>
    <row r="303">
      <c r="A303" s="8" t="str">
        <f>IFERROR(__xludf.DUMMYFUNCTION("""COMPUTED_VALUE"""),"A0470")</f>
        <v>A0470</v>
      </c>
      <c r="B303" s="8" t="str">
        <f>IFERROR(__xludf.DUMMYFUNCTION("""COMPUTED_VALUE"""),"P0470")</f>
        <v>P0470</v>
      </c>
      <c r="C303" s="5">
        <f>IFERROR(__xludf.DUMMYFUNCTION("""COMPUTED_VALUE"""),45861.0)</f>
        <v>45861</v>
      </c>
      <c r="D303" s="5" t="str">
        <f>IFERROR(__xludf.DUMMYFUNCTION("""COMPUTED_VALUE"""),"Wednesday")</f>
        <v>Wednesday</v>
      </c>
      <c r="E303" s="6">
        <f>IFERROR(__xludf.DUMMYFUNCTION("""COMPUTED_VALUE"""),3.0)</f>
        <v>3</v>
      </c>
      <c r="F303" s="7">
        <f>IFERROR(__xludf.DUMMYFUNCTION("""COMPUTED_VALUE"""),0.5)</f>
        <v>0.5</v>
      </c>
      <c r="G303" s="8" t="str">
        <f>IFERROR(__xludf.DUMMYFUNCTION("""COMPUTED_VALUE"""),"F")</f>
        <v>F</v>
      </c>
      <c r="H303" s="8">
        <f>IFERROR(__xludf.DUMMYFUNCTION("""COMPUTED_VALUE"""),34.0)</f>
        <v>34</v>
      </c>
      <c r="I303" s="8" t="str">
        <f>IFERROR(__xludf.DUMMYFUNCTION("""COMPUTED_VALUE"""),"Dr. B")</f>
        <v>Dr. B</v>
      </c>
      <c r="J303" s="8" t="str">
        <f>IFERROR(__xludf.DUMMYFUNCTION("""COMPUTED_VALUE"""),"Follow-up")</f>
        <v>Follow-up</v>
      </c>
      <c r="K303" s="8">
        <f>IFERROR(__xludf.DUMMYFUNCTION("""COMPUTED_VALUE"""),15.0)</f>
        <v>15</v>
      </c>
      <c r="L303" s="8">
        <f>IFERROR(__xludf.DUMMYFUNCTION("""COMPUTED_VALUE"""),19.0)</f>
        <v>19</v>
      </c>
      <c r="M303" s="8">
        <f>IFERROR(__xludf.DUMMYFUNCTION("""COMPUTED_VALUE"""),4.0)</f>
        <v>4</v>
      </c>
      <c r="N303" s="8">
        <f>IFERROR(__xludf.DUMMYFUNCTION("""COMPUTED_VALUE"""),4.0)</f>
        <v>4</v>
      </c>
      <c r="O303" s="8" t="str">
        <f>IFERROR(__xludf.DUMMYFUNCTION("""COMPUTED_VALUE"""),"Yes")</f>
        <v>Yes</v>
      </c>
      <c r="P303" s="8"/>
    </row>
    <row r="304">
      <c r="A304" s="8" t="str">
        <f>IFERROR(__xludf.DUMMYFUNCTION("""COMPUTED_VALUE"""),"A0161")</f>
        <v>A0161</v>
      </c>
      <c r="B304" s="8" t="str">
        <f>IFERROR(__xludf.DUMMYFUNCTION("""COMPUTED_VALUE"""),"P0161")</f>
        <v>P0161</v>
      </c>
      <c r="C304" s="5">
        <f>IFERROR(__xludf.DUMMYFUNCTION("""COMPUTED_VALUE"""),45861.0)</f>
        <v>45861</v>
      </c>
      <c r="D304" s="5" t="str">
        <f>IFERROR(__xludf.DUMMYFUNCTION("""COMPUTED_VALUE"""),"Wednesday")</f>
        <v>Wednesday</v>
      </c>
      <c r="E304" s="6">
        <f>IFERROR(__xludf.DUMMYFUNCTION("""COMPUTED_VALUE"""),3.0)</f>
        <v>3</v>
      </c>
      <c r="F304" s="7">
        <f>IFERROR(__xludf.DUMMYFUNCTION("""COMPUTED_VALUE"""),0.6666666666666666)</f>
        <v>0.6666666667</v>
      </c>
      <c r="G304" s="8" t="str">
        <f>IFERROR(__xludf.DUMMYFUNCTION("""COMPUTED_VALUE"""),"F")</f>
        <v>F</v>
      </c>
      <c r="H304" s="8">
        <f>IFERROR(__xludf.DUMMYFUNCTION("""COMPUTED_VALUE"""),40.0)</f>
        <v>40</v>
      </c>
      <c r="I304" s="8" t="str">
        <f>IFERROR(__xludf.DUMMYFUNCTION("""COMPUTED_VALUE"""),"Nurse D")</f>
        <v>Nurse D</v>
      </c>
      <c r="J304" s="8" t="str">
        <f>IFERROR(__xludf.DUMMYFUNCTION("""COMPUTED_VALUE"""),"Consultation")</f>
        <v>Consultation</v>
      </c>
      <c r="K304" s="8">
        <f>IFERROR(__xludf.DUMMYFUNCTION("""COMPUTED_VALUE"""),15.0)</f>
        <v>15</v>
      </c>
      <c r="L304" s="8">
        <f>IFERROR(__xludf.DUMMYFUNCTION("""COMPUTED_VALUE"""),20.0)</f>
        <v>20</v>
      </c>
      <c r="M304" s="8">
        <f>IFERROR(__xludf.DUMMYFUNCTION("""COMPUTED_VALUE"""),5.0)</f>
        <v>5</v>
      </c>
      <c r="N304" s="8">
        <f>IFERROR(__xludf.DUMMYFUNCTION("""COMPUTED_VALUE"""),5.0)</f>
        <v>5</v>
      </c>
      <c r="O304" s="8" t="str">
        <f>IFERROR(__xludf.DUMMYFUNCTION("""COMPUTED_VALUE"""),"Yes")</f>
        <v>Yes</v>
      </c>
      <c r="P304" s="8"/>
    </row>
    <row r="305">
      <c r="A305" s="8" t="str">
        <f>IFERROR(__xludf.DUMMYFUNCTION("""COMPUTED_VALUE"""),"A0293")</f>
        <v>A0293</v>
      </c>
      <c r="B305" s="8" t="str">
        <f>IFERROR(__xludf.DUMMYFUNCTION("""COMPUTED_VALUE"""),"P0293")</f>
        <v>P0293</v>
      </c>
      <c r="C305" s="5">
        <f>IFERROR(__xludf.DUMMYFUNCTION("""COMPUTED_VALUE"""),45861.0)</f>
        <v>45861</v>
      </c>
      <c r="D305" s="5" t="str">
        <f>IFERROR(__xludf.DUMMYFUNCTION("""COMPUTED_VALUE"""),"Wednesday")</f>
        <v>Wednesday</v>
      </c>
      <c r="E305" s="6">
        <f>IFERROR(__xludf.DUMMYFUNCTION("""COMPUTED_VALUE"""),3.0)</f>
        <v>3</v>
      </c>
      <c r="F305" s="7">
        <f>IFERROR(__xludf.DUMMYFUNCTION("""COMPUTED_VALUE"""),0.6979166666666666)</f>
        <v>0.6979166667</v>
      </c>
      <c r="G305" s="8" t="str">
        <f>IFERROR(__xludf.DUMMYFUNCTION("""COMPUTED_VALUE"""),"M")</f>
        <v>M</v>
      </c>
      <c r="H305" s="8">
        <f>IFERROR(__xludf.DUMMYFUNCTION("""COMPUTED_VALUE"""),51.0)</f>
        <v>51</v>
      </c>
      <c r="I305" s="8" t="str">
        <f>IFERROR(__xludf.DUMMYFUNCTION("""COMPUTED_VALUE"""),"Dr. A")</f>
        <v>Dr. A</v>
      </c>
      <c r="J305" s="8" t="str">
        <f>IFERROR(__xludf.DUMMYFUNCTION("""COMPUTED_VALUE"""),"Consultation")</f>
        <v>Consultation</v>
      </c>
      <c r="K305" s="8">
        <f>IFERROR(__xludf.DUMMYFUNCTION("""COMPUTED_VALUE"""),25.0)</f>
        <v>25</v>
      </c>
      <c r="L305" s="8">
        <f>IFERROR(__xludf.DUMMYFUNCTION("""COMPUTED_VALUE"""),30.0)</f>
        <v>30</v>
      </c>
      <c r="M305" s="8">
        <f>IFERROR(__xludf.DUMMYFUNCTION("""COMPUTED_VALUE"""),5.0)</f>
        <v>5</v>
      </c>
      <c r="N305" s="8">
        <f>IFERROR(__xludf.DUMMYFUNCTION("""COMPUTED_VALUE"""),5.0)</f>
        <v>5</v>
      </c>
      <c r="O305" s="8" t="str">
        <f>IFERROR(__xludf.DUMMYFUNCTION("""COMPUTED_VALUE"""),"Yes")</f>
        <v>Yes</v>
      </c>
      <c r="P305" s="8"/>
    </row>
    <row r="306">
      <c r="A306" s="8" t="str">
        <f>IFERROR(__xludf.DUMMYFUNCTION("""COMPUTED_VALUE"""),"A0199")</f>
        <v>A0199</v>
      </c>
      <c r="B306" s="8" t="str">
        <f>IFERROR(__xludf.DUMMYFUNCTION("""COMPUTED_VALUE"""),"P0199")</f>
        <v>P0199</v>
      </c>
      <c r="C306" s="5">
        <f>IFERROR(__xludf.DUMMYFUNCTION("""COMPUTED_VALUE"""),45861.0)</f>
        <v>45861</v>
      </c>
      <c r="D306" s="5" t="str">
        <f>IFERROR(__xludf.DUMMYFUNCTION("""COMPUTED_VALUE"""),"Wednesday")</f>
        <v>Wednesday</v>
      </c>
      <c r="E306" s="6">
        <f>IFERROR(__xludf.DUMMYFUNCTION("""COMPUTED_VALUE"""),3.0)</f>
        <v>3</v>
      </c>
      <c r="F306" s="7">
        <f>IFERROR(__xludf.DUMMYFUNCTION("""COMPUTED_VALUE"""),0.3958333333333333)</f>
        <v>0.3958333333</v>
      </c>
      <c r="G306" s="8" t="str">
        <f>IFERROR(__xludf.DUMMYFUNCTION("""COMPUTED_VALUE"""),"M")</f>
        <v>M</v>
      </c>
      <c r="H306" s="8">
        <f>IFERROR(__xludf.DUMMYFUNCTION("""COMPUTED_VALUE"""),66.0)</f>
        <v>66</v>
      </c>
      <c r="I306" s="8" t="str">
        <f>IFERROR(__xludf.DUMMYFUNCTION("""COMPUTED_VALUE"""),"Nurse D")</f>
        <v>Nurse D</v>
      </c>
      <c r="J306" s="8" t="str">
        <f>IFERROR(__xludf.DUMMYFUNCTION("""COMPUTED_VALUE"""),"Consultation")</f>
        <v>Consultation</v>
      </c>
      <c r="K306" s="8">
        <f>IFERROR(__xludf.DUMMYFUNCTION("""COMPUTED_VALUE"""),25.0)</f>
        <v>25</v>
      </c>
      <c r="L306" s="8">
        <f>IFERROR(__xludf.DUMMYFUNCTION("""COMPUTED_VALUE"""),31.0)</f>
        <v>31</v>
      </c>
      <c r="M306" s="8">
        <f>IFERROR(__xludf.DUMMYFUNCTION("""COMPUTED_VALUE"""),6.0)</f>
        <v>6</v>
      </c>
      <c r="N306" s="8">
        <f>IFERROR(__xludf.DUMMYFUNCTION("""COMPUTED_VALUE"""),6.0)</f>
        <v>6</v>
      </c>
      <c r="O306" s="8" t="str">
        <f>IFERROR(__xludf.DUMMYFUNCTION("""COMPUTED_VALUE"""),"Yes")</f>
        <v>Yes</v>
      </c>
      <c r="P306" s="8"/>
    </row>
    <row r="307">
      <c r="A307" s="8" t="str">
        <f>IFERROR(__xludf.DUMMYFUNCTION("""COMPUTED_VALUE"""),"A0228")</f>
        <v>A0228</v>
      </c>
      <c r="B307" s="8" t="str">
        <f>IFERROR(__xludf.DUMMYFUNCTION("""COMPUTED_VALUE"""),"P0228")</f>
        <v>P0228</v>
      </c>
      <c r="C307" s="5">
        <f>IFERROR(__xludf.DUMMYFUNCTION("""COMPUTED_VALUE"""),45861.0)</f>
        <v>45861</v>
      </c>
      <c r="D307" s="5" t="str">
        <f>IFERROR(__xludf.DUMMYFUNCTION("""COMPUTED_VALUE"""),"Wednesday")</f>
        <v>Wednesday</v>
      </c>
      <c r="E307" s="6">
        <f>IFERROR(__xludf.DUMMYFUNCTION("""COMPUTED_VALUE"""),3.0)</f>
        <v>3</v>
      </c>
      <c r="F307" s="7">
        <f>IFERROR(__xludf.DUMMYFUNCTION("""COMPUTED_VALUE"""),0.6979166666666666)</f>
        <v>0.6979166667</v>
      </c>
      <c r="G307" s="8" t="str">
        <f>IFERROR(__xludf.DUMMYFUNCTION("""COMPUTED_VALUE"""),"F")</f>
        <v>F</v>
      </c>
      <c r="H307" s="8">
        <f>IFERROR(__xludf.DUMMYFUNCTION("""COMPUTED_VALUE"""),23.0)</f>
        <v>23</v>
      </c>
      <c r="I307" s="8" t="str">
        <f>IFERROR(__xludf.DUMMYFUNCTION("""COMPUTED_VALUE"""),"Dr. C")</f>
        <v>Dr. C</v>
      </c>
      <c r="J307" s="8" t="str">
        <f>IFERROR(__xludf.DUMMYFUNCTION("""COMPUTED_VALUE"""),"Emergency")</f>
        <v>Emergency</v>
      </c>
      <c r="K307" s="8">
        <f>IFERROR(__xludf.DUMMYFUNCTION("""COMPUTED_VALUE"""),25.0)</f>
        <v>25</v>
      </c>
      <c r="L307" s="8">
        <f>IFERROR(__xludf.DUMMYFUNCTION("""COMPUTED_VALUE"""),32.0)</f>
        <v>32</v>
      </c>
      <c r="M307" s="8">
        <f>IFERROR(__xludf.DUMMYFUNCTION("""COMPUTED_VALUE"""),7.0)</f>
        <v>7</v>
      </c>
      <c r="N307" s="8">
        <f>IFERROR(__xludf.DUMMYFUNCTION("""COMPUTED_VALUE"""),7.0)</f>
        <v>7</v>
      </c>
      <c r="O307" s="8" t="str">
        <f>IFERROR(__xludf.DUMMYFUNCTION("""COMPUTED_VALUE"""),"Yes")</f>
        <v>Yes</v>
      </c>
      <c r="P307" s="8"/>
    </row>
    <row r="308">
      <c r="A308" s="8" t="str">
        <f>IFERROR(__xludf.DUMMYFUNCTION("""COMPUTED_VALUE"""),"A0375")</f>
        <v>A0375</v>
      </c>
      <c r="B308" s="8" t="str">
        <f>IFERROR(__xludf.DUMMYFUNCTION("""COMPUTED_VALUE"""),"P0375")</f>
        <v>P0375</v>
      </c>
      <c r="C308" s="5">
        <f>IFERROR(__xludf.DUMMYFUNCTION("""COMPUTED_VALUE"""),45862.0)</f>
        <v>45862</v>
      </c>
      <c r="D308" s="5" t="str">
        <f>IFERROR(__xludf.DUMMYFUNCTION("""COMPUTED_VALUE"""),"Thursday")</f>
        <v>Thursday</v>
      </c>
      <c r="E308" s="6">
        <f>IFERROR(__xludf.DUMMYFUNCTION("""COMPUTED_VALUE"""),4.0)</f>
        <v>4</v>
      </c>
      <c r="F308" s="7">
        <f>IFERROR(__xludf.DUMMYFUNCTION("""COMPUTED_VALUE"""),0.4166666666666667)</f>
        <v>0.4166666667</v>
      </c>
      <c r="G308" s="8" t="str">
        <f>IFERROR(__xludf.DUMMYFUNCTION("""COMPUTED_VALUE"""),"F")</f>
        <v>F</v>
      </c>
      <c r="H308" s="8">
        <f>IFERROR(__xludf.DUMMYFUNCTION("""COMPUTED_VALUE"""),1.0)</f>
        <v>1</v>
      </c>
      <c r="I308" s="8" t="str">
        <f>IFERROR(__xludf.DUMMYFUNCTION("""COMPUTED_VALUE"""),"Dr. B")</f>
        <v>Dr. B</v>
      </c>
      <c r="J308" s="8" t="str">
        <f>IFERROR(__xludf.DUMMYFUNCTION("""COMPUTED_VALUE"""),"Consultation")</f>
        <v>Consultation</v>
      </c>
      <c r="K308" s="8">
        <f>IFERROR(__xludf.DUMMYFUNCTION("""COMPUTED_VALUE"""),20.0)</f>
        <v>20</v>
      </c>
      <c r="L308" s="8">
        <f>IFERROR(__xludf.DUMMYFUNCTION("""COMPUTED_VALUE"""),14.0)</f>
        <v>14</v>
      </c>
      <c r="M308" s="8">
        <f>IFERROR(__xludf.DUMMYFUNCTION("""COMPUTED_VALUE"""),-6.0)</f>
        <v>-6</v>
      </c>
      <c r="N308" s="8">
        <f>IFERROR(__xludf.DUMMYFUNCTION("""COMPUTED_VALUE"""),6.0)</f>
        <v>6</v>
      </c>
      <c r="O308" s="8" t="str">
        <f>IFERROR(__xludf.DUMMYFUNCTION("""COMPUTED_VALUE"""),"Yes")</f>
        <v>Yes</v>
      </c>
      <c r="P308" s="8"/>
    </row>
    <row r="309">
      <c r="A309" s="8" t="str">
        <f>IFERROR(__xludf.DUMMYFUNCTION("""COMPUTED_VALUE"""),"A0138")</f>
        <v>A0138</v>
      </c>
      <c r="B309" s="8" t="str">
        <f>IFERROR(__xludf.DUMMYFUNCTION("""COMPUTED_VALUE"""),"P0138")</f>
        <v>P0138</v>
      </c>
      <c r="C309" s="5">
        <f>IFERROR(__xludf.DUMMYFUNCTION("""COMPUTED_VALUE"""),45862.0)</f>
        <v>45862</v>
      </c>
      <c r="D309" s="5" t="str">
        <f>IFERROR(__xludf.DUMMYFUNCTION("""COMPUTED_VALUE"""),"Thursday")</f>
        <v>Thursday</v>
      </c>
      <c r="E309" s="6">
        <f>IFERROR(__xludf.DUMMYFUNCTION("""COMPUTED_VALUE"""),4.0)</f>
        <v>4</v>
      </c>
      <c r="F309" s="7">
        <f>IFERROR(__xludf.DUMMYFUNCTION("""COMPUTED_VALUE"""),0.3854166666666667)</f>
        <v>0.3854166667</v>
      </c>
      <c r="G309" s="8" t="str">
        <f>IFERROR(__xludf.DUMMYFUNCTION("""COMPUTED_VALUE"""),"F")</f>
        <v>F</v>
      </c>
      <c r="H309" s="8">
        <f>IFERROR(__xludf.DUMMYFUNCTION("""COMPUTED_VALUE"""),7.0)</f>
        <v>7</v>
      </c>
      <c r="I309" s="8" t="str">
        <f>IFERROR(__xludf.DUMMYFUNCTION("""COMPUTED_VALUE"""),"Dr. A")</f>
        <v>Dr. A</v>
      </c>
      <c r="J309" s="8" t="str">
        <f>IFERROR(__xludf.DUMMYFUNCTION("""COMPUTED_VALUE"""),"Follow-up")</f>
        <v>Follow-up</v>
      </c>
      <c r="K309" s="8">
        <f>IFERROR(__xludf.DUMMYFUNCTION("""COMPUTED_VALUE"""),15.0)</f>
        <v>15</v>
      </c>
      <c r="L309" s="8">
        <f>IFERROR(__xludf.DUMMYFUNCTION("""COMPUTED_VALUE"""),9.0)</f>
        <v>9</v>
      </c>
      <c r="M309" s="8">
        <f>IFERROR(__xludf.DUMMYFUNCTION("""COMPUTED_VALUE"""),-6.0)</f>
        <v>-6</v>
      </c>
      <c r="N309" s="8">
        <f>IFERROR(__xludf.DUMMYFUNCTION("""COMPUTED_VALUE"""),6.0)</f>
        <v>6</v>
      </c>
      <c r="O309" s="8" t="str">
        <f>IFERROR(__xludf.DUMMYFUNCTION("""COMPUTED_VALUE"""),"Yes")</f>
        <v>Yes</v>
      </c>
      <c r="P309" s="8"/>
    </row>
    <row r="310">
      <c r="A310" s="8" t="str">
        <f>IFERROR(__xludf.DUMMYFUNCTION("""COMPUTED_VALUE"""),"A0014")</f>
        <v>A0014</v>
      </c>
      <c r="B310" s="8" t="str">
        <f>IFERROR(__xludf.DUMMYFUNCTION("""COMPUTED_VALUE"""),"P0014")</f>
        <v>P0014</v>
      </c>
      <c r="C310" s="5">
        <f>IFERROR(__xludf.DUMMYFUNCTION("""COMPUTED_VALUE"""),45862.0)</f>
        <v>45862</v>
      </c>
      <c r="D310" s="5" t="str">
        <f>IFERROR(__xludf.DUMMYFUNCTION("""COMPUTED_VALUE"""),"Thursday")</f>
        <v>Thursday</v>
      </c>
      <c r="E310" s="6">
        <f>IFERROR(__xludf.DUMMYFUNCTION("""COMPUTED_VALUE"""),4.0)</f>
        <v>4</v>
      </c>
      <c r="F310" s="7">
        <f>IFERROR(__xludf.DUMMYFUNCTION("""COMPUTED_VALUE"""),0.4270833333333333)</f>
        <v>0.4270833333</v>
      </c>
      <c r="G310" s="8" t="str">
        <f>IFERROR(__xludf.DUMMYFUNCTION("""COMPUTED_VALUE"""),"F")</f>
        <v>F</v>
      </c>
      <c r="H310" s="8">
        <f>IFERROR(__xludf.DUMMYFUNCTION("""COMPUTED_VALUE"""),3.0)</f>
        <v>3</v>
      </c>
      <c r="I310" s="8" t="str">
        <f>IFERROR(__xludf.DUMMYFUNCTION("""COMPUTED_VALUE"""),"Nurse D")</f>
        <v>Nurse D</v>
      </c>
      <c r="J310" s="8" t="str">
        <f>IFERROR(__xludf.DUMMYFUNCTION("""COMPUTED_VALUE"""),"Follow-up")</f>
        <v>Follow-up</v>
      </c>
      <c r="K310" s="8">
        <f>IFERROR(__xludf.DUMMYFUNCTION("""COMPUTED_VALUE"""),25.0)</f>
        <v>25</v>
      </c>
      <c r="L310" s="8">
        <f>IFERROR(__xludf.DUMMYFUNCTION("""COMPUTED_VALUE"""),20.0)</f>
        <v>20</v>
      </c>
      <c r="M310" s="8">
        <f>IFERROR(__xludf.DUMMYFUNCTION("""COMPUTED_VALUE"""),-5.0)</f>
        <v>-5</v>
      </c>
      <c r="N310" s="8">
        <f>IFERROR(__xludf.DUMMYFUNCTION("""COMPUTED_VALUE"""),5.0)</f>
        <v>5</v>
      </c>
      <c r="O310" s="8" t="str">
        <f>IFERROR(__xludf.DUMMYFUNCTION("""COMPUTED_VALUE"""),"Yes")</f>
        <v>Yes</v>
      </c>
      <c r="P310" s="8"/>
    </row>
    <row r="311">
      <c r="A311" s="8" t="str">
        <f>IFERROR(__xludf.DUMMYFUNCTION("""COMPUTED_VALUE"""),"A0481")</f>
        <v>A0481</v>
      </c>
      <c r="B311" s="8" t="str">
        <f>IFERROR(__xludf.DUMMYFUNCTION("""COMPUTED_VALUE"""),"P0481")</f>
        <v>P0481</v>
      </c>
      <c r="C311" s="5">
        <f>IFERROR(__xludf.DUMMYFUNCTION("""COMPUTED_VALUE"""),45862.0)</f>
        <v>45862</v>
      </c>
      <c r="D311" s="5" t="str">
        <f>IFERROR(__xludf.DUMMYFUNCTION("""COMPUTED_VALUE"""),"Thursday")</f>
        <v>Thursday</v>
      </c>
      <c r="E311" s="6">
        <f>IFERROR(__xludf.DUMMYFUNCTION("""COMPUTED_VALUE"""),4.0)</f>
        <v>4</v>
      </c>
      <c r="F311" s="7">
        <f>IFERROR(__xludf.DUMMYFUNCTION("""COMPUTED_VALUE"""),0.5)</f>
        <v>0.5</v>
      </c>
      <c r="G311" s="8" t="str">
        <f>IFERROR(__xludf.DUMMYFUNCTION("""COMPUTED_VALUE"""),"M")</f>
        <v>M</v>
      </c>
      <c r="H311" s="8">
        <f>IFERROR(__xludf.DUMMYFUNCTION("""COMPUTED_VALUE"""),48.0)</f>
        <v>48</v>
      </c>
      <c r="I311" s="8" t="str">
        <f>IFERROR(__xludf.DUMMYFUNCTION("""COMPUTED_VALUE"""),"Dr. A")</f>
        <v>Dr. A</v>
      </c>
      <c r="J311" s="8" t="str">
        <f>IFERROR(__xludf.DUMMYFUNCTION("""COMPUTED_VALUE"""),"Follow-up")</f>
        <v>Follow-up</v>
      </c>
      <c r="K311" s="8">
        <f>IFERROR(__xludf.DUMMYFUNCTION("""COMPUTED_VALUE"""),20.0)</f>
        <v>20</v>
      </c>
      <c r="L311" s="8">
        <f>IFERROR(__xludf.DUMMYFUNCTION("""COMPUTED_VALUE"""),15.0)</f>
        <v>15</v>
      </c>
      <c r="M311" s="8">
        <f>IFERROR(__xludf.DUMMYFUNCTION("""COMPUTED_VALUE"""),-5.0)</f>
        <v>-5</v>
      </c>
      <c r="N311" s="8">
        <f>IFERROR(__xludf.DUMMYFUNCTION("""COMPUTED_VALUE"""),5.0)</f>
        <v>5</v>
      </c>
      <c r="O311" s="8" t="str">
        <f>IFERROR(__xludf.DUMMYFUNCTION("""COMPUTED_VALUE"""),"Yes")</f>
        <v>Yes</v>
      </c>
      <c r="P311" s="8"/>
    </row>
    <row r="312">
      <c r="A312" s="8" t="str">
        <f>IFERROR(__xludf.DUMMYFUNCTION("""COMPUTED_VALUE"""),"A0023")</f>
        <v>A0023</v>
      </c>
      <c r="B312" s="8" t="str">
        <f>IFERROR(__xludf.DUMMYFUNCTION("""COMPUTED_VALUE"""),"P0023")</f>
        <v>P0023</v>
      </c>
      <c r="C312" s="5">
        <f>IFERROR(__xludf.DUMMYFUNCTION("""COMPUTED_VALUE"""),45862.0)</f>
        <v>45862</v>
      </c>
      <c r="D312" s="5" t="str">
        <f>IFERROR(__xludf.DUMMYFUNCTION("""COMPUTED_VALUE"""),"Thursday")</f>
        <v>Thursday</v>
      </c>
      <c r="E312" s="6">
        <f>IFERROR(__xludf.DUMMYFUNCTION("""COMPUTED_VALUE"""),4.0)</f>
        <v>4</v>
      </c>
      <c r="F312" s="7">
        <f>IFERROR(__xludf.DUMMYFUNCTION("""COMPUTED_VALUE"""),0.5520833333333334)</f>
        <v>0.5520833333</v>
      </c>
      <c r="G312" s="8" t="str">
        <f>IFERROR(__xludf.DUMMYFUNCTION("""COMPUTED_VALUE"""),"M")</f>
        <v>M</v>
      </c>
      <c r="H312" s="8">
        <f>IFERROR(__xludf.DUMMYFUNCTION("""COMPUTED_VALUE"""),73.0)</f>
        <v>73</v>
      </c>
      <c r="I312" s="8" t="str">
        <f>IFERROR(__xludf.DUMMYFUNCTION("""COMPUTED_VALUE"""),"Dr. C")</f>
        <v>Dr. C</v>
      </c>
      <c r="J312" s="8" t="str">
        <f>IFERROR(__xludf.DUMMYFUNCTION("""COMPUTED_VALUE"""),"Emergency")</f>
        <v>Emergency</v>
      </c>
      <c r="K312" s="8">
        <f>IFERROR(__xludf.DUMMYFUNCTION("""COMPUTED_VALUE"""),25.0)</f>
        <v>25</v>
      </c>
      <c r="L312" s="8">
        <f>IFERROR(__xludf.DUMMYFUNCTION("""COMPUTED_VALUE"""),22.0)</f>
        <v>22</v>
      </c>
      <c r="M312" s="8">
        <f>IFERROR(__xludf.DUMMYFUNCTION("""COMPUTED_VALUE"""),-3.0)</f>
        <v>-3</v>
      </c>
      <c r="N312" s="8">
        <f>IFERROR(__xludf.DUMMYFUNCTION("""COMPUTED_VALUE"""),3.0)</f>
        <v>3</v>
      </c>
      <c r="O312" s="8" t="str">
        <f>IFERROR(__xludf.DUMMYFUNCTION("""COMPUTED_VALUE"""),"Yes")</f>
        <v>Yes</v>
      </c>
      <c r="P312" s="8"/>
    </row>
    <row r="313">
      <c r="A313" s="8" t="str">
        <f>IFERROR(__xludf.DUMMYFUNCTION("""COMPUTED_VALUE"""),"A0018")</f>
        <v>A0018</v>
      </c>
      <c r="B313" s="8" t="str">
        <f>IFERROR(__xludf.DUMMYFUNCTION("""COMPUTED_VALUE"""),"P0018")</f>
        <v>P0018</v>
      </c>
      <c r="C313" s="5">
        <f>IFERROR(__xludf.DUMMYFUNCTION("""COMPUTED_VALUE"""),45862.0)</f>
        <v>45862</v>
      </c>
      <c r="D313" s="5" t="str">
        <f>IFERROR(__xludf.DUMMYFUNCTION("""COMPUTED_VALUE"""),"Thursday")</f>
        <v>Thursday</v>
      </c>
      <c r="E313" s="6">
        <f>IFERROR(__xludf.DUMMYFUNCTION("""COMPUTED_VALUE"""),4.0)</f>
        <v>4</v>
      </c>
      <c r="F313" s="7">
        <f>IFERROR(__xludf.DUMMYFUNCTION("""COMPUTED_VALUE"""),0.5625)</f>
        <v>0.5625</v>
      </c>
      <c r="G313" s="8" t="str">
        <f>IFERROR(__xludf.DUMMYFUNCTION("""COMPUTED_VALUE"""),"F")</f>
        <v>F</v>
      </c>
      <c r="H313" s="8">
        <f>IFERROR(__xludf.DUMMYFUNCTION("""COMPUTED_VALUE"""),37.0)</f>
        <v>37</v>
      </c>
      <c r="I313" s="8" t="str">
        <f>IFERROR(__xludf.DUMMYFUNCTION("""COMPUTED_VALUE"""),"Nurse D")</f>
        <v>Nurse D</v>
      </c>
      <c r="J313" s="8" t="str">
        <f>IFERROR(__xludf.DUMMYFUNCTION("""COMPUTED_VALUE"""),"Follow-up")</f>
        <v>Follow-up</v>
      </c>
      <c r="K313" s="8">
        <f>IFERROR(__xludf.DUMMYFUNCTION("""COMPUTED_VALUE"""),15.0)</f>
        <v>15</v>
      </c>
      <c r="L313" s="8">
        <f>IFERROR(__xludf.DUMMYFUNCTION("""COMPUTED_VALUE"""),12.0)</f>
        <v>12</v>
      </c>
      <c r="M313" s="8">
        <f>IFERROR(__xludf.DUMMYFUNCTION("""COMPUTED_VALUE"""),-3.0)</f>
        <v>-3</v>
      </c>
      <c r="N313" s="8">
        <f>IFERROR(__xludf.DUMMYFUNCTION("""COMPUTED_VALUE"""),3.0)</f>
        <v>3</v>
      </c>
      <c r="O313" s="8" t="str">
        <f>IFERROR(__xludf.DUMMYFUNCTION("""COMPUTED_VALUE"""),"Yes")</f>
        <v>Yes</v>
      </c>
      <c r="P313" s="8"/>
    </row>
    <row r="314">
      <c r="A314" s="8" t="str">
        <f>IFERROR(__xludf.DUMMYFUNCTION("""COMPUTED_VALUE"""),"A0297")</f>
        <v>A0297</v>
      </c>
      <c r="B314" s="8" t="str">
        <f>IFERROR(__xludf.DUMMYFUNCTION("""COMPUTED_VALUE"""),"P0297")</f>
        <v>P0297</v>
      </c>
      <c r="C314" s="5">
        <f>IFERROR(__xludf.DUMMYFUNCTION("""COMPUTED_VALUE"""),45862.0)</f>
        <v>45862</v>
      </c>
      <c r="D314" s="5" t="str">
        <f>IFERROR(__xludf.DUMMYFUNCTION("""COMPUTED_VALUE"""),"Thursday")</f>
        <v>Thursday</v>
      </c>
      <c r="E314" s="6">
        <f>IFERROR(__xludf.DUMMYFUNCTION("""COMPUTED_VALUE"""),4.0)</f>
        <v>4</v>
      </c>
      <c r="F314" s="7">
        <f>IFERROR(__xludf.DUMMYFUNCTION("""COMPUTED_VALUE"""),0.625)</f>
        <v>0.625</v>
      </c>
      <c r="G314" s="8" t="str">
        <f>IFERROR(__xludf.DUMMYFUNCTION("""COMPUTED_VALUE"""),"M")</f>
        <v>M</v>
      </c>
      <c r="H314" s="8">
        <f>IFERROR(__xludf.DUMMYFUNCTION("""COMPUTED_VALUE"""),7.0)</f>
        <v>7</v>
      </c>
      <c r="I314" s="8" t="str">
        <f>IFERROR(__xludf.DUMMYFUNCTION("""COMPUTED_VALUE"""),"Nurse D")</f>
        <v>Nurse D</v>
      </c>
      <c r="J314" s="8" t="str">
        <f>IFERROR(__xludf.DUMMYFUNCTION("""COMPUTED_VALUE"""),"Follow-up")</f>
        <v>Follow-up</v>
      </c>
      <c r="K314" s="8">
        <f>IFERROR(__xludf.DUMMYFUNCTION("""COMPUTED_VALUE"""),20.0)</f>
        <v>20</v>
      </c>
      <c r="L314" s="8">
        <f>IFERROR(__xludf.DUMMYFUNCTION("""COMPUTED_VALUE"""),18.0)</f>
        <v>18</v>
      </c>
      <c r="M314" s="8">
        <f>IFERROR(__xludf.DUMMYFUNCTION("""COMPUTED_VALUE"""),-2.0)</f>
        <v>-2</v>
      </c>
      <c r="N314" s="8">
        <f>IFERROR(__xludf.DUMMYFUNCTION("""COMPUTED_VALUE"""),2.0)</f>
        <v>2</v>
      </c>
      <c r="O314" s="8" t="str">
        <f>IFERROR(__xludf.DUMMYFUNCTION("""COMPUTED_VALUE"""),"Yes")</f>
        <v>Yes</v>
      </c>
      <c r="P314" s="8"/>
    </row>
    <row r="315">
      <c r="A315" s="8" t="str">
        <f>IFERROR(__xludf.DUMMYFUNCTION("""COMPUTED_VALUE"""),"A0459")</f>
        <v>A0459</v>
      </c>
      <c r="B315" s="8" t="str">
        <f>IFERROR(__xludf.DUMMYFUNCTION("""COMPUTED_VALUE"""),"P0459")</f>
        <v>P0459</v>
      </c>
      <c r="C315" s="5">
        <f>IFERROR(__xludf.DUMMYFUNCTION("""COMPUTED_VALUE"""),45862.0)</f>
        <v>45862</v>
      </c>
      <c r="D315" s="5" t="str">
        <f>IFERROR(__xludf.DUMMYFUNCTION("""COMPUTED_VALUE"""),"Thursday")</f>
        <v>Thursday</v>
      </c>
      <c r="E315" s="6">
        <f>IFERROR(__xludf.DUMMYFUNCTION("""COMPUTED_VALUE"""),4.0)</f>
        <v>4</v>
      </c>
      <c r="F315" s="7">
        <f>IFERROR(__xludf.DUMMYFUNCTION("""COMPUTED_VALUE"""),0.3541666666666667)</f>
        <v>0.3541666667</v>
      </c>
      <c r="G315" s="8" t="str">
        <f>IFERROR(__xludf.DUMMYFUNCTION("""COMPUTED_VALUE"""),"F")</f>
        <v>F</v>
      </c>
      <c r="H315" s="8">
        <f>IFERROR(__xludf.DUMMYFUNCTION("""COMPUTED_VALUE"""),7.0)</f>
        <v>7</v>
      </c>
      <c r="I315" s="8" t="str">
        <f>IFERROR(__xludf.DUMMYFUNCTION("""COMPUTED_VALUE"""),"Dr. C")</f>
        <v>Dr. C</v>
      </c>
      <c r="J315" s="8" t="str">
        <f>IFERROR(__xludf.DUMMYFUNCTION("""COMPUTED_VALUE"""),"Follow-up")</f>
        <v>Follow-up</v>
      </c>
      <c r="K315" s="8">
        <f>IFERROR(__xludf.DUMMYFUNCTION("""COMPUTED_VALUE"""),25.0)</f>
        <v>25</v>
      </c>
      <c r="L315" s="8">
        <f>IFERROR(__xludf.DUMMYFUNCTION("""COMPUTED_VALUE"""),25.0)</f>
        <v>25</v>
      </c>
      <c r="M315" s="8">
        <f>IFERROR(__xludf.DUMMYFUNCTION("""COMPUTED_VALUE"""),0.0)</f>
        <v>0</v>
      </c>
      <c r="N315" s="8">
        <f>IFERROR(__xludf.DUMMYFUNCTION("""COMPUTED_VALUE"""),0.0)</f>
        <v>0</v>
      </c>
      <c r="O315" s="8" t="str">
        <f>IFERROR(__xludf.DUMMYFUNCTION("""COMPUTED_VALUE"""),"Yes")</f>
        <v>Yes</v>
      </c>
      <c r="P315" s="8"/>
    </row>
    <row r="316">
      <c r="A316" s="8" t="str">
        <f>IFERROR(__xludf.DUMMYFUNCTION("""COMPUTED_VALUE"""),"A0254")</f>
        <v>A0254</v>
      </c>
      <c r="B316" s="8" t="str">
        <f>IFERROR(__xludf.DUMMYFUNCTION("""COMPUTED_VALUE"""),"P0254")</f>
        <v>P0254</v>
      </c>
      <c r="C316" s="5">
        <f>IFERROR(__xludf.DUMMYFUNCTION("""COMPUTED_VALUE"""),45862.0)</f>
        <v>45862</v>
      </c>
      <c r="D316" s="5" t="str">
        <f>IFERROR(__xludf.DUMMYFUNCTION("""COMPUTED_VALUE"""),"Thursday")</f>
        <v>Thursday</v>
      </c>
      <c r="E316" s="6">
        <f>IFERROR(__xludf.DUMMYFUNCTION("""COMPUTED_VALUE"""),4.0)</f>
        <v>4</v>
      </c>
      <c r="F316" s="7">
        <f>IFERROR(__xludf.DUMMYFUNCTION("""COMPUTED_VALUE"""),0.3541666666666667)</f>
        <v>0.3541666667</v>
      </c>
      <c r="G316" s="8" t="str">
        <f>IFERROR(__xludf.DUMMYFUNCTION("""COMPUTED_VALUE"""),"F")</f>
        <v>F</v>
      </c>
      <c r="H316" s="8">
        <f>IFERROR(__xludf.DUMMYFUNCTION("""COMPUTED_VALUE"""),76.0)</f>
        <v>76</v>
      </c>
      <c r="I316" s="8" t="str">
        <f>IFERROR(__xludf.DUMMYFUNCTION("""COMPUTED_VALUE"""),"Dr. C")</f>
        <v>Dr. C</v>
      </c>
      <c r="J316" s="8" t="str">
        <f>IFERROR(__xludf.DUMMYFUNCTION("""COMPUTED_VALUE"""),"Consultation")</f>
        <v>Consultation</v>
      </c>
      <c r="K316" s="8">
        <f>IFERROR(__xludf.DUMMYFUNCTION("""COMPUTED_VALUE"""),20.0)</f>
        <v>20</v>
      </c>
      <c r="L316" s="8">
        <f>IFERROR(__xludf.DUMMYFUNCTION("""COMPUTED_VALUE"""),22.0)</f>
        <v>22</v>
      </c>
      <c r="M316" s="8">
        <f>IFERROR(__xludf.DUMMYFUNCTION("""COMPUTED_VALUE"""),2.0)</f>
        <v>2</v>
      </c>
      <c r="N316" s="8">
        <f>IFERROR(__xludf.DUMMYFUNCTION("""COMPUTED_VALUE"""),2.0)</f>
        <v>2</v>
      </c>
      <c r="O316" s="8" t="str">
        <f>IFERROR(__xludf.DUMMYFUNCTION("""COMPUTED_VALUE"""),"Yes")</f>
        <v>Yes</v>
      </c>
      <c r="P316" s="8"/>
    </row>
    <row r="317">
      <c r="A317" s="8" t="str">
        <f>IFERROR(__xludf.DUMMYFUNCTION("""COMPUTED_VALUE"""),"A0163")</f>
        <v>A0163</v>
      </c>
      <c r="B317" s="8" t="str">
        <f>IFERROR(__xludf.DUMMYFUNCTION("""COMPUTED_VALUE"""),"P0163")</f>
        <v>P0163</v>
      </c>
      <c r="C317" s="5">
        <f>IFERROR(__xludf.DUMMYFUNCTION("""COMPUTED_VALUE"""),45862.0)</f>
        <v>45862</v>
      </c>
      <c r="D317" s="5" t="str">
        <f>IFERROR(__xludf.DUMMYFUNCTION("""COMPUTED_VALUE"""),"Thursday")</f>
        <v>Thursday</v>
      </c>
      <c r="E317" s="6">
        <f>IFERROR(__xludf.DUMMYFUNCTION("""COMPUTED_VALUE"""),4.0)</f>
        <v>4</v>
      </c>
      <c r="F317" s="7">
        <f>IFERROR(__xludf.DUMMYFUNCTION("""COMPUTED_VALUE"""),0.4166666666666667)</f>
        <v>0.4166666667</v>
      </c>
      <c r="G317" s="8" t="str">
        <f>IFERROR(__xludf.DUMMYFUNCTION("""COMPUTED_VALUE"""),"M")</f>
        <v>M</v>
      </c>
      <c r="H317" s="8">
        <f>IFERROR(__xludf.DUMMYFUNCTION("""COMPUTED_VALUE"""),41.0)</f>
        <v>41</v>
      </c>
      <c r="I317" s="8" t="str">
        <f>IFERROR(__xludf.DUMMYFUNCTION("""COMPUTED_VALUE"""),"Dr. C")</f>
        <v>Dr. C</v>
      </c>
      <c r="J317" s="8" t="str">
        <f>IFERROR(__xludf.DUMMYFUNCTION("""COMPUTED_VALUE"""),"Consultation")</f>
        <v>Consultation</v>
      </c>
      <c r="K317" s="8">
        <f>IFERROR(__xludf.DUMMYFUNCTION("""COMPUTED_VALUE"""),25.0)</f>
        <v>25</v>
      </c>
      <c r="L317" s="8">
        <f>IFERROR(__xludf.DUMMYFUNCTION("""COMPUTED_VALUE"""),29.0)</f>
        <v>29</v>
      </c>
      <c r="M317" s="8">
        <f>IFERROR(__xludf.DUMMYFUNCTION("""COMPUTED_VALUE"""),4.0)</f>
        <v>4</v>
      </c>
      <c r="N317" s="8">
        <f>IFERROR(__xludf.DUMMYFUNCTION("""COMPUTED_VALUE"""),4.0)</f>
        <v>4</v>
      </c>
      <c r="O317" s="8" t="str">
        <f>IFERROR(__xludf.DUMMYFUNCTION("""COMPUTED_VALUE"""),"Yes")</f>
        <v>Yes</v>
      </c>
      <c r="P317" s="8"/>
    </row>
    <row r="318">
      <c r="A318" s="8" t="str">
        <f>IFERROR(__xludf.DUMMYFUNCTION("""COMPUTED_VALUE"""),"A0258")</f>
        <v>A0258</v>
      </c>
      <c r="B318" s="8" t="str">
        <f>IFERROR(__xludf.DUMMYFUNCTION("""COMPUTED_VALUE"""),"P0258")</f>
        <v>P0258</v>
      </c>
      <c r="C318" s="5">
        <f>IFERROR(__xludf.DUMMYFUNCTION("""COMPUTED_VALUE"""),45862.0)</f>
        <v>45862</v>
      </c>
      <c r="D318" s="5" t="str">
        <f>IFERROR(__xludf.DUMMYFUNCTION("""COMPUTED_VALUE"""),"Thursday")</f>
        <v>Thursday</v>
      </c>
      <c r="E318" s="6">
        <f>IFERROR(__xludf.DUMMYFUNCTION("""COMPUTED_VALUE"""),4.0)</f>
        <v>4</v>
      </c>
      <c r="F318" s="7">
        <f>IFERROR(__xludf.DUMMYFUNCTION("""COMPUTED_VALUE"""),0.53125)</f>
        <v>0.53125</v>
      </c>
      <c r="G318" s="8" t="str">
        <f>IFERROR(__xludf.DUMMYFUNCTION("""COMPUTED_VALUE"""),"M")</f>
        <v>M</v>
      </c>
      <c r="H318" s="8">
        <f>IFERROR(__xludf.DUMMYFUNCTION("""COMPUTED_VALUE"""),64.0)</f>
        <v>64</v>
      </c>
      <c r="I318" s="8" t="str">
        <f>IFERROR(__xludf.DUMMYFUNCTION("""COMPUTED_VALUE"""),"Dr. C")</f>
        <v>Dr. C</v>
      </c>
      <c r="J318" s="8" t="str">
        <f>IFERROR(__xludf.DUMMYFUNCTION("""COMPUTED_VALUE"""),"Consultation")</f>
        <v>Consultation</v>
      </c>
      <c r="K318" s="8">
        <f>IFERROR(__xludf.DUMMYFUNCTION("""COMPUTED_VALUE"""),20.0)</f>
        <v>20</v>
      </c>
      <c r="L318" s="8">
        <f>IFERROR(__xludf.DUMMYFUNCTION("""COMPUTED_VALUE"""),24.0)</f>
        <v>24</v>
      </c>
      <c r="M318" s="8">
        <f>IFERROR(__xludf.DUMMYFUNCTION("""COMPUTED_VALUE"""),4.0)</f>
        <v>4</v>
      </c>
      <c r="N318" s="8">
        <f>IFERROR(__xludf.DUMMYFUNCTION("""COMPUTED_VALUE"""),4.0)</f>
        <v>4</v>
      </c>
      <c r="O318" s="8" t="str">
        <f>IFERROR(__xludf.DUMMYFUNCTION("""COMPUTED_VALUE"""),"Yes")</f>
        <v>Yes</v>
      </c>
      <c r="P318" s="8"/>
    </row>
    <row r="319">
      <c r="A319" s="8" t="str">
        <f>IFERROR(__xludf.DUMMYFUNCTION("""COMPUTED_VALUE"""),"A0373")</f>
        <v>A0373</v>
      </c>
      <c r="B319" s="8" t="str">
        <f>IFERROR(__xludf.DUMMYFUNCTION("""COMPUTED_VALUE"""),"P0373")</f>
        <v>P0373</v>
      </c>
      <c r="C319" s="5">
        <f>IFERROR(__xludf.DUMMYFUNCTION("""COMPUTED_VALUE"""),45862.0)</f>
        <v>45862</v>
      </c>
      <c r="D319" s="5" t="str">
        <f>IFERROR(__xludf.DUMMYFUNCTION("""COMPUTED_VALUE"""),"Thursday")</f>
        <v>Thursday</v>
      </c>
      <c r="E319" s="6">
        <f>IFERROR(__xludf.DUMMYFUNCTION("""COMPUTED_VALUE"""),4.0)</f>
        <v>4</v>
      </c>
      <c r="F319" s="7">
        <f>IFERROR(__xludf.DUMMYFUNCTION("""COMPUTED_VALUE"""),0.3854166666666667)</f>
        <v>0.3854166667</v>
      </c>
      <c r="G319" s="8" t="str">
        <f>IFERROR(__xludf.DUMMYFUNCTION("""COMPUTED_VALUE"""),"M")</f>
        <v>M</v>
      </c>
      <c r="H319" s="8">
        <f>IFERROR(__xludf.DUMMYFUNCTION("""COMPUTED_VALUE"""),54.0)</f>
        <v>54</v>
      </c>
      <c r="I319" s="8" t="str">
        <f>IFERROR(__xludf.DUMMYFUNCTION("""COMPUTED_VALUE"""),"Dr. A")</f>
        <v>Dr. A</v>
      </c>
      <c r="J319" s="8" t="str">
        <f>IFERROR(__xludf.DUMMYFUNCTION("""COMPUTED_VALUE"""),"Consultation")</f>
        <v>Consultation</v>
      </c>
      <c r="K319" s="8">
        <f>IFERROR(__xludf.DUMMYFUNCTION("""COMPUTED_VALUE"""),30.0)</f>
        <v>30</v>
      </c>
      <c r="L319" s="8">
        <f>IFERROR(__xludf.DUMMYFUNCTION("""COMPUTED_VALUE"""),34.0)</f>
        <v>34</v>
      </c>
      <c r="M319" s="8">
        <f>IFERROR(__xludf.DUMMYFUNCTION("""COMPUTED_VALUE"""),4.0)</f>
        <v>4</v>
      </c>
      <c r="N319" s="8">
        <f>IFERROR(__xludf.DUMMYFUNCTION("""COMPUTED_VALUE"""),4.0)</f>
        <v>4</v>
      </c>
      <c r="O319" s="8" t="str">
        <f>IFERROR(__xludf.DUMMYFUNCTION("""COMPUTED_VALUE"""),"Yes")</f>
        <v>Yes</v>
      </c>
      <c r="P319" s="8"/>
    </row>
    <row r="320">
      <c r="A320" s="8" t="str">
        <f>IFERROR(__xludf.DUMMYFUNCTION("""COMPUTED_VALUE"""),"A0134")</f>
        <v>A0134</v>
      </c>
      <c r="B320" s="8" t="str">
        <f>IFERROR(__xludf.DUMMYFUNCTION("""COMPUTED_VALUE"""),"P0134")</f>
        <v>P0134</v>
      </c>
      <c r="C320" s="5">
        <f>IFERROR(__xludf.DUMMYFUNCTION("""COMPUTED_VALUE"""),45862.0)</f>
        <v>45862</v>
      </c>
      <c r="D320" s="5" t="str">
        <f>IFERROR(__xludf.DUMMYFUNCTION("""COMPUTED_VALUE"""),"Thursday")</f>
        <v>Thursday</v>
      </c>
      <c r="E320" s="6">
        <f>IFERROR(__xludf.DUMMYFUNCTION("""COMPUTED_VALUE"""),4.0)</f>
        <v>4</v>
      </c>
      <c r="F320" s="7">
        <f>IFERROR(__xludf.DUMMYFUNCTION("""COMPUTED_VALUE"""),0.4375)</f>
        <v>0.4375</v>
      </c>
      <c r="G320" s="8" t="str">
        <f>IFERROR(__xludf.DUMMYFUNCTION("""COMPUTED_VALUE"""),"F")</f>
        <v>F</v>
      </c>
      <c r="H320" s="8">
        <f>IFERROR(__xludf.DUMMYFUNCTION("""COMPUTED_VALUE"""),26.0)</f>
        <v>26</v>
      </c>
      <c r="I320" s="8" t="str">
        <f>IFERROR(__xludf.DUMMYFUNCTION("""COMPUTED_VALUE"""),"Dr. C")</f>
        <v>Dr. C</v>
      </c>
      <c r="J320" s="8" t="str">
        <f>IFERROR(__xludf.DUMMYFUNCTION("""COMPUTED_VALUE"""),"Follow-up")</f>
        <v>Follow-up</v>
      </c>
      <c r="K320" s="8">
        <f>IFERROR(__xludf.DUMMYFUNCTION("""COMPUTED_VALUE"""),15.0)</f>
        <v>15</v>
      </c>
      <c r="L320" s="8">
        <f>IFERROR(__xludf.DUMMYFUNCTION("""COMPUTED_VALUE"""),22.0)</f>
        <v>22</v>
      </c>
      <c r="M320" s="8">
        <f>IFERROR(__xludf.DUMMYFUNCTION("""COMPUTED_VALUE"""),7.0)</f>
        <v>7</v>
      </c>
      <c r="N320" s="8">
        <f>IFERROR(__xludf.DUMMYFUNCTION("""COMPUTED_VALUE"""),7.0)</f>
        <v>7</v>
      </c>
      <c r="O320" s="8" t="str">
        <f>IFERROR(__xludf.DUMMYFUNCTION("""COMPUTED_VALUE"""),"Yes")</f>
        <v>Yes</v>
      </c>
      <c r="P320" s="8"/>
    </row>
    <row r="321">
      <c r="A321" s="8" t="str">
        <f>IFERROR(__xludf.DUMMYFUNCTION("""COMPUTED_VALUE"""),"A0371")</f>
        <v>A0371</v>
      </c>
      <c r="B321" s="8" t="str">
        <f>IFERROR(__xludf.DUMMYFUNCTION("""COMPUTED_VALUE"""),"P0371")</f>
        <v>P0371</v>
      </c>
      <c r="C321" s="5">
        <f>IFERROR(__xludf.DUMMYFUNCTION("""COMPUTED_VALUE"""),45862.0)</f>
        <v>45862</v>
      </c>
      <c r="D321" s="5" t="str">
        <f>IFERROR(__xludf.DUMMYFUNCTION("""COMPUTED_VALUE"""),"Thursday")</f>
        <v>Thursday</v>
      </c>
      <c r="E321" s="6">
        <f>IFERROR(__xludf.DUMMYFUNCTION("""COMPUTED_VALUE"""),4.0)</f>
        <v>4</v>
      </c>
      <c r="F321" s="7">
        <f>IFERROR(__xludf.DUMMYFUNCTION("""COMPUTED_VALUE"""),0.4791666666666667)</f>
        <v>0.4791666667</v>
      </c>
      <c r="G321" s="8" t="str">
        <f>IFERROR(__xludf.DUMMYFUNCTION("""COMPUTED_VALUE"""),"M")</f>
        <v>M</v>
      </c>
      <c r="H321" s="8">
        <f>IFERROR(__xludf.DUMMYFUNCTION("""COMPUTED_VALUE"""),21.0)</f>
        <v>21</v>
      </c>
      <c r="I321" s="8" t="str">
        <f>IFERROR(__xludf.DUMMYFUNCTION("""COMPUTED_VALUE"""),"Dr. A")</f>
        <v>Dr. A</v>
      </c>
      <c r="J321" s="8" t="str">
        <f>IFERROR(__xludf.DUMMYFUNCTION("""COMPUTED_VALUE"""),"Follow-up")</f>
        <v>Follow-up</v>
      </c>
      <c r="K321" s="8">
        <f>IFERROR(__xludf.DUMMYFUNCTION("""COMPUTED_VALUE"""),20.0)</f>
        <v>20</v>
      </c>
      <c r="L321" s="8">
        <f>IFERROR(__xludf.DUMMYFUNCTION("""COMPUTED_VALUE"""),27.0)</f>
        <v>27</v>
      </c>
      <c r="M321" s="8">
        <f>IFERROR(__xludf.DUMMYFUNCTION("""COMPUTED_VALUE"""),7.0)</f>
        <v>7</v>
      </c>
      <c r="N321" s="8">
        <f>IFERROR(__xludf.DUMMYFUNCTION("""COMPUTED_VALUE"""),7.0)</f>
        <v>7</v>
      </c>
      <c r="O321" s="8" t="str">
        <f>IFERROR(__xludf.DUMMYFUNCTION("""COMPUTED_VALUE"""),"Yes")</f>
        <v>Yes</v>
      </c>
      <c r="P321" s="8"/>
    </row>
    <row r="322">
      <c r="A322" s="8" t="str">
        <f>IFERROR(__xludf.DUMMYFUNCTION("""COMPUTED_VALUE"""),"A0119")</f>
        <v>A0119</v>
      </c>
      <c r="B322" s="8" t="str">
        <f>IFERROR(__xludf.DUMMYFUNCTION("""COMPUTED_VALUE"""),"P0119")</f>
        <v>P0119</v>
      </c>
      <c r="C322" s="5">
        <f>IFERROR(__xludf.DUMMYFUNCTION("""COMPUTED_VALUE"""),45862.0)</f>
        <v>45862</v>
      </c>
      <c r="D322" s="5" t="str">
        <f>IFERROR(__xludf.DUMMYFUNCTION("""COMPUTED_VALUE"""),"Thursday")</f>
        <v>Thursday</v>
      </c>
      <c r="E322" s="6">
        <f>IFERROR(__xludf.DUMMYFUNCTION("""COMPUTED_VALUE"""),4.0)</f>
        <v>4</v>
      </c>
      <c r="F322" s="7">
        <f>IFERROR(__xludf.DUMMYFUNCTION("""COMPUTED_VALUE"""),0.5104166666666666)</f>
        <v>0.5104166667</v>
      </c>
      <c r="G322" s="8" t="str">
        <f>IFERROR(__xludf.DUMMYFUNCTION("""COMPUTED_VALUE"""),"F")</f>
        <v>F</v>
      </c>
      <c r="H322" s="8">
        <f>IFERROR(__xludf.DUMMYFUNCTION("""COMPUTED_VALUE"""),63.0)</f>
        <v>63</v>
      </c>
      <c r="I322" s="8" t="str">
        <f>IFERROR(__xludf.DUMMYFUNCTION("""COMPUTED_VALUE"""),"Dr. C")</f>
        <v>Dr. C</v>
      </c>
      <c r="J322" s="8" t="str">
        <f>IFERROR(__xludf.DUMMYFUNCTION("""COMPUTED_VALUE"""),"Consultation")</f>
        <v>Consultation</v>
      </c>
      <c r="K322" s="8">
        <f>IFERROR(__xludf.DUMMYFUNCTION("""COMPUTED_VALUE"""),25.0)</f>
        <v>25</v>
      </c>
      <c r="L322" s="8">
        <f>IFERROR(__xludf.DUMMYFUNCTION("""COMPUTED_VALUE"""),35.0)</f>
        <v>35</v>
      </c>
      <c r="M322" s="8">
        <f>IFERROR(__xludf.DUMMYFUNCTION("""COMPUTED_VALUE"""),10.0)</f>
        <v>10</v>
      </c>
      <c r="N322" s="8">
        <f>IFERROR(__xludf.DUMMYFUNCTION("""COMPUTED_VALUE"""),10.0)</f>
        <v>10</v>
      </c>
      <c r="O322" s="8" t="str">
        <f>IFERROR(__xludf.DUMMYFUNCTION("""COMPUTED_VALUE"""),"Yes")</f>
        <v>Yes</v>
      </c>
      <c r="P322" s="8"/>
    </row>
    <row r="323">
      <c r="A323" s="8" t="str">
        <f>IFERROR(__xludf.DUMMYFUNCTION("""COMPUTED_VALUE"""),"A0110")</f>
        <v>A0110</v>
      </c>
      <c r="B323" s="8" t="str">
        <f>IFERROR(__xludf.DUMMYFUNCTION("""COMPUTED_VALUE"""),"P0110")</f>
        <v>P0110</v>
      </c>
      <c r="C323" s="5">
        <f>IFERROR(__xludf.DUMMYFUNCTION("""COMPUTED_VALUE"""),45863.0)</f>
        <v>45863</v>
      </c>
      <c r="D323" s="5" t="str">
        <f>IFERROR(__xludf.DUMMYFUNCTION("""COMPUTED_VALUE"""),"Friday")</f>
        <v>Friday</v>
      </c>
      <c r="E323" s="6">
        <f>IFERROR(__xludf.DUMMYFUNCTION("""COMPUTED_VALUE"""),5.0)</f>
        <v>5</v>
      </c>
      <c r="F323" s="7">
        <f>IFERROR(__xludf.DUMMYFUNCTION("""COMPUTED_VALUE"""),0.4479166666666667)</f>
        <v>0.4479166667</v>
      </c>
      <c r="G323" s="8" t="str">
        <f>IFERROR(__xludf.DUMMYFUNCTION("""COMPUTED_VALUE"""),"M")</f>
        <v>M</v>
      </c>
      <c r="H323" s="8">
        <f>IFERROR(__xludf.DUMMYFUNCTION("""COMPUTED_VALUE"""),34.0)</f>
        <v>34</v>
      </c>
      <c r="I323" s="8" t="str">
        <f>IFERROR(__xludf.DUMMYFUNCTION("""COMPUTED_VALUE"""),"Nurse D")</f>
        <v>Nurse D</v>
      </c>
      <c r="J323" s="8" t="str">
        <f>IFERROR(__xludf.DUMMYFUNCTION("""COMPUTED_VALUE"""),"Follow-up")</f>
        <v>Follow-up</v>
      </c>
      <c r="K323" s="8">
        <f>IFERROR(__xludf.DUMMYFUNCTION("""COMPUTED_VALUE"""),20.0)</f>
        <v>20</v>
      </c>
      <c r="L323" s="8">
        <f>IFERROR(__xludf.DUMMYFUNCTION("""COMPUTED_VALUE"""),9.0)</f>
        <v>9</v>
      </c>
      <c r="M323" s="8">
        <f>IFERROR(__xludf.DUMMYFUNCTION("""COMPUTED_VALUE"""),-11.0)</f>
        <v>-11</v>
      </c>
      <c r="N323" s="8">
        <f>IFERROR(__xludf.DUMMYFUNCTION("""COMPUTED_VALUE"""),11.0)</f>
        <v>11</v>
      </c>
      <c r="O323" s="8" t="str">
        <f>IFERROR(__xludf.DUMMYFUNCTION("""COMPUTED_VALUE"""),"Yes")</f>
        <v>Yes</v>
      </c>
      <c r="P323" s="8"/>
    </row>
    <row r="324">
      <c r="A324" s="8" t="str">
        <f>IFERROR(__xludf.DUMMYFUNCTION("""COMPUTED_VALUE"""),"A0390")</f>
        <v>A0390</v>
      </c>
      <c r="B324" s="8" t="str">
        <f>IFERROR(__xludf.DUMMYFUNCTION("""COMPUTED_VALUE"""),"P0390")</f>
        <v>P0390</v>
      </c>
      <c r="C324" s="5">
        <f>IFERROR(__xludf.DUMMYFUNCTION("""COMPUTED_VALUE"""),45863.0)</f>
        <v>45863</v>
      </c>
      <c r="D324" s="5" t="str">
        <f>IFERROR(__xludf.DUMMYFUNCTION("""COMPUTED_VALUE"""),"Friday")</f>
        <v>Friday</v>
      </c>
      <c r="E324" s="6">
        <f>IFERROR(__xludf.DUMMYFUNCTION("""COMPUTED_VALUE"""),5.0)</f>
        <v>5</v>
      </c>
      <c r="F324" s="7">
        <f>IFERROR(__xludf.DUMMYFUNCTION("""COMPUTED_VALUE"""),0.5104166666666666)</f>
        <v>0.5104166667</v>
      </c>
      <c r="G324" s="8" t="str">
        <f>IFERROR(__xludf.DUMMYFUNCTION("""COMPUTED_VALUE"""),"M")</f>
        <v>M</v>
      </c>
      <c r="H324" s="8">
        <f>IFERROR(__xludf.DUMMYFUNCTION("""COMPUTED_VALUE"""),41.0)</f>
        <v>41</v>
      </c>
      <c r="I324" s="8" t="str">
        <f>IFERROR(__xludf.DUMMYFUNCTION("""COMPUTED_VALUE"""),"Dr. A")</f>
        <v>Dr. A</v>
      </c>
      <c r="J324" s="8" t="str">
        <f>IFERROR(__xludf.DUMMYFUNCTION("""COMPUTED_VALUE"""),"Emergency")</f>
        <v>Emergency</v>
      </c>
      <c r="K324" s="8">
        <f>IFERROR(__xludf.DUMMYFUNCTION("""COMPUTED_VALUE"""),20.0)</f>
        <v>20</v>
      </c>
      <c r="L324" s="8">
        <f>IFERROR(__xludf.DUMMYFUNCTION("""COMPUTED_VALUE"""),12.0)</f>
        <v>12</v>
      </c>
      <c r="M324" s="8">
        <f>IFERROR(__xludf.DUMMYFUNCTION("""COMPUTED_VALUE"""),-8.0)</f>
        <v>-8</v>
      </c>
      <c r="N324" s="8">
        <f>IFERROR(__xludf.DUMMYFUNCTION("""COMPUTED_VALUE"""),8.0)</f>
        <v>8</v>
      </c>
      <c r="O324" s="8" t="str">
        <f>IFERROR(__xludf.DUMMYFUNCTION("""COMPUTED_VALUE"""),"Yes")</f>
        <v>Yes</v>
      </c>
      <c r="P324" s="8"/>
    </row>
    <row r="325">
      <c r="A325" s="8" t="str">
        <f>IFERROR(__xludf.DUMMYFUNCTION("""COMPUTED_VALUE"""),"A0131")</f>
        <v>A0131</v>
      </c>
      <c r="B325" s="8" t="str">
        <f>IFERROR(__xludf.DUMMYFUNCTION("""COMPUTED_VALUE"""),"P0131")</f>
        <v>P0131</v>
      </c>
      <c r="C325" s="5">
        <f>IFERROR(__xludf.DUMMYFUNCTION("""COMPUTED_VALUE"""),45863.0)</f>
        <v>45863</v>
      </c>
      <c r="D325" s="5" t="str">
        <f>IFERROR(__xludf.DUMMYFUNCTION("""COMPUTED_VALUE"""),"Friday")</f>
        <v>Friday</v>
      </c>
      <c r="E325" s="6">
        <f>IFERROR(__xludf.DUMMYFUNCTION("""COMPUTED_VALUE"""),5.0)</f>
        <v>5</v>
      </c>
      <c r="F325" s="7">
        <f>IFERROR(__xludf.DUMMYFUNCTION("""COMPUTED_VALUE"""),0.5104166666666666)</f>
        <v>0.5104166667</v>
      </c>
      <c r="G325" s="8" t="str">
        <f>IFERROR(__xludf.DUMMYFUNCTION("""COMPUTED_VALUE"""),"M")</f>
        <v>M</v>
      </c>
      <c r="H325" s="8">
        <f>IFERROR(__xludf.DUMMYFUNCTION("""COMPUTED_VALUE"""),28.0)</f>
        <v>28</v>
      </c>
      <c r="I325" s="8" t="str">
        <f>IFERROR(__xludf.DUMMYFUNCTION("""COMPUTED_VALUE"""),"Dr. C")</f>
        <v>Dr. C</v>
      </c>
      <c r="J325" s="8" t="str">
        <f>IFERROR(__xludf.DUMMYFUNCTION("""COMPUTED_VALUE"""),"Consultation")</f>
        <v>Consultation</v>
      </c>
      <c r="K325" s="8">
        <f>IFERROR(__xludf.DUMMYFUNCTION("""COMPUTED_VALUE"""),25.0)</f>
        <v>25</v>
      </c>
      <c r="L325" s="8">
        <f>IFERROR(__xludf.DUMMYFUNCTION("""COMPUTED_VALUE"""),19.0)</f>
        <v>19</v>
      </c>
      <c r="M325" s="8">
        <f>IFERROR(__xludf.DUMMYFUNCTION("""COMPUTED_VALUE"""),-6.0)</f>
        <v>-6</v>
      </c>
      <c r="N325" s="8">
        <f>IFERROR(__xludf.DUMMYFUNCTION("""COMPUTED_VALUE"""),6.0)</f>
        <v>6</v>
      </c>
      <c r="O325" s="8" t="str">
        <f>IFERROR(__xludf.DUMMYFUNCTION("""COMPUTED_VALUE"""),"Yes")</f>
        <v>Yes</v>
      </c>
      <c r="P325" s="8"/>
    </row>
    <row r="326">
      <c r="A326" s="8" t="str">
        <f>IFERROR(__xludf.DUMMYFUNCTION("""COMPUTED_VALUE"""),"A0339")</f>
        <v>A0339</v>
      </c>
      <c r="B326" s="8" t="str">
        <f>IFERROR(__xludf.DUMMYFUNCTION("""COMPUTED_VALUE"""),"P0339")</f>
        <v>P0339</v>
      </c>
      <c r="C326" s="5">
        <f>IFERROR(__xludf.DUMMYFUNCTION("""COMPUTED_VALUE"""),45863.0)</f>
        <v>45863</v>
      </c>
      <c r="D326" s="5" t="str">
        <f>IFERROR(__xludf.DUMMYFUNCTION("""COMPUTED_VALUE"""),"Friday")</f>
        <v>Friday</v>
      </c>
      <c r="E326" s="6">
        <f>IFERROR(__xludf.DUMMYFUNCTION("""COMPUTED_VALUE"""),5.0)</f>
        <v>5</v>
      </c>
      <c r="F326" s="7">
        <f>IFERROR(__xludf.DUMMYFUNCTION("""COMPUTED_VALUE"""),0.5)</f>
        <v>0.5</v>
      </c>
      <c r="G326" s="8" t="str">
        <f>IFERROR(__xludf.DUMMYFUNCTION("""COMPUTED_VALUE"""),"M")</f>
        <v>M</v>
      </c>
      <c r="H326" s="8">
        <f>IFERROR(__xludf.DUMMYFUNCTION("""COMPUTED_VALUE"""),27.0)</f>
        <v>27</v>
      </c>
      <c r="I326" s="8" t="str">
        <f>IFERROR(__xludf.DUMMYFUNCTION("""COMPUTED_VALUE"""),"Dr. A")</f>
        <v>Dr. A</v>
      </c>
      <c r="J326" s="8" t="str">
        <f>IFERROR(__xludf.DUMMYFUNCTION("""COMPUTED_VALUE"""),"Follow-up")</f>
        <v>Follow-up</v>
      </c>
      <c r="K326" s="8">
        <f>IFERROR(__xludf.DUMMYFUNCTION("""COMPUTED_VALUE"""),20.0)</f>
        <v>20</v>
      </c>
      <c r="L326" s="8">
        <f>IFERROR(__xludf.DUMMYFUNCTION("""COMPUTED_VALUE"""),15.0)</f>
        <v>15</v>
      </c>
      <c r="M326" s="8">
        <f>IFERROR(__xludf.DUMMYFUNCTION("""COMPUTED_VALUE"""),-5.0)</f>
        <v>-5</v>
      </c>
      <c r="N326" s="8">
        <f>IFERROR(__xludf.DUMMYFUNCTION("""COMPUTED_VALUE"""),5.0)</f>
        <v>5</v>
      </c>
      <c r="O326" s="8" t="str">
        <f>IFERROR(__xludf.DUMMYFUNCTION("""COMPUTED_VALUE"""),"Yes")</f>
        <v>Yes</v>
      </c>
      <c r="P326" s="8"/>
    </row>
    <row r="327">
      <c r="A327" s="8" t="str">
        <f>IFERROR(__xludf.DUMMYFUNCTION("""COMPUTED_VALUE"""),"A0388")</f>
        <v>A0388</v>
      </c>
      <c r="B327" s="8" t="str">
        <f>IFERROR(__xludf.DUMMYFUNCTION("""COMPUTED_VALUE"""),"P0388")</f>
        <v>P0388</v>
      </c>
      <c r="C327" s="5">
        <f>IFERROR(__xludf.DUMMYFUNCTION("""COMPUTED_VALUE"""),45863.0)</f>
        <v>45863</v>
      </c>
      <c r="D327" s="5" t="str">
        <f>IFERROR(__xludf.DUMMYFUNCTION("""COMPUTED_VALUE"""),"Friday")</f>
        <v>Friday</v>
      </c>
      <c r="E327" s="6">
        <f>IFERROR(__xludf.DUMMYFUNCTION("""COMPUTED_VALUE"""),5.0)</f>
        <v>5</v>
      </c>
      <c r="F327" s="7">
        <f>IFERROR(__xludf.DUMMYFUNCTION("""COMPUTED_VALUE"""),0.4479166666666667)</f>
        <v>0.4479166667</v>
      </c>
      <c r="G327" s="8" t="str">
        <f>IFERROR(__xludf.DUMMYFUNCTION("""COMPUTED_VALUE"""),"F")</f>
        <v>F</v>
      </c>
      <c r="H327" s="8">
        <f>IFERROR(__xludf.DUMMYFUNCTION("""COMPUTED_VALUE"""),57.0)</f>
        <v>57</v>
      </c>
      <c r="I327" s="8" t="str">
        <f>IFERROR(__xludf.DUMMYFUNCTION("""COMPUTED_VALUE"""),"Dr. B")</f>
        <v>Dr. B</v>
      </c>
      <c r="J327" s="8" t="str">
        <f>IFERROR(__xludf.DUMMYFUNCTION("""COMPUTED_VALUE"""),"Consultation")</f>
        <v>Consultation</v>
      </c>
      <c r="K327" s="8">
        <f>IFERROR(__xludf.DUMMYFUNCTION("""COMPUTED_VALUE"""),20.0)</f>
        <v>20</v>
      </c>
      <c r="L327" s="8">
        <f>IFERROR(__xludf.DUMMYFUNCTION("""COMPUTED_VALUE"""),19.0)</f>
        <v>19</v>
      </c>
      <c r="M327" s="8">
        <f>IFERROR(__xludf.DUMMYFUNCTION("""COMPUTED_VALUE"""),-1.0)</f>
        <v>-1</v>
      </c>
      <c r="N327" s="8">
        <f>IFERROR(__xludf.DUMMYFUNCTION("""COMPUTED_VALUE"""),1.0)</f>
        <v>1</v>
      </c>
      <c r="O327" s="8" t="str">
        <f>IFERROR(__xludf.DUMMYFUNCTION("""COMPUTED_VALUE"""),"Yes")</f>
        <v>Yes</v>
      </c>
      <c r="P327" s="8"/>
    </row>
    <row r="328">
      <c r="A328" s="8" t="str">
        <f>IFERROR(__xludf.DUMMYFUNCTION("""COMPUTED_VALUE"""),"A0121")</f>
        <v>A0121</v>
      </c>
      <c r="B328" s="8" t="str">
        <f>IFERROR(__xludf.DUMMYFUNCTION("""COMPUTED_VALUE"""),"P0121")</f>
        <v>P0121</v>
      </c>
      <c r="C328" s="5">
        <f>IFERROR(__xludf.DUMMYFUNCTION("""COMPUTED_VALUE"""),45863.0)</f>
        <v>45863</v>
      </c>
      <c r="D328" s="5" t="str">
        <f>IFERROR(__xludf.DUMMYFUNCTION("""COMPUTED_VALUE"""),"Friday")</f>
        <v>Friday</v>
      </c>
      <c r="E328" s="6">
        <f>IFERROR(__xludf.DUMMYFUNCTION("""COMPUTED_VALUE"""),5.0)</f>
        <v>5</v>
      </c>
      <c r="F328" s="7">
        <f>IFERROR(__xludf.DUMMYFUNCTION("""COMPUTED_VALUE"""),0.5416666666666666)</f>
        <v>0.5416666667</v>
      </c>
      <c r="G328" s="8" t="str">
        <f>IFERROR(__xludf.DUMMYFUNCTION("""COMPUTED_VALUE"""),"F")</f>
        <v>F</v>
      </c>
      <c r="H328" s="8">
        <f>IFERROR(__xludf.DUMMYFUNCTION("""COMPUTED_VALUE"""),61.0)</f>
        <v>61</v>
      </c>
      <c r="I328" s="8" t="str">
        <f>IFERROR(__xludf.DUMMYFUNCTION("""COMPUTED_VALUE"""),"Nurse D")</f>
        <v>Nurse D</v>
      </c>
      <c r="J328" s="8" t="str">
        <f>IFERROR(__xludf.DUMMYFUNCTION("""COMPUTED_VALUE"""),"Follow-up")</f>
        <v>Follow-up</v>
      </c>
      <c r="K328" s="8">
        <f>IFERROR(__xludf.DUMMYFUNCTION("""COMPUTED_VALUE"""),30.0)</f>
        <v>30</v>
      </c>
      <c r="L328" s="8">
        <f>IFERROR(__xludf.DUMMYFUNCTION("""COMPUTED_VALUE"""),31.0)</f>
        <v>31</v>
      </c>
      <c r="M328" s="8">
        <f>IFERROR(__xludf.DUMMYFUNCTION("""COMPUTED_VALUE"""),1.0)</f>
        <v>1</v>
      </c>
      <c r="N328" s="8">
        <f>IFERROR(__xludf.DUMMYFUNCTION("""COMPUTED_VALUE"""),1.0)</f>
        <v>1</v>
      </c>
      <c r="O328" s="8" t="str">
        <f>IFERROR(__xludf.DUMMYFUNCTION("""COMPUTED_VALUE"""),"Yes")</f>
        <v>Yes</v>
      </c>
      <c r="P328" s="8"/>
    </row>
    <row r="329">
      <c r="A329" s="8" t="str">
        <f>IFERROR(__xludf.DUMMYFUNCTION("""COMPUTED_VALUE"""),"A0216")</f>
        <v>A0216</v>
      </c>
      <c r="B329" s="8" t="str">
        <f>IFERROR(__xludf.DUMMYFUNCTION("""COMPUTED_VALUE"""),"P0216")</f>
        <v>P0216</v>
      </c>
      <c r="C329" s="5">
        <f>IFERROR(__xludf.DUMMYFUNCTION("""COMPUTED_VALUE"""),45863.0)</f>
        <v>45863</v>
      </c>
      <c r="D329" s="5" t="str">
        <f>IFERROR(__xludf.DUMMYFUNCTION("""COMPUTED_VALUE"""),"Friday")</f>
        <v>Friday</v>
      </c>
      <c r="E329" s="6">
        <f>IFERROR(__xludf.DUMMYFUNCTION("""COMPUTED_VALUE"""),5.0)</f>
        <v>5</v>
      </c>
      <c r="F329" s="7">
        <f>IFERROR(__xludf.DUMMYFUNCTION("""COMPUTED_VALUE"""),0.3854166666666667)</f>
        <v>0.3854166667</v>
      </c>
      <c r="G329" s="8" t="str">
        <f>IFERROR(__xludf.DUMMYFUNCTION("""COMPUTED_VALUE"""),"F")</f>
        <v>F</v>
      </c>
      <c r="H329" s="8">
        <f>IFERROR(__xludf.DUMMYFUNCTION("""COMPUTED_VALUE"""),14.0)</f>
        <v>14</v>
      </c>
      <c r="I329" s="8" t="str">
        <f>IFERROR(__xludf.DUMMYFUNCTION("""COMPUTED_VALUE"""),"Dr. B")</f>
        <v>Dr. B</v>
      </c>
      <c r="J329" s="8" t="str">
        <f>IFERROR(__xludf.DUMMYFUNCTION("""COMPUTED_VALUE"""),"Consultation")</f>
        <v>Consultation</v>
      </c>
      <c r="K329" s="8">
        <f>IFERROR(__xludf.DUMMYFUNCTION("""COMPUTED_VALUE"""),20.0)</f>
        <v>20</v>
      </c>
      <c r="L329" s="8">
        <f>IFERROR(__xludf.DUMMYFUNCTION("""COMPUTED_VALUE"""),22.0)</f>
        <v>22</v>
      </c>
      <c r="M329" s="8">
        <f>IFERROR(__xludf.DUMMYFUNCTION("""COMPUTED_VALUE"""),2.0)</f>
        <v>2</v>
      </c>
      <c r="N329" s="8">
        <f>IFERROR(__xludf.DUMMYFUNCTION("""COMPUTED_VALUE"""),2.0)</f>
        <v>2</v>
      </c>
      <c r="O329" s="8" t="str">
        <f>IFERROR(__xludf.DUMMYFUNCTION("""COMPUTED_VALUE"""),"Yes")</f>
        <v>Yes</v>
      </c>
      <c r="P329" s="8"/>
    </row>
    <row r="330">
      <c r="A330" s="8" t="str">
        <f>IFERROR(__xludf.DUMMYFUNCTION("""COMPUTED_VALUE"""),"A0474")</f>
        <v>A0474</v>
      </c>
      <c r="B330" s="8" t="str">
        <f>IFERROR(__xludf.DUMMYFUNCTION("""COMPUTED_VALUE"""),"P0474")</f>
        <v>P0474</v>
      </c>
      <c r="C330" s="5">
        <f>IFERROR(__xludf.DUMMYFUNCTION("""COMPUTED_VALUE"""),45863.0)</f>
        <v>45863</v>
      </c>
      <c r="D330" s="5" t="str">
        <f>IFERROR(__xludf.DUMMYFUNCTION("""COMPUTED_VALUE"""),"Friday")</f>
        <v>Friday</v>
      </c>
      <c r="E330" s="6">
        <f>IFERROR(__xludf.DUMMYFUNCTION("""COMPUTED_VALUE"""),5.0)</f>
        <v>5</v>
      </c>
      <c r="F330" s="7">
        <f>IFERROR(__xludf.DUMMYFUNCTION("""COMPUTED_VALUE"""),0.5625)</f>
        <v>0.5625</v>
      </c>
      <c r="G330" s="8" t="str">
        <f>IFERROR(__xludf.DUMMYFUNCTION("""COMPUTED_VALUE"""),"M")</f>
        <v>M</v>
      </c>
      <c r="H330" s="8">
        <f>IFERROR(__xludf.DUMMYFUNCTION("""COMPUTED_VALUE"""),46.0)</f>
        <v>46</v>
      </c>
      <c r="I330" s="8" t="str">
        <f>IFERROR(__xludf.DUMMYFUNCTION("""COMPUTED_VALUE"""),"Nurse D")</f>
        <v>Nurse D</v>
      </c>
      <c r="J330" s="8" t="str">
        <f>IFERROR(__xludf.DUMMYFUNCTION("""COMPUTED_VALUE"""),"Emergency")</f>
        <v>Emergency</v>
      </c>
      <c r="K330" s="8">
        <f>IFERROR(__xludf.DUMMYFUNCTION("""COMPUTED_VALUE"""),25.0)</f>
        <v>25</v>
      </c>
      <c r="L330" s="8">
        <f>IFERROR(__xludf.DUMMYFUNCTION("""COMPUTED_VALUE"""),27.0)</f>
        <v>27</v>
      </c>
      <c r="M330" s="8">
        <f>IFERROR(__xludf.DUMMYFUNCTION("""COMPUTED_VALUE"""),2.0)</f>
        <v>2</v>
      </c>
      <c r="N330" s="8">
        <f>IFERROR(__xludf.DUMMYFUNCTION("""COMPUTED_VALUE"""),2.0)</f>
        <v>2</v>
      </c>
      <c r="O330" s="8" t="str">
        <f>IFERROR(__xludf.DUMMYFUNCTION("""COMPUTED_VALUE"""),"Yes")</f>
        <v>Yes</v>
      </c>
      <c r="P330" s="8"/>
    </row>
    <row r="331">
      <c r="A331" s="8" t="str">
        <f>IFERROR(__xludf.DUMMYFUNCTION("""COMPUTED_VALUE"""),"A0036")</f>
        <v>A0036</v>
      </c>
      <c r="B331" s="8" t="str">
        <f>IFERROR(__xludf.DUMMYFUNCTION("""COMPUTED_VALUE"""),"P0036")</f>
        <v>P0036</v>
      </c>
      <c r="C331" s="5">
        <f>IFERROR(__xludf.DUMMYFUNCTION("""COMPUTED_VALUE"""),45863.0)</f>
        <v>45863</v>
      </c>
      <c r="D331" s="5" t="str">
        <f>IFERROR(__xludf.DUMMYFUNCTION("""COMPUTED_VALUE"""),"Friday")</f>
        <v>Friday</v>
      </c>
      <c r="E331" s="6">
        <f>IFERROR(__xludf.DUMMYFUNCTION("""COMPUTED_VALUE"""),5.0)</f>
        <v>5</v>
      </c>
      <c r="F331" s="7">
        <f>IFERROR(__xludf.DUMMYFUNCTION("""COMPUTED_VALUE"""),0.6770833333333334)</f>
        <v>0.6770833333</v>
      </c>
      <c r="G331" s="8" t="str">
        <f>IFERROR(__xludf.DUMMYFUNCTION("""COMPUTED_VALUE"""),"F")</f>
        <v>F</v>
      </c>
      <c r="H331" s="8">
        <f>IFERROR(__xludf.DUMMYFUNCTION("""COMPUTED_VALUE"""),34.0)</f>
        <v>34</v>
      </c>
      <c r="I331" s="8" t="str">
        <f>IFERROR(__xludf.DUMMYFUNCTION("""COMPUTED_VALUE"""),"Dr. A")</f>
        <v>Dr. A</v>
      </c>
      <c r="J331" s="8" t="str">
        <f>IFERROR(__xludf.DUMMYFUNCTION("""COMPUTED_VALUE"""),"Emergency")</f>
        <v>Emergency</v>
      </c>
      <c r="K331" s="8">
        <f>IFERROR(__xludf.DUMMYFUNCTION("""COMPUTED_VALUE"""),15.0)</f>
        <v>15</v>
      </c>
      <c r="L331" s="8">
        <f>IFERROR(__xludf.DUMMYFUNCTION("""COMPUTED_VALUE"""),18.0)</f>
        <v>18</v>
      </c>
      <c r="M331" s="8">
        <f>IFERROR(__xludf.DUMMYFUNCTION("""COMPUTED_VALUE"""),3.0)</f>
        <v>3</v>
      </c>
      <c r="N331" s="8">
        <f>IFERROR(__xludf.DUMMYFUNCTION("""COMPUTED_VALUE"""),3.0)</f>
        <v>3</v>
      </c>
      <c r="O331" s="8" t="str">
        <f>IFERROR(__xludf.DUMMYFUNCTION("""COMPUTED_VALUE"""),"Yes")</f>
        <v>Yes</v>
      </c>
      <c r="P331" s="8"/>
    </row>
    <row r="332">
      <c r="A332" s="8" t="str">
        <f>IFERROR(__xludf.DUMMYFUNCTION("""COMPUTED_VALUE"""),"A0235")</f>
        <v>A0235</v>
      </c>
      <c r="B332" s="8" t="str">
        <f>IFERROR(__xludf.DUMMYFUNCTION("""COMPUTED_VALUE"""),"P0235")</f>
        <v>P0235</v>
      </c>
      <c r="C332" s="5">
        <f>IFERROR(__xludf.DUMMYFUNCTION("""COMPUTED_VALUE"""),45863.0)</f>
        <v>45863</v>
      </c>
      <c r="D332" s="5" t="str">
        <f>IFERROR(__xludf.DUMMYFUNCTION("""COMPUTED_VALUE"""),"Friday")</f>
        <v>Friday</v>
      </c>
      <c r="E332" s="6">
        <f>IFERROR(__xludf.DUMMYFUNCTION("""COMPUTED_VALUE"""),5.0)</f>
        <v>5</v>
      </c>
      <c r="F332" s="7">
        <f>IFERROR(__xludf.DUMMYFUNCTION("""COMPUTED_VALUE"""),0.4479166666666667)</f>
        <v>0.4479166667</v>
      </c>
      <c r="G332" s="8" t="str">
        <f>IFERROR(__xludf.DUMMYFUNCTION("""COMPUTED_VALUE"""),"F")</f>
        <v>F</v>
      </c>
      <c r="H332" s="8">
        <f>IFERROR(__xludf.DUMMYFUNCTION("""COMPUTED_VALUE"""),65.0)</f>
        <v>65</v>
      </c>
      <c r="I332" s="8" t="str">
        <f>IFERROR(__xludf.DUMMYFUNCTION("""COMPUTED_VALUE"""),"Dr. C")</f>
        <v>Dr. C</v>
      </c>
      <c r="J332" s="8" t="str">
        <f>IFERROR(__xludf.DUMMYFUNCTION("""COMPUTED_VALUE"""),"Follow-up")</f>
        <v>Follow-up</v>
      </c>
      <c r="K332" s="8">
        <f>IFERROR(__xludf.DUMMYFUNCTION("""COMPUTED_VALUE"""),25.0)</f>
        <v>25</v>
      </c>
      <c r="L332" s="8">
        <f>IFERROR(__xludf.DUMMYFUNCTION("""COMPUTED_VALUE"""),28.0)</f>
        <v>28</v>
      </c>
      <c r="M332" s="8">
        <f>IFERROR(__xludf.DUMMYFUNCTION("""COMPUTED_VALUE"""),3.0)</f>
        <v>3</v>
      </c>
      <c r="N332" s="8">
        <f>IFERROR(__xludf.DUMMYFUNCTION("""COMPUTED_VALUE"""),3.0)</f>
        <v>3</v>
      </c>
      <c r="O332" s="8" t="str">
        <f>IFERROR(__xludf.DUMMYFUNCTION("""COMPUTED_VALUE"""),"Yes")</f>
        <v>Yes</v>
      </c>
      <c r="P332" s="8"/>
    </row>
    <row r="333">
      <c r="A333" s="8" t="str">
        <f>IFERROR(__xludf.DUMMYFUNCTION("""COMPUTED_VALUE"""),"A0238")</f>
        <v>A0238</v>
      </c>
      <c r="B333" s="8" t="str">
        <f>IFERROR(__xludf.DUMMYFUNCTION("""COMPUTED_VALUE"""),"P0238")</f>
        <v>P0238</v>
      </c>
      <c r="C333" s="5">
        <f>IFERROR(__xludf.DUMMYFUNCTION("""COMPUTED_VALUE"""),45863.0)</f>
        <v>45863</v>
      </c>
      <c r="D333" s="5" t="str">
        <f>IFERROR(__xludf.DUMMYFUNCTION("""COMPUTED_VALUE"""),"Friday")</f>
        <v>Friday</v>
      </c>
      <c r="E333" s="6">
        <f>IFERROR(__xludf.DUMMYFUNCTION("""COMPUTED_VALUE"""),5.0)</f>
        <v>5</v>
      </c>
      <c r="F333" s="7">
        <f>IFERROR(__xludf.DUMMYFUNCTION("""COMPUTED_VALUE"""),0.6979166666666666)</f>
        <v>0.6979166667</v>
      </c>
      <c r="G333" s="8" t="str">
        <f>IFERROR(__xludf.DUMMYFUNCTION("""COMPUTED_VALUE"""),"F")</f>
        <v>F</v>
      </c>
      <c r="H333" s="8">
        <f>IFERROR(__xludf.DUMMYFUNCTION("""COMPUTED_VALUE"""),17.0)</f>
        <v>17</v>
      </c>
      <c r="I333" s="8" t="str">
        <f>IFERROR(__xludf.DUMMYFUNCTION("""COMPUTED_VALUE"""),"Dr. B")</f>
        <v>Dr. B</v>
      </c>
      <c r="J333" s="8" t="str">
        <f>IFERROR(__xludf.DUMMYFUNCTION("""COMPUTED_VALUE"""),"Follow-up")</f>
        <v>Follow-up</v>
      </c>
      <c r="K333" s="8">
        <f>IFERROR(__xludf.DUMMYFUNCTION("""COMPUTED_VALUE"""),20.0)</f>
        <v>20</v>
      </c>
      <c r="L333" s="8">
        <f>IFERROR(__xludf.DUMMYFUNCTION("""COMPUTED_VALUE"""),23.0)</f>
        <v>23</v>
      </c>
      <c r="M333" s="8">
        <f>IFERROR(__xludf.DUMMYFUNCTION("""COMPUTED_VALUE"""),3.0)</f>
        <v>3</v>
      </c>
      <c r="N333" s="8">
        <f>IFERROR(__xludf.DUMMYFUNCTION("""COMPUTED_VALUE"""),3.0)</f>
        <v>3</v>
      </c>
      <c r="O333" s="8" t="str">
        <f>IFERROR(__xludf.DUMMYFUNCTION("""COMPUTED_VALUE"""),"Yes")</f>
        <v>Yes</v>
      </c>
      <c r="P333" s="8"/>
    </row>
    <row r="334">
      <c r="A334" s="8" t="str">
        <f>IFERROR(__xludf.DUMMYFUNCTION("""COMPUTED_VALUE"""),"A0350")</f>
        <v>A0350</v>
      </c>
      <c r="B334" s="8" t="str">
        <f>IFERROR(__xludf.DUMMYFUNCTION("""COMPUTED_VALUE"""),"P0350")</f>
        <v>P0350</v>
      </c>
      <c r="C334" s="5">
        <f>IFERROR(__xludf.DUMMYFUNCTION("""COMPUTED_VALUE"""),45863.0)</f>
        <v>45863</v>
      </c>
      <c r="D334" s="5" t="str">
        <f>IFERROR(__xludf.DUMMYFUNCTION("""COMPUTED_VALUE"""),"Friday")</f>
        <v>Friday</v>
      </c>
      <c r="E334" s="6">
        <f>IFERROR(__xludf.DUMMYFUNCTION("""COMPUTED_VALUE"""),5.0)</f>
        <v>5</v>
      </c>
      <c r="F334" s="7">
        <f>IFERROR(__xludf.DUMMYFUNCTION("""COMPUTED_VALUE"""),0.40625)</f>
        <v>0.40625</v>
      </c>
      <c r="G334" s="8" t="str">
        <f>IFERROR(__xludf.DUMMYFUNCTION("""COMPUTED_VALUE"""),"M")</f>
        <v>M</v>
      </c>
      <c r="H334" s="8">
        <f>IFERROR(__xludf.DUMMYFUNCTION("""COMPUTED_VALUE"""),12.0)</f>
        <v>12</v>
      </c>
      <c r="I334" s="8" t="str">
        <f>IFERROR(__xludf.DUMMYFUNCTION("""COMPUTED_VALUE"""),"Dr. C")</f>
        <v>Dr. C</v>
      </c>
      <c r="J334" s="8" t="str">
        <f>IFERROR(__xludf.DUMMYFUNCTION("""COMPUTED_VALUE"""),"Follow-up")</f>
        <v>Follow-up</v>
      </c>
      <c r="K334" s="8">
        <f>IFERROR(__xludf.DUMMYFUNCTION("""COMPUTED_VALUE"""),15.0)</f>
        <v>15</v>
      </c>
      <c r="L334" s="8">
        <f>IFERROR(__xludf.DUMMYFUNCTION("""COMPUTED_VALUE"""),19.0)</f>
        <v>19</v>
      </c>
      <c r="M334" s="8">
        <f>IFERROR(__xludf.DUMMYFUNCTION("""COMPUTED_VALUE"""),4.0)</f>
        <v>4</v>
      </c>
      <c r="N334" s="8">
        <f>IFERROR(__xludf.DUMMYFUNCTION("""COMPUTED_VALUE"""),4.0)</f>
        <v>4</v>
      </c>
      <c r="O334" s="8" t="str">
        <f>IFERROR(__xludf.DUMMYFUNCTION("""COMPUTED_VALUE"""),"Yes")</f>
        <v>Yes</v>
      </c>
      <c r="P334" s="8"/>
    </row>
    <row r="335">
      <c r="A335" s="8" t="str">
        <f>IFERROR(__xludf.DUMMYFUNCTION("""COMPUTED_VALUE"""),"A0230")</f>
        <v>A0230</v>
      </c>
      <c r="B335" s="8" t="str">
        <f>IFERROR(__xludf.DUMMYFUNCTION("""COMPUTED_VALUE"""),"P0230")</f>
        <v>P0230</v>
      </c>
      <c r="C335" s="5">
        <f>IFERROR(__xludf.DUMMYFUNCTION("""COMPUTED_VALUE"""),45863.0)</f>
        <v>45863</v>
      </c>
      <c r="D335" s="5" t="str">
        <f>IFERROR(__xludf.DUMMYFUNCTION("""COMPUTED_VALUE"""),"Friday")</f>
        <v>Friday</v>
      </c>
      <c r="E335" s="6">
        <f>IFERROR(__xludf.DUMMYFUNCTION("""COMPUTED_VALUE"""),5.0)</f>
        <v>5</v>
      </c>
      <c r="F335" s="7">
        <f>IFERROR(__xludf.DUMMYFUNCTION("""COMPUTED_VALUE"""),0.40625)</f>
        <v>0.40625</v>
      </c>
      <c r="G335" s="8" t="str">
        <f>IFERROR(__xludf.DUMMYFUNCTION("""COMPUTED_VALUE"""),"M")</f>
        <v>M</v>
      </c>
      <c r="H335" s="8">
        <f>IFERROR(__xludf.DUMMYFUNCTION("""COMPUTED_VALUE"""),44.0)</f>
        <v>44</v>
      </c>
      <c r="I335" s="8" t="str">
        <f>IFERROR(__xludf.DUMMYFUNCTION("""COMPUTED_VALUE"""),"Dr. B")</f>
        <v>Dr. B</v>
      </c>
      <c r="J335" s="8" t="str">
        <f>IFERROR(__xludf.DUMMYFUNCTION("""COMPUTED_VALUE"""),"Consultation")</f>
        <v>Consultation</v>
      </c>
      <c r="K335" s="8">
        <f>IFERROR(__xludf.DUMMYFUNCTION("""COMPUTED_VALUE"""),15.0)</f>
        <v>15</v>
      </c>
      <c r="L335" s="8">
        <f>IFERROR(__xludf.DUMMYFUNCTION("""COMPUTED_VALUE"""),20.0)</f>
        <v>20</v>
      </c>
      <c r="M335" s="8">
        <f>IFERROR(__xludf.DUMMYFUNCTION("""COMPUTED_VALUE"""),5.0)</f>
        <v>5</v>
      </c>
      <c r="N335" s="8">
        <f>IFERROR(__xludf.DUMMYFUNCTION("""COMPUTED_VALUE"""),5.0)</f>
        <v>5</v>
      </c>
      <c r="O335" s="8" t="str">
        <f>IFERROR(__xludf.DUMMYFUNCTION("""COMPUTED_VALUE"""),"Yes")</f>
        <v>Yes</v>
      </c>
      <c r="P335" s="8"/>
    </row>
    <row r="336">
      <c r="A336" s="8" t="str">
        <f>IFERROR(__xludf.DUMMYFUNCTION("""COMPUTED_VALUE"""),"A0063")</f>
        <v>A0063</v>
      </c>
      <c r="B336" s="8" t="str">
        <f>IFERROR(__xludf.DUMMYFUNCTION("""COMPUTED_VALUE"""),"P0063")</f>
        <v>P0063</v>
      </c>
      <c r="C336" s="5">
        <f>IFERROR(__xludf.DUMMYFUNCTION("""COMPUTED_VALUE"""),45863.0)</f>
        <v>45863</v>
      </c>
      <c r="D336" s="5" t="str">
        <f>IFERROR(__xludf.DUMMYFUNCTION("""COMPUTED_VALUE"""),"Friday")</f>
        <v>Friday</v>
      </c>
      <c r="E336" s="6">
        <f>IFERROR(__xludf.DUMMYFUNCTION("""COMPUTED_VALUE"""),5.0)</f>
        <v>5</v>
      </c>
      <c r="F336" s="7">
        <f>IFERROR(__xludf.DUMMYFUNCTION("""COMPUTED_VALUE"""),0.6666666666666666)</f>
        <v>0.6666666667</v>
      </c>
      <c r="G336" s="8" t="str">
        <f>IFERROR(__xludf.DUMMYFUNCTION("""COMPUTED_VALUE"""),"F")</f>
        <v>F</v>
      </c>
      <c r="H336" s="8">
        <f>IFERROR(__xludf.DUMMYFUNCTION("""COMPUTED_VALUE"""),79.0)</f>
        <v>79</v>
      </c>
      <c r="I336" s="8" t="str">
        <f>IFERROR(__xludf.DUMMYFUNCTION("""COMPUTED_VALUE"""),"Dr. A")</f>
        <v>Dr. A</v>
      </c>
      <c r="J336" s="8" t="str">
        <f>IFERROR(__xludf.DUMMYFUNCTION("""COMPUTED_VALUE"""),"Emergency")</f>
        <v>Emergency</v>
      </c>
      <c r="K336" s="8">
        <f>IFERROR(__xludf.DUMMYFUNCTION("""COMPUTED_VALUE"""),15.0)</f>
        <v>15</v>
      </c>
      <c r="L336" s="8">
        <f>IFERROR(__xludf.DUMMYFUNCTION("""COMPUTED_VALUE"""),22.0)</f>
        <v>22</v>
      </c>
      <c r="M336" s="8">
        <f>IFERROR(__xludf.DUMMYFUNCTION("""COMPUTED_VALUE"""),7.0)</f>
        <v>7</v>
      </c>
      <c r="N336" s="8">
        <f>IFERROR(__xludf.DUMMYFUNCTION("""COMPUTED_VALUE"""),7.0)</f>
        <v>7</v>
      </c>
      <c r="O336" s="8" t="str">
        <f>IFERROR(__xludf.DUMMYFUNCTION("""COMPUTED_VALUE"""),"Yes")</f>
        <v>Yes</v>
      </c>
      <c r="P336" s="8"/>
    </row>
    <row r="337">
      <c r="A337" s="8" t="str">
        <f>IFERROR(__xludf.DUMMYFUNCTION("""COMPUTED_VALUE"""),"A0067")</f>
        <v>A0067</v>
      </c>
      <c r="B337" s="8" t="str">
        <f>IFERROR(__xludf.DUMMYFUNCTION("""COMPUTED_VALUE"""),"P0067")</f>
        <v>P0067</v>
      </c>
      <c r="C337" s="5">
        <f>IFERROR(__xludf.DUMMYFUNCTION("""COMPUTED_VALUE"""),45864.0)</f>
        <v>45864</v>
      </c>
      <c r="D337" s="5" t="str">
        <f>IFERROR(__xludf.DUMMYFUNCTION("""COMPUTED_VALUE"""),"Saturday")</f>
        <v>Saturday</v>
      </c>
      <c r="E337" s="6">
        <f>IFERROR(__xludf.DUMMYFUNCTION("""COMPUTED_VALUE"""),6.0)</f>
        <v>6</v>
      </c>
      <c r="F337" s="7">
        <f>IFERROR(__xludf.DUMMYFUNCTION("""COMPUTED_VALUE"""),0.5729166666666666)</f>
        <v>0.5729166667</v>
      </c>
      <c r="G337" s="8" t="str">
        <f>IFERROR(__xludf.DUMMYFUNCTION("""COMPUTED_VALUE"""),"M")</f>
        <v>M</v>
      </c>
      <c r="H337" s="8">
        <f>IFERROR(__xludf.DUMMYFUNCTION("""COMPUTED_VALUE"""),29.0)</f>
        <v>29</v>
      </c>
      <c r="I337" s="8" t="str">
        <f>IFERROR(__xludf.DUMMYFUNCTION("""COMPUTED_VALUE"""),"Nurse D")</f>
        <v>Nurse D</v>
      </c>
      <c r="J337" s="8" t="str">
        <f>IFERROR(__xludf.DUMMYFUNCTION("""COMPUTED_VALUE"""),"Consultation")</f>
        <v>Consultation</v>
      </c>
      <c r="K337" s="8">
        <f>IFERROR(__xludf.DUMMYFUNCTION("""COMPUTED_VALUE"""),30.0)</f>
        <v>30</v>
      </c>
      <c r="L337" s="8">
        <f>IFERROR(__xludf.DUMMYFUNCTION("""COMPUTED_VALUE"""),22.0)</f>
        <v>22</v>
      </c>
      <c r="M337" s="8">
        <f>IFERROR(__xludf.DUMMYFUNCTION("""COMPUTED_VALUE"""),-8.0)</f>
        <v>-8</v>
      </c>
      <c r="N337" s="8">
        <f>IFERROR(__xludf.DUMMYFUNCTION("""COMPUTED_VALUE"""),8.0)</f>
        <v>8</v>
      </c>
      <c r="O337" s="8" t="str">
        <f>IFERROR(__xludf.DUMMYFUNCTION("""COMPUTED_VALUE"""),"Yes")</f>
        <v>Yes</v>
      </c>
      <c r="P337" s="8"/>
    </row>
    <row r="338">
      <c r="A338" s="8" t="str">
        <f>IFERROR(__xludf.DUMMYFUNCTION("""COMPUTED_VALUE"""),"A0120")</f>
        <v>A0120</v>
      </c>
      <c r="B338" s="8" t="str">
        <f>IFERROR(__xludf.DUMMYFUNCTION("""COMPUTED_VALUE"""),"P0120")</f>
        <v>P0120</v>
      </c>
      <c r="C338" s="5">
        <f>IFERROR(__xludf.DUMMYFUNCTION("""COMPUTED_VALUE"""),45864.0)</f>
        <v>45864</v>
      </c>
      <c r="D338" s="5" t="str">
        <f>IFERROR(__xludf.DUMMYFUNCTION("""COMPUTED_VALUE"""),"Saturday")</f>
        <v>Saturday</v>
      </c>
      <c r="E338" s="6">
        <f>IFERROR(__xludf.DUMMYFUNCTION("""COMPUTED_VALUE"""),6.0)</f>
        <v>6</v>
      </c>
      <c r="F338" s="7">
        <f>IFERROR(__xludf.DUMMYFUNCTION("""COMPUTED_VALUE"""),0.3333333333333333)</f>
        <v>0.3333333333</v>
      </c>
      <c r="G338" s="8" t="str">
        <f>IFERROR(__xludf.DUMMYFUNCTION("""COMPUTED_VALUE"""),"F")</f>
        <v>F</v>
      </c>
      <c r="H338" s="8">
        <f>IFERROR(__xludf.DUMMYFUNCTION("""COMPUTED_VALUE"""),48.0)</f>
        <v>48</v>
      </c>
      <c r="I338" s="8" t="str">
        <f>IFERROR(__xludf.DUMMYFUNCTION("""COMPUTED_VALUE"""),"Dr. C")</f>
        <v>Dr. C</v>
      </c>
      <c r="J338" s="8" t="str">
        <f>IFERROR(__xludf.DUMMYFUNCTION("""COMPUTED_VALUE"""),"Follow-up")</f>
        <v>Follow-up</v>
      </c>
      <c r="K338" s="8">
        <f>IFERROR(__xludf.DUMMYFUNCTION("""COMPUTED_VALUE"""),15.0)</f>
        <v>15</v>
      </c>
      <c r="L338" s="8">
        <f>IFERROR(__xludf.DUMMYFUNCTION("""COMPUTED_VALUE"""),8.0)</f>
        <v>8</v>
      </c>
      <c r="M338" s="8">
        <f>IFERROR(__xludf.DUMMYFUNCTION("""COMPUTED_VALUE"""),-7.0)</f>
        <v>-7</v>
      </c>
      <c r="N338" s="8">
        <f>IFERROR(__xludf.DUMMYFUNCTION("""COMPUTED_VALUE"""),7.0)</f>
        <v>7</v>
      </c>
      <c r="O338" s="8" t="str">
        <f>IFERROR(__xludf.DUMMYFUNCTION("""COMPUTED_VALUE"""),"Yes")</f>
        <v>Yes</v>
      </c>
      <c r="P338" s="8"/>
    </row>
    <row r="339">
      <c r="A339" s="8" t="str">
        <f>IFERROR(__xludf.DUMMYFUNCTION("""COMPUTED_VALUE"""),"A0323")</f>
        <v>A0323</v>
      </c>
      <c r="B339" s="8" t="str">
        <f>IFERROR(__xludf.DUMMYFUNCTION("""COMPUTED_VALUE"""),"P0323")</f>
        <v>P0323</v>
      </c>
      <c r="C339" s="5">
        <f>IFERROR(__xludf.DUMMYFUNCTION("""COMPUTED_VALUE"""),45864.0)</f>
        <v>45864</v>
      </c>
      <c r="D339" s="5" t="str">
        <f>IFERROR(__xludf.DUMMYFUNCTION("""COMPUTED_VALUE"""),"Saturday")</f>
        <v>Saturday</v>
      </c>
      <c r="E339" s="6">
        <f>IFERROR(__xludf.DUMMYFUNCTION("""COMPUTED_VALUE"""),6.0)</f>
        <v>6</v>
      </c>
      <c r="F339" s="7">
        <f>IFERROR(__xludf.DUMMYFUNCTION("""COMPUTED_VALUE"""),0.4791666666666667)</f>
        <v>0.4791666667</v>
      </c>
      <c r="G339" s="8" t="str">
        <f>IFERROR(__xludf.DUMMYFUNCTION("""COMPUTED_VALUE"""),"F")</f>
        <v>F</v>
      </c>
      <c r="H339" s="8">
        <f>IFERROR(__xludf.DUMMYFUNCTION("""COMPUTED_VALUE"""),56.0)</f>
        <v>56</v>
      </c>
      <c r="I339" s="8" t="str">
        <f>IFERROR(__xludf.DUMMYFUNCTION("""COMPUTED_VALUE"""),"Dr. A")</f>
        <v>Dr. A</v>
      </c>
      <c r="J339" s="8" t="str">
        <f>IFERROR(__xludf.DUMMYFUNCTION("""COMPUTED_VALUE"""),"Consultation")</f>
        <v>Consultation</v>
      </c>
      <c r="K339" s="8">
        <f>IFERROR(__xludf.DUMMYFUNCTION("""COMPUTED_VALUE"""),20.0)</f>
        <v>20</v>
      </c>
      <c r="L339" s="8">
        <f>IFERROR(__xludf.DUMMYFUNCTION("""COMPUTED_VALUE"""),14.0)</f>
        <v>14</v>
      </c>
      <c r="M339" s="8">
        <f>IFERROR(__xludf.DUMMYFUNCTION("""COMPUTED_VALUE"""),-6.0)</f>
        <v>-6</v>
      </c>
      <c r="N339" s="8">
        <f>IFERROR(__xludf.DUMMYFUNCTION("""COMPUTED_VALUE"""),6.0)</f>
        <v>6</v>
      </c>
      <c r="O339" s="8" t="str">
        <f>IFERROR(__xludf.DUMMYFUNCTION("""COMPUTED_VALUE"""),"Yes")</f>
        <v>Yes</v>
      </c>
      <c r="P339" s="8"/>
    </row>
    <row r="340">
      <c r="A340" s="8" t="str">
        <f>IFERROR(__xludf.DUMMYFUNCTION("""COMPUTED_VALUE"""),"A0348")</f>
        <v>A0348</v>
      </c>
      <c r="B340" s="8" t="str">
        <f>IFERROR(__xludf.DUMMYFUNCTION("""COMPUTED_VALUE"""),"P0348")</f>
        <v>P0348</v>
      </c>
      <c r="C340" s="5">
        <f>IFERROR(__xludf.DUMMYFUNCTION("""COMPUTED_VALUE"""),45864.0)</f>
        <v>45864</v>
      </c>
      <c r="D340" s="5" t="str">
        <f>IFERROR(__xludf.DUMMYFUNCTION("""COMPUTED_VALUE"""),"Saturday")</f>
        <v>Saturday</v>
      </c>
      <c r="E340" s="6">
        <f>IFERROR(__xludf.DUMMYFUNCTION("""COMPUTED_VALUE"""),6.0)</f>
        <v>6</v>
      </c>
      <c r="F340" s="7">
        <f>IFERROR(__xludf.DUMMYFUNCTION("""COMPUTED_VALUE"""),0.3541666666666667)</f>
        <v>0.3541666667</v>
      </c>
      <c r="G340" s="8" t="str">
        <f>IFERROR(__xludf.DUMMYFUNCTION("""COMPUTED_VALUE"""),"F")</f>
        <v>F</v>
      </c>
      <c r="H340" s="8">
        <f>IFERROR(__xludf.DUMMYFUNCTION("""COMPUTED_VALUE"""),47.0)</f>
        <v>47</v>
      </c>
      <c r="I340" s="8" t="str">
        <f>IFERROR(__xludf.DUMMYFUNCTION("""COMPUTED_VALUE"""),"Dr. B")</f>
        <v>Dr. B</v>
      </c>
      <c r="J340" s="8" t="str">
        <f>IFERROR(__xludf.DUMMYFUNCTION("""COMPUTED_VALUE"""),"Follow-up")</f>
        <v>Follow-up</v>
      </c>
      <c r="K340" s="8">
        <f>IFERROR(__xludf.DUMMYFUNCTION("""COMPUTED_VALUE"""),15.0)</f>
        <v>15</v>
      </c>
      <c r="L340" s="8">
        <f>IFERROR(__xludf.DUMMYFUNCTION("""COMPUTED_VALUE"""),10.0)</f>
        <v>10</v>
      </c>
      <c r="M340" s="8">
        <f>IFERROR(__xludf.DUMMYFUNCTION("""COMPUTED_VALUE"""),-5.0)</f>
        <v>-5</v>
      </c>
      <c r="N340" s="8">
        <f>IFERROR(__xludf.DUMMYFUNCTION("""COMPUTED_VALUE"""),5.0)</f>
        <v>5</v>
      </c>
      <c r="O340" s="8" t="str">
        <f>IFERROR(__xludf.DUMMYFUNCTION("""COMPUTED_VALUE"""),"Yes")</f>
        <v>Yes</v>
      </c>
      <c r="P340" s="8"/>
    </row>
    <row r="341">
      <c r="A341" s="8" t="str">
        <f>IFERROR(__xludf.DUMMYFUNCTION("""COMPUTED_VALUE"""),"A0009")</f>
        <v>A0009</v>
      </c>
      <c r="B341" s="8" t="str">
        <f>IFERROR(__xludf.DUMMYFUNCTION("""COMPUTED_VALUE"""),"P0009")</f>
        <v>P0009</v>
      </c>
      <c r="C341" s="5">
        <f>IFERROR(__xludf.DUMMYFUNCTION("""COMPUTED_VALUE"""),45864.0)</f>
        <v>45864</v>
      </c>
      <c r="D341" s="5" t="str">
        <f>IFERROR(__xludf.DUMMYFUNCTION("""COMPUTED_VALUE"""),"Saturday")</f>
        <v>Saturday</v>
      </c>
      <c r="E341" s="6">
        <f>IFERROR(__xludf.DUMMYFUNCTION("""COMPUTED_VALUE"""),6.0)</f>
        <v>6</v>
      </c>
      <c r="F341" s="7">
        <f>IFERROR(__xludf.DUMMYFUNCTION("""COMPUTED_VALUE"""),0.6979166666666666)</f>
        <v>0.6979166667</v>
      </c>
      <c r="G341" s="8" t="str">
        <f>IFERROR(__xludf.DUMMYFUNCTION("""COMPUTED_VALUE"""),"F")</f>
        <v>F</v>
      </c>
      <c r="H341" s="8">
        <f>IFERROR(__xludf.DUMMYFUNCTION("""COMPUTED_VALUE"""),21.0)</f>
        <v>21</v>
      </c>
      <c r="I341" s="8" t="str">
        <f>IFERROR(__xludf.DUMMYFUNCTION("""COMPUTED_VALUE"""),"Dr. A")</f>
        <v>Dr. A</v>
      </c>
      <c r="J341" s="8" t="str">
        <f>IFERROR(__xludf.DUMMYFUNCTION("""COMPUTED_VALUE"""),"Consultation")</f>
        <v>Consultation</v>
      </c>
      <c r="K341" s="8">
        <f>IFERROR(__xludf.DUMMYFUNCTION("""COMPUTED_VALUE"""),25.0)</f>
        <v>25</v>
      </c>
      <c r="L341" s="8">
        <f>IFERROR(__xludf.DUMMYFUNCTION("""COMPUTED_VALUE"""),21.0)</f>
        <v>21</v>
      </c>
      <c r="M341" s="8">
        <f>IFERROR(__xludf.DUMMYFUNCTION("""COMPUTED_VALUE"""),-4.0)</f>
        <v>-4</v>
      </c>
      <c r="N341" s="8">
        <f>IFERROR(__xludf.DUMMYFUNCTION("""COMPUTED_VALUE"""),4.0)</f>
        <v>4</v>
      </c>
      <c r="O341" s="8" t="str">
        <f>IFERROR(__xludf.DUMMYFUNCTION("""COMPUTED_VALUE"""),"Yes")</f>
        <v>Yes</v>
      </c>
      <c r="P341" s="8"/>
    </row>
    <row r="342">
      <c r="A342" s="8" t="str">
        <f>IFERROR(__xludf.DUMMYFUNCTION("""COMPUTED_VALUE"""),"A0179")</f>
        <v>A0179</v>
      </c>
      <c r="B342" s="8" t="str">
        <f>IFERROR(__xludf.DUMMYFUNCTION("""COMPUTED_VALUE"""),"P0179")</f>
        <v>P0179</v>
      </c>
      <c r="C342" s="5">
        <f>IFERROR(__xludf.DUMMYFUNCTION("""COMPUTED_VALUE"""),45864.0)</f>
        <v>45864</v>
      </c>
      <c r="D342" s="5" t="str">
        <f>IFERROR(__xludf.DUMMYFUNCTION("""COMPUTED_VALUE"""),"Saturday")</f>
        <v>Saturday</v>
      </c>
      <c r="E342" s="6">
        <f>IFERROR(__xludf.DUMMYFUNCTION("""COMPUTED_VALUE"""),6.0)</f>
        <v>6</v>
      </c>
      <c r="F342" s="7">
        <f>IFERROR(__xludf.DUMMYFUNCTION("""COMPUTED_VALUE"""),0.46875)</f>
        <v>0.46875</v>
      </c>
      <c r="G342" s="8" t="str">
        <f>IFERROR(__xludf.DUMMYFUNCTION("""COMPUTED_VALUE"""),"F")</f>
        <v>F</v>
      </c>
      <c r="H342" s="8">
        <f>IFERROR(__xludf.DUMMYFUNCTION("""COMPUTED_VALUE"""),75.0)</f>
        <v>75</v>
      </c>
      <c r="I342" s="8" t="str">
        <f>IFERROR(__xludf.DUMMYFUNCTION("""COMPUTED_VALUE"""),"Dr. A")</f>
        <v>Dr. A</v>
      </c>
      <c r="J342" s="8" t="str">
        <f>IFERROR(__xludf.DUMMYFUNCTION("""COMPUTED_VALUE"""),"Consultation")</f>
        <v>Consultation</v>
      </c>
      <c r="K342" s="8">
        <f>IFERROR(__xludf.DUMMYFUNCTION("""COMPUTED_VALUE"""),20.0)</f>
        <v>20</v>
      </c>
      <c r="L342" s="8">
        <f>IFERROR(__xludf.DUMMYFUNCTION("""COMPUTED_VALUE"""),16.0)</f>
        <v>16</v>
      </c>
      <c r="M342" s="8">
        <f>IFERROR(__xludf.DUMMYFUNCTION("""COMPUTED_VALUE"""),-4.0)</f>
        <v>-4</v>
      </c>
      <c r="N342" s="8">
        <f>IFERROR(__xludf.DUMMYFUNCTION("""COMPUTED_VALUE"""),4.0)</f>
        <v>4</v>
      </c>
      <c r="O342" s="8" t="str">
        <f>IFERROR(__xludf.DUMMYFUNCTION("""COMPUTED_VALUE"""),"Yes")</f>
        <v>Yes</v>
      </c>
      <c r="P342" s="8"/>
    </row>
    <row r="343">
      <c r="A343" s="8" t="str">
        <f>IFERROR(__xludf.DUMMYFUNCTION("""COMPUTED_VALUE"""),"A0150")</f>
        <v>A0150</v>
      </c>
      <c r="B343" s="8" t="str">
        <f>IFERROR(__xludf.DUMMYFUNCTION("""COMPUTED_VALUE"""),"P0150")</f>
        <v>P0150</v>
      </c>
      <c r="C343" s="5">
        <f>IFERROR(__xludf.DUMMYFUNCTION("""COMPUTED_VALUE"""),45864.0)</f>
        <v>45864</v>
      </c>
      <c r="D343" s="5" t="str">
        <f>IFERROR(__xludf.DUMMYFUNCTION("""COMPUTED_VALUE"""),"Saturday")</f>
        <v>Saturday</v>
      </c>
      <c r="E343" s="6">
        <f>IFERROR(__xludf.DUMMYFUNCTION("""COMPUTED_VALUE"""),6.0)</f>
        <v>6</v>
      </c>
      <c r="F343" s="7">
        <f>IFERROR(__xludf.DUMMYFUNCTION("""COMPUTED_VALUE"""),0.5208333333333334)</f>
        <v>0.5208333333</v>
      </c>
      <c r="G343" s="8" t="str">
        <f>IFERROR(__xludf.DUMMYFUNCTION("""COMPUTED_VALUE"""),"F")</f>
        <v>F</v>
      </c>
      <c r="H343" s="8">
        <f>IFERROR(__xludf.DUMMYFUNCTION("""COMPUTED_VALUE"""),44.0)</f>
        <v>44</v>
      </c>
      <c r="I343" s="8" t="str">
        <f>IFERROR(__xludf.DUMMYFUNCTION("""COMPUTED_VALUE"""),"Dr. A")</f>
        <v>Dr. A</v>
      </c>
      <c r="J343" s="8" t="str">
        <f>IFERROR(__xludf.DUMMYFUNCTION("""COMPUTED_VALUE"""),"Consultation")</f>
        <v>Consultation</v>
      </c>
      <c r="K343" s="8">
        <f>IFERROR(__xludf.DUMMYFUNCTION("""COMPUTED_VALUE"""),25.0)</f>
        <v>25</v>
      </c>
      <c r="L343" s="8">
        <f>IFERROR(__xludf.DUMMYFUNCTION("""COMPUTED_VALUE"""),22.0)</f>
        <v>22</v>
      </c>
      <c r="M343" s="8">
        <f>IFERROR(__xludf.DUMMYFUNCTION("""COMPUTED_VALUE"""),-3.0)</f>
        <v>-3</v>
      </c>
      <c r="N343" s="8">
        <f>IFERROR(__xludf.DUMMYFUNCTION("""COMPUTED_VALUE"""),3.0)</f>
        <v>3</v>
      </c>
      <c r="O343" s="8" t="str">
        <f>IFERROR(__xludf.DUMMYFUNCTION("""COMPUTED_VALUE"""),"Yes")</f>
        <v>Yes</v>
      </c>
      <c r="P343" s="8"/>
    </row>
    <row r="344">
      <c r="A344" s="8" t="str">
        <f>IFERROR(__xludf.DUMMYFUNCTION("""COMPUTED_VALUE"""),"A0227")</f>
        <v>A0227</v>
      </c>
      <c r="B344" s="8" t="str">
        <f>IFERROR(__xludf.DUMMYFUNCTION("""COMPUTED_VALUE"""),"P0227")</f>
        <v>P0227</v>
      </c>
      <c r="C344" s="5">
        <f>IFERROR(__xludf.DUMMYFUNCTION("""COMPUTED_VALUE"""),45864.0)</f>
        <v>45864</v>
      </c>
      <c r="D344" s="5" t="str">
        <f>IFERROR(__xludf.DUMMYFUNCTION("""COMPUTED_VALUE"""),"Saturday")</f>
        <v>Saturday</v>
      </c>
      <c r="E344" s="6">
        <f>IFERROR(__xludf.DUMMYFUNCTION("""COMPUTED_VALUE"""),6.0)</f>
        <v>6</v>
      </c>
      <c r="F344" s="7">
        <f>IFERROR(__xludf.DUMMYFUNCTION("""COMPUTED_VALUE"""),0.46875)</f>
        <v>0.46875</v>
      </c>
      <c r="G344" s="8" t="str">
        <f>IFERROR(__xludf.DUMMYFUNCTION("""COMPUTED_VALUE"""),"M")</f>
        <v>M</v>
      </c>
      <c r="H344" s="8">
        <f>IFERROR(__xludf.DUMMYFUNCTION("""COMPUTED_VALUE"""),5.0)</f>
        <v>5</v>
      </c>
      <c r="I344" s="8" t="str">
        <f>IFERROR(__xludf.DUMMYFUNCTION("""COMPUTED_VALUE"""),"Dr. C")</f>
        <v>Dr. C</v>
      </c>
      <c r="J344" s="8" t="str">
        <f>IFERROR(__xludf.DUMMYFUNCTION("""COMPUTED_VALUE"""),"Consultation")</f>
        <v>Consultation</v>
      </c>
      <c r="K344" s="8">
        <f>IFERROR(__xludf.DUMMYFUNCTION("""COMPUTED_VALUE"""),20.0)</f>
        <v>20</v>
      </c>
      <c r="L344" s="8">
        <f>IFERROR(__xludf.DUMMYFUNCTION("""COMPUTED_VALUE"""),17.0)</f>
        <v>17</v>
      </c>
      <c r="M344" s="8">
        <f>IFERROR(__xludf.DUMMYFUNCTION("""COMPUTED_VALUE"""),-3.0)</f>
        <v>-3</v>
      </c>
      <c r="N344" s="8">
        <f>IFERROR(__xludf.DUMMYFUNCTION("""COMPUTED_VALUE"""),3.0)</f>
        <v>3</v>
      </c>
      <c r="O344" s="8" t="str">
        <f>IFERROR(__xludf.DUMMYFUNCTION("""COMPUTED_VALUE"""),"Yes")</f>
        <v>Yes</v>
      </c>
      <c r="P344" s="8"/>
    </row>
    <row r="345">
      <c r="A345" s="8" t="str">
        <f>IFERROR(__xludf.DUMMYFUNCTION("""COMPUTED_VALUE"""),"A0097")</f>
        <v>A0097</v>
      </c>
      <c r="B345" s="8" t="str">
        <f>IFERROR(__xludf.DUMMYFUNCTION("""COMPUTED_VALUE"""),"P0097")</f>
        <v>P0097</v>
      </c>
      <c r="C345" s="5">
        <f>IFERROR(__xludf.DUMMYFUNCTION("""COMPUTED_VALUE"""),45864.0)</f>
        <v>45864</v>
      </c>
      <c r="D345" s="5" t="str">
        <f>IFERROR(__xludf.DUMMYFUNCTION("""COMPUTED_VALUE"""),"Saturday")</f>
        <v>Saturday</v>
      </c>
      <c r="E345" s="6">
        <f>IFERROR(__xludf.DUMMYFUNCTION("""COMPUTED_VALUE"""),6.0)</f>
        <v>6</v>
      </c>
      <c r="F345" s="7">
        <f>IFERROR(__xludf.DUMMYFUNCTION("""COMPUTED_VALUE"""),0.6145833333333334)</f>
        <v>0.6145833333</v>
      </c>
      <c r="G345" s="8" t="str">
        <f>IFERROR(__xludf.DUMMYFUNCTION("""COMPUTED_VALUE"""),"M")</f>
        <v>M</v>
      </c>
      <c r="H345" s="8">
        <f>IFERROR(__xludf.DUMMYFUNCTION("""COMPUTED_VALUE"""),51.0)</f>
        <v>51</v>
      </c>
      <c r="I345" s="8" t="str">
        <f>IFERROR(__xludf.DUMMYFUNCTION("""COMPUTED_VALUE"""),"Dr. B")</f>
        <v>Dr. B</v>
      </c>
      <c r="J345" s="8" t="str">
        <f>IFERROR(__xludf.DUMMYFUNCTION("""COMPUTED_VALUE"""),"Consultation")</f>
        <v>Consultation</v>
      </c>
      <c r="K345" s="8">
        <f>IFERROR(__xludf.DUMMYFUNCTION("""COMPUTED_VALUE"""),20.0)</f>
        <v>20</v>
      </c>
      <c r="L345" s="8">
        <f>IFERROR(__xludf.DUMMYFUNCTION("""COMPUTED_VALUE"""),18.0)</f>
        <v>18</v>
      </c>
      <c r="M345" s="8">
        <f>IFERROR(__xludf.DUMMYFUNCTION("""COMPUTED_VALUE"""),-2.0)</f>
        <v>-2</v>
      </c>
      <c r="N345" s="8">
        <f>IFERROR(__xludf.DUMMYFUNCTION("""COMPUTED_VALUE"""),2.0)</f>
        <v>2</v>
      </c>
      <c r="O345" s="8" t="str">
        <f>IFERROR(__xludf.DUMMYFUNCTION("""COMPUTED_VALUE"""),"Yes")</f>
        <v>Yes</v>
      </c>
      <c r="P345" s="8"/>
    </row>
    <row r="346">
      <c r="A346" s="8" t="str">
        <f>IFERROR(__xludf.DUMMYFUNCTION("""COMPUTED_VALUE"""),"A0187")</f>
        <v>A0187</v>
      </c>
      <c r="B346" s="8" t="str">
        <f>IFERROR(__xludf.DUMMYFUNCTION("""COMPUTED_VALUE"""),"P0187")</f>
        <v>P0187</v>
      </c>
      <c r="C346" s="5">
        <f>IFERROR(__xludf.DUMMYFUNCTION("""COMPUTED_VALUE"""),45864.0)</f>
        <v>45864</v>
      </c>
      <c r="D346" s="5" t="str">
        <f>IFERROR(__xludf.DUMMYFUNCTION("""COMPUTED_VALUE"""),"Saturday")</f>
        <v>Saturday</v>
      </c>
      <c r="E346" s="6">
        <f>IFERROR(__xludf.DUMMYFUNCTION("""COMPUTED_VALUE"""),6.0)</f>
        <v>6</v>
      </c>
      <c r="F346" s="7">
        <f>IFERROR(__xludf.DUMMYFUNCTION("""COMPUTED_VALUE"""),0.6875)</f>
        <v>0.6875</v>
      </c>
      <c r="G346" s="8" t="str">
        <f>IFERROR(__xludf.DUMMYFUNCTION("""COMPUTED_VALUE"""),"M")</f>
        <v>M</v>
      </c>
      <c r="H346" s="8">
        <f>IFERROR(__xludf.DUMMYFUNCTION("""COMPUTED_VALUE"""),40.0)</f>
        <v>40</v>
      </c>
      <c r="I346" s="8" t="str">
        <f>IFERROR(__xludf.DUMMYFUNCTION("""COMPUTED_VALUE"""),"Dr. C")</f>
        <v>Dr. C</v>
      </c>
      <c r="J346" s="8" t="str">
        <f>IFERROR(__xludf.DUMMYFUNCTION("""COMPUTED_VALUE"""),"Consultation")</f>
        <v>Consultation</v>
      </c>
      <c r="K346" s="8">
        <f>IFERROR(__xludf.DUMMYFUNCTION("""COMPUTED_VALUE"""),15.0)</f>
        <v>15</v>
      </c>
      <c r="L346" s="8">
        <f>IFERROR(__xludf.DUMMYFUNCTION("""COMPUTED_VALUE"""),15.0)</f>
        <v>15</v>
      </c>
      <c r="M346" s="8">
        <f>IFERROR(__xludf.DUMMYFUNCTION("""COMPUTED_VALUE"""),0.0)</f>
        <v>0</v>
      </c>
      <c r="N346" s="8">
        <f>IFERROR(__xludf.DUMMYFUNCTION("""COMPUTED_VALUE"""),0.0)</f>
        <v>0</v>
      </c>
      <c r="O346" s="8" t="str">
        <f>IFERROR(__xludf.DUMMYFUNCTION("""COMPUTED_VALUE"""),"Yes")</f>
        <v>Yes</v>
      </c>
      <c r="P346" s="8"/>
    </row>
    <row r="347">
      <c r="A347" s="8" t="str">
        <f>IFERROR(__xludf.DUMMYFUNCTION("""COMPUTED_VALUE"""),"A0264")</f>
        <v>A0264</v>
      </c>
      <c r="B347" s="8" t="str">
        <f>IFERROR(__xludf.DUMMYFUNCTION("""COMPUTED_VALUE"""),"P0264")</f>
        <v>P0264</v>
      </c>
      <c r="C347" s="5">
        <f>IFERROR(__xludf.DUMMYFUNCTION("""COMPUTED_VALUE"""),45864.0)</f>
        <v>45864</v>
      </c>
      <c r="D347" s="5" t="str">
        <f>IFERROR(__xludf.DUMMYFUNCTION("""COMPUTED_VALUE"""),"Saturday")</f>
        <v>Saturday</v>
      </c>
      <c r="E347" s="6">
        <f>IFERROR(__xludf.DUMMYFUNCTION("""COMPUTED_VALUE"""),6.0)</f>
        <v>6</v>
      </c>
      <c r="F347" s="7">
        <f>IFERROR(__xludf.DUMMYFUNCTION("""COMPUTED_VALUE"""),0.5833333333333334)</f>
        <v>0.5833333333</v>
      </c>
      <c r="G347" s="8" t="str">
        <f>IFERROR(__xludf.DUMMYFUNCTION("""COMPUTED_VALUE"""),"M")</f>
        <v>M</v>
      </c>
      <c r="H347" s="8">
        <f>IFERROR(__xludf.DUMMYFUNCTION("""COMPUTED_VALUE"""),14.0)</f>
        <v>14</v>
      </c>
      <c r="I347" s="8" t="str">
        <f>IFERROR(__xludf.DUMMYFUNCTION("""COMPUTED_VALUE"""),"Dr. A")</f>
        <v>Dr. A</v>
      </c>
      <c r="J347" s="8" t="str">
        <f>IFERROR(__xludf.DUMMYFUNCTION("""COMPUTED_VALUE"""),"Emergency")</f>
        <v>Emergency</v>
      </c>
      <c r="K347" s="8">
        <f>IFERROR(__xludf.DUMMYFUNCTION("""COMPUTED_VALUE"""),25.0)</f>
        <v>25</v>
      </c>
      <c r="L347" s="8">
        <f>IFERROR(__xludf.DUMMYFUNCTION("""COMPUTED_VALUE"""),27.0)</f>
        <v>27</v>
      </c>
      <c r="M347" s="8">
        <f>IFERROR(__xludf.DUMMYFUNCTION("""COMPUTED_VALUE"""),2.0)</f>
        <v>2</v>
      </c>
      <c r="N347" s="8">
        <f>IFERROR(__xludf.DUMMYFUNCTION("""COMPUTED_VALUE"""),2.0)</f>
        <v>2</v>
      </c>
      <c r="O347" s="8" t="str">
        <f>IFERROR(__xludf.DUMMYFUNCTION("""COMPUTED_VALUE"""),"Yes")</f>
        <v>Yes</v>
      </c>
      <c r="P347" s="8"/>
    </row>
    <row r="348">
      <c r="A348" s="8" t="str">
        <f>IFERROR(__xludf.DUMMYFUNCTION("""COMPUTED_VALUE"""),"A0490")</f>
        <v>A0490</v>
      </c>
      <c r="B348" s="8" t="str">
        <f>IFERROR(__xludf.DUMMYFUNCTION("""COMPUTED_VALUE"""),"P0490")</f>
        <v>P0490</v>
      </c>
      <c r="C348" s="5">
        <f>IFERROR(__xludf.DUMMYFUNCTION("""COMPUTED_VALUE"""),45864.0)</f>
        <v>45864</v>
      </c>
      <c r="D348" s="5" t="str">
        <f>IFERROR(__xludf.DUMMYFUNCTION("""COMPUTED_VALUE"""),"Saturday")</f>
        <v>Saturday</v>
      </c>
      <c r="E348" s="6">
        <f>IFERROR(__xludf.DUMMYFUNCTION("""COMPUTED_VALUE"""),6.0)</f>
        <v>6</v>
      </c>
      <c r="F348" s="7">
        <f>IFERROR(__xludf.DUMMYFUNCTION("""COMPUTED_VALUE"""),0.3541666666666667)</f>
        <v>0.3541666667</v>
      </c>
      <c r="G348" s="8" t="str">
        <f>IFERROR(__xludf.DUMMYFUNCTION("""COMPUTED_VALUE"""),"M")</f>
        <v>M</v>
      </c>
      <c r="H348" s="8">
        <f>IFERROR(__xludf.DUMMYFUNCTION("""COMPUTED_VALUE"""),29.0)</f>
        <v>29</v>
      </c>
      <c r="I348" s="8" t="str">
        <f>IFERROR(__xludf.DUMMYFUNCTION("""COMPUTED_VALUE"""),"Dr. B")</f>
        <v>Dr. B</v>
      </c>
      <c r="J348" s="8" t="str">
        <f>IFERROR(__xludf.DUMMYFUNCTION("""COMPUTED_VALUE"""),"Consultation")</f>
        <v>Consultation</v>
      </c>
      <c r="K348" s="8">
        <f>IFERROR(__xludf.DUMMYFUNCTION("""COMPUTED_VALUE"""),20.0)</f>
        <v>20</v>
      </c>
      <c r="L348" s="8">
        <f>IFERROR(__xludf.DUMMYFUNCTION("""COMPUTED_VALUE"""),23.0)</f>
        <v>23</v>
      </c>
      <c r="M348" s="8">
        <f>IFERROR(__xludf.DUMMYFUNCTION("""COMPUTED_VALUE"""),3.0)</f>
        <v>3</v>
      </c>
      <c r="N348" s="8">
        <f>IFERROR(__xludf.DUMMYFUNCTION("""COMPUTED_VALUE"""),3.0)</f>
        <v>3</v>
      </c>
      <c r="O348" s="8" t="str">
        <f>IFERROR(__xludf.DUMMYFUNCTION("""COMPUTED_VALUE"""),"Yes")</f>
        <v>Yes</v>
      </c>
      <c r="P348" s="8"/>
    </row>
    <row r="349">
      <c r="A349" s="8" t="str">
        <f>IFERROR(__xludf.DUMMYFUNCTION("""COMPUTED_VALUE"""),"A0032")</f>
        <v>A0032</v>
      </c>
      <c r="B349" s="8" t="str">
        <f>IFERROR(__xludf.DUMMYFUNCTION("""COMPUTED_VALUE"""),"P0032")</f>
        <v>P0032</v>
      </c>
      <c r="C349" s="5">
        <f>IFERROR(__xludf.DUMMYFUNCTION("""COMPUTED_VALUE"""),45864.0)</f>
        <v>45864</v>
      </c>
      <c r="D349" s="5" t="str">
        <f>IFERROR(__xludf.DUMMYFUNCTION("""COMPUTED_VALUE"""),"Saturday")</f>
        <v>Saturday</v>
      </c>
      <c r="E349" s="6">
        <f>IFERROR(__xludf.DUMMYFUNCTION("""COMPUTED_VALUE"""),6.0)</f>
        <v>6</v>
      </c>
      <c r="F349" s="7">
        <f>IFERROR(__xludf.DUMMYFUNCTION("""COMPUTED_VALUE"""),0.3854166666666667)</f>
        <v>0.3854166667</v>
      </c>
      <c r="G349" s="8" t="str">
        <f>IFERROR(__xludf.DUMMYFUNCTION("""COMPUTED_VALUE"""),"M")</f>
        <v>M</v>
      </c>
      <c r="H349" s="8">
        <f>IFERROR(__xludf.DUMMYFUNCTION("""COMPUTED_VALUE"""),34.0)</f>
        <v>34</v>
      </c>
      <c r="I349" s="8" t="str">
        <f>IFERROR(__xludf.DUMMYFUNCTION("""COMPUTED_VALUE"""),"Dr. B")</f>
        <v>Dr. B</v>
      </c>
      <c r="J349" s="8" t="str">
        <f>IFERROR(__xludf.DUMMYFUNCTION("""COMPUTED_VALUE"""),"Consultation")</f>
        <v>Consultation</v>
      </c>
      <c r="K349" s="8">
        <f>IFERROR(__xludf.DUMMYFUNCTION("""COMPUTED_VALUE"""),20.0)</f>
        <v>20</v>
      </c>
      <c r="L349" s="8">
        <f>IFERROR(__xludf.DUMMYFUNCTION("""COMPUTED_VALUE"""),24.0)</f>
        <v>24</v>
      </c>
      <c r="M349" s="8">
        <f>IFERROR(__xludf.DUMMYFUNCTION("""COMPUTED_VALUE"""),4.0)</f>
        <v>4</v>
      </c>
      <c r="N349" s="8">
        <f>IFERROR(__xludf.DUMMYFUNCTION("""COMPUTED_VALUE"""),4.0)</f>
        <v>4</v>
      </c>
      <c r="O349" s="8" t="str">
        <f>IFERROR(__xludf.DUMMYFUNCTION("""COMPUTED_VALUE"""),"Yes")</f>
        <v>Yes</v>
      </c>
      <c r="P349" s="8"/>
    </row>
    <row r="350">
      <c r="A350" s="8" t="str">
        <f>IFERROR(__xludf.DUMMYFUNCTION("""COMPUTED_VALUE"""),"A0477")</f>
        <v>A0477</v>
      </c>
      <c r="B350" s="8" t="str">
        <f>IFERROR(__xludf.DUMMYFUNCTION("""COMPUTED_VALUE"""),"P0477")</f>
        <v>P0477</v>
      </c>
      <c r="C350" s="5">
        <f>IFERROR(__xludf.DUMMYFUNCTION("""COMPUTED_VALUE"""),45864.0)</f>
        <v>45864</v>
      </c>
      <c r="D350" s="5" t="str">
        <f>IFERROR(__xludf.DUMMYFUNCTION("""COMPUTED_VALUE"""),"Saturday")</f>
        <v>Saturday</v>
      </c>
      <c r="E350" s="6">
        <f>IFERROR(__xludf.DUMMYFUNCTION("""COMPUTED_VALUE"""),6.0)</f>
        <v>6</v>
      </c>
      <c r="F350" s="7">
        <f>IFERROR(__xludf.DUMMYFUNCTION("""COMPUTED_VALUE"""),0.4895833333333333)</f>
        <v>0.4895833333</v>
      </c>
      <c r="G350" s="8" t="str">
        <f>IFERROR(__xludf.DUMMYFUNCTION("""COMPUTED_VALUE"""),"F")</f>
        <v>F</v>
      </c>
      <c r="H350" s="8">
        <f>IFERROR(__xludf.DUMMYFUNCTION("""COMPUTED_VALUE"""),37.0)</f>
        <v>37</v>
      </c>
      <c r="I350" s="8" t="str">
        <f>IFERROR(__xludf.DUMMYFUNCTION("""COMPUTED_VALUE"""),"Dr. C")</f>
        <v>Dr. C</v>
      </c>
      <c r="J350" s="8" t="str">
        <f>IFERROR(__xludf.DUMMYFUNCTION("""COMPUTED_VALUE"""),"Consultation")</f>
        <v>Consultation</v>
      </c>
      <c r="K350" s="8">
        <f>IFERROR(__xludf.DUMMYFUNCTION("""COMPUTED_VALUE"""),25.0)</f>
        <v>25</v>
      </c>
      <c r="L350" s="8">
        <f>IFERROR(__xludf.DUMMYFUNCTION("""COMPUTED_VALUE"""),30.0)</f>
        <v>30</v>
      </c>
      <c r="M350" s="8">
        <f>IFERROR(__xludf.DUMMYFUNCTION("""COMPUTED_VALUE"""),5.0)</f>
        <v>5</v>
      </c>
      <c r="N350" s="8">
        <f>IFERROR(__xludf.DUMMYFUNCTION("""COMPUTED_VALUE"""),5.0)</f>
        <v>5</v>
      </c>
      <c r="O350" s="8" t="str">
        <f>IFERROR(__xludf.DUMMYFUNCTION("""COMPUTED_VALUE"""),"Yes")</f>
        <v>Yes</v>
      </c>
      <c r="P350" s="8"/>
    </row>
    <row r="351">
      <c r="A351" s="8" t="str">
        <f>IFERROR(__xludf.DUMMYFUNCTION("""COMPUTED_VALUE"""),"A0069")</f>
        <v>A0069</v>
      </c>
      <c r="B351" s="8" t="str">
        <f>IFERROR(__xludf.DUMMYFUNCTION("""COMPUTED_VALUE"""),"P0069")</f>
        <v>P0069</v>
      </c>
      <c r="C351" s="5">
        <f>IFERROR(__xludf.DUMMYFUNCTION("""COMPUTED_VALUE"""),45864.0)</f>
        <v>45864</v>
      </c>
      <c r="D351" s="5" t="str">
        <f>IFERROR(__xludf.DUMMYFUNCTION("""COMPUTED_VALUE"""),"Saturday")</f>
        <v>Saturday</v>
      </c>
      <c r="E351" s="6">
        <f>IFERROR(__xludf.DUMMYFUNCTION("""COMPUTED_VALUE"""),6.0)</f>
        <v>6</v>
      </c>
      <c r="F351" s="7">
        <f>IFERROR(__xludf.DUMMYFUNCTION("""COMPUTED_VALUE"""),0.5625)</f>
        <v>0.5625</v>
      </c>
      <c r="G351" s="8" t="str">
        <f>IFERROR(__xludf.DUMMYFUNCTION("""COMPUTED_VALUE"""),"F")</f>
        <v>F</v>
      </c>
      <c r="H351" s="8">
        <f>IFERROR(__xludf.DUMMYFUNCTION("""COMPUTED_VALUE"""),10.0)</f>
        <v>10</v>
      </c>
      <c r="I351" s="8" t="str">
        <f>IFERROR(__xludf.DUMMYFUNCTION("""COMPUTED_VALUE"""),"Dr. A")</f>
        <v>Dr. A</v>
      </c>
      <c r="J351" s="8" t="str">
        <f>IFERROR(__xludf.DUMMYFUNCTION("""COMPUTED_VALUE"""),"Consultation")</f>
        <v>Consultation</v>
      </c>
      <c r="K351" s="8">
        <f>IFERROR(__xludf.DUMMYFUNCTION("""COMPUTED_VALUE"""),25.0)</f>
        <v>25</v>
      </c>
      <c r="L351" s="8">
        <f>IFERROR(__xludf.DUMMYFUNCTION("""COMPUTED_VALUE"""),33.0)</f>
        <v>33</v>
      </c>
      <c r="M351" s="8">
        <f>IFERROR(__xludf.DUMMYFUNCTION("""COMPUTED_VALUE"""),8.0)</f>
        <v>8</v>
      </c>
      <c r="N351" s="8">
        <f>IFERROR(__xludf.DUMMYFUNCTION("""COMPUTED_VALUE"""),8.0)</f>
        <v>8</v>
      </c>
      <c r="O351" s="8" t="str">
        <f>IFERROR(__xludf.DUMMYFUNCTION("""COMPUTED_VALUE"""),"Yes")</f>
        <v>Yes</v>
      </c>
      <c r="P351" s="8"/>
    </row>
    <row r="352">
      <c r="A352" s="8" t="str">
        <f>IFERROR(__xludf.DUMMYFUNCTION("""COMPUTED_VALUE"""),"A0320")</f>
        <v>A0320</v>
      </c>
      <c r="B352" s="8" t="str">
        <f>IFERROR(__xludf.DUMMYFUNCTION("""COMPUTED_VALUE"""),"P0320")</f>
        <v>P0320</v>
      </c>
      <c r="C352" s="5">
        <f>IFERROR(__xludf.DUMMYFUNCTION("""COMPUTED_VALUE"""),45865.0)</f>
        <v>45865</v>
      </c>
      <c r="D352" s="5" t="str">
        <f>IFERROR(__xludf.DUMMYFUNCTION("""COMPUTED_VALUE"""),"Sunday")</f>
        <v>Sunday</v>
      </c>
      <c r="E352" s="6">
        <f>IFERROR(__xludf.DUMMYFUNCTION("""COMPUTED_VALUE"""),7.0)</f>
        <v>7</v>
      </c>
      <c r="F352" s="7">
        <f>IFERROR(__xludf.DUMMYFUNCTION("""COMPUTED_VALUE"""),0.625)</f>
        <v>0.625</v>
      </c>
      <c r="G352" s="8" t="str">
        <f>IFERROR(__xludf.DUMMYFUNCTION("""COMPUTED_VALUE"""),"M")</f>
        <v>M</v>
      </c>
      <c r="H352" s="8">
        <f>IFERROR(__xludf.DUMMYFUNCTION("""COMPUTED_VALUE"""),31.0)</f>
        <v>31</v>
      </c>
      <c r="I352" s="8" t="str">
        <f>IFERROR(__xludf.DUMMYFUNCTION("""COMPUTED_VALUE"""),"Nurse D")</f>
        <v>Nurse D</v>
      </c>
      <c r="J352" s="8" t="str">
        <f>IFERROR(__xludf.DUMMYFUNCTION("""COMPUTED_VALUE"""),"Follow-up")</f>
        <v>Follow-up</v>
      </c>
      <c r="K352" s="8">
        <f>IFERROR(__xludf.DUMMYFUNCTION("""COMPUTED_VALUE"""),15.0)</f>
        <v>15</v>
      </c>
      <c r="L352" s="8">
        <f>IFERROR(__xludf.DUMMYFUNCTION("""COMPUTED_VALUE"""),6.0)</f>
        <v>6</v>
      </c>
      <c r="M352" s="8">
        <f>IFERROR(__xludf.DUMMYFUNCTION("""COMPUTED_VALUE"""),-9.0)</f>
        <v>-9</v>
      </c>
      <c r="N352" s="8">
        <f>IFERROR(__xludf.DUMMYFUNCTION("""COMPUTED_VALUE"""),9.0)</f>
        <v>9</v>
      </c>
      <c r="O352" s="8" t="str">
        <f>IFERROR(__xludf.DUMMYFUNCTION("""COMPUTED_VALUE"""),"Yes")</f>
        <v>Yes</v>
      </c>
      <c r="P352" s="8"/>
    </row>
    <row r="353">
      <c r="A353" s="8" t="str">
        <f>IFERROR(__xludf.DUMMYFUNCTION("""COMPUTED_VALUE"""),"A0313")</f>
        <v>A0313</v>
      </c>
      <c r="B353" s="8" t="str">
        <f>IFERROR(__xludf.DUMMYFUNCTION("""COMPUTED_VALUE"""),"P0313")</f>
        <v>P0313</v>
      </c>
      <c r="C353" s="5">
        <f>IFERROR(__xludf.DUMMYFUNCTION("""COMPUTED_VALUE"""),45865.0)</f>
        <v>45865</v>
      </c>
      <c r="D353" s="5" t="str">
        <f>IFERROR(__xludf.DUMMYFUNCTION("""COMPUTED_VALUE"""),"Sunday")</f>
        <v>Sunday</v>
      </c>
      <c r="E353" s="6">
        <f>IFERROR(__xludf.DUMMYFUNCTION("""COMPUTED_VALUE"""),7.0)</f>
        <v>7</v>
      </c>
      <c r="F353" s="7">
        <f>IFERROR(__xludf.DUMMYFUNCTION("""COMPUTED_VALUE"""),0.5625)</f>
        <v>0.5625</v>
      </c>
      <c r="G353" s="8" t="str">
        <f>IFERROR(__xludf.DUMMYFUNCTION("""COMPUTED_VALUE"""),"M")</f>
        <v>M</v>
      </c>
      <c r="H353" s="8">
        <f>IFERROR(__xludf.DUMMYFUNCTION("""COMPUTED_VALUE"""),68.0)</f>
        <v>68</v>
      </c>
      <c r="I353" s="8" t="str">
        <f>IFERROR(__xludf.DUMMYFUNCTION("""COMPUTED_VALUE"""),"Dr. A")</f>
        <v>Dr. A</v>
      </c>
      <c r="J353" s="8" t="str">
        <f>IFERROR(__xludf.DUMMYFUNCTION("""COMPUTED_VALUE"""),"Consultation")</f>
        <v>Consultation</v>
      </c>
      <c r="K353" s="8">
        <f>IFERROR(__xludf.DUMMYFUNCTION("""COMPUTED_VALUE"""),20.0)</f>
        <v>20</v>
      </c>
      <c r="L353" s="8">
        <f>IFERROR(__xludf.DUMMYFUNCTION("""COMPUTED_VALUE"""),13.0)</f>
        <v>13</v>
      </c>
      <c r="M353" s="8">
        <f>IFERROR(__xludf.DUMMYFUNCTION("""COMPUTED_VALUE"""),-7.0)</f>
        <v>-7</v>
      </c>
      <c r="N353" s="8">
        <f>IFERROR(__xludf.DUMMYFUNCTION("""COMPUTED_VALUE"""),7.0)</f>
        <v>7</v>
      </c>
      <c r="O353" s="8" t="str">
        <f>IFERROR(__xludf.DUMMYFUNCTION("""COMPUTED_VALUE"""),"Yes")</f>
        <v>Yes</v>
      </c>
      <c r="P353" s="8"/>
    </row>
    <row r="354">
      <c r="A354" s="8" t="str">
        <f>IFERROR(__xludf.DUMMYFUNCTION("""COMPUTED_VALUE"""),"A0487")</f>
        <v>A0487</v>
      </c>
      <c r="B354" s="8" t="str">
        <f>IFERROR(__xludf.DUMMYFUNCTION("""COMPUTED_VALUE"""),"P0487")</f>
        <v>P0487</v>
      </c>
      <c r="C354" s="5">
        <f>IFERROR(__xludf.DUMMYFUNCTION("""COMPUTED_VALUE"""),45865.0)</f>
        <v>45865</v>
      </c>
      <c r="D354" s="5" t="str">
        <f>IFERROR(__xludf.DUMMYFUNCTION("""COMPUTED_VALUE"""),"Sunday")</f>
        <v>Sunday</v>
      </c>
      <c r="E354" s="6">
        <f>IFERROR(__xludf.DUMMYFUNCTION("""COMPUTED_VALUE"""),7.0)</f>
        <v>7</v>
      </c>
      <c r="F354" s="7">
        <f>IFERROR(__xludf.DUMMYFUNCTION("""COMPUTED_VALUE"""),0.5104166666666666)</f>
        <v>0.5104166667</v>
      </c>
      <c r="G354" s="8" t="str">
        <f>IFERROR(__xludf.DUMMYFUNCTION("""COMPUTED_VALUE"""),"F")</f>
        <v>F</v>
      </c>
      <c r="H354" s="8">
        <f>IFERROR(__xludf.DUMMYFUNCTION("""COMPUTED_VALUE"""),19.0)</f>
        <v>19</v>
      </c>
      <c r="I354" s="8" t="str">
        <f>IFERROR(__xludf.DUMMYFUNCTION("""COMPUTED_VALUE"""),"Nurse D")</f>
        <v>Nurse D</v>
      </c>
      <c r="J354" s="8" t="str">
        <f>IFERROR(__xludf.DUMMYFUNCTION("""COMPUTED_VALUE"""),"Follow-up")</f>
        <v>Follow-up</v>
      </c>
      <c r="K354" s="8">
        <f>IFERROR(__xludf.DUMMYFUNCTION("""COMPUTED_VALUE"""),20.0)</f>
        <v>20</v>
      </c>
      <c r="L354" s="8">
        <f>IFERROR(__xludf.DUMMYFUNCTION("""COMPUTED_VALUE"""),13.0)</f>
        <v>13</v>
      </c>
      <c r="M354" s="8">
        <f>IFERROR(__xludf.DUMMYFUNCTION("""COMPUTED_VALUE"""),-7.0)</f>
        <v>-7</v>
      </c>
      <c r="N354" s="8">
        <f>IFERROR(__xludf.DUMMYFUNCTION("""COMPUTED_VALUE"""),7.0)</f>
        <v>7</v>
      </c>
      <c r="O354" s="8" t="str">
        <f>IFERROR(__xludf.DUMMYFUNCTION("""COMPUTED_VALUE"""),"Yes")</f>
        <v>Yes</v>
      </c>
      <c r="P354" s="8"/>
    </row>
    <row r="355">
      <c r="A355" s="8" t="str">
        <f>IFERROR(__xludf.DUMMYFUNCTION("""COMPUTED_VALUE"""),"A0038")</f>
        <v>A0038</v>
      </c>
      <c r="B355" s="8" t="str">
        <f>IFERROR(__xludf.DUMMYFUNCTION("""COMPUTED_VALUE"""),"P0038")</f>
        <v>P0038</v>
      </c>
      <c r="C355" s="5">
        <f>IFERROR(__xludf.DUMMYFUNCTION("""COMPUTED_VALUE"""),45865.0)</f>
        <v>45865</v>
      </c>
      <c r="D355" s="5" t="str">
        <f>IFERROR(__xludf.DUMMYFUNCTION("""COMPUTED_VALUE"""),"Sunday")</f>
        <v>Sunday</v>
      </c>
      <c r="E355" s="6">
        <f>IFERROR(__xludf.DUMMYFUNCTION("""COMPUTED_VALUE"""),7.0)</f>
        <v>7</v>
      </c>
      <c r="F355" s="7">
        <f>IFERROR(__xludf.DUMMYFUNCTION("""COMPUTED_VALUE"""),0.4583333333333333)</f>
        <v>0.4583333333</v>
      </c>
      <c r="G355" s="8" t="str">
        <f>IFERROR(__xludf.DUMMYFUNCTION("""COMPUTED_VALUE"""),"F")</f>
        <v>F</v>
      </c>
      <c r="H355" s="8">
        <f>IFERROR(__xludf.DUMMYFUNCTION("""COMPUTED_VALUE"""),3.0)</f>
        <v>3</v>
      </c>
      <c r="I355" s="8" t="str">
        <f>IFERROR(__xludf.DUMMYFUNCTION("""COMPUTED_VALUE"""),"Dr. C")</f>
        <v>Dr. C</v>
      </c>
      <c r="J355" s="8" t="str">
        <f>IFERROR(__xludf.DUMMYFUNCTION("""COMPUTED_VALUE"""),"Follow-up")</f>
        <v>Follow-up</v>
      </c>
      <c r="K355" s="8">
        <f>IFERROR(__xludf.DUMMYFUNCTION("""COMPUTED_VALUE"""),30.0)</f>
        <v>30</v>
      </c>
      <c r="L355" s="8">
        <f>IFERROR(__xludf.DUMMYFUNCTION("""COMPUTED_VALUE"""),24.0)</f>
        <v>24</v>
      </c>
      <c r="M355" s="8">
        <f>IFERROR(__xludf.DUMMYFUNCTION("""COMPUTED_VALUE"""),-6.0)</f>
        <v>-6</v>
      </c>
      <c r="N355" s="8">
        <f>IFERROR(__xludf.DUMMYFUNCTION("""COMPUTED_VALUE"""),6.0)</f>
        <v>6</v>
      </c>
      <c r="O355" s="8" t="str">
        <f>IFERROR(__xludf.DUMMYFUNCTION("""COMPUTED_VALUE"""),"Yes")</f>
        <v>Yes</v>
      </c>
      <c r="P355" s="8"/>
    </row>
    <row r="356">
      <c r="A356" s="8" t="str">
        <f>IFERROR(__xludf.DUMMYFUNCTION("""COMPUTED_VALUE"""),"A0361")</f>
        <v>A0361</v>
      </c>
      <c r="B356" s="8" t="str">
        <f>IFERROR(__xludf.DUMMYFUNCTION("""COMPUTED_VALUE"""),"P0361")</f>
        <v>P0361</v>
      </c>
      <c r="C356" s="5">
        <f>IFERROR(__xludf.DUMMYFUNCTION("""COMPUTED_VALUE"""),45865.0)</f>
        <v>45865</v>
      </c>
      <c r="D356" s="5" t="str">
        <f>IFERROR(__xludf.DUMMYFUNCTION("""COMPUTED_VALUE"""),"Sunday")</f>
        <v>Sunday</v>
      </c>
      <c r="E356" s="6">
        <f>IFERROR(__xludf.DUMMYFUNCTION("""COMPUTED_VALUE"""),7.0)</f>
        <v>7</v>
      </c>
      <c r="F356" s="7">
        <f>IFERROR(__xludf.DUMMYFUNCTION("""COMPUTED_VALUE"""),0.4791666666666667)</f>
        <v>0.4791666667</v>
      </c>
      <c r="G356" s="8" t="str">
        <f>IFERROR(__xludf.DUMMYFUNCTION("""COMPUTED_VALUE"""),"M")</f>
        <v>M</v>
      </c>
      <c r="H356" s="8">
        <f>IFERROR(__xludf.DUMMYFUNCTION("""COMPUTED_VALUE"""),9.0)</f>
        <v>9</v>
      </c>
      <c r="I356" s="8" t="str">
        <f>IFERROR(__xludf.DUMMYFUNCTION("""COMPUTED_VALUE"""),"Dr. A")</f>
        <v>Dr. A</v>
      </c>
      <c r="J356" s="8" t="str">
        <f>IFERROR(__xludf.DUMMYFUNCTION("""COMPUTED_VALUE"""),"Emergency")</f>
        <v>Emergency</v>
      </c>
      <c r="K356" s="8">
        <f>IFERROR(__xludf.DUMMYFUNCTION("""COMPUTED_VALUE"""),20.0)</f>
        <v>20</v>
      </c>
      <c r="L356" s="8">
        <f>IFERROR(__xludf.DUMMYFUNCTION("""COMPUTED_VALUE"""),15.0)</f>
        <v>15</v>
      </c>
      <c r="M356" s="8">
        <f>IFERROR(__xludf.DUMMYFUNCTION("""COMPUTED_VALUE"""),-5.0)</f>
        <v>-5</v>
      </c>
      <c r="N356" s="8">
        <f>IFERROR(__xludf.DUMMYFUNCTION("""COMPUTED_VALUE"""),5.0)</f>
        <v>5</v>
      </c>
      <c r="O356" s="8" t="str">
        <f>IFERROR(__xludf.DUMMYFUNCTION("""COMPUTED_VALUE"""),"Yes")</f>
        <v>Yes</v>
      </c>
      <c r="P356" s="8"/>
    </row>
    <row r="357">
      <c r="A357" s="8" t="str">
        <f>IFERROR(__xludf.DUMMYFUNCTION("""COMPUTED_VALUE"""),"A0208")</f>
        <v>A0208</v>
      </c>
      <c r="B357" s="8" t="str">
        <f>IFERROR(__xludf.DUMMYFUNCTION("""COMPUTED_VALUE"""),"P0208")</f>
        <v>P0208</v>
      </c>
      <c r="C357" s="5">
        <f>IFERROR(__xludf.DUMMYFUNCTION("""COMPUTED_VALUE"""),45865.0)</f>
        <v>45865</v>
      </c>
      <c r="D357" s="5" t="str">
        <f>IFERROR(__xludf.DUMMYFUNCTION("""COMPUTED_VALUE"""),"Sunday")</f>
        <v>Sunday</v>
      </c>
      <c r="E357" s="6">
        <f>IFERROR(__xludf.DUMMYFUNCTION("""COMPUTED_VALUE"""),7.0)</f>
        <v>7</v>
      </c>
      <c r="F357" s="7">
        <f>IFERROR(__xludf.DUMMYFUNCTION("""COMPUTED_VALUE"""),0.6666666666666666)</f>
        <v>0.6666666667</v>
      </c>
      <c r="G357" s="8" t="str">
        <f>IFERROR(__xludf.DUMMYFUNCTION("""COMPUTED_VALUE"""),"M")</f>
        <v>M</v>
      </c>
      <c r="H357" s="8">
        <f>IFERROR(__xludf.DUMMYFUNCTION("""COMPUTED_VALUE"""),70.0)</f>
        <v>70</v>
      </c>
      <c r="I357" s="8" t="str">
        <f>IFERROR(__xludf.DUMMYFUNCTION("""COMPUTED_VALUE"""),"Dr. B")</f>
        <v>Dr. B</v>
      </c>
      <c r="J357" s="8" t="str">
        <f>IFERROR(__xludf.DUMMYFUNCTION("""COMPUTED_VALUE"""),"Consultation")</f>
        <v>Consultation</v>
      </c>
      <c r="K357" s="8">
        <f>IFERROR(__xludf.DUMMYFUNCTION("""COMPUTED_VALUE"""),15.0)</f>
        <v>15</v>
      </c>
      <c r="L357" s="8">
        <f>IFERROR(__xludf.DUMMYFUNCTION("""COMPUTED_VALUE"""),13.0)</f>
        <v>13</v>
      </c>
      <c r="M357" s="8">
        <f>IFERROR(__xludf.DUMMYFUNCTION("""COMPUTED_VALUE"""),-2.0)</f>
        <v>-2</v>
      </c>
      <c r="N357" s="8">
        <f>IFERROR(__xludf.DUMMYFUNCTION("""COMPUTED_VALUE"""),2.0)</f>
        <v>2</v>
      </c>
      <c r="O357" s="8" t="str">
        <f>IFERROR(__xludf.DUMMYFUNCTION("""COMPUTED_VALUE"""),"Yes")</f>
        <v>Yes</v>
      </c>
      <c r="P357" s="8"/>
    </row>
    <row r="358">
      <c r="A358" s="8" t="str">
        <f>IFERROR(__xludf.DUMMYFUNCTION("""COMPUTED_VALUE"""),"A0183")</f>
        <v>A0183</v>
      </c>
      <c r="B358" s="8" t="str">
        <f>IFERROR(__xludf.DUMMYFUNCTION("""COMPUTED_VALUE"""),"P0183")</f>
        <v>P0183</v>
      </c>
      <c r="C358" s="5">
        <f>IFERROR(__xludf.DUMMYFUNCTION("""COMPUTED_VALUE"""),45865.0)</f>
        <v>45865</v>
      </c>
      <c r="D358" s="5" t="str">
        <f>IFERROR(__xludf.DUMMYFUNCTION("""COMPUTED_VALUE"""),"Sunday")</f>
        <v>Sunday</v>
      </c>
      <c r="E358" s="6">
        <f>IFERROR(__xludf.DUMMYFUNCTION("""COMPUTED_VALUE"""),7.0)</f>
        <v>7</v>
      </c>
      <c r="F358" s="7">
        <f>IFERROR(__xludf.DUMMYFUNCTION("""COMPUTED_VALUE"""),0.4895833333333333)</f>
        <v>0.4895833333</v>
      </c>
      <c r="G358" s="8" t="str">
        <f>IFERROR(__xludf.DUMMYFUNCTION("""COMPUTED_VALUE"""),"F")</f>
        <v>F</v>
      </c>
      <c r="H358" s="8">
        <f>IFERROR(__xludf.DUMMYFUNCTION("""COMPUTED_VALUE"""),55.0)</f>
        <v>55</v>
      </c>
      <c r="I358" s="8" t="str">
        <f>IFERROR(__xludf.DUMMYFUNCTION("""COMPUTED_VALUE"""),"Nurse D")</f>
        <v>Nurse D</v>
      </c>
      <c r="J358" s="8" t="str">
        <f>IFERROR(__xludf.DUMMYFUNCTION("""COMPUTED_VALUE"""),"Follow-up")</f>
        <v>Follow-up</v>
      </c>
      <c r="K358" s="8">
        <f>IFERROR(__xludf.DUMMYFUNCTION("""COMPUTED_VALUE"""),25.0)</f>
        <v>25</v>
      </c>
      <c r="L358" s="8">
        <f>IFERROR(__xludf.DUMMYFUNCTION("""COMPUTED_VALUE"""),24.0)</f>
        <v>24</v>
      </c>
      <c r="M358" s="8">
        <f>IFERROR(__xludf.DUMMYFUNCTION("""COMPUTED_VALUE"""),-1.0)</f>
        <v>-1</v>
      </c>
      <c r="N358" s="8">
        <f>IFERROR(__xludf.DUMMYFUNCTION("""COMPUTED_VALUE"""),1.0)</f>
        <v>1</v>
      </c>
      <c r="O358" s="8" t="str">
        <f>IFERROR(__xludf.DUMMYFUNCTION("""COMPUTED_VALUE"""),"Yes")</f>
        <v>Yes</v>
      </c>
      <c r="P358" s="8"/>
    </row>
    <row r="359">
      <c r="A359" s="8" t="str">
        <f>IFERROR(__xludf.DUMMYFUNCTION("""COMPUTED_VALUE"""),"A0169")</f>
        <v>A0169</v>
      </c>
      <c r="B359" s="8" t="str">
        <f>IFERROR(__xludf.DUMMYFUNCTION("""COMPUTED_VALUE"""),"P0169")</f>
        <v>P0169</v>
      </c>
      <c r="C359" s="5">
        <f>IFERROR(__xludf.DUMMYFUNCTION("""COMPUTED_VALUE"""),45865.0)</f>
        <v>45865</v>
      </c>
      <c r="D359" s="5" t="str">
        <f>IFERROR(__xludf.DUMMYFUNCTION("""COMPUTED_VALUE"""),"Sunday")</f>
        <v>Sunday</v>
      </c>
      <c r="E359" s="6">
        <f>IFERROR(__xludf.DUMMYFUNCTION("""COMPUTED_VALUE"""),7.0)</f>
        <v>7</v>
      </c>
      <c r="F359" s="7">
        <f>IFERROR(__xludf.DUMMYFUNCTION("""COMPUTED_VALUE"""),0.4583333333333333)</f>
        <v>0.4583333333</v>
      </c>
      <c r="G359" s="8" t="str">
        <f>IFERROR(__xludf.DUMMYFUNCTION("""COMPUTED_VALUE"""),"F")</f>
        <v>F</v>
      </c>
      <c r="H359" s="8">
        <f>IFERROR(__xludf.DUMMYFUNCTION("""COMPUTED_VALUE"""),56.0)</f>
        <v>56</v>
      </c>
      <c r="I359" s="8" t="str">
        <f>IFERROR(__xludf.DUMMYFUNCTION("""COMPUTED_VALUE"""),"Dr. A")</f>
        <v>Dr. A</v>
      </c>
      <c r="J359" s="8" t="str">
        <f>IFERROR(__xludf.DUMMYFUNCTION("""COMPUTED_VALUE"""),"Consultation")</f>
        <v>Consultation</v>
      </c>
      <c r="K359" s="8">
        <f>IFERROR(__xludf.DUMMYFUNCTION("""COMPUTED_VALUE"""),20.0)</f>
        <v>20</v>
      </c>
      <c r="L359" s="8">
        <f>IFERROR(__xludf.DUMMYFUNCTION("""COMPUTED_VALUE"""),20.0)</f>
        <v>20</v>
      </c>
      <c r="M359" s="8">
        <f>IFERROR(__xludf.DUMMYFUNCTION("""COMPUTED_VALUE"""),0.0)</f>
        <v>0</v>
      </c>
      <c r="N359" s="8">
        <f>IFERROR(__xludf.DUMMYFUNCTION("""COMPUTED_VALUE"""),0.0)</f>
        <v>0</v>
      </c>
      <c r="O359" s="8" t="str">
        <f>IFERROR(__xludf.DUMMYFUNCTION("""COMPUTED_VALUE"""),"Yes")</f>
        <v>Yes</v>
      </c>
      <c r="P359" s="8"/>
    </row>
    <row r="360">
      <c r="A360" s="8" t="str">
        <f>IFERROR(__xludf.DUMMYFUNCTION("""COMPUTED_VALUE"""),"A0146")</f>
        <v>A0146</v>
      </c>
      <c r="B360" s="8" t="str">
        <f>IFERROR(__xludf.DUMMYFUNCTION("""COMPUTED_VALUE"""),"P0146")</f>
        <v>P0146</v>
      </c>
      <c r="C360" s="5">
        <f>IFERROR(__xludf.DUMMYFUNCTION("""COMPUTED_VALUE"""),45865.0)</f>
        <v>45865</v>
      </c>
      <c r="D360" s="5" t="str">
        <f>IFERROR(__xludf.DUMMYFUNCTION("""COMPUTED_VALUE"""),"Sunday")</f>
        <v>Sunday</v>
      </c>
      <c r="E360" s="6">
        <f>IFERROR(__xludf.DUMMYFUNCTION("""COMPUTED_VALUE"""),7.0)</f>
        <v>7</v>
      </c>
      <c r="F360" s="7">
        <f>IFERROR(__xludf.DUMMYFUNCTION("""COMPUTED_VALUE"""),0.6875)</f>
        <v>0.6875</v>
      </c>
      <c r="G360" s="8" t="str">
        <f>IFERROR(__xludf.DUMMYFUNCTION("""COMPUTED_VALUE"""),"F")</f>
        <v>F</v>
      </c>
      <c r="H360" s="8">
        <f>IFERROR(__xludf.DUMMYFUNCTION("""COMPUTED_VALUE"""),74.0)</f>
        <v>74</v>
      </c>
      <c r="I360" s="8" t="str">
        <f>IFERROR(__xludf.DUMMYFUNCTION("""COMPUTED_VALUE"""),"Dr. A")</f>
        <v>Dr. A</v>
      </c>
      <c r="J360" s="8" t="str">
        <f>IFERROR(__xludf.DUMMYFUNCTION("""COMPUTED_VALUE"""),"Follow-up")</f>
        <v>Follow-up</v>
      </c>
      <c r="K360" s="8">
        <f>IFERROR(__xludf.DUMMYFUNCTION("""COMPUTED_VALUE"""),25.0)</f>
        <v>25</v>
      </c>
      <c r="L360" s="8">
        <f>IFERROR(__xludf.DUMMYFUNCTION("""COMPUTED_VALUE"""),25.0)</f>
        <v>25</v>
      </c>
      <c r="M360" s="8">
        <f>IFERROR(__xludf.DUMMYFUNCTION("""COMPUTED_VALUE"""),0.0)</f>
        <v>0</v>
      </c>
      <c r="N360" s="8">
        <f>IFERROR(__xludf.DUMMYFUNCTION("""COMPUTED_VALUE"""),0.0)</f>
        <v>0</v>
      </c>
      <c r="O360" s="8" t="str">
        <f>IFERROR(__xludf.DUMMYFUNCTION("""COMPUTED_VALUE"""),"Yes")</f>
        <v>Yes</v>
      </c>
      <c r="P360" s="8"/>
    </row>
    <row r="361">
      <c r="A361" s="8" t="str">
        <f>IFERROR(__xludf.DUMMYFUNCTION("""COMPUTED_VALUE"""),"A0417")</f>
        <v>A0417</v>
      </c>
      <c r="B361" s="8" t="str">
        <f>IFERROR(__xludf.DUMMYFUNCTION("""COMPUTED_VALUE"""),"P0417")</f>
        <v>P0417</v>
      </c>
      <c r="C361" s="5">
        <f>IFERROR(__xludf.DUMMYFUNCTION("""COMPUTED_VALUE"""),45865.0)</f>
        <v>45865</v>
      </c>
      <c r="D361" s="5" t="str">
        <f>IFERROR(__xludf.DUMMYFUNCTION("""COMPUTED_VALUE"""),"Sunday")</f>
        <v>Sunday</v>
      </c>
      <c r="E361" s="6">
        <f>IFERROR(__xludf.DUMMYFUNCTION("""COMPUTED_VALUE"""),7.0)</f>
        <v>7</v>
      </c>
      <c r="F361" s="7">
        <f>IFERROR(__xludf.DUMMYFUNCTION("""COMPUTED_VALUE"""),0.3854166666666667)</f>
        <v>0.3854166667</v>
      </c>
      <c r="G361" s="8" t="str">
        <f>IFERROR(__xludf.DUMMYFUNCTION("""COMPUTED_VALUE"""),"F")</f>
        <v>F</v>
      </c>
      <c r="H361" s="8">
        <f>IFERROR(__xludf.DUMMYFUNCTION("""COMPUTED_VALUE"""),71.0)</f>
        <v>71</v>
      </c>
      <c r="I361" s="8" t="str">
        <f>IFERROR(__xludf.DUMMYFUNCTION("""COMPUTED_VALUE"""),"Dr. C")</f>
        <v>Dr. C</v>
      </c>
      <c r="J361" s="8" t="str">
        <f>IFERROR(__xludf.DUMMYFUNCTION("""COMPUTED_VALUE"""),"Follow-up")</f>
        <v>Follow-up</v>
      </c>
      <c r="K361" s="8">
        <f>IFERROR(__xludf.DUMMYFUNCTION("""COMPUTED_VALUE"""),20.0)</f>
        <v>20</v>
      </c>
      <c r="L361" s="8">
        <f>IFERROR(__xludf.DUMMYFUNCTION("""COMPUTED_VALUE"""),21.0)</f>
        <v>21</v>
      </c>
      <c r="M361" s="8">
        <f>IFERROR(__xludf.DUMMYFUNCTION("""COMPUTED_VALUE"""),1.0)</f>
        <v>1</v>
      </c>
      <c r="N361" s="8">
        <f>IFERROR(__xludf.DUMMYFUNCTION("""COMPUTED_VALUE"""),1.0)</f>
        <v>1</v>
      </c>
      <c r="O361" s="8" t="str">
        <f>IFERROR(__xludf.DUMMYFUNCTION("""COMPUTED_VALUE"""),"Yes")</f>
        <v>Yes</v>
      </c>
      <c r="P361" s="8"/>
    </row>
    <row r="362">
      <c r="A362" s="8" t="str">
        <f>IFERROR(__xludf.DUMMYFUNCTION("""COMPUTED_VALUE"""),"A0236")</f>
        <v>A0236</v>
      </c>
      <c r="B362" s="8" t="str">
        <f>IFERROR(__xludf.DUMMYFUNCTION("""COMPUTED_VALUE"""),"P0236")</f>
        <v>P0236</v>
      </c>
      <c r="C362" s="5">
        <f>IFERROR(__xludf.DUMMYFUNCTION("""COMPUTED_VALUE"""),45865.0)</f>
        <v>45865</v>
      </c>
      <c r="D362" s="5" t="str">
        <f>IFERROR(__xludf.DUMMYFUNCTION("""COMPUTED_VALUE"""),"Sunday")</f>
        <v>Sunday</v>
      </c>
      <c r="E362" s="6">
        <f>IFERROR(__xludf.DUMMYFUNCTION("""COMPUTED_VALUE"""),7.0)</f>
        <v>7</v>
      </c>
      <c r="F362" s="7">
        <f>IFERROR(__xludf.DUMMYFUNCTION("""COMPUTED_VALUE"""),0.6458333333333334)</f>
        <v>0.6458333333</v>
      </c>
      <c r="G362" s="8" t="str">
        <f>IFERROR(__xludf.DUMMYFUNCTION("""COMPUTED_VALUE"""),"M")</f>
        <v>M</v>
      </c>
      <c r="H362" s="8">
        <f>IFERROR(__xludf.DUMMYFUNCTION("""COMPUTED_VALUE"""),63.0)</f>
        <v>63</v>
      </c>
      <c r="I362" s="8" t="str">
        <f>IFERROR(__xludf.DUMMYFUNCTION("""COMPUTED_VALUE"""),"Dr. B")</f>
        <v>Dr. B</v>
      </c>
      <c r="J362" s="8" t="str">
        <f>IFERROR(__xludf.DUMMYFUNCTION("""COMPUTED_VALUE"""),"Consultation")</f>
        <v>Consultation</v>
      </c>
      <c r="K362" s="8">
        <f>IFERROR(__xludf.DUMMYFUNCTION("""COMPUTED_VALUE"""),25.0)</f>
        <v>25</v>
      </c>
      <c r="L362" s="8">
        <f>IFERROR(__xludf.DUMMYFUNCTION("""COMPUTED_VALUE"""),27.0)</f>
        <v>27</v>
      </c>
      <c r="M362" s="8">
        <f>IFERROR(__xludf.DUMMYFUNCTION("""COMPUTED_VALUE"""),2.0)</f>
        <v>2</v>
      </c>
      <c r="N362" s="8">
        <f>IFERROR(__xludf.DUMMYFUNCTION("""COMPUTED_VALUE"""),2.0)</f>
        <v>2</v>
      </c>
      <c r="O362" s="8" t="str">
        <f>IFERROR(__xludf.DUMMYFUNCTION("""COMPUTED_VALUE"""),"Yes")</f>
        <v>Yes</v>
      </c>
      <c r="P362" s="8"/>
    </row>
    <row r="363">
      <c r="A363" s="8" t="str">
        <f>IFERROR(__xludf.DUMMYFUNCTION("""COMPUTED_VALUE"""),"A0431")</f>
        <v>A0431</v>
      </c>
      <c r="B363" s="8" t="str">
        <f>IFERROR(__xludf.DUMMYFUNCTION("""COMPUTED_VALUE"""),"P0431")</f>
        <v>P0431</v>
      </c>
      <c r="C363" s="5">
        <f>IFERROR(__xludf.DUMMYFUNCTION("""COMPUTED_VALUE"""),45865.0)</f>
        <v>45865</v>
      </c>
      <c r="D363" s="5" t="str">
        <f>IFERROR(__xludf.DUMMYFUNCTION("""COMPUTED_VALUE"""),"Sunday")</f>
        <v>Sunday</v>
      </c>
      <c r="E363" s="6">
        <f>IFERROR(__xludf.DUMMYFUNCTION("""COMPUTED_VALUE"""),7.0)</f>
        <v>7</v>
      </c>
      <c r="F363" s="7">
        <f>IFERROR(__xludf.DUMMYFUNCTION("""COMPUTED_VALUE"""),0.6979166666666666)</f>
        <v>0.6979166667</v>
      </c>
      <c r="G363" s="8" t="str">
        <f>IFERROR(__xludf.DUMMYFUNCTION("""COMPUTED_VALUE"""),"F")</f>
        <v>F</v>
      </c>
      <c r="H363" s="8">
        <f>IFERROR(__xludf.DUMMYFUNCTION("""COMPUTED_VALUE"""),29.0)</f>
        <v>29</v>
      </c>
      <c r="I363" s="8" t="str">
        <f>IFERROR(__xludf.DUMMYFUNCTION("""COMPUTED_VALUE"""),"Dr. C")</f>
        <v>Dr. C</v>
      </c>
      <c r="J363" s="8" t="str">
        <f>IFERROR(__xludf.DUMMYFUNCTION("""COMPUTED_VALUE"""),"Emergency")</f>
        <v>Emergency</v>
      </c>
      <c r="K363" s="8">
        <f>IFERROR(__xludf.DUMMYFUNCTION("""COMPUTED_VALUE"""),30.0)</f>
        <v>30</v>
      </c>
      <c r="L363" s="8">
        <f>IFERROR(__xludf.DUMMYFUNCTION("""COMPUTED_VALUE"""),32.0)</f>
        <v>32</v>
      </c>
      <c r="M363" s="8">
        <f>IFERROR(__xludf.DUMMYFUNCTION("""COMPUTED_VALUE"""),2.0)</f>
        <v>2</v>
      </c>
      <c r="N363" s="8">
        <f>IFERROR(__xludf.DUMMYFUNCTION("""COMPUTED_VALUE"""),2.0)</f>
        <v>2</v>
      </c>
      <c r="O363" s="8" t="str">
        <f>IFERROR(__xludf.DUMMYFUNCTION("""COMPUTED_VALUE"""),"Yes")</f>
        <v>Yes</v>
      </c>
      <c r="P363" s="8"/>
    </row>
    <row r="364">
      <c r="A364" s="8" t="str">
        <f>IFERROR(__xludf.DUMMYFUNCTION("""COMPUTED_VALUE"""),"A0430")</f>
        <v>A0430</v>
      </c>
      <c r="B364" s="8" t="str">
        <f>IFERROR(__xludf.DUMMYFUNCTION("""COMPUTED_VALUE"""),"P0430")</f>
        <v>P0430</v>
      </c>
      <c r="C364" s="5">
        <f>IFERROR(__xludf.DUMMYFUNCTION("""COMPUTED_VALUE"""),45865.0)</f>
        <v>45865</v>
      </c>
      <c r="D364" s="5" t="str">
        <f>IFERROR(__xludf.DUMMYFUNCTION("""COMPUTED_VALUE"""),"Sunday")</f>
        <v>Sunday</v>
      </c>
      <c r="E364" s="6">
        <f>IFERROR(__xludf.DUMMYFUNCTION("""COMPUTED_VALUE"""),7.0)</f>
        <v>7</v>
      </c>
      <c r="F364" s="7">
        <f>IFERROR(__xludf.DUMMYFUNCTION("""COMPUTED_VALUE"""),0.4479166666666667)</f>
        <v>0.4479166667</v>
      </c>
      <c r="G364" s="8" t="str">
        <f>IFERROR(__xludf.DUMMYFUNCTION("""COMPUTED_VALUE"""),"M")</f>
        <v>M</v>
      </c>
      <c r="H364" s="8">
        <f>IFERROR(__xludf.DUMMYFUNCTION("""COMPUTED_VALUE"""),30.0)</f>
        <v>30</v>
      </c>
      <c r="I364" s="8" t="str">
        <f>IFERROR(__xludf.DUMMYFUNCTION("""COMPUTED_VALUE"""),"Dr. A")</f>
        <v>Dr. A</v>
      </c>
      <c r="J364" s="8" t="str">
        <f>IFERROR(__xludf.DUMMYFUNCTION("""COMPUTED_VALUE"""),"Follow-up")</f>
        <v>Follow-up</v>
      </c>
      <c r="K364" s="8">
        <f>IFERROR(__xludf.DUMMYFUNCTION("""COMPUTED_VALUE"""),25.0)</f>
        <v>25</v>
      </c>
      <c r="L364" s="8">
        <f>IFERROR(__xludf.DUMMYFUNCTION("""COMPUTED_VALUE"""),27.0)</f>
        <v>27</v>
      </c>
      <c r="M364" s="8">
        <f>IFERROR(__xludf.DUMMYFUNCTION("""COMPUTED_VALUE"""),2.0)</f>
        <v>2</v>
      </c>
      <c r="N364" s="8">
        <f>IFERROR(__xludf.DUMMYFUNCTION("""COMPUTED_VALUE"""),2.0)</f>
        <v>2</v>
      </c>
      <c r="O364" s="8" t="str">
        <f>IFERROR(__xludf.DUMMYFUNCTION("""COMPUTED_VALUE"""),"Yes")</f>
        <v>Yes</v>
      </c>
      <c r="P364" s="8"/>
    </row>
    <row r="365">
      <c r="A365" s="8" t="str">
        <f>IFERROR(__xludf.DUMMYFUNCTION("""COMPUTED_VALUE"""),"A0256")</f>
        <v>A0256</v>
      </c>
      <c r="B365" s="8" t="str">
        <f>IFERROR(__xludf.DUMMYFUNCTION("""COMPUTED_VALUE"""),"P0256")</f>
        <v>P0256</v>
      </c>
      <c r="C365" s="5">
        <f>IFERROR(__xludf.DUMMYFUNCTION("""COMPUTED_VALUE"""),45865.0)</f>
        <v>45865</v>
      </c>
      <c r="D365" s="5" t="str">
        <f>IFERROR(__xludf.DUMMYFUNCTION("""COMPUTED_VALUE"""),"Sunday")</f>
        <v>Sunday</v>
      </c>
      <c r="E365" s="6">
        <f>IFERROR(__xludf.DUMMYFUNCTION("""COMPUTED_VALUE"""),7.0)</f>
        <v>7</v>
      </c>
      <c r="F365" s="7">
        <f>IFERROR(__xludf.DUMMYFUNCTION("""COMPUTED_VALUE"""),0.59375)</f>
        <v>0.59375</v>
      </c>
      <c r="G365" s="8" t="str">
        <f>IFERROR(__xludf.DUMMYFUNCTION("""COMPUTED_VALUE"""),"M")</f>
        <v>M</v>
      </c>
      <c r="H365" s="8">
        <f>IFERROR(__xludf.DUMMYFUNCTION("""COMPUTED_VALUE"""),1.0)</f>
        <v>1</v>
      </c>
      <c r="I365" s="8" t="str">
        <f>IFERROR(__xludf.DUMMYFUNCTION("""COMPUTED_VALUE"""),"Nurse D")</f>
        <v>Nurse D</v>
      </c>
      <c r="J365" s="8" t="str">
        <f>IFERROR(__xludf.DUMMYFUNCTION("""COMPUTED_VALUE"""),"Consultation")</f>
        <v>Consultation</v>
      </c>
      <c r="K365" s="8">
        <f>IFERROR(__xludf.DUMMYFUNCTION("""COMPUTED_VALUE"""),25.0)</f>
        <v>25</v>
      </c>
      <c r="L365" s="8">
        <f>IFERROR(__xludf.DUMMYFUNCTION("""COMPUTED_VALUE"""),28.0)</f>
        <v>28</v>
      </c>
      <c r="M365" s="8">
        <f>IFERROR(__xludf.DUMMYFUNCTION("""COMPUTED_VALUE"""),3.0)</f>
        <v>3</v>
      </c>
      <c r="N365" s="8">
        <f>IFERROR(__xludf.DUMMYFUNCTION("""COMPUTED_VALUE"""),3.0)</f>
        <v>3</v>
      </c>
      <c r="O365" s="8" t="str">
        <f>IFERROR(__xludf.DUMMYFUNCTION("""COMPUTED_VALUE"""),"Yes")</f>
        <v>Yes</v>
      </c>
      <c r="P365" s="8"/>
    </row>
    <row r="366">
      <c r="A366" s="8" t="str">
        <f>IFERROR(__xludf.DUMMYFUNCTION("""COMPUTED_VALUE"""),"A0246")</f>
        <v>A0246</v>
      </c>
      <c r="B366" s="8" t="str">
        <f>IFERROR(__xludf.DUMMYFUNCTION("""COMPUTED_VALUE"""),"P0246")</f>
        <v>P0246</v>
      </c>
      <c r="C366" s="5">
        <f>IFERROR(__xludf.DUMMYFUNCTION("""COMPUTED_VALUE"""),45865.0)</f>
        <v>45865</v>
      </c>
      <c r="D366" s="5" t="str">
        <f>IFERROR(__xludf.DUMMYFUNCTION("""COMPUTED_VALUE"""),"Sunday")</f>
        <v>Sunday</v>
      </c>
      <c r="E366" s="6">
        <f>IFERROR(__xludf.DUMMYFUNCTION("""COMPUTED_VALUE"""),7.0)</f>
        <v>7</v>
      </c>
      <c r="F366" s="7">
        <f>IFERROR(__xludf.DUMMYFUNCTION("""COMPUTED_VALUE"""),0.4270833333333333)</f>
        <v>0.4270833333</v>
      </c>
      <c r="G366" s="8" t="str">
        <f>IFERROR(__xludf.DUMMYFUNCTION("""COMPUTED_VALUE"""),"M")</f>
        <v>M</v>
      </c>
      <c r="H366" s="8">
        <f>IFERROR(__xludf.DUMMYFUNCTION("""COMPUTED_VALUE"""),69.0)</f>
        <v>69</v>
      </c>
      <c r="I366" s="8" t="str">
        <f>IFERROR(__xludf.DUMMYFUNCTION("""COMPUTED_VALUE"""),"Nurse D")</f>
        <v>Nurse D</v>
      </c>
      <c r="J366" s="8" t="str">
        <f>IFERROR(__xludf.DUMMYFUNCTION("""COMPUTED_VALUE"""),"Follow-up")</f>
        <v>Follow-up</v>
      </c>
      <c r="K366" s="8">
        <f>IFERROR(__xludf.DUMMYFUNCTION("""COMPUTED_VALUE"""),30.0)</f>
        <v>30</v>
      </c>
      <c r="L366" s="8">
        <f>IFERROR(__xludf.DUMMYFUNCTION("""COMPUTED_VALUE"""),33.0)</f>
        <v>33</v>
      </c>
      <c r="M366" s="8">
        <f>IFERROR(__xludf.DUMMYFUNCTION("""COMPUTED_VALUE"""),3.0)</f>
        <v>3</v>
      </c>
      <c r="N366" s="8">
        <f>IFERROR(__xludf.DUMMYFUNCTION("""COMPUTED_VALUE"""),3.0)</f>
        <v>3</v>
      </c>
      <c r="O366" s="8" t="str">
        <f>IFERROR(__xludf.DUMMYFUNCTION("""COMPUTED_VALUE"""),"Yes")</f>
        <v>Yes</v>
      </c>
      <c r="P366" s="8"/>
    </row>
    <row r="367">
      <c r="A367" s="8" t="str">
        <f>IFERROR(__xludf.DUMMYFUNCTION("""COMPUTED_VALUE"""),"A0276")</f>
        <v>A0276</v>
      </c>
      <c r="B367" s="8" t="str">
        <f>IFERROR(__xludf.DUMMYFUNCTION("""COMPUTED_VALUE"""),"P0276")</f>
        <v>P0276</v>
      </c>
      <c r="C367" s="5">
        <f>IFERROR(__xludf.DUMMYFUNCTION("""COMPUTED_VALUE"""),45865.0)</f>
        <v>45865</v>
      </c>
      <c r="D367" s="5" t="str">
        <f>IFERROR(__xludf.DUMMYFUNCTION("""COMPUTED_VALUE"""),"Sunday")</f>
        <v>Sunday</v>
      </c>
      <c r="E367" s="6">
        <f>IFERROR(__xludf.DUMMYFUNCTION("""COMPUTED_VALUE"""),7.0)</f>
        <v>7</v>
      </c>
      <c r="F367" s="7">
        <f>IFERROR(__xludf.DUMMYFUNCTION("""COMPUTED_VALUE"""),0.5520833333333334)</f>
        <v>0.5520833333</v>
      </c>
      <c r="G367" s="8" t="str">
        <f>IFERROR(__xludf.DUMMYFUNCTION("""COMPUTED_VALUE"""),"M")</f>
        <v>M</v>
      </c>
      <c r="H367" s="8">
        <f>IFERROR(__xludf.DUMMYFUNCTION("""COMPUTED_VALUE"""),40.0)</f>
        <v>40</v>
      </c>
      <c r="I367" s="8" t="str">
        <f>IFERROR(__xludf.DUMMYFUNCTION("""COMPUTED_VALUE"""),"Dr. B")</f>
        <v>Dr. B</v>
      </c>
      <c r="J367" s="8" t="str">
        <f>IFERROR(__xludf.DUMMYFUNCTION("""COMPUTED_VALUE"""),"Consultation")</f>
        <v>Consultation</v>
      </c>
      <c r="K367" s="8">
        <f>IFERROR(__xludf.DUMMYFUNCTION("""COMPUTED_VALUE"""),20.0)</f>
        <v>20</v>
      </c>
      <c r="L367" s="8">
        <f>IFERROR(__xludf.DUMMYFUNCTION("""COMPUTED_VALUE"""),24.0)</f>
        <v>24</v>
      </c>
      <c r="M367" s="8">
        <f>IFERROR(__xludf.DUMMYFUNCTION("""COMPUTED_VALUE"""),4.0)</f>
        <v>4</v>
      </c>
      <c r="N367" s="8">
        <f>IFERROR(__xludf.DUMMYFUNCTION("""COMPUTED_VALUE"""),4.0)</f>
        <v>4</v>
      </c>
      <c r="O367" s="8" t="str">
        <f>IFERROR(__xludf.DUMMYFUNCTION("""COMPUTED_VALUE"""),"Yes")</f>
        <v>Yes</v>
      </c>
      <c r="P367" s="8"/>
    </row>
    <row r="368">
      <c r="A368" s="8" t="str">
        <f>IFERROR(__xludf.DUMMYFUNCTION("""COMPUTED_VALUE"""),"A0298")</f>
        <v>A0298</v>
      </c>
      <c r="B368" s="8" t="str">
        <f>IFERROR(__xludf.DUMMYFUNCTION("""COMPUTED_VALUE"""),"P0298")</f>
        <v>P0298</v>
      </c>
      <c r="C368" s="5">
        <f>IFERROR(__xludf.DUMMYFUNCTION("""COMPUTED_VALUE"""),45865.0)</f>
        <v>45865</v>
      </c>
      <c r="D368" s="5" t="str">
        <f>IFERROR(__xludf.DUMMYFUNCTION("""COMPUTED_VALUE"""),"Sunday")</f>
        <v>Sunday</v>
      </c>
      <c r="E368" s="6">
        <f>IFERROR(__xludf.DUMMYFUNCTION("""COMPUTED_VALUE"""),7.0)</f>
        <v>7</v>
      </c>
      <c r="F368" s="7">
        <f>IFERROR(__xludf.DUMMYFUNCTION("""COMPUTED_VALUE"""),0.6041666666666666)</f>
        <v>0.6041666667</v>
      </c>
      <c r="G368" s="8" t="str">
        <f>IFERROR(__xludf.DUMMYFUNCTION("""COMPUTED_VALUE"""),"M")</f>
        <v>M</v>
      </c>
      <c r="H368" s="8">
        <f>IFERROR(__xludf.DUMMYFUNCTION("""COMPUTED_VALUE"""),51.0)</f>
        <v>51</v>
      </c>
      <c r="I368" s="8" t="str">
        <f>IFERROR(__xludf.DUMMYFUNCTION("""COMPUTED_VALUE"""),"Dr. A")</f>
        <v>Dr. A</v>
      </c>
      <c r="J368" s="8" t="str">
        <f>IFERROR(__xludf.DUMMYFUNCTION("""COMPUTED_VALUE"""),"Consultation")</f>
        <v>Consultation</v>
      </c>
      <c r="K368" s="8">
        <f>IFERROR(__xludf.DUMMYFUNCTION("""COMPUTED_VALUE"""),25.0)</f>
        <v>25</v>
      </c>
      <c r="L368" s="8">
        <f>IFERROR(__xludf.DUMMYFUNCTION("""COMPUTED_VALUE"""),30.0)</f>
        <v>30</v>
      </c>
      <c r="M368" s="8">
        <f>IFERROR(__xludf.DUMMYFUNCTION("""COMPUTED_VALUE"""),5.0)</f>
        <v>5</v>
      </c>
      <c r="N368" s="8">
        <f>IFERROR(__xludf.DUMMYFUNCTION("""COMPUTED_VALUE"""),5.0)</f>
        <v>5</v>
      </c>
      <c r="O368" s="8" t="str">
        <f>IFERROR(__xludf.DUMMYFUNCTION("""COMPUTED_VALUE"""),"Yes")</f>
        <v>Yes</v>
      </c>
      <c r="P368" s="8"/>
    </row>
    <row r="369">
      <c r="A369" s="8" t="str">
        <f>IFERROR(__xludf.DUMMYFUNCTION("""COMPUTED_VALUE"""),"A0039")</f>
        <v>A0039</v>
      </c>
      <c r="B369" s="8" t="str">
        <f>IFERROR(__xludf.DUMMYFUNCTION("""COMPUTED_VALUE"""),"P0039")</f>
        <v>P0039</v>
      </c>
      <c r="C369" s="5">
        <f>IFERROR(__xludf.DUMMYFUNCTION("""COMPUTED_VALUE"""),45865.0)</f>
        <v>45865</v>
      </c>
      <c r="D369" s="5" t="str">
        <f>IFERROR(__xludf.DUMMYFUNCTION("""COMPUTED_VALUE"""),"Sunday")</f>
        <v>Sunday</v>
      </c>
      <c r="E369" s="6">
        <f>IFERROR(__xludf.DUMMYFUNCTION("""COMPUTED_VALUE"""),7.0)</f>
        <v>7</v>
      </c>
      <c r="F369" s="7">
        <f>IFERROR(__xludf.DUMMYFUNCTION("""COMPUTED_VALUE"""),0.5729166666666666)</f>
        <v>0.5729166667</v>
      </c>
      <c r="G369" s="8" t="str">
        <f>IFERROR(__xludf.DUMMYFUNCTION("""COMPUTED_VALUE"""),"F")</f>
        <v>F</v>
      </c>
      <c r="H369" s="8">
        <f>IFERROR(__xludf.DUMMYFUNCTION("""COMPUTED_VALUE"""),50.0)</f>
        <v>50</v>
      </c>
      <c r="I369" s="8" t="str">
        <f>IFERROR(__xludf.DUMMYFUNCTION("""COMPUTED_VALUE"""),"Dr. A")</f>
        <v>Dr. A</v>
      </c>
      <c r="J369" s="8" t="str">
        <f>IFERROR(__xludf.DUMMYFUNCTION("""COMPUTED_VALUE"""),"Consultation")</f>
        <v>Consultation</v>
      </c>
      <c r="K369" s="8">
        <f>IFERROR(__xludf.DUMMYFUNCTION("""COMPUTED_VALUE"""),20.0)</f>
        <v>20</v>
      </c>
      <c r="L369" s="8">
        <f>IFERROR(__xludf.DUMMYFUNCTION("""COMPUTED_VALUE"""),26.0)</f>
        <v>26</v>
      </c>
      <c r="M369" s="8">
        <f>IFERROR(__xludf.DUMMYFUNCTION("""COMPUTED_VALUE"""),6.0)</f>
        <v>6</v>
      </c>
      <c r="N369" s="8">
        <f>IFERROR(__xludf.DUMMYFUNCTION("""COMPUTED_VALUE"""),6.0)</f>
        <v>6</v>
      </c>
      <c r="O369" s="8" t="str">
        <f>IFERROR(__xludf.DUMMYFUNCTION("""COMPUTED_VALUE"""),"Yes")</f>
        <v>Yes</v>
      </c>
      <c r="P369" s="8"/>
    </row>
    <row r="370">
      <c r="A370" s="8" t="str">
        <f>IFERROR(__xludf.DUMMYFUNCTION("""COMPUTED_VALUE"""),"A0028")</f>
        <v>A0028</v>
      </c>
      <c r="B370" s="8" t="str">
        <f>IFERROR(__xludf.DUMMYFUNCTION("""COMPUTED_VALUE"""),"P0028")</f>
        <v>P0028</v>
      </c>
      <c r="C370" s="5">
        <f>IFERROR(__xludf.DUMMYFUNCTION("""COMPUTED_VALUE"""),45866.0)</f>
        <v>45866</v>
      </c>
      <c r="D370" s="5" t="str">
        <f>IFERROR(__xludf.DUMMYFUNCTION("""COMPUTED_VALUE"""),"Monday")</f>
        <v>Monday</v>
      </c>
      <c r="E370" s="6">
        <f>IFERROR(__xludf.DUMMYFUNCTION("""COMPUTED_VALUE"""),1.0)</f>
        <v>1</v>
      </c>
      <c r="F370" s="7">
        <f>IFERROR(__xludf.DUMMYFUNCTION("""COMPUTED_VALUE"""),0.53125)</f>
        <v>0.53125</v>
      </c>
      <c r="G370" s="8" t="str">
        <f>IFERROR(__xludf.DUMMYFUNCTION("""COMPUTED_VALUE"""),"F")</f>
        <v>F</v>
      </c>
      <c r="H370" s="8">
        <f>IFERROR(__xludf.DUMMYFUNCTION("""COMPUTED_VALUE"""),4.0)</f>
        <v>4</v>
      </c>
      <c r="I370" s="8" t="str">
        <f>IFERROR(__xludf.DUMMYFUNCTION("""COMPUTED_VALUE"""),"Dr. A")</f>
        <v>Dr. A</v>
      </c>
      <c r="J370" s="8" t="str">
        <f>IFERROR(__xludf.DUMMYFUNCTION("""COMPUTED_VALUE"""),"Consultation")</f>
        <v>Consultation</v>
      </c>
      <c r="K370" s="8">
        <f>IFERROR(__xludf.DUMMYFUNCTION("""COMPUTED_VALUE"""),25.0)</f>
        <v>25</v>
      </c>
      <c r="L370" s="8">
        <f>IFERROR(__xludf.DUMMYFUNCTION("""COMPUTED_VALUE"""),12.0)</f>
        <v>12</v>
      </c>
      <c r="M370" s="8">
        <f>IFERROR(__xludf.DUMMYFUNCTION("""COMPUTED_VALUE"""),-13.0)</f>
        <v>-13</v>
      </c>
      <c r="N370" s="8">
        <f>IFERROR(__xludf.DUMMYFUNCTION("""COMPUTED_VALUE"""),13.0)</f>
        <v>13</v>
      </c>
      <c r="O370" s="8" t="str">
        <f>IFERROR(__xludf.DUMMYFUNCTION("""COMPUTED_VALUE"""),"Yes")</f>
        <v>Yes</v>
      </c>
      <c r="P370" s="8"/>
    </row>
    <row r="371">
      <c r="A371" s="8" t="str">
        <f>IFERROR(__xludf.DUMMYFUNCTION("""COMPUTED_VALUE"""),"A0064")</f>
        <v>A0064</v>
      </c>
      <c r="B371" s="8" t="str">
        <f>IFERROR(__xludf.DUMMYFUNCTION("""COMPUTED_VALUE"""),"P0064")</f>
        <v>P0064</v>
      </c>
      <c r="C371" s="5">
        <f>IFERROR(__xludf.DUMMYFUNCTION("""COMPUTED_VALUE"""),45866.0)</f>
        <v>45866</v>
      </c>
      <c r="D371" s="5" t="str">
        <f>IFERROR(__xludf.DUMMYFUNCTION("""COMPUTED_VALUE"""),"Monday")</f>
        <v>Monday</v>
      </c>
      <c r="E371" s="6">
        <f>IFERROR(__xludf.DUMMYFUNCTION("""COMPUTED_VALUE"""),1.0)</f>
        <v>1</v>
      </c>
      <c r="F371" s="7">
        <f>IFERROR(__xludf.DUMMYFUNCTION("""COMPUTED_VALUE"""),0.5104166666666666)</f>
        <v>0.5104166667</v>
      </c>
      <c r="G371" s="8" t="str">
        <f>IFERROR(__xludf.DUMMYFUNCTION("""COMPUTED_VALUE"""),"F")</f>
        <v>F</v>
      </c>
      <c r="H371" s="8">
        <f>IFERROR(__xludf.DUMMYFUNCTION("""COMPUTED_VALUE"""),30.0)</f>
        <v>30</v>
      </c>
      <c r="I371" s="8" t="str">
        <f>IFERROR(__xludf.DUMMYFUNCTION("""COMPUTED_VALUE"""),"Dr. A")</f>
        <v>Dr. A</v>
      </c>
      <c r="J371" s="8" t="str">
        <f>IFERROR(__xludf.DUMMYFUNCTION("""COMPUTED_VALUE"""),"Consultation")</f>
        <v>Consultation</v>
      </c>
      <c r="K371" s="8">
        <f>IFERROR(__xludf.DUMMYFUNCTION("""COMPUTED_VALUE"""),25.0)</f>
        <v>25</v>
      </c>
      <c r="L371" s="8">
        <f>IFERROR(__xludf.DUMMYFUNCTION("""COMPUTED_VALUE"""),17.0)</f>
        <v>17</v>
      </c>
      <c r="M371" s="8">
        <f>IFERROR(__xludf.DUMMYFUNCTION("""COMPUTED_VALUE"""),-8.0)</f>
        <v>-8</v>
      </c>
      <c r="N371" s="8">
        <f>IFERROR(__xludf.DUMMYFUNCTION("""COMPUTED_VALUE"""),8.0)</f>
        <v>8</v>
      </c>
      <c r="O371" s="8" t="str">
        <f>IFERROR(__xludf.DUMMYFUNCTION("""COMPUTED_VALUE"""),"Yes")</f>
        <v>Yes</v>
      </c>
      <c r="P371" s="8"/>
    </row>
    <row r="372">
      <c r="A372" s="8" t="str">
        <f>IFERROR(__xludf.DUMMYFUNCTION("""COMPUTED_VALUE"""),"A0211")</f>
        <v>A0211</v>
      </c>
      <c r="B372" s="8" t="str">
        <f>IFERROR(__xludf.DUMMYFUNCTION("""COMPUTED_VALUE"""),"P0211")</f>
        <v>P0211</v>
      </c>
      <c r="C372" s="5">
        <f>IFERROR(__xludf.DUMMYFUNCTION("""COMPUTED_VALUE"""),45866.0)</f>
        <v>45866</v>
      </c>
      <c r="D372" s="5" t="str">
        <f>IFERROR(__xludf.DUMMYFUNCTION("""COMPUTED_VALUE"""),"Monday")</f>
        <v>Monday</v>
      </c>
      <c r="E372" s="6">
        <f>IFERROR(__xludf.DUMMYFUNCTION("""COMPUTED_VALUE"""),1.0)</f>
        <v>1</v>
      </c>
      <c r="F372" s="7">
        <f>IFERROR(__xludf.DUMMYFUNCTION("""COMPUTED_VALUE"""),0.5729166666666666)</f>
        <v>0.5729166667</v>
      </c>
      <c r="G372" s="8" t="str">
        <f>IFERROR(__xludf.DUMMYFUNCTION("""COMPUTED_VALUE"""),"F")</f>
        <v>F</v>
      </c>
      <c r="H372" s="8">
        <f>IFERROR(__xludf.DUMMYFUNCTION("""COMPUTED_VALUE"""),19.0)</f>
        <v>19</v>
      </c>
      <c r="I372" s="8" t="str">
        <f>IFERROR(__xludf.DUMMYFUNCTION("""COMPUTED_VALUE"""),"Dr. A")</f>
        <v>Dr. A</v>
      </c>
      <c r="J372" s="8" t="str">
        <f>IFERROR(__xludf.DUMMYFUNCTION("""COMPUTED_VALUE"""),"Consultation")</f>
        <v>Consultation</v>
      </c>
      <c r="K372" s="8">
        <f>IFERROR(__xludf.DUMMYFUNCTION("""COMPUTED_VALUE"""),20.0)</f>
        <v>20</v>
      </c>
      <c r="L372" s="8">
        <f>IFERROR(__xludf.DUMMYFUNCTION("""COMPUTED_VALUE"""),15.0)</f>
        <v>15</v>
      </c>
      <c r="M372" s="8">
        <f>IFERROR(__xludf.DUMMYFUNCTION("""COMPUTED_VALUE"""),-5.0)</f>
        <v>-5</v>
      </c>
      <c r="N372" s="8">
        <f>IFERROR(__xludf.DUMMYFUNCTION("""COMPUTED_VALUE"""),5.0)</f>
        <v>5</v>
      </c>
      <c r="O372" s="8" t="str">
        <f>IFERROR(__xludf.DUMMYFUNCTION("""COMPUTED_VALUE"""),"Yes")</f>
        <v>Yes</v>
      </c>
      <c r="P372" s="8"/>
    </row>
    <row r="373">
      <c r="A373" s="8" t="str">
        <f>IFERROR(__xludf.DUMMYFUNCTION("""COMPUTED_VALUE"""),"A0220")</f>
        <v>A0220</v>
      </c>
      <c r="B373" s="8" t="str">
        <f>IFERROR(__xludf.DUMMYFUNCTION("""COMPUTED_VALUE"""),"P0220")</f>
        <v>P0220</v>
      </c>
      <c r="C373" s="5">
        <f>IFERROR(__xludf.DUMMYFUNCTION("""COMPUTED_VALUE"""),45866.0)</f>
        <v>45866</v>
      </c>
      <c r="D373" s="5" t="str">
        <f>IFERROR(__xludf.DUMMYFUNCTION("""COMPUTED_VALUE"""),"Monday")</f>
        <v>Monday</v>
      </c>
      <c r="E373" s="6">
        <f>IFERROR(__xludf.DUMMYFUNCTION("""COMPUTED_VALUE"""),1.0)</f>
        <v>1</v>
      </c>
      <c r="F373" s="7">
        <f>IFERROR(__xludf.DUMMYFUNCTION("""COMPUTED_VALUE"""),0.4895833333333333)</f>
        <v>0.4895833333</v>
      </c>
      <c r="G373" s="8" t="str">
        <f>IFERROR(__xludf.DUMMYFUNCTION("""COMPUTED_VALUE"""),"M")</f>
        <v>M</v>
      </c>
      <c r="H373" s="8">
        <f>IFERROR(__xludf.DUMMYFUNCTION("""COMPUTED_VALUE"""),11.0)</f>
        <v>11</v>
      </c>
      <c r="I373" s="8" t="str">
        <f>IFERROR(__xludf.DUMMYFUNCTION("""COMPUTED_VALUE"""),"Dr. A")</f>
        <v>Dr. A</v>
      </c>
      <c r="J373" s="8" t="str">
        <f>IFERROR(__xludf.DUMMYFUNCTION("""COMPUTED_VALUE"""),"Consultation")</f>
        <v>Consultation</v>
      </c>
      <c r="K373" s="8">
        <f>IFERROR(__xludf.DUMMYFUNCTION("""COMPUTED_VALUE"""),25.0)</f>
        <v>25</v>
      </c>
      <c r="L373" s="8">
        <f>IFERROR(__xludf.DUMMYFUNCTION("""COMPUTED_VALUE"""),20.0)</f>
        <v>20</v>
      </c>
      <c r="M373" s="8">
        <f>IFERROR(__xludf.DUMMYFUNCTION("""COMPUTED_VALUE"""),-5.0)</f>
        <v>-5</v>
      </c>
      <c r="N373" s="8">
        <f>IFERROR(__xludf.DUMMYFUNCTION("""COMPUTED_VALUE"""),5.0)</f>
        <v>5</v>
      </c>
      <c r="O373" s="8" t="str">
        <f>IFERROR(__xludf.DUMMYFUNCTION("""COMPUTED_VALUE"""),"Yes")</f>
        <v>Yes</v>
      </c>
      <c r="P373" s="8"/>
    </row>
    <row r="374">
      <c r="A374" s="8" t="str">
        <f>IFERROR(__xludf.DUMMYFUNCTION("""COMPUTED_VALUE"""),"A0075")</f>
        <v>A0075</v>
      </c>
      <c r="B374" s="8" t="str">
        <f>IFERROR(__xludf.DUMMYFUNCTION("""COMPUTED_VALUE"""),"P0075")</f>
        <v>P0075</v>
      </c>
      <c r="C374" s="5">
        <f>IFERROR(__xludf.DUMMYFUNCTION("""COMPUTED_VALUE"""),45866.0)</f>
        <v>45866</v>
      </c>
      <c r="D374" s="5" t="str">
        <f>IFERROR(__xludf.DUMMYFUNCTION("""COMPUTED_VALUE"""),"Monday")</f>
        <v>Monday</v>
      </c>
      <c r="E374" s="6">
        <f>IFERROR(__xludf.DUMMYFUNCTION("""COMPUTED_VALUE"""),1.0)</f>
        <v>1</v>
      </c>
      <c r="F374" s="7">
        <f>IFERROR(__xludf.DUMMYFUNCTION("""COMPUTED_VALUE"""),0.6770833333333334)</f>
        <v>0.6770833333</v>
      </c>
      <c r="G374" s="8" t="str">
        <f>IFERROR(__xludf.DUMMYFUNCTION("""COMPUTED_VALUE"""),"F")</f>
        <v>F</v>
      </c>
      <c r="H374" s="8">
        <f>IFERROR(__xludf.DUMMYFUNCTION("""COMPUTED_VALUE"""),34.0)</f>
        <v>34</v>
      </c>
      <c r="I374" s="8" t="str">
        <f>IFERROR(__xludf.DUMMYFUNCTION("""COMPUTED_VALUE"""),"Dr. C")</f>
        <v>Dr. C</v>
      </c>
      <c r="J374" s="8" t="str">
        <f>IFERROR(__xludf.DUMMYFUNCTION("""COMPUTED_VALUE"""),"Consultation")</f>
        <v>Consultation</v>
      </c>
      <c r="K374" s="8">
        <f>IFERROR(__xludf.DUMMYFUNCTION("""COMPUTED_VALUE"""),25.0)</f>
        <v>25</v>
      </c>
      <c r="L374" s="8">
        <f>IFERROR(__xludf.DUMMYFUNCTION("""COMPUTED_VALUE"""),22.0)</f>
        <v>22</v>
      </c>
      <c r="M374" s="8">
        <f>IFERROR(__xludf.DUMMYFUNCTION("""COMPUTED_VALUE"""),-3.0)</f>
        <v>-3</v>
      </c>
      <c r="N374" s="8">
        <f>IFERROR(__xludf.DUMMYFUNCTION("""COMPUTED_VALUE"""),3.0)</f>
        <v>3</v>
      </c>
      <c r="O374" s="8" t="str">
        <f>IFERROR(__xludf.DUMMYFUNCTION("""COMPUTED_VALUE"""),"Yes")</f>
        <v>Yes</v>
      </c>
      <c r="P374" s="8"/>
    </row>
    <row r="375">
      <c r="A375" s="8" t="str">
        <f>IFERROR(__xludf.DUMMYFUNCTION("""COMPUTED_VALUE"""),"A0122")</f>
        <v>A0122</v>
      </c>
      <c r="B375" s="8" t="str">
        <f>IFERROR(__xludf.DUMMYFUNCTION("""COMPUTED_VALUE"""),"P0122")</f>
        <v>P0122</v>
      </c>
      <c r="C375" s="5">
        <f>IFERROR(__xludf.DUMMYFUNCTION("""COMPUTED_VALUE"""),45866.0)</f>
        <v>45866</v>
      </c>
      <c r="D375" s="5" t="str">
        <f>IFERROR(__xludf.DUMMYFUNCTION("""COMPUTED_VALUE"""),"Monday")</f>
        <v>Monday</v>
      </c>
      <c r="E375" s="6">
        <f>IFERROR(__xludf.DUMMYFUNCTION("""COMPUTED_VALUE"""),1.0)</f>
        <v>1</v>
      </c>
      <c r="F375" s="7">
        <f>IFERROR(__xludf.DUMMYFUNCTION("""COMPUTED_VALUE"""),0.3645833333333333)</f>
        <v>0.3645833333</v>
      </c>
      <c r="G375" s="8" t="str">
        <f>IFERROR(__xludf.DUMMYFUNCTION("""COMPUTED_VALUE"""),"M")</f>
        <v>M</v>
      </c>
      <c r="H375" s="8">
        <f>IFERROR(__xludf.DUMMYFUNCTION("""COMPUTED_VALUE"""),26.0)</f>
        <v>26</v>
      </c>
      <c r="I375" s="8" t="str">
        <f>IFERROR(__xludf.DUMMYFUNCTION("""COMPUTED_VALUE"""),"Dr. B")</f>
        <v>Dr. B</v>
      </c>
      <c r="J375" s="8" t="str">
        <f>IFERROR(__xludf.DUMMYFUNCTION("""COMPUTED_VALUE"""),"Consultation")</f>
        <v>Consultation</v>
      </c>
      <c r="K375" s="8">
        <f>IFERROR(__xludf.DUMMYFUNCTION("""COMPUTED_VALUE"""),20.0)</f>
        <v>20</v>
      </c>
      <c r="L375" s="8">
        <f>IFERROR(__xludf.DUMMYFUNCTION("""COMPUTED_VALUE"""),17.0)</f>
        <v>17</v>
      </c>
      <c r="M375" s="8">
        <f>IFERROR(__xludf.DUMMYFUNCTION("""COMPUTED_VALUE"""),-3.0)</f>
        <v>-3</v>
      </c>
      <c r="N375" s="8">
        <f>IFERROR(__xludf.DUMMYFUNCTION("""COMPUTED_VALUE"""),3.0)</f>
        <v>3</v>
      </c>
      <c r="O375" s="8" t="str">
        <f>IFERROR(__xludf.DUMMYFUNCTION("""COMPUTED_VALUE"""),"Yes")</f>
        <v>Yes</v>
      </c>
      <c r="P375" s="8"/>
    </row>
    <row r="376">
      <c r="A376" s="8" t="str">
        <f>IFERROR(__xludf.DUMMYFUNCTION("""COMPUTED_VALUE"""),"A0319")</f>
        <v>A0319</v>
      </c>
      <c r="B376" s="8" t="str">
        <f>IFERROR(__xludf.DUMMYFUNCTION("""COMPUTED_VALUE"""),"P0319")</f>
        <v>P0319</v>
      </c>
      <c r="C376" s="5">
        <f>IFERROR(__xludf.DUMMYFUNCTION("""COMPUTED_VALUE"""),45866.0)</f>
        <v>45866</v>
      </c>
      <c r="D376" s="5" t="str">
        <f>IFERROR(__xludf.DUMMYFUNCTION("""COMPUTED_VALUE"""),"Monday")</f>
        <v>Monday</v>
      </c>
      <c r="E376" s="6">
        <f>IFERROR(__xludf.DUMMYFUNCTION("""COMPUTED_VALUE"""),1.0)</f>
        <v>1</v>
      </c>
      <c r="F376" s="7">
        <f>IFERROR(__xludf.DUMMYFUNCTION("""COMPUTED_VALUE"""),0.65625)</f>
        <v>0.65625</v>
      </c>
      <c r="G376" s="8" t="str">
        <f>IFERROR(__xludf.DUMMYFUNCTION("""COMPUTED_VALUE"""),"F")</f>
        <v>F</v>
      </c>
      <c r="H376" s="8">
        <f>IFERROR(__xludf.DUMMYFUNCTION("""COMPUTED_VALUE"""),13.0)</f>
        <v>13</v>
      </c>
      <c r="I376" s="8" t="str">
        <f>IFERROR(__xludf.DUMMYFUNCTION("""COMPUTED_VALUE"""),"Dr. B")</f>
        <v>Dr. B</v>
      </c>
      <c r="J376" s="8" t="str">
        <f>IFERROR(__xludf.DUMMYFUNCTION("""COMPUTED_VALUE"""),"Consultation")</f>
        <v>Consultation</v>
      </c>
      <c r="K376" s="8">
        <f>IFERROR(__xludf.DUMMYFUNCTION("""COMPUTED_VALUE"""),25.0)</f>
        <v>25</v>
      </c>
      <c r="L376" s="8">
        <f>IFERROR(__xludf.DUMMYFUNCTION("""COMPUTED_VALUE"""),22.0)</f>
        <v>22</v>
      </c>
      <c r="M376" s="8">
        <f>IFERROR(__xludf.DUMMYFUNCTION("""COMPUTED_VALUE"""),-3.0)</f>
        <v>-3</v>
      </c>
      <c r="N376" s="8">
        <f>IFERROR(__xludf.DUMMYFUNCTION("""COMPUTED_VALUE"""),3.0)</f>
        <v>3</v>
      </c>
      <c r="O376" s="8" t="str">
        <f>IFERROR(__xludf.DUMMYFUNCTION("""COMPUTED_VALUE"""),"Yes")</f>
        <v>Yes</v>
      </c>
      <c r="P376" s="8"/>
    </row>
    <row r="377">
      <c r="A377" s="8" t="str">
        <f>IFERROR(__xludf.DUMMYFUNCTION("""COMPUTED_VALUE"""),"A0456")</f>
        <v>A0456</v>
      </c>
      <c r="B377" s="8" t="str">
        <f>IFERROR(__xludf.DUMMYFUNCTION("""COMPUTED_VALUE"""),"P0456")</f>
        <v>P0456</v>
      </c>
      <c r="C377" s="5">
        <f>IFERROR(__xludf.DUMMYFUNCTION("""COMPUTED_VALUE"""),45866.0)</f>
        <v>45866</v>
      </c>
      <c r="D377" s="5" t="str">
        <f>IFERROR(__xludf.DUMMYFUNCTION("""COMPUTED_VALUE"""),"Monday")</f>
        <v>Monday</v>
      </c>
      <c r="E377" s="6">
        <f>IFERROR(__xludf.DUMMYFUNCTION("""COMPUTED_VALUE"""),1.0)</f>
        <v>1</v>
      </c>
      <c r="F377" s="7">
        <f>IFERROR(__xludf.DUMMYFUNCTION("""COMPUTED_VALUE"""),0.375)</f>
        <v>0.375</v>
      </c>
      <c r="G377" s="8" t="str">
        <f>IFERROR(__xludf.DUMMYFUNCTION("""COMPUTED_VALUE"""),"M")</f>
        <v>M</v>
      </c>
      <c r="H377" s="8">
        <f>IFERROR(__xludf.DUMMYFUNCTION("""COMPUTED_VALUE"""),55.0)</f>
        <v>55</v>
      </c>
      <c r="I377" s="8" t="str">
        <f>IFERROR(__xludf.DUMMYFUNCTION("""COMPUTED_VALUE"""),"Nurse D")</f>
        <v>Nurse D</v>
      </c>
      <c r="J377" s="8" t="str">
        <f>IFERROR(__xludf.DUMMYFUNCTION("""COMPUTED_VALUE"""),"Emergency")</f>
        <v>Emergency</v>
      </c>
      <c r="K377" s="8">
        <f>IFERROR(__xludf.DUMMYFUNCTION("""COMPUTED_VALUE"""),20.0)</f>
        <v>20</v>
      </c>
      <c r="L377" s="8">
        <f>IFERROR(__xludf.DUMMYFUNCTION("""COMPUTED_VALUE"""),17.0)</f>
        <v>17</v>
      </c>
      <c r="M377" s="8">
        <f>IFERROR(__xludf.DUMMYFUNCTION("""COMPUTED_VALUE"""),-3.0)</f>
        <v>-3</v>
      </c>
      <c r="N377" s="8">
        <f>IFERROR(__xludf.DUMMYFUNCTION("""COMPUTED_VALUE"""),3.0)</f>
        <v>3</v>
      </c>
      <c r="O377" s="8" t="str">
        <f>IFERROR(__xludf.DUMMYFUNCTION("""COMPUTED_VALUE"""),"Yes")</f>
        <v>Yes</v>
      </c>
      <c r="P377" s="8"/>
    </row>
    <row r="378">
      <c r="A378" s="8" t="str">
        <f>IFERROR(__xludf.DUMMYFUNCTION("""COMPUTED_VALUE"""),"A0280")</f>
        <v>A0280</v>
      </c>
      <c r="B378" s="8" t="str">
        <f>IFERROR(__xludf.DUMMYFUNCTION("""COMPUTED_VALUE"""),"P0280")</f>
        <v>P0280</v>
      </c>
      <c r="C378" s="5">
        <f>IFERROR(__xludf.DUMMYFUNCTION("""COMPUTED_VALUE"""),45866.0)</f>
        <v>45866</v>
      </c>
      <c r="D378" s="5" t="str">
        <f>IFERROR(__xludf.DUMMYFUNCTION("""COMPUTED_VALUE"""),"Monday")</f>
        <v>Monday</v>
      </c>
      <c r="E378" s="6">
        <f>IFERROR(__xludf.DUMMYFUNCTION("""COMPUTED_VALUE"""),1.0)</f>
        <v>1</v>
      </c>
      <c r="F378" s="7">
        <f>IFERROR(__xludf.DUMMYFUNCTION("""COMPUTED_VALUE"""),0.4270833333333333)</f>
        <v>0.4270833333</v>
      </c>
      <c r="G378" s="8" t="str">
        <f>IFERROR(__xludf.DUMMYFUNCTION("""COMPUTED_VALUE"""),"M")</f>
        <v>M</v>
      </c>
      <c r="H378" s="8">
        <f>IFERROR(__xludf.DUMMYFUNCTION("""COMPUTED_VALUE"""),32.0)</f>
        <v>32</v>
      </c>
      <c r="I378" s="8" t="str">
        <f>IFERROR(__xludf.DUMMYFUNCTION("""COMPUTED_VALUE"""),"Dr. C")</f>
        <v>Dr. C</v>
      </c>
      <c r="J378" s="8" t="str">
        <f>IFERROR(__xludf.DUMMYFUNCTION("""COMPUTED_VALUE"""),"Emergency")</f>
        <v>Emergency</v>
      </c>
      <c r="K378" s="8">
        <f>IFERROR(__xludf.DUMMYFUNCTION("""COMPUTED_VALUE"""),15.0)</f>
        <v>15</v>
      </c>
      <c r="L378" s="8">
        <f>IFERROR(__xludf.DUMMYFUNCTION("""COMPUTED_VALUE"""),13.0)</f>
        <v>13</v>
      </c>
      <c r="M378" s="8">
        <f>IFERROR(__xludf.DUMMYFUNCTION("""COMPUTED_VALUE"""),-2.0)</f>
        <v>-2</v>
      </c>
      <c r="N378" s="8">
        <f>IFERROR(__xludf.DUMMYFUNCTION("""COMPUTED_VALUE"""),2.0)</f>
        <v>2</v>
      </c>
      <c r="O378" s="8" t="str">
        <f>IFERROR(__xludf.DUMMYFUNCTION("""COMPUTED_VALUE"""),"Yes")</f>
        <v>Yes</v>
      </c>
      <c r="P378" s="8"/>
    </row>
    <row r="379">
      <c r="A379" s="8" t="str">
        <f>IFERROR(__xludf.DUMMYFUNCTION("""COMPUTED_VALUE"""),"A0124")</f>
        <v>A0124</v>
      </c>
      <c r="B379" s="8" t="str">
        <f>IFERROR(__xludf.DUMMYFUNCTION("""COMPUTED_VALUE"""),"P0124")</f>
        <v>P0124</v>
      </c>
      <c r="C379" s="5">
        <f>IFERROR(__xludf.DUMMYFUNCTION("""COMPUTED_VALUE"""),45866.0)</f>
        <v>45866</v>
      </c>
      <c r="D379" s="5" t="str">
        <f>IFERROR(__xludf.DUMMYFUNCTION("""COMPUTED_VALUE"""),"Monday")</f>
        <v>Monday</v>
      </c>
      <c r="E379" s="6">
        <f>IFERROR(__xludf.DUMMYFUNCTION("""COMPUTED_VALUE"""),1.0)</f>
        <v>1</v>
      </c>
      <c r="F379" s="7">
        <f>IFERROR(__xludf.DUMMYFUNCTION("""COMPUTED_VALUE"""),0.3333333333333333)</f>
        <v>0.3333333333</v>
      </c>
      <c r="G379" s="8" t="str">
        <f>IFERROR(__xludf.DUMMYFUNCTION("""COMPUTED_VALUE"""),"F")</f>
        <v>F</v>
      </c>
      <c r="H379" s="8">
        <f>IFERROR(__xludf.DUMMYFUNCTION("""COMPUTED_VALUE"""),1.0)</f>
        <v>1</v>
      </c>
      <c r="I379" s="8" t="str">
        <f>IFERROR(__xludf.DUMMYFUNCTION("""COMPUTED_VALUE"""),"Dr. A")</f>
        <v>Dr. A</v>
      </c>
      <c r="J379" s="8" t="str">
        <f>IFERROR(__xludf.DUMMYFUNCTION("""COMPUTED_VALUE"""),"Consultation")</f>
        <v>Consultation</v>
      </c>
      <c r="K379" s="8">
        <f>IFERROR(__xludf.DUMMYFUNCTION("""COMPUTED_VALUE"""),25.0)</f>
        <v>25</v>
      </c>
      <c r="L379" s="8">
        <f>IFERROR(__xludf.DUMMYFUNCTION("""COMPUTED_VALUE"""),25.0)</f>
        <v>25</v>
      </c>
      <c r="M379" s="8">
        <f>IFERROR(__xludf.DUMMYFUNCTION("""COMPUTED_VALUE"""),0.0)</f>
        <v>0</v>
      </c>
      <c r="N379" s="8">
        <f>IFERROR(__xludf.DUMMYFUNCTION("""COMPUTED_VALUE"""),0.0)</f>
        <v>0</v>
      </c>
      <c r="O379" s="8" t="str">
        <f>IFERROR(__xludf.DUMMYFUNCTION("""COMPUTED_VALUE"""),"Yes")</f>
        <v>Yes</v>
      </c>
      <c r="P379" s="8"/>
    </row>
    <row r="380">
      <c r="A380" s="8" t="str">
        <f>IFERROR(__xludf.DUMMYFUNCTION("""COMPUTED_VALUE"""),"A0123")</f>
        <v>A0123</v>
      </c>
      <c r="B380" s="8" t="str">
        <f>IFERROR(__xludf.DUMMYFUNCTION("""COMPUTED_VALUE"""),"P0123")</f>
        <v>P0123</v>
      </c>
      <c r="C380" s="5">
        <f>IFERROR(__xludf.DUMMYFUNCTION("""COMPUTED_VALUE"""),45866.0)</f>
        <v>45866</v>
      </c>
      <c r="D380" s="5" t="str">
        <f>IFERROR(__xludf.DUMMYFUNCTION("""COMPUTED_VALUE"""),"Monday")</f>
        <v>Monday</v>
      </c>
      <c r="E380" s="6">
        <f>IFERROR(__xludf.DUMMYFUNCTION("""COMPUTED_VALUE"""),1.0)</f>
        <v>1</v>
      </c>
      <c r="F380" s="7">
        <f>IFERROR(__xludf.DUMMYFUNCTION("""COMPUTED_VALUE"""),0.6770833333333334)</f>
        <v>0.6770833333</v>
      </c>
      <c r="G380" s="8" t="str">
        <f>IFERROR(__xludf.DUMMYFUNCTION("""COMPUTED_VALUE"""),"M")</f>
        <v>M</v>
      </c>
      <c r="H380" s="8">
        <f>IFERROR(__xludf.DUMMYFUNCTION("""COMPUTED_VALUE"""),36.0)</f>
        <v>36</v>
      </c>
      <c r="I380" s="8" t="str">
        <f>IFERROR(__xludf.DUMMYFUNCTION("""COMPUTED_VALUE"""),"Dr. B")</f>
        <v>Dr. B</v>
      </c>
      <c r="J380" s="8" t="str">
        <f>IFERROR(__xludf.DUMMYFUNCTION("""COMPUTED_VALUE"""),"Consultation")</f>
        <v>Consultation</v>
      </c>
      <c r="K380" s="8">
        <f>IFERROR(__xludf.DUMMYFUNCTION("""COMPUTED_VALUE"""),25.0)</f>
        <v>25</v>
      </c>
      <c r="L380" s="8">
        <f>IFERROR(__xludf.DUMMYFUNCTION("""COMPUTED_VALUE"""),27.0)</f>
        <v>27</v>
      </c>
      <c r="M380" s="8">
        <f>IFERROR(__xludf.DUMMYFUNCTION("""COMPUTED_VALUE"""),2.0)</f>
        <v>2</v>
      </c>
      <c r="N380" s="8">
        <f>IFERROR(__xludf.DUMMYFUNCTION("""COMPUTED_VALUE"""),2.0)</f>
        <v>2</v>
      </c>
      <c r="O380" s="8" t="str">
        <f>IFERROR(__xludf.DUMMYFUNCTION("""COMPUTED_VALUE"""),"Yes")</f>
        <v>Yes</v>
      </c>
      <c r="P380" s="8"/>
    </row>
    <row r="381">
      <c r="A381" s="8" t="str">
        <f>IFERROR(__xludf.DUMMYFUNCTION("""COMPUTED_VALUE"""),"A0189")</f>
        <v>A0189</v>
      </c>
      <c r="B381" s="8" t="str">
        <f>IFERROR(__xludf.DUMMYFUNCTION("""COMPUTED_VALUE"""),"P0189")</f>
        <v>P0189</v>
      </c>
      <c r="C381" s="5">
        <f>IFERROR(__xludf.DUMMYFUNCTION("""COMPUTED_VALUE"""),45866.0)</f>
        <v>45866</v>
      </c>
      <c r="D381" s="5" t="str">
        <f>IFERROR(__xludf.DUMMYFUNCTION("""COMPUTED_VALUE"""),"Monday")</f>
        <v>Monday</v>
      </c>
      <c r="E381" s="6">
        <f>IFERROR(__xludf.DUMMYFUNCTION("""COMPUTED_VALUE"""),1.0)</f>
        <v>1</v>
      </c>
      <c r="F381" s="7">
        <f>IFERROR(__xludf.DUMMYFUNCTION("""COMPUTED_VALUE"""),0.5104166666666666)</f>
        <v>0.5104166667</v>
      </c>
      <c r="G381" s="8" t="str">
        <f>IFERROR(__xludf.DUMMYFUNCTION("""COMPUTED_VALUE"""),"M")</f>
        <v>M</v>
      </c>
      <c r="H381" s="8">
        <f>IFERROR(__xludf.DUMMYFUNCTION("""COMPUTED_VALUE"""),24.0)</f>
        <v>24</v>
      </c>
      <c r="I381" s="8" t="str">
        <f>IFERROR(__xludf.DUMMYFUNCTION("""COMPUTED_VALUE"""),"Dr. A")</f>
        <v>Dr. A</v>
      </c>
      <c r="J381" s="8" t="str">
        <f>IFERROR(__xludf.DUMMYFUNCTION("""COMPUTED_VALUE"""),"Consultation")</f>
        <v>Consultation</v>
      </c>
      <c r="K381" s="8">
        <f>IFERROR(__xludf.DUMMYFUNCTION("""COMPUTED_VALUE"""),25.0)</f>
        <v>25</v>
      </c>
      <c r="L381" s="8">
        <f>IFERROR(__xludf.DUMMYFUNCTION("""COMPUTED_VALUE"""),27.0)</f>
        <v>27</v>
      </c>
      <c r="M381" s="8">
        <f>IFERROR(__xludf.DUMMYFUNCTION("""COMPUTED_VALUE"""),2.0)</f>
        <v>2</v>
      </c>
      <c r="N381" s="8">
        <f>IFERROR(__xludf.DUMMYFUNCTION("""COMPUTED_VALUE"""),2.0)</f>
        <v>2</v>
      </c>
      <c r="O381" s="8" t="str">
        <f>IFERROR(__xludf.DUMMYFUNCTION("""COMPUTED_VALUE"""),"Yes")</f>
        <v>Yes</v>
      </c>
      <c r="P381" s="8"/>
    </row>
    <row r="382">
      <c r="A382" s="8" t="str">
        <f>IFERROR(__xludf.DUMMYFUNCTION("""COMPUTED_VALUE"""),"A0440")</f>
        <v>A0440</v>
      </c>
      <c r="B382" s="8" t="str">
        <f>IFERROR(__xludf.DUMMYFUNCTION("""COMPUTED_VALUE"""),"P0440")</f>
        <v>P0440</v>
      </c>
      <c r="C382" s="5">
        <f>IFERROR(__xludf.DUMMYFUNCTION("""COMPUTED_VALUE"""),45866.0)</f>
        <v>45866</v>
      </c>
      <c r="D382" s="5" t="str">
        <f>IFERROR(__xludf.DUMMYFUNCTION("""COMPUTED_VALUE"""),"Monday")</f>
        <v>Monday</v>
      </c>
      <c r="E382" s="6">
        <f>IFERROR(__xludf.DUMMYFUNCTION("""COMPUTED_VALUE"""),1.0)</f>
        <v>1</v>
      </c>
      <c r="F382" s="7">
        <f>IFERROR(__xludf.DUMMYFUNCTION("""COMPUTED_VALUE"""),0.4479166666666667)</f>
        <v>0.4479166667</v>
      </c>
      <c r="G382" s="8" t="str">
        <f>IFERROR(__xludf.DUMMYFUNCTION("""COMPUTED_VALUE"""),"F")</f>
        <v>F</v>
      </c>
      <c r="H382" s="8">
        <f>IFERROR(__xludf.DUMMYFUNCTION("""COMPUTED_VALUE"""),78.0)</f>
        <v>78</v>
      </c>
      <c r="I382" s="8" t="str">
        <f>IFERROR(__xludf.DUMMYFUNCTION("""COMPUTED_VALUE"""),"Dr. A")</f>
        <v>Dr. A</v>
      </c>
      <c r="J382" s="8" t="str">
        <f>IFERROR(__xludf.DUMMYFUNCTION("""COMPUTED_VALUE"""),"Consultation")</f>
        <v>Consultation</v>
      </c>
      <c r="K382" s="8">
        <f>IFERROR(__xludf.DUMMYFUNCTION("""COMPUTED_VALUE"""),30.0)</f>
        <v>30</v>
      </c>
      <c r="L382" s="8">
        <f>IFERROR(__xludf.DUMMYFUNCTION("""COMPUTED_VALUE"""),33.0)</f>
        <v>33</v>
      </c>
      <c r="M382" s="8">
        <f>IFERROR(__xludf.DUMMYFUNCTION("""COMPUTED_VALUE"""),3.0)</f>
        <v>3</v>
      </c>
      <c r="N382" s="8">
        <f>IFERROR(__xludf.DUMMYFUNCTION("""COMPUTED_VALUE"""),3.0)</f>
        <v>3</v>
      </c>
      <c r="O382" s="8" t="str">
        <f>IFERROR(__xludf.DUMMYFUNCTION("""COMPUTED_VALUE"""),"Yes")</f>
        <v>Yes</v>
      </c>
      <c r="P382" s="8"/>
    </row>
    <row r="383">
      <c r="A383" s="8" t="str">
        <f>IFERROR(__xludf.DUMMYFUNCTION("""COMPUTED_VALUE"""),"A0041")</f>
        <v>A0041</v>
      </c>
      <c r="B383" s="8" t="str">
        <f>IFERROR(__xludf.DUMMYFUNCTION("""COMPUTED_VALUE"""),"P0041")</f>
        <v>P0041</v>
      </c>
      <c r="C383" s="5">
        <f>IFERROR(__xludf.DUMMYFUNCTION("""COMPUTED_VALUE"""),45866.0)</f>
        <v>45866</v>
      </c>
      <c r="D383" s="5" t="str">
        <f>IFERROR(__xludf.DUMMYFUNCTION("""COMPUTED_VALUE"""),"Monday")</f>
        <v>Monday</v>
      </c>
      <c r="E383" s="6">
        <f>IFERROR(__xludf.DUMMYFUNCTION("""COMPUTED_VALUE"""),1.0)</f>
        <v>1</v>
      </c>
      <c r="F383" s="7">
        <f>IFERROR(__xludf.DUMMYFUNCTION("""COMPUTED_VALUE"""),0.4791666666666667)</f>
        <v>0.4791666667</v>
      </c>
      <c r="G383" s="8" t="str">
        <f>IFERROR(__xludf.DUMMYFUNCTION("""COMPUTED_VALUE"""),"F")</f>
        <v>F</v>
      </c>
      <c r="H383" s="8">
        <f>IFERROR(__xludf.DUMMYFUNCTION("""COMPUTED_VALUE"""),65.0)</f>
        <v>65</v>
      </c>
      <c r="I383" s="8" t="str">
        <f>IFERROR(__xludf.DUMMYFUNCTION("""COMPUTED_VALUE"""),"Dr. B")</f>
        <v>Dr. B</v>
      </c>
      <c r="J383" s="8" t="str">
        <f>IFERROR(__xludf.DUMMYFUNCTION("""COMPUTED_VALUE"""),"Consultation")</f>
        <v>Consultation</v>
      </c>
      <c r="K383" s="8">
        <f>IFERROR(__xludf.DUMMYFUNCTION("""COMPUTED_VALUE"""),20.0)</f>
        <v>20</v>
      </c>
      <c r="L383" s="8">
        <f>IFERROR(__xludf.DUMMYFUNCTION("""COMPUTED_VALUE"""),24.0)</f>
        <v>24</v>
      </c>
      <c r="M383" s="8">
        <f>IFERROR(__xludf.DUMMYFUNCTION("""COMPUTED_VALUE"""),4.0)</f>
        <v>4</v>
      </c>
      <c r="N383" s="8">
        <f>IFERROR(__xludf.DUMMYFUNCTION("""COMPUTED_VALUE"""),4.0)</f>
        <v>4</v>
      </c>
      <c r="O383" s="8" t="str">
        <f>IFERROR(__xludf.DUMMYFUNCTION("""COMPUTED_VALUE"""),"Yes")</f>
        <v>Yes</v>
      </c>
      <c r="P383" s="8"/>
    </row>
    <row r="384">
      <c r="A384" s="8" t="str">
        <f>IFERROR(__xludf.DUMMYFUNCTION("""COMPUTED_VALUE"""),"A0042")</f>
        <v>A0042</v>
      </c>
      <c r="B384" s="8" t="str">
        <f>IFERROR(__xludf.DUMMYFUNCTION("""COMPUTED_VALUE"""),"P0042")</f>
        <v>P0042</v>
      </c>
      <c r="C384" s="5">
        <f>IFERROR(__xludf.DUMMYFUNCTION("""COMPUTED_VALUE"""),45866.0)</f>
        <v>45866</v>
      </c>
      <c r="D384" s="5" t="str">
        <f>IFERROR(__xludf.DUMMYFUNCTION("""COMPUTED_VALUE"""),"Monday")</f>
        <v>Monday</v>
      </c>
      <c r="E384" s="6">
        <f>IFERROR(__xludf.DUMMYFUNCTION("""COMPUTED_VALUE"""),1.0)</f>
        <v>1</v>
      </c>
      <c r="F384" s="7">
        <f>IFERROR(__xludf.DUMMYFUNCTION("""COMPUTED_VALUE"""),0.4895833333333333)</f>
        <v>0.4895833333</v>
      </c>
      <c r="G384" s="8" t="str">
        <f>IFERROR(__xludf.DUMMYFUNCTION("""COMPUTED_VALUE"""),"M")</f>
        <v>M</v>
      </c>
      <c r="H384" s="8">
        <f>IFERROR(__xludf.DUMMYFUNCTION("""COMPUTED_VALUE"""),54.0)</f>
        <v>54</v>
      </c>
      <c r="I384" s="8" t="str">
        <f>IFERROR(__xludf.DUMMYFUNCTION("""COMPUTED_VALUE"""),"Dr. C")</f>
        <v>Dr. C</v>
      </c>
      <c r="J384" s="8" t="str">
        <f>IFERROR(__xludf.DUMMYFUNCTION("""COMPUTED_VALUE"""),"Consultation")</f>
        <v>Consultation</v>
      </c>
      <c r="K384" s="8">
        <f>IFERROR(__xludf.DUMMYFUNCTION("""COMPUTED_VALUE"""),20.0)</f>
        <v>20</v>
      </c>
      <c r="L384" s="8">
        <f>IFERROR(__xludf.DUMMYFUNCTION("""COMPUTED_VALUE"""),24.0)</f>
        <v>24</v>
      </c>
      <c r="M384" s="8">
        <f>IFERROR(__xludf.DUMMYFUNCTION("""COMPUTED_VALUE"""),4.0)</f>
        <v>4</v>
      </c>
      <c r="N384" s="8">
        <f>IFERROR(__xludf.DUMMYFUNCTION("""COMPUTED_VALUE"""),4.0)</f>
        <v>4</v>
      </c>
      <c r="O384" s="8" t="str">
        <f>IFERROR(__xludf.DUMMYFUNCTION("""COMPUTED_VALUE"""),"Yes")</f>
        <v>Yes</v>
      </c>
      <c r="P384" s="8"/>
    </row>
    <row r="385">
      <c r="A385" s="8" t="str">
        <f>IFERROR(__xludf.DUMMYFUNCTION("""COMPUTED_VALUE"""),"A0152")</f>
        <v>A0152</v>
      </c>
      <c r="B385" s="8" t="str">
        <f>IFERROR(__xludf.DUMMYFUNCTION("""COMPUTED_VALUE"""),"P0152")</f>
        <v>P0152</v>
      </c>
      <c r="C385" s="5">
        <f>IFERROR(__xludf.DUMMYFUNCTION("""COMPUTED_VALUE"""),45866.0)</f>
        <v>45866</v>
      </c>
      <c r="D385" s="5" t="str">
        <f>IFERROR(__xludf.DUMMYFUNCTION("""COMPUTED_VALUE"""),"Monday")</f>
        <v>Monday</v>
      </c>
      <c r="E385" s="6">
        <f>IFERROR(__xludf.DUMMYFUNCTION("""COMPUTED_VALUE"""),1.0)</f>
        <v>1</v>
      </c>
      <c r="F385" s="7">
        <f>IFERROR(__xludf.DUMMYFUNCTION("""COMPUTED_VALUE"""),0.4791666666666667)</f>
        <v>0.4791666667</v>
      </c>
      <c r="G385" s="8" t="str">
        <f>IFERROR(__xludf.DUMMYFUNCTION("""COMPUTED_VALUE"""),"F")</f>
        <v>F</v>
      </c>
      <c r="H385" s="8">
        <f>IFERROR(__xludf.DUMMYFUNCTION("""COMPUTED_VALUE"""),17.0)</f>
        <v>17</v>
      </c>
      <c r="I385" s="8" t="str">
        <f>IFERROR(__xludf.DUMMYFUNCTION("""COMPUTED_VALUE"""),"Dr. C")</f>
        <v>Dr. C</v>
      </c>
      <c r="J385" s="8" t="str">
        <f>IFERROR(__xludf.DUMMYFUNCTION("""COMPUTED_VALUE"""),"Consultation")</f>
        <v>Consultation</v>
      </c>
      <c r="K385" s="8">
        <f>IFERROR(__xludf.DUMMYFUNCTION("""COMPUTED_VALUE"""),20.0)</f>
        <v>20</v>
      </c>
      <c r="L385" s="8">
        <f>IFERROR(__xludf.DUMMYFUNCTION("""COMPUTED_VALUE"""),24.0)</f>
        <v>24</v>
      </c>
      <c r="M385" s="8">
        <f>IFERROR(__xludf.DUMMYFUNCTION("""COMPUTED_VALUE"""),4.0)</f>
        <v>4</v>
      </c>
      <c r="N385" s="8">
        <f>IFERROR(__xludf.DUMMYFUNCTION("""COMPUTED_VALUE"""),4.0)</f>
        <v>4</v>
      </c>
      <c r="O385" s="8" t="str">
        <f>IFERROR(__xludf.DUMMYFUNCTION("""COMPUTED_VALUE"""),"Yes")</f>
        <v>Yes</v>
      </c>
      <c r="P385" s="8"/>
    </row>
    <row r="386">
      <c r="A386" s="8" t="str">
        <f>IFERROR(__xludf.DUMMYFUNCTION("""COMPUTED_VALUE"""),"A0436")</f>
        <v>A0436</v>
      </c>
      <c r="B386" s="8" t="str">
        <f>IFERROR(__xludf.DUMMYFUNCTION("""COMPUTED_VALUE"""),"P0436")</f>
        <v>P0436</v>
      </c>
      <c r="C386" s="5">
        <f>IFERROR(__xludf.DUMMYFUNCTION("""COMPUTED_VALUE"""),45866.0)</f>
        <v>45866</v>
      </c>
      <c r="D386" s="5" t="str">
        <f>IFERROR(__xludf.DUMMYFUNCTION("""COMPUTED_VALUE"""),"Monday")</f>
        <v>Monday</v>
      </c>
      <c r="E386" s="6">
        <f>IFERROR(__xludf.DUMMYFUNCTION("""COMPUTED_VALUE"""),1.0)</f>
        <v>1</v>
      </c>
      <c r="F386" s="7">
        <f>IFERROR(__xludf.DUMMYFUNCTION("""COMPUTED_VALUE"""),0.59375)</f>
        <v>0.59375</v>
      </c>
      <c r="G386" s="8" t="str">
        <f>IFERROR(__xludf.DUMMYFUNCTION("""COMPUTED_VALUE"""),"F")</f>
        <v>F</v>
      </c>
      <c r="H386" s="8">
        <f>IFERROR(__xludf.DUMMYFUNCTION("""COMPUTED_VALUE"""),40.0)</f>
        <v>40</v>
      </c>
      <c r="I386" s="8" t="str">
        <f>IFERROR(__xludf.DUMMYFUNCTION("""COMPUTED_VALUE"""),"Dr. C")</f>
        <v>Dr. C</v>
      </c>
      <c r="J386" s="8" t="str">
        <f>IFERROR(__xludf.DUMMYFUNCTION("""COMPUTED_VALUE"""),"Consultation")</f>
        <v>Consultation</v>
      </c>
      <c r="K386" s="8">
        <f>IFERROR(__xludf.DUMMYFUNCTION("""COMPUTED_VALUE"""),20.0)</f>
        <v>20</v>
      </c>
      <c r="L386" s="8">
        <f>IFERROR(__xludf.DUMMYFUNCTION("""COMPUTED_VALUE"""),24.0)</f>
        <v>24</v>
      </c>
      <c r="M386" s="8">
        <f>IFERROR(__xludf.DUMMYFUNCTION("""COMPUTED_VALUE"""),4.0)</f>
        <v>4</v>
      </c>
      <c r="N386" s="8">
        <f>IFERROR(__xludf.DUMMYFUNCTION("""COMPUTED_VALUE"""),4.0)</f>
        <v>4</v>
      </c>
      <c r="O386" s="8" t="str">
        <f>IFERROR(__xludf.DUMMYFUNCTION("""COMPUTED_VALUE"""),"Yes")</f>
        <v>Yes</v>
      </c>
      <c r="P386" s="8"/>
    </row>
    <row r="387">
      <c r="A387" s="8" t="str">
        <f>IFERROR(__xludf.DUMMYFUNCTION("""COMPUTED_VALUE"""),"A0352")</f>
        <v>A0352</v>
      </c>
      <c r="B387" s="8" t="str">
        <f>IFERROR(__xludf.DUMMYFUNCTION("""COMPUTED_VALUE"""),"P0352")</f>
        <v>P0352</v>
      </c>
      <c r="C387" s="5">
        <f>IFERROR(__xludf.DUMMYFUNCTION("""COMPUTED_VALUE"""),45866.0)</f>
        <v>45866</v>
      </c>
      <c r="D387" s="5" t="str">
        <f>IFERROR(__xludf.DUMMYFUNCTION("""COMPUTED_VALUE"""),"Monday")</f>
        <v>Monday</v>
      </c>
      <c r="E387" s="6">
        <f>IFERROR(__xludf.DUMMYFUNCTION("""COMPUTED_VALUE"""),1.0)</f>
        <v>1</v>
      </c>
      <c r="F387" s="7">
        <f>IFERROR(__xludf.DUMMYFUNCTION("""COMPUTED_VALUE"""),0.34375)</f>
        <v>0.34375</v>
      </c>
      <c r="G387" s="8" t="str">
        <f>IFERROR(__xludf.DUMMYFUNCTION("""COMPUTED_VALUE"""),"M")</f>
        <v>M</v>
      </c>
      <c r="H387" s="8">
        <f>IFERROR(__xludf.DUMMYFUNCTION("""COMPUTED_VALUE"""),62.0)</f>
        <v>62</v>
      </c>
      <c r="I387" s="8" t="str">
        <f>IFERROR(__xludf.DUMMYFUNCTION("""COMPUTED_VALUE"""),"Dr. A")</f>
        <v>Dr. A</v>
      </c>
      <c r="J387" s="8" t="str">
        <f>IFERROR(__xludf.DUMMYFUNCTION("""COMPUTED_VALUE"""),"Emergency")</f>
        <v>Emergency</v>
      </c>
      <c r="K387" s="8">
        <f>IFERROR(__xludf.DUMMYFUNCTION("""COMPUTED_VALUE"""),30.0)</f>
        <v>30</v>
      </c>
      <c r="L387" s="8">
        <f>IFERROR(__xludf.DUMMYFUNCTION("""COMPUTED_VALUE"""),35.0)</f>
        <v>35</v>
      </c>
      <c r="M387" s="8">
        <f>IFERROR(__xludf.DUMMYFUNCTION("""COMPUTED_VALUE"""),5.0)</f>
        <v>5</v>
      </c>
      <c r="N387" s="8">
        <f>IFERROR(__xludf.DUMMYFUNCTION("""COMPUTED_VALUE"""),5.0)</f>
        <v>5</v>
      </c>
      <c r="O387" s="8" t="str">
        <f>IFERROR(__xludf.DUMMYFUNCTION("""COMPUTED_VALUE"""),"Yes")</f>
        <v>Yes</v>
      </c>
      <c r="P387" s="8"/>
    </row>
    <row r="388">
      <c r="A388" s="8" t="str">
        <f>IFERROR(__xludf.DUMMYFUNCTION("""COMPUTED_VALUE"""),"A0219")</f>
        <v>A0219</v>
      </c>
      <c r="B388" s="8" t="str">
        <f>IFERROR(__xludf.DUMMYFUNCTION("""COMPUTED_VALUE"""),"P0219")</f>
        <v>P0219</v>
      </c>
      <c r="C388" s="5">
        <f>IFERROR(__xludf.DUMMYFUNCTION("""COMPUTED_VALUE"""),45866.0)</f>
        <v>45866</v>
      </c>
      <c r="D388" s="5" t="str">
        <f>IFERROR(__xludf.DUMMYFUNCTION("""COMPUTED_VALUE"""),"Monday")</f>
        <v>Monday</v>
      </c>
      <c r="E388" s="6">
        <f>IFERROR(__xludf.DUMMYFUNCTION("""COMPUTED_VALUE"""),1.0)</f>
        <v>1</v>
      </c>
      <c r="F388" s="7">
        <f>IFERROR(__xludf.DUMMYFUNCTION("""COMPUTED_VALUE"""),0.3333333333333333)</f>
        <v>0.3333333333</v>
      </c>
      <c r="G388" s="8" t="str">
        <f>IFERROR(__xludf.DUMMYFUNCTION("""COMPUTED_VALUE"""),"M")</f>
        <v>M</v>
      </c>
      <c r="H388" s="8">
        <f>IFERROR(__xludf.DUMMYFUNCTION("""COMPUTED_VALUE"""),37.0)</f>
        <v>37</v>
      </c>
      <c r="I388" s="8" t="str">
        <f>IFERROR(__xludf.DUMMYFUNCTION("""COMPUTED_VALUE"""),"Dr. C")</f>
        <v>Dr. C</v>
      </c>
      <c r="J388" s="8" t="str">
        <f>IFERROR(__xludf.DUMMYFUNCTION("""COMPUTED_VALUE"""),"Consultation")</f>
        <v>Consultation</v>
      </c>
      <c r="K388" s="8">
        <f>IFERROR(__xludf.DUMMYFUNCTION("""COMPUTED_VALUE"""),20.0)</f>
        <v>20</v>
      </c>
      <c r="L388" s="8">
        <f>IFERROR(__xludf.DUMMYFUNCTION("""COMPUTED_VALUE"""),26.0)</f>
        <v>26</v>
      </c>
      <c r="M388" s="8">
        <f>IFERROR(__xludf.DUMMYFUNCTION("""COMPUTED_VALUE"""),6.0)</f>
        <v>6</v>
      </c>
      <c r="N388" s="8">
        <f>IFERROR(__xludf.DUMMYFUNCTION("""COMPUTED_VALUE"""),6.0)</f>
        <v>6</v>
      </c>
      <c r="O388" s="8" t="str">
        <f>IFERROR(__xludf.DUMMYFUNCTION("""COMPUTED_VALUE"""),"Yes")</f>
        <v>Yes</v>
      </c>
      <c r="P388" s="8"/>
    </row>
    <row r="389">
      <c r="A389" s="8" t="str">
        <f>IFERROR(__xludf.DUMMYFUNCTION("""COMPUTED_VALUE"""),"A0109")</f>
        <v>A0109</v>
      </c>
      <c r="B389" s="8" t="str">
        <f>IFERROR(__xludf.DUMMYFUNCTION("""COMPUTED_VALUE"""),"P0109")</f>
        <v>P0109</v>
      </c>
      <c r="C389" s="5">
        <f>IFERROR(__xludf.DUMMYFUNCTION("""COMPUTED_VALUE"""),45866.0)</f>
        <v>45866</v>
      </c>
      <c r="D389" s="5" t="str">
        <f>IFERROR(__xludf.DUMMYFUNCTION("""COMPUTED_VALUE"""),"Monday")</f>
        <v>Monday</v>
      </c>
      <c r="E389" s="6">
        <f>IFERROR(__xludf.DUMMYFUNCTION("""COMPUTED_VALUE"""),1.0)</f>
        <v>1</v>
      </c>
      <c r="F389" s="7">
        <f>IFERROR(__xludf.DUMMYFUNCTION("""COMPUTED_VALUE"""),0.3854166666666667)</f>
        <v>0.3854166667</v>
      </c>
      <c r="G389" s="8" t="str">
        <f>IFERROR(__xludf.DUMMYFUNCTION("""COMPUTED_VALUE"""),"F")</f>
        <v>F</v>
      </c>
      <c r="H389" s="8">
        <f>IFERROR(__xludf.DUMMYFUNCTION("""COMPUTED_VALUE"""),46.0)</f>
        <v>46</v>
      </c>
      <c r="I389" s="8" t="str">
        <f>IFERROR(__xludf.DUMMYFUNCTION("""COMPUTED_VALUE"""),"Dr. C")</f>
        <v>Dr. C</v>
      </c>
      <c r="J389" s="8" t="str">
        <f>IFERROR(__xludf.DUMMYFUNCTION("""COMPUTED_VALUE"""),"Consultation")</f>
        <v>Consultation</v>
      </c>
      <c r="K389" s="8">
        <f>IFERROR(__xludf.DUMMYFUNCTION("""COMPUTED_VALUE"""),20.0)</f>
        <v>20</v>
      </c>
      <c r="L389" s="8">
        <f>IFERROR(__xludf.DUMMYFUNCTION("""COMPUTED_VALUE"""),27.0)</f>
        <v>27</v>
      </c>
      <c r="M389" s="8">
        <f>IFERROR(__xludf.DUMMYFUNCTION("""COMPUTED_VALUE"""),7.0)</f>
        <v>7</v>
      </c>
      <c r="N389" s="8">
        <f>IFERROR(__xludf.DUMMYFUNCTION("""COMPUTED_VALUE"""),7.0)</f>
        <v>7</v>
      </c>
      <c r="O389" s="8" t="str">
        <f>IFERROR(__xludf.DUMMYFUNCTION("""COMPUTED_VALUE"""),"Yes")</f>
        <v>Yes</v>
      </c>
      <c r="P389" s="8"/>
    </row>
    <row r="390">
      <c r="A390" s="8" t="str">
        <f>IFERROR(__xludf.DUMMYFUNCTION("""COMPUTED_VALUE"""),"A0449")</f>
        <v>A0449</v>
      </c>
      <c r="B390" s="8" t="str">
        <f>IFERROR(__xludf.DUMMYFUNCTION("""COMPUTED_VALUE"""),"P0449")</f>
        <v>P0449</v>
      </c>
      <c r="C390" s="5">
        <f>IFERROR(__xludf.DUMMYFUNCTION("""COMPUTED_VALUE"""),45866.0)</f>
        <v>45866</v>
      </c>
      <c r="D390" s="5" t="str">
        <f>IFERROR(__xludf.DUMMYFUNCTION("""COMPUTED_VALUE"""),"Monday")</f>
        <v>Monday</v>
      </c>
      <c r="E390" s="6">
        <f>IFERROR(__xludf.DUMMYFUNCTION("""COMPUTED_VALUE"""),1.0)</f>
        <v>1</v>
      </c>
      <c r="F390" s="7">
        <f>IFERROR(__xludf.DUMMYFUNCTION("""COMPUTED_VALUE"""),0.5833333333333334)</f>
        <v>0.5833333333</v>
      </c>
      <c r="G390" s="8" t="str">
        <f>IFERROR(__xludf.DUMMYFUNCTION("""COMPUTED_VALUE"""),"F")</f>
        <v>F</v>
      </c>
      <c r="H390" s="8">
        <f>IFERROR(__xludf.DUMMYFUNCTION("""COMPUTED_VALUE"""),29.0)</f>
        <v>29</v>
      </c>
      <c r="I390" s="8" t="str">
        <f>IFERROR(__xludf.DUMMYFUNCTION("""COMPUTED_VALUE"""),"Nurse D")</f>
        <v>Nurse D</v>
      </c>
      <c r="J390" s="8" t="str">
        <f>IFERROR(__xludf.DUMMYFUNCTION("""COMPUTED_VALUE"""),"Consultation")</f>
        <v>Consultation</v>
      </c>
      <c r="K390" s="8">
        <f>IFERROR(__xludf.DUMMYFUNCTION("""COMPUTED_VALUE"""),30.0)</f>
        <v>30</v>
      </c>
      <c r="L390" s="8">
        <f>IFERROR(__xludf.DUMMYFUNCTION("""COMPUTED_VALUE"""),37.0)</f>
        <v>37</v>
      </c>
      <c r="M390" s="8">
        <f>IFERROR(__xludf.DUMMYFUNCTION("""COMPUTED_VALUE"""),7.0)</f>
        <v>7</v>
      </c>
      <c r="N390" s="8">
        <f>IFERROR(__xludf.DUMMYFUNCTION("""COMPUTED_VALUE"""),7.0)</f>
        <v>7</v>
      </c>
      <c r="O390" s="8" t="str">
        <f>IFERROR(__xludf.DUMMYFUNCTION("""COMPUTED_VALUE"""),"Yes")</f>
        <v>Yes</v>
      </c>
      <c r="P390" s="8"/>
    </row>
    <row r="391">
      <c r="A391" s="8" t="str">
        <f>IFERROR(__xludf.DUMMYFUNCTION("""COMPUTED_VALUE"""),"A0229")</f>
        <v>A0229</v>
      </c>
      <c r="B391" s="8" t="str">
        <f>IFERROR(__xludf.DUMMYFUNCTION("""COMPUTED_VALUE"""),"P0229")</f>
        <v>P0229</v>
      </c>
      <c r="C391" s="5">
        <f>IFERROR(__xludf.DUMMYFUNCTION("""COMPUTED_VALUE"""),45866.0)</f>
        <v>45866</v>
      </c>
      <c r="D391" s="5" t="str">
        <f>IFERROR(__xludf.DUMMYFUNCTION("""COMPUTED_VALUE"""),"Monday")</f>
        <v>Monday</v>
      </c>
      <c r="E391" s="6">
        <f>IFERROR(__xludf.DUMMYFUNCTION("""COMPUTED_VALUE"""),1.0)</f>
        <v>1</v>
      </c>
      <c r="F391" s="7">
        <f>IFERROR(__xludf.DUMMYFUNCTION("""COMPUTED_VALUE"""),0.34375)</f>
        <v>0.34375</v>
      </c>
      <c r="G391" s="8" t="str">
        <f>IFERROR(__xludf.DUMMYFUNCTION("""COMPUTED_VALUE"""),"F")</f>
        <v>F</v>
      </c>
      <c r="H391" s="8">
        <f>IFERROR(__xludf.DUMMYFUNCTION("""COMPUTED_VALUE"""),10.0)</f>
        <v>10</v>
      </c>
      <c r="I391" s="8" t="str">
        <f>IFERROR(__xludf.DUMMYFUNCTION("""COMPUTED_VALUE"""),"Dr. A")</f>
        <v>Dr. A</v>
      </c>
      <c r="J391" s="8" t="str">
        <f>IFERROR(__xludf.DUMMYFUNCTION("""COMPUTED_VALUE"""),"Consultation")</f>
        <v>Consultation</v>
      </c>
      <c r="K391" s="8">
        <f>IFERROR(__xludf.DUMMYFUNCTION("""COMPUTED_VALUE"""),30.0)</f>
        <v>30</v>
      </c>
      <c r="L391" s="8">
        <f>IFERROR(__xludf.DUMMYFUNCTION("""COMPUTED_VALUE"""),39.0)</f>
        <v>39</v>
      </c>
      <c r="M391" s="8">
        <f>IFERROR(__xludf.DUMMYFUNCTION("""COMPUTED_VALUE"""),9.0)</f>
        <v>9</v>
      </c>
      <c r="N391" s="8">
        <f>IFERROR(__xludf.DUMMYFUNCTION("""COMPUTED_VALUE"""),9.0)</f>
        <v>9</v>
      </c>
      <c r="O391" s="8" t="str">
        <f>IFERROR(__xludf.DUMMYFUNCTION("""COMPUTED_VALUE"""),"Yes")</f>
        <v>Yes</v>
      </c>
      <c r="P391" s="8"/>
    </row>
    <row r="392">
      <c r="A392" s="8" t="str">
        <f>IFERROR(__xludf.DUMMYFUNCTION("""COMPUTED_VALUE"""),"A0399")</f>
        <v>A0399</v>
      </c>
      <c r="B392" s="8" t="str">
        <f>IFERROR(__xludf.DUMMYFUNCTION("""COMPUTED_VALUE"""),"P0399")</f>
        <v>P0399</v>
      </c>
      <c r="C392" s="5">
        <f>IFERROR(__xludf.DUMMYFUNCTION("""COMPUTED_VALUE"""),45867.0)</f>
        <v>45867</v>
      </c>
      <c r="D392" s="5" t="str">
        <f>IFERROR(__xludf.DUMMYFUNCTION("""COMPUTED_VALUE"""),"Tuesday")</f>
        <v>Tuesday</v>
      </c>
      <c r="E392" s="6">
        <f>IFERROR(__xludf.DUMMYFUNCTION("""COMPUTED_VALUE"""),2.0)</f>
        <v>2</v>
      </c>
      <c r="F392" s="7">
        <f>IFERROR(__xludf.DUMMYFUNCTION("""COMPUTED_VALUE"""),0.625)</f>
        <v>0.625</v>
      </c>
      <c r="G392" s="8" t="str">
        <f>IFERROR(__xludf.DUMMYFUNCTION("""COMPUTED_VALUE"""),"F")</f>
        <v>F</v>
      </c>
      <c r="H392" s="8">
        <f>IFERROR(__xludf.DUMMYFUNCTION("""COMPUTED_VALUE"""),17.0)</f>
        <v>17</v>
      </c>
      <c r="I392" s="8" t="str">
        <f>IFERROR(__xludf.DUMMYFUNCTION("""COMPUTED_VALUE"""),"Dr. C")</f>
        <v>Dr. C</v>
      </c>
      <c r="J392" s="8" t="str">
        <f>IFERROR(__xludf.DUMMYFUNCTION("""COMPUTED_VALUE"""),"Emergency")</f>
        <v>Emergency</v>
      </c>
      <c r="K392" s="8">
        <f>IFERROR(__xludf.DUMMYFUNCTION("""COMPUTED_VALUE"""),20.0)</f>
        <v>20</v>
      </c>
      <c r="L392" s="8">
        <f>IFERROR(__xludf.DUMMYFUNCTION("""COMPUTED_VALUE"""),15.0)</f>
        <v>15</v>
      </c>
      <c r="M392" s="8">
        <f>IFERROR(__xludf.DUMMYFUNCTION("""COMPUTED_VALUE"""),-5.0)</f>
        <v>-5</v>
      </c>
      <c r="N392" s="8">
        <f>IFERROR(__xludf.DUMMYFUNCTION("""COMPUTED_VALUE"""),5.0)</f>
        <v>5</v>
      </c>
      <c r="O392" s="8" t="str">
        <f>IFERROR(__xludf.DUMMYFUNCTION("""COMPUTED_VALUE"""),"Yes")</f>
        <v>Yes</v>
      </c>
      <c r="P392" s="8"/>
    </row>
    <row r="393">
      <c r="A393" s="8" t="str">
        <f>IFERROR(__xludf.DUMMYFUNCTION("""COMPUTED_VALUE"""),"A0078")</f>
        <v>A0078</v>
      </c>
      <c r="B393" s="8" t="str">
        <f>IFERROR(__xludf.DUMMYFUNCTION("""COMPUTED_VALUE"""),"P0078")</f>
        <v>P0078</v>
      </c>
      <c r="C393" s="5">
        <f>IFERROR(__xludf.DUMMYFUNCTION("""COMPUTED_VALUE"""),45867.0)</f>
        <v>45867</v>
      </c>
      <c r="D393" s="5" t="str">
        <f>IFERROR(__xludf.DUMMYFUNCTION("""COMPUTED_VALUE"""),"Tuesday")</f>
        <v>Tuesday</v>
      </c>
      <c r="E393" s="6">
        <f>IFERROR(__xludf.DUMMYFUNCTION("""COMPUTED_VALUE"""),2.0)</f>
        <v>2</v>
      </c>
      <c r="F393" s="7">
        <f>IFERROR(__xludf.DUMMYFUNCTION("""COMPUTED_VALUE"""),0.53125)</f>
        <v>0.53125</v>
      </c>
      <c r="G393" s="8" t="str">
        <f>IFERROR(__xludf.DUMMYFUNCTION("""COMPUTED_VALUE"""),"F")</f>
        <v>F</v>
      </c>
      <c r="H393" s="8">
        <f>IFERROR(__xludf.DUMMYFUNCTION("""COMPUTED_VALUE"""),66.0)</f>
        <v>66</v>
      </c>
      <c r="I393" s="8" t="str">
        <f>IFERROR(__xludf.DUMMYFUNCTION("""COMPUTED_VALUE"""),"Nurse D")</f>
        <v>Nurse D</v>
      </c>
      <c r="J393" s="8" t="str">
        <f>IFERROR(__xludf.DUMMYFUNCTION("""COMPUTED_VALUE"""),"Emergency")</f>
        <v>Emergency</v>
      </c>
      <c r="K393" s="8">
        <f>IFERROR(__xludf.DUMMYFUNCTION("""COMPUTED_VALUE"""),20.0)</f>
        <v>20</v>
      </c>
      <c r="L393" s="8">
        <f>IFERROR(__xludf.DUMMYFUNCTION("""COMPUTED_VALUE"""),18.0)</f>
        <v>18</v>
      </c>
      <c r="M393" s="8">
        <f>IFERROR(__xludf.DUMMYFUNCTION("""COMPUTED_VALUE"""),-2.0)</f>
        <v>-2</v>
      </c>
      <c r="N393" s="8">
        <f>IFERROR(__xludf.DUMMYFUNCTION("""COMPUTED_VALUE"""),2.0)</f>
        <v>2</v>
      </c>
      <c r="O393" s="8" t="str">
        <f>IFERROR(__xludf.DUMMYFUNCTION("""COMPUTED_VALUE"""),"Yes")</f>
        <v>Yes</v>
      </c>
      <c r="P393" s="8"/>
    </row>
    <row r="394">
      <c r="A394" s="8" t="str">
        <f>IFERROR(__xludf.DUMMYFUNCTION("""COMPUTED_VALUE"""),"A0034")</f>
        <v>A0034</v>
      </c>
      <c r="B394" s="8" t="str">
        <f>IFERROR(__xludf.DUMMYFUNCTION("""COMPUTED_VALUE"""),"P0034")</f>
        <v>P0034</v>
      </c>
      <c r="C394" s="5">
        <f>IFERROR(__xludf.DUMMYFUNCTION("""COMPUTED_VALUE"""),45867.0)</f>
        <v>45867</v>
      </c>
      <c r="D394" s="5" t="str">
        <f>IFERROR(__xludf.DUMMYFUNCTION("""COMPUTED_VALUE"""),"Tuesday")</f>
        <v>Tuesday</v>
      </c>
      <c r="E394" s="6">
        <f>IFERROR(__xludf.DUMMYFUNCTION("""COMPUTED_VALUE"""),2.0)</f>
        <v>2</v>
      </c>
      <c r="F394" s="7">
        <f>IFERROR(__xludf.DUMMYFUNCTION("""COMPUTED_VALUE"""),0.4479166666666667)</f>
        <v>0.4479166667</v>
      </c>
      <c r="G394" s="8" t="str">
        <f>IFERROR(__xludf.DUMMYFUNCTION("""COMPUTED_VALUE"""),"F")</f>
        <v>F</v>
      </c>
      <c r="H394" s="8">
        <f>IFERROR(__xludf.DUMMYFUNCTION("""COMPUTED_VALUE"""),39.0)</f>
        <v>39</v>
      </c>
      <c r="I394" s="8" t="str">
        <f>IFERROR(__xludf.DUMMYFUNCTION("""COMPUTED_VALUE"""),"Nurse D")</f>
        <v>Nurse D</v>
      </c>
      <c r="J394" s="8" t="str">
        <f>IFERROR(__xludf.DUMMYFUNCTION("""COMPUTED_VALUE"""),"Consultation")</f>
        <v>Consultation</v>
      </c>
      <c r="K394" s="8">
        <f>IFERROR(__xludf.DUMMYFUNCTION("""COMPUTED_VALUE"""),20.0)</f>
        <v>20</v>
      </c>
      <c r="L394" s="8">
        <f>IFERROR(__xludf.DUMMYFUNCTION("""COMPUTED_VALUE"""),19.0)</f>
        <v>19</v>
      </c>
      <c r="M394" s="8">
        <f>IFERROR(__xludf.DUMMYFUNCTION("""COMPUTED_VALUE"""),-1.0)</f>
        <v>-1</v>
      </c>
      <c r="N394" s="8">
        <f>IFERROR(__xludf.DUMMYFUNCTION("""COMPUTED_VALUE"""),1.0)</f>
        <v>1</v>
      </c>
      <c r="O394" s="8" t="str">
        <f>IFERROR(__xludf.DUMMYFUNCTION("""COMPUTED_VALUE"""),"Yes")</f>
        <v>Yes</v>
      </c>
      <c r="P394" s="8"/>
    </row>
    <row r="395">
      <c r="A395" s="8" t="str">
        <f>IFERROR(__xludf.DUMMYFUNCTION("""COMPUTED_VALUE"""),"A0441")</f>
        <v>A0441</v>
      </c>
      <c r="B395" s="8" t="str">
        <f>IFERROR(__xludf.DUMMYFUNCTION("""COMPUTED_VALUE"""),"P0441")</f>
        <v>P0441</v>
      </c>
      <c r="C395" s="5">
        <f>IFERROR(__xludf.DUMMYFUNCTION("""COMPUTED_VALUE"""),45867.0)</f>
        <v>45867</v>
      </c>
      <c r="D395" s="5" t="str">
        <f>IFERROR(__xludf.DUMMYFUNCTION("""COMPUTED_VALUE"""),"Tuesday")</f>
        <v>Tuesday</v>
      </c>
      <c r="E395" s="6">
        <f>IFERROR(__xludf.DUMMYFUNCTION("""COMPUTED_VALUE"""),2.0)</f>
        <v>2</v>
      </c>
      <c r="F395" s="7">
        <f>IFERROR(__xludf.DUMMYFUNCTION("""COMPUTED_VALUE"""),0.34375)</f>
        <v>0.34375</v>
      </c>
      <c r="G395" s="8" t="str">
        <f>IFERROR(__xludf.DUMMYFUNCTION("""COMPUTED_VALUE"""),"F")</f>
        <v>F</v>
      </c>
      <c r="H395" s="8">
        <f>IFERROR(__xludf.DUMMYFUNCTION("""COMPUTED_VALUE"""),47.0)</f>
        <v>47</v>
      </c>
      <c r="I395" s="8" t="str">
        <f>IFERROR(__xludf.DUMMYFUNCTION("""COMPUTED_VALUE"""),"Nurse D")</f>
        <v>Nurse D</v>
      </c>
      <c r="J395" s="8" t="str">
        <f>IFERROR(__xludf.DUMMYFUNCTION("""COMPUTED_VALUE"""),"Consultation")</f>
        <v>Consultation</v>
      </c>
      <c r="K395" s="8">
        <f>IFERROR(__xludf.DUMMYFUNCTION("""COMPUTED_VALUE"""),20.0)</f>
        <v>20</v>
      </c>
      <c r="L395" s="8">
        <f>IFERROR(__xludf.DUMMYFUNCTION("""COMPUTED_VALUE"""),19.0)</f>
        <v>19</v>
      </c>
      <c r="M395" s="8">
        <f>IFERROR(__xludf.DUMMYFUNCTION("""COMPUTED_VALUE"""),-1.0)</f>
        <v>-1</v>
      </c>
      <c r="N395" s="8">
        <f>IFERROR(__xludf.DUMMYFUNCTION("""COMPUTED_VALUE"""),1.0)</f>
        <v>1</v>
      </c>
      <c r="O395" s="8" t="str">
        <f>IFERROR(__xludf.DUMMYFUNCTION("""COMPUTED_VALUE"""),"Yes")</f>
        <v>Yes</v>
      </c>
      <c r="P395" s="8"/>
    </row>
    <row r="396">
      <c r="A396" s="8" t="str">
        <f>IFERROR(__xludf.DUMMYFUNCTION("""COMPUTED_VALUE"""),"A0460")</f>
        <v>A0460</v>
      </c>
      <c r="B396" s="8" t="str">
        <f>IFERROR(__xludf.DUMMYFUNCTION("""COMPUTED_VALUE"""),"P0460")</f>
        <v>P0460</v>
      </c>
      <c r="C396" s="5">
        <f>IFERROR(__xludf.DUMMYFUNCTION("""COMPUTED_VALUE"""),45867.0)</f>
        <v>45867</v>
      </c>
      <c r="D396" s="5" t="str">
        <f>IFERROR(__xludf.DUMMYFUNCTION("""COMPUTED_VALUE"""),"Tuesday")</f>
        <v>Tuesday</v>
      </c>
      <c r="E396" s="6">
        <f>IFERROR(__xludf.DUMMYFUNCTION("""COMPUTED_VALUE"""),2.0)</f>
        <v>2</v>
      </c>
      <c r="F396" s="7">
        <f>IFERROR(__xludf.DUMMYFUNCTION("""COMPUTED_VALUE"""),0.3541666666666667)</f>
        <v>0.3541666667</v>
      </c>
      <c r="G396" s="8" t="str">
        <f>IFERROR(__xludf.DUMMYFUNCTION("""COMPUTED_VALUE"""),"M")</f>
        <v>M</v>
      </c>
      <c r="H396" s="8">
        <f>IFERROR(__xludf.DUMMYFUNCTION("""COMPUTED_VALUE"""),8.0)</f>
        <v>8</v>
      </c>
      <c r="I396" s="8" t="str">
        <f>IFERROR(__xludf.DUMMYFUNCTION("""COMPUTED_VALUE"""),"Dr. B")</f>
        <v>Dr. B</v>
      </c>
      <c r="J396" s="8" t="str">
        <f>IFERROR(__xludf.DUMMYFUNCTION("""COMPUTED_VALUE"""),"Consultation")</f>
        <v>Consultation</v>
      </c>
      <c r="K396" s="8">
        <f>IFERROR(__xludf.DUMMYFUNCTION("""COMPUTED_VALUE"""),25.0)</f>
        <v>25</v>
      </c>
      <c r="L396" s="8">
        <f>IFERROR(__xludf.DUMMYFUNCTION("""COMPUTED_VALUE"""),25.0)</f>
        <v>25</v>
      </c>
      <c r="M396" s="8">
        <f>IFERROR(__xludf.DUMMYFUNCTION("""COMPUTED_VALUE"""),0.0)</f>
        <v>0</v>
      </c>
      <c r="N396" s="8">
        <f>IFERROR(__xludf.DUMMYFUNCTION("""COMPUTED_VALUE"""),0.0)</f>
        <v>0</v>
      </c>
      <c r="O396" s="8" t="str">
        <f>IFERROR(__xludf.DUMMYFUNCTION("""COMPUTED_VALUE"""),"Yes")</f>
        <v>Yes</v>
      </c>
      <c r="P396" s="8"/>
    </row>
    <row r="397">
      <c r="A397" s="8" t="str">
        <f>IFERROR(__xludf.DUMMYFUNCTION("""COMPUTED_VALUE"""),"A0499")</f>
        <v>A0499</v>
      </c>
      <c r="B397" s="8" t="str">
        <f>IFERROR(__xludf.DUMMYFUNCTION("""COMPUTED_VALUE"""),"P0499")</f>
        <v>P0499</v>
      </c>
      <c r="C397" s="5">
        <f>IFERROR(__xludf.DUMMYFUNCTION("""COMPUTED_VALUE"""),45867.0)</f>
        <v>45867</v>
      </c>
      <c r="D397" s="5" t="str">
        <f>IFERROR(__xludf.DUMMYFUNCTION("""COMPUTED_VALUE"""),"Tuesday")</f>
        <v>Tuesday</v>
      </c>
      <c r="E397" s="6">
        <f>IFERROR(__xludf.DUMMYFUNCTION("""COMPUTED_VALUE"""),2.0)</f>
        <v>2</v>
      </c>
      <c r="F397" s="7">
        <f>IFERROR(__xludf.DUMMYFUNCTION("""COMPUTED_VALUE"""),0.5416666666666666)</f>
        <v>0.5416666667</v>
      </c>
      <c r="G397" s="8" t="str">
        <f>IFERROR(__xludf.DUMMYFUNCTION("""COMPUTED_VALUE"""),"M")</f>
        <v>M</v>
      </c>
      <c r="H397" s="8">
        <f>IFERROR(__xludf.DUMMYFUNCTION("""COMPUTED_VALUE"""),67.0)</f>
        <v>67</v>
      </c>
      <c r="I397" s="8" t="str">
        <f>IFERROR(__xludf.DUMMYFUNCTION("""COMPUTED_VALUE"""),"Dr. C")</f>
        <v>Dr. C</v>
      </c>
      <c r="J397" s="8" t="str">
        <f>IFERROR(__xludf.DUMMYFUNCTION("""COMPUTED_VALUE"""),"Consultation")</f>
        <v>Consultation</v>
      </c>
      <c r="K397" s="8">
        <f>IFERROR(__xludf.DUMMYFUNCTION("""COMPUTED_VALUE"""),25.0)</f>
        <v>25</v>
      </c>
      <c r="L397" s="8">
        <f>IFERROR(__xludf.DUMMYFUNCTION("""COMPUTED_VALUE"""),26.0)</f>
        <v>26</v>
      </c>
      <c r="M397" s="8">
        <f>IFERROR(__xludf.DUMMYFUNCTION("""COMPUTED_VALUE"""),1.0)</f>
        <v>1</v>
      </c>
      <c r="N397" s="8">
        <f>IFERROR(__xludf.DUMMYFUNCTION("""COMPUTED_VALUE"""),1.0)</f>
        <v>1</v>
      </c>
      <c r="O397" s="8" t="str">
        <f>IFERROR(__xludf.DUMMYFUNCTION("""COMPUTED_VALUE"""),"Yes")</f>
        <v>Yes</v>
      </c>
      <c r="P397" s="8"/>
    </row>
    <row r="398">
      <c r="A398" s="8" t="str">
        <f>IFERROR(__xludf.DUMMYFUNCTION("""COMPUTED_VALUE"""),"A0195")</f>
        <v>A0195</v>
      </c>
      <c r="B398" s="8" t="str">
        <f>IFERROR(__xludf.DUMMYFUNCTION("""COMPUTED_VALUE"""),"P0195")</f>
        <v>P0195</v>
      </c>
      <c r="C398" s="5">
        <f>IFERROR(__xludf.DUMMYFUNCTION("""COMPUTED_VALUE"""),45867.0)</f>
        <v>45867</v>
      </c>
      <c r="D398" s="5" t="str">
        <f>IFERROR(__xludf.DUMMYFUNCTION("""COMPUTED_VALUE"""),"Tuesday")</f>
        <v>Tuesday</v>
      </c>
      <c r="E398" s="6">
        <f>IFERROR(__xludf.DUMMYFUNCTION("""COMPUTED_VALUE"""),2.0)</f>
        <v>2</v>
      </c>
      <c r="F398" s="7">
        <f>IFERROR(__xludf.DUMMYFUNCTION("""COMPUTED_VALUE"""),0.5)</f>
        <v>0.5</v>
      </c>
      <c r="G398" s="8" t="str">
        <f>IFERROR(__xludf.DUMMYFUNCTION("""COMPUTED_VALUE"""),"F")</f>
        <v>F</v>
      </c>
      <c r="H398" s="8">
        <f>IFERROR(__xludf.DUMMYFUNCTION("""COMPUTED_VALUE"""),6.0)</f>
        <v>6</v>
      </c>
      <c r="I398" s="8" t="str">
        <f>IFERROR(__xludf.DUMMYFUNCTION("""COMPUTED_VALUE"""),"Nurse D")</f>
        <v>Nurse D</v>
      </c>
      <c r="J398" s="8" t="str">
        <f>IFERROR(__xludf.DUMMYFUNCTION("""COMPUTED_VALUE"""),"Follow-up")</f>
        <v>Follow-up</v>
      </c>
      <c r="K398" s="8">
        <f>IFERROR(__xludf.DUMMYFUNCTION("""COMPUTED_VALUE"""),20.0)</f>
        <v>20</v>
      </c>
      <c r="L398" s="8">
        <f>IFERROR(__xludf.DUMMYFUNCTION("""COMPUTED_VALUE"""),21.0)</f>
        <v>21</v>
      </c>
      <c r="M398" s="8">
        <f>IFERROR(__xludf.DUMMYFUNCTION("""COMPUTED_VALUE"""),1.0)</f>
        <v>1</v>
      </c>
      <c r="N398" s="8">
        <f>IFERROR(__xludf.DUMMYFUNCTION("""COMPUTED_VALUE"""),1.0)</f>
        <v>1</v>
      </c>
      <c r="O398" s="8" t="str">
        <f>IFERROR(__xludf.DUMMYFUNCTION("""COMPUTED_VALUE"""),"Yes")</f>
        <v>Yes</v>
      </c>
      <c r="P398" s="8"/>
    </row>
    <row r="399">
      <c r="A399" s="8" t="str">
        <f>IFERROR(__xludf.DUMMYFUNCTION("""COMPUTED_VALUE"""),"A0127")</f>
        <v>A0127</v>
      </c>
      <c r="B399" s="8" t="str">
        <f>IFERROR(__xludf.DUMMYFUNCTION("""COMPUTED_VALUE"""),"P0127")</f>
        <v>P0127</v>
      </c>
      <c r="C399" s="5">
        <f>IFERROR(__xludf.DUMMYFUNCTION("""COMPUTED_VALUE"""),45867.0)</f>
        <v>45867</v>
      </c>
      <c r="D399" s="5" t="str">
        <f>IFERROR(__xludf.DUMMYFUNCTION("""COMPUTED_VALUE"""),"Tuesday")</f>
        <v>Tuesday</v>
      </c>
      <c r="E399" s="6">
        <f>IFERROR(__xludf.DUMMYFUNCTION("""COMPUTED_VALUE"""),2.0)</f>
        <v>2</v>
      </c>
      <c r="F399" s="7">
        <f>IFERROR(__xludf.DUMMYFUNCTION("""COMPUTED_VALUE"""),0.5833333333333334)</f>
        <v>0.5833333333</v>
      </c>
      <c r="G399" s="8" t="str">
        <f>IFERROR(__xludf.DUMMYFUNCTION("""COMPUTED_VALUE"""),"F")</f>
        <v>F</v>
      </c>
      <c r="H399" s="8">
        <f>IFERROR(__xludf.DUMMYFUNCTION("""COMPUTED_VALUE"""),79.0)</f>
        <v>79</v>
      </c>
      <c r="I399" s="8" t="str">
        <f>IFERROR(__xludf.DUMMYFUNCTION("""COMPUTED_VALUE"""),"Dr. B")</f>
        <v>Dr. B</v>
      </c>
      <c r="J399" s="8" t="str">
        <f>IFERROR(__xludf.DUMMYFUNCTION("""COMPUTED_VALUE"""),"Consultation")</f>
        <v>Consultation</v>
      </c>
      <c r="K399" s="8">
        <f>IFERROR(__xludf.DUMMYFUNCTION("""COMPUTED_VALUE"""),25.0)</f>
        <v>25</v>
      </c>
      <c r="L399" s="8">
        <f>IFERROR(__xludf.DUMMYFUNCTION("""COMPUTED_VALUE"""),27.0)</f>
        <v>27</v>
      </c>
      <c r="M399" s="8">
        <f>IFERROR(__xludf.DUMMYFUNCTION("""COMPUTED_VALUE"""),2.0)</f>
        <v>2</v>
      </c>
      <c r="N399" s="8">
        <f>IFERROR(__xludf.DUMMYFUNCTION("""COMPUTED_VALUE"""),2.0)</f>
        <v>2</v>
      </c>
      <c r="O399" s="8" t="str">
        <f>IFERROR(__xludf.DUMMYFUNCTION("""COMPUTED_VALUE"""),"Yes")</f>
        <v>Yes</v>
      </c>
      <c r="P399" s="8"/>
    </row>
    <row r="400">
      <c r="A400" s="8" t="str">
        <f>IFERROR(__xludf.DUMMYFUNCTION("""COMPUTED_VALUE"""),"A0204")</f>
        <v>A0204</v>
      </c>
      <c r="B400" s="8" t="str">
        <f>IFERROR(__xludf.DUMMYFUNCTION("""COMPUTED_VALUE"""),"P0204")</f>
        <v>P0204</v>
      </c>
      <c r="C400" s="5">
        <f>IFERROR(__xludf.DUMMYFUNCTION("""COMPUTED_VALUE"""),45867.0)</f>
        <v>45867</v>
      </c>
      <c r="D400" s="5" t="str">
        <f>IFERROR(__xludf.DUMMYFUNCTION("""COMPUTED_VALUE"""),"Tuesday")</f>
        <v>Tuesday</v>
      </c>
      <c r="E400" s="6">
        <f>IFERROR(__xludf.DUMMYFUNCTION("""COMPUTED_VALUE"""),2.0)</f>
        <v>2</v>
      </c>
      <c r="F400" s="7">
        <f>IFERROR(__xludf.DUMMYFUNCTION("""COMPUTED_VALUE"""),0.6770833333333334)</f>
        <v>0.6770833333</v>
      </c>
      <c r="G400" s="8" t="str">
        <f>IFERROR(__xludf.DUMMYFUNCTION("""COMPUTED_VALUE"""),"M")</f>
        <v>M</v>
      </c>
      <c r="H400" s="8">
        <f>IFERROR(__xludf.DUMMYFUNCTION("""COMPUTED_VALUE"""),51.0)</f>
        <v>51</v>
      </c>
      <c r="I400" s="8" t="str">
        <f>IFERROR(__xludf.DUMMYFUNCTION("""COMPUTED_VALUE"""),"Dr. A")</f>
        <v>Dr. A</v>
      </c>
      <c r="J400" s="8" t="str">
        <f>IFERROR(__xludf.DUMMYFUNCTION("""COMPUTED_VALUE"""),"Follow-up")</f>
        <v>Follow-up</v>
      </c>
      <c r="K400" s="8">
        <f>IFERROR(__xludf.DUMMYFUNCTION("""COMPUTED_VALUE"""),30.0)</f>
        <v>30</v>
      </c>
      <c r="L400" s="8">
        <f>IFERROR(__xludf.DUMMYFUNCTION("""COMPUTED_VALUE"""),32.0)</f>
        <v>32</v>
      </c>
      <c r="M400" s="8">
        <f>IFERROR(__xludf.DUMMYFUNCTION("""COMPUTED_VALUE"""),2.0)</f>
        <v>2</v>
      </c>
      <c r="N400" s="8">
        <f>IFERROR(__xludf.DUMMYFUNCTION("""COMPUTED_VALUE"""),2.0)</f>
        <v>2</v>
      </c>
      <c r="O400" s="8" t="str">
        <f>IFERROR(__xludf.DUMMYFUNCTION("""COMPUTED_VALUE"""),"Yes")</f>
        <v>Yes</v>
      </c>
      <c r="P400" s="8"/>
    </row>
    <row r="401">
      <c r="A401" s="8" t="str">
        <f>IFERROR(__xludf.DUMMYFUNCTION("""COMPUTED_VALUE"""),"A0002")</f>
        <v>A0002</v>
      </c>
      <c r="B401" s="8" t="str">
        <f>IFERROR(__xludf.DUMMYFUNCTION("""COMPUTED_VALUE"""),"P0002")</f>
        <v>P0002</v>
      </c>
      <c r="C401" s="5">
        <f>IFERROR(__xludf.DUMMYFUNCTION("""COMPUTED_VALUE"""),45867.0)</f>
        <v>45867</v>
      </c>
      <c r="D401" s="5" t="str">
        <f>IFERROR(__xludf.DUMMYFUNCTION("""COMPUTED_VALUE"""),"Tuesday")</f>
        <v>Tuesday</v>
      </c>
      <c r="E401" s="6">
        <f>IFERROR(__xludf.DUMMYFUNCTION("""COMPUTED_VALUE"""),2.0)</f>
        <v>2</v>
      </c>
      <c r="F401" s="7">
        <f>IFERROR(__xludf.DUMMYFUNCTION("""COMPUTED_VALUE"""),0.46875)</f>
        <v>0.46875</v>
      </c>
      <c r="G401" s="8" t="str">
        <f>IFERROR(__xludf.DUMMYFUNCTION("""COMPUTED_VALUE"""),"F")</f>
        <v>F</v>
      </c>
      <c r="H401" s="8">
        <f>IFERROR(__xludf.DUMMYFUNCTION("""COMPUTED_VALUE"""),63.0)</f>
        <v>63</v>
      </c>
      <c r="I401" s="8" t="str">
        <f>IFERROR(__xludf.DUMMYFUNCTION("""COMPUTED_VALUE"""),"Nurse D")</f>
        <v>Nurse D</v>
      </c>
      <c r="J401" s="8" t="str">
        <f>IFERROR(__xludf.DUMMYFUNCTION("""COMPUTED_VALUE"""),"Consultation")</f>
        <v>Consultation</v>
      </c>
      <c r="K401" s="8">
        <f>IFERROR(__xludf.DUMMYFUNCTION("""COMPUTED_VALUE"""),30.0)</f>
        <v>30</v>
      </c>
      <c r="L401" s="8">
        <f>IFERROR(__xludf.DUMMYFUNCTION("""COMPUTED_VALUE"""),33.0)</f>
        <v>33</v>
      </c>
      <c r="M401" s="8">
        <f>IFERROR(__xludf.DUMMYFUNCTION("""COMPUTED_VALUE"""),3.0)</f>
        <v>3</v>
      </c>
      <c r="N401" s="8">
        <f>IFERROR(__xludf.DUMMYFUNCTION("""COMPUTED_VALUE"""),3.0)</f>
        <v>3</v>
      </c>
      <c r="O401" s="8" t="str">
        <f>IFERROR(__xludf.DUMMYFUNCTION("""COMPUTED_VALUE"""),"Yes")</f>
        <v>Yes</v>
      </c>
      <c r="P401" s="8"/>
    </row>
    <row r="402">
      <c r="A402" s="8" t="str">
        <f>IFERROR(__xludf.DUMMYFUNCTION("""COMPUTED_VALUE"""),"A0391")</f>
        <v>A0391</v>
      </c>
      <c r="B402" s="8" t="str">
        <f>IFERROR(__xludf.DUMMYFUNCTION("""COMPUTED_VALUE"""),"P0391")</f>
        <v>P0391</v>
      </c>
      <c r="C402" s="5">
        <f>IFERROR(__xludf.DUMMYFUNCTION("""COMPUTED_VALUE"""),45867.0)</f>
        <v>45867</v>
      </c>
      <c r="D402" s="5" t="str">
        <f>IFERROR(__xludf.DUMMYFUNCTION("""COMPUTED_VALUE"""),"Tuesday")</f>
        <v>Tuesday</v>
      </c>
      <c r="E402" s="6">
        <f>IFERROR(__xludf.DUMMYFUNCTION("""COMPUTED_VALUE"""),2.0)</f>
        <v>2</v>
      </c>
      <c r="F402" s="7">
        <f>IFERROR(__xludf.DUMMYFUNCTION("""COMPUTED_VALUE"""),0.6145833333333334)</f>
        <v>0.6145833333</v>
      </c>
      <c r="G402" s="8" t="str">
        <f>IFERROR(__xludf.DUMMYFUNCTION("""COMPUTED_VALUE"""),"M")</f>
        <v>M</v>
      </c>
      <c r="H402" s="8">
        <f>IFERROR(__xludf.DUMMYFUNCTION("""COMPUTED_VALUE"""),35.0)</f>
        <v>35</v>
      </c>
      <c r="I402" s="8" t="str">
        <f>IFERROR(__xludf.DUMMYFUNCTION("""COMPUTED_VALUE"""),"Dr. C")</f>
        <v>Dr. C</v>
      </c>
      <c r="J402" s="8" t="str">
        <f>IFERROR(__xludf.DUMMYFUNCTION("""COMPUTED_VALUE"""),"Follow-up")</f>
        <v>Follow-up</v>
      </c>
      <c r="K402" s="8">
        <f>IFERROR(__xludf.DUMMYFUNCTION("""COMPUTED_VALUE"""),20.0)</f>
        <v>20</v>
      </c>
      <c r="L402" s="8">
        <f>IFERROR(__xludf.DUMMYFUNCTION("""COMPUTED_VALUE"""),23.0)</f>
        <v>23</v>
      </c>
      <c r="M402" s="8">
        <f>IFERROR(__xludf.DUMMYFUNCTION("""COMPUTED_VALUE"""),3.0)</f>
        <v>3</v>
      </c>
      <c r="N402" s="8">
        <f>IFERROR(__xludf.DUMMYFUNCTION("""COMPUTED_VALUE"""),3.0)</f>
        <v>3</v>
      </c>
      <c r="O402" s="8" t="str">
        <f>IFERROR(__xludf.DUMMYFUNCTION("""COMPUTED_VALUE"""),"Yes")</f>
        <v>Yes</v>
      </c>
      <c r="P402" s="8"/>
    </row>
    <row r="403">
      <c r="A403" s="8" t="str">
        <f>IFERROR(__xludf.DUMMYFUNCTION("""COMPUTED_VALUE"""),"A0451")</f>
        <v>A0451</v>
      </c>
      <c r="B403" s="8" t="str">
        <f>IFERROR(__xludf.DUMMYFUNCTION("""COMPUTED_VALUE"""),"P0451")</f>
        <v>P0451</v>
      </c>
      <c r="C403" s="5">
        <f>IFERROR(__xludf.DUMMYFUNCTION("""COMPUTED_VALUE"""),45867.0)</f>
        <v>45867</v>
      </c>
      <c r="D403" s="5" t="str">
        <f>IFERROR(__xludf.DUMMYFUNCTION("""COMPUTED_VALUE"""),"Tuesday")</f>
        <v>Tuesday</v>
      </c>
      <c r="E403" s="6">
        <f>IFERROR(__xludf.DUMMYFUNCTION("""COMPUTED_VALUE"""),2.0)</f>
        <v>2</v>
      </c>
      <c r="F403" s="7">
        <f>IFERROR(__xludf.DUMMYFUNCTION("""COMPUTED_VALUE"""),0.5729166666666666)</f>
        <v>0.5729166667</v>
      </c>
      <c r="G403" s="8" t="str">
        <f>IFERROR(__xludf.DUMMYFUNCTION("""COMPUTED_VALUE"""),"F")</f>
        <v>F</v>
      </c>
      <c r="H403" s="8">
        <f>IFERROR(__xludf.DUMMYFUNCTION("""COMPUTED_VALUE"""),3.0)</f>
        <v>3</v>
      </c>
      <c r="I403" s="8" t="str">
        <f>IFERROR(__xludf.DUMMYFUNCTION("""COMPUTED_VALUE"""),"Dr. A")</f>
        <v>Dr. A</v>
      </c>
      <c r="J403" s="8" t="str">
        <f>IFERROR(__xludf.DUMMYFUNCTION("""COMPUTED_VALUE"""),"Follow-up")</f>
        <v>Follow-up</v>
      </c>
      <c r="K403" s="8">
        <f>IFERROR(__xludf.DUMMYFUNCTION("""COMPUTED_VALUE"""),20.0)</f>
        <v>20</v>
      </c>
      <c r="L403" s="8">
        <f>IFERROR(__xludf.DUMMYFUNCTION("""COMPUTED_VALUE"""),23.0)</f>
        <v>23</v>
      </c>
      <c r="M403" s="8">
        <f>IFERROR(__xludf.DUMMYFUNCTION("""COMPUTED_VALUE"""),3.0)</f>
        <v>3</v>
      </c>
      <c r="N403" s="8">
        <f>IFERROR(__xludf.DUMMYFUNCTION("""COMPUTED_VALUE"""),3.0)</f>
        <v>3</v>
      </c>
      <c r="O403" s="8" t="str">
        <f>IFERROR(__xludf.DUMMYFUNCTION("""COMPUTED_VALUE"""),"Yes")</f>
        <v>Yes</v>
      </c>
      <c r="P403" s="8"/>
    </row>
    <row r="404">
      <c r="A404" s="8" t="str">
        <f>IFERROR(__xludf.DUMMYFUNCTION("""COMPUTED_VALUE"""),"A0006")</f>
        <v>A0006</v>
      </c>
      <c r="B404" s="8" t="str">
        <f>IFERROR(__xludf.DUMMYFUNCTION("""COMPUTED_VALUE"""),"P0006")</f>
        <v>P0006</v>
      </c>
      <c r="C404" s="5">
        <f>IFERROR(__xludf.DUMMYFUNCTION("""COMPUTED_VALUE"""),45867.0)</f>
        <v>45867</v>
      </c>
      <c r="D404" s="5" t="str">
        <f>IFERROR(__xludf.DUMMYFUNCTION("""COMPUTED_VALUE"""),"Tuesday")</f>
        <v>Tuesday</v>
      </c>
      <c r="E404" s="6">
        <f>IFERROR(__xludf.DUMMYFUNCTION("""COMPUTED_VALUE"""),2.0)</f>
        <v>2</v>
      </c>
      <c r="F404" s="7">
        <f>IFERROR(__xludf.DUMMYFUNCTION("""COMPUTED_VALUE"""),0.46875)</f>
        <v>0.46875</v>
      </c>
      <c r="G404" s="8" t="str">
        <f>IFERROR(__xludf.DUMMYFUNCTION("""COMPUTED_VALUE"""),"F")</f>
        <v>F</v>
      </c>
      <c r="H404" s="8">
        <f>IFERROR(__xludf.DUMMYFUNCTION("""COMPUTED_VALUE"""),77.0)</f>
        <v>77</v>
      </c>
      <c r="I404" s="8" t="str">
        <f>IFERROR(__xludf.DUMMYFUNCTION("""COMPUTED_VALUE"""),"Dr. B")</f>
        <v>Dr. B</v>
      </c>
      <c r="J404" s="8" t="str">
        <f>IFERROR(__xludf.DUMMYFUNCTION("""COMPUTED_VALUE"""),"Follow-up")</f>
        <v>Follow-up</v>
      </c>
      <c r="K404" s="8">
        <f>IFERROR(__xludf.DUMMYFUNCTION("""COMPUTED_VALUE"""),20.0)</f>
        <v>20</v>
      </c>
      <c r="L404" s="8">
        <f>IFERROR(__xludf.DUMMYFUNCTION("""COMPUTED_VALUE"""),24.0)</f>
        <v>24</v>
      </c>
      <c r="M404" s="8">
        <f>IFERROR(__xludf.DUMMYFUNCTION("""COMPUTED_VALUE"""),4.0)</f>
        <v>4</v>
      </c>
      <c r="N404" s="8">
        <f>IFERROR(__xludf.DUMMYFUNCTION("""COMPUTED_VALUE"""),4.0)</f>
        <v>4</v>
      </c>
      <c r="O404" s="8" t="str">
        <f>IFERROR(__xludf.DUMMYFUNCTION("""COMPUTED_VALUE"""),"Yes")</f>
        <v>Yes</v>
      </c>
      <c r="P404" s="8"/>
    </row>
    <row r="405">
      <c r="A405" s="8" t="str">
        <f>IFERROR(__xludf.DUMMYFUNCTION("""COMPUTED_VALUE"""),"A0095")</f>
        <v>A0095</v>
      </c>
      <c r="B405" s="8" t="str">
        <f>IFERROR(__xludf.DUMMYFUNCTION("""COMPUTED_VALUE"""),"P0095")</f>
        <v>P0095</v>
      </c>
      <c r="C405" s="5">
        <f>IFERROR(__xludf.DUMMYFUNCTION("""COMPUTED_VALUE"""),45867.0)</f>
        <v>45867</v>
      </c>
      <c r="D405" s="5" t="str">
        <f>IFERROR(__xludf.DUMMYFUNCTION("""COMPUTED_VALUE"""),"Tuesday")</f>
        <v>Tuesday</v>
      </c>
      <c r="E405" s="6">
        <f>IFERROR(__xludf.DUMMYFUNCTION("""COMPUTED_VALUE"""),2.0)</f>
        <v>2</v>
      </c>
      <c r="F405" s="7">
        <f>IFERROR(__xludf.DUMMYFUNCTION("""COMPUTED_VALUE"""),0.40625)</f>
        <v>0.40625</v>
      </c>
      <c r="G405" s="8" t="str">
        <f>IFERROR(__xludf.DUMMYFUNCTION("""COMPUTED_VALUE"""),"F")</f>
        <v>F</v>
      </c>
      <c r="H405" s="8">
        <f>IFERROR(__xludf.DUMMYFUNCTION("""COMPUTED_VALUE"""),50.0)</f>
        <v>50</v>
      </c>
      <c r="I405" s="8" t="str">
        <f>IFERROR(__xludf.DUMMYFUNCTION("""COMPUTED_VALUE"""),"Dr. B")</f>
        <v>Dr. B</v>
      </c>
      <c r="J405" s="8" t="str">
        <f>IFERROR(__xludf.DUMMYFUNCTION("""COMPUTED_VALUE"""),"Consultation")</f>
        <v>Consultation</v>
      </c>
      <c r="K405" s="8">
        <f>IFERROR(__xludf.DUMMYFUNCTION("""COMPUTED_VALUE"""),25.0)</f>
        <v>25</v>
      </c>
      <c r="L405" s="8">
        <f>IFERROR(__xludf.DUMMYFUNCTION("""COMPUTED_VALUE"""),30.0)</f>
        <v>30</v>
      </c>
      <c r="M405" s="8">
        <f>IFERROR(__xludf.DUMMYFUNCTION("""COMPUTED_VALUE"""),5.0)</f>
        <v>5</v>
      </c>
      <c r="N405" s="8">
        <f>IFERROR(__xludf.DUMMYFUNCTION("""COMPUTED_VALUE"""),5.0)</f>
        <v>5</v>
      </c>
      <c r="O405" s="8" t="str">
        <f>IFERROR(__xludf.DUMMYFUNCTION("""COMPUTED_VALUE"""),"Yes")</f>
        <v>Yes</v>
      </c>
      <c r="P405" s="8"/>
    </row>
    <row r="406">
      <c r="A406" s="8" t="str">
        <f>IFERROR(__xludf.DUMMYFUNCTION("""COMPUTED_VALUE"""),"A0316")</f>
        <v>A0316</v>
      </c>
      <c r="B406" s="8" t="str">
        <f>IFERROR(__xludf.DUMMYFUNCTION("""COMPUTED_VALUE"""),"P0316")</f>
        <v>P0316</v>
      </c>
      <c r="C406" s="5">
        <f>IFERROR(__xludf.DUMMYFUNCTION("""COMPUTED_VALUE"""),45867.0)</f>
        <v>45867</v>
      </c>
      <c r="D406" s="5" t="str">
        <f>IFERROR(__xludf.DUMMYFUNCTION("""COMPUTED_VALUE"""),"Tuesday")</f>
        <v>Tuesday</v>
      </c>
      <c r="E406" s="6">
        <f>IFERROR(__xludf.DUMMYFUNCTION("""COMPUTED_VALUE"""),2.0)</f>
        <v>2</v>
      </c>
      <c r="F406" s="7">
        <f>IFERROR(__xludf.DUMMYFUNCTION("""COMPUTED_VALUE"""),0.3854166666666667)</f>
        <v>0.3854166667</v>
      </c>
      <c r="G406" s="8" t="str">
        <f>IFERROR(__xludf.DUMMYFUNCTION("""COMPUTED_VALUE"""),"M")</f>
        <v>M</v>
      </c>
      <c r="H406" s="8">
        <f>IFERROR(__xludf.DUMMYFUNCTION("""COMPUTED_VALUE"""),5.0)</f>
        <v>5</v>
      </c>
      <c r="I406" s="8" t="str">
        <f>IFERROR(__xludf.DUMMYFUNCTION("""COMPUTED_VALUE"""),"Dr. B")</f>
        <v>Dr. B</v>
      </c>
      <c r="J406" s="8" t="str">
        <f>IFERROR(__xludf.DUMMYFUNCTION("""COMPUTED_VALUE"""),"Follow-up")</f>
        <v>Follow-up</v>
      </c>
      <c r="K406" s="8">
        <f>IFERROR(__xludf.DUMMYFUNCTION("""COMPUTED_VALUE"""),20.0)</f>
        <v>20</v>
      </c>
      <c r="L406" s="8">
        <f>IFERROR(__xludf.DUMMYFUNCTION("""COMPUTED_VALUE"""),26.0)</f>
        <v>26</v>
      </c>
      <c r="M406" s="8">
        <f>IFERROR(__xludf.DUMMYFUNCTION("""COMPUTED_VALUE"""),6.0)</f>
        <v>6</v>
      </c>
      <c r="N406" s="8">
        <f>IFERROR(__xludf.DUMMYFUNCTION("""COMPUTED_VALUE"""),6.0)</f>
        <v>6</v>
      </c>
      <c r="O406" s="8" t="str">
        <f>IFERROR(__xludf.DUMMYFUNCTION("""COMPUTED_VALUE"""),"Yes")</f>
        <v>Yes</v>
      </c>
      <c r="P406" s="8"/>
    </row>
    <row r="407">
      <c r="A407" s="8" t="str">
        <f>IFERROR(__xludf.DUMMYFUNCTION("""COMPUTED_VALUE"""),"A0468")</f>
        <v>A0468</v>
      </c>
      <c r="B407" s="8" t="str">
        <f>IFERROR(__xludf.DUMMYFUNCTION("""COMPUTED_VALUE"""),"P0468")</f>
        <v>P0468</v>
      </c>
      <c r="C407" s="5">
        <f>IFERROR(__xludf.DUMMYFUNCTION("""COMPUTED_VALUE"""),45867.0)</f>
        <v>45867</v>
      </c>
      <c r="D407" s="5" t="str">
        <f>IFERROR(__xludf.DUMMYFUNCTION("""COMPUTED_VALUE"""),"Tuesday")</f>
        <v>Tuesday</v>
      </c>
      <c r="E407" s="6">
        <f>IFERROR(__xludf.DUMMYFUNCTION("""COMPUTED_VALUE"""),2.0)</f>
        <v>2</v>
      </c>
      <c r="F407" s="7">
        <f>IFERROR(__xludf.DUMMYFUNCTION("""COMPUTED_VALUE"""),0.4895833333333333)</f>
        <v>0.4895833333</v>
      </c>
      <c r="G407" s="8" t="str">
        <f>IFERROR(__xludf.DUMMYFUNCTION("""COMPUTED_VALUE"""),"M")</f>
        <v>M</v>
      </c>
      <c r="H407" s="8">
        <f>IFERROR(__xludf.DUMMYFUNCTION("""COMPUTED_VALUE"""),51.0)</f>
        <v>51</v>
      </c>
      <c r="I407" s="8" t="str">
        <f>IFERROR(__xludf.DUMMYFUNCTION("""COMPUTED_VALUE"""),"Dr. A")</f>
        <v>Dr. A</v>
      </c>
      <c r="J407" s="8" t="str">
        <f>IFERROR(__xludf.DUMMYFUNCTION("""COMPUTED_VALUE"""),"Consultation")</f>
        <v>Consultation</v>
      </c>
      <c r="K407" s="8">
        <f>IFERROR(__xludf.DUMMYFUNCTION("""COMPUTED_VALUE"""),25.0)</f>
        <v>25</v>
      </c>
      <c r="L407" s="8">
        <f>IFERROR(__xludf.DUMMYFUNCTION("""COMPUTED_VALUE"""),32.0)</f>
        <v>32</v>
      </c>
      <c r="M407" s="8">
        <f>IFERROR(__xludf.DUMMYFUNCTION("""COMPUTED_VALUE"""),7.0)</f>
        <v>7</v>
      </c>
      <c r="N407" s="8">
        <f>IFERROR(__xludf.DUMMYFUNCTION("""COMPUTED_VALUE"""),7.0)</f>
        <v>7</v>
      </c>
      <c r="O407" s="8" t="str">
        <f>IFERROR(__xludf.DUMMYFUNCTION("""COMPUTED_VALUE"""),"Yes")</f>
        <v>Yes</v>
      </c>
      <c r="P407" s="8"/>
    </row>
    <row r="408">
      <c r="A408" s="8" t="str">
        <f>IFERROR(__xludf.DUMMYFUNCTION("""COMPUTED_VALUE"""),"A0101")</f>
        <v>A0101</v>
      </c>
      <c r="B408" s="8" t="str">
        <f>IFERROR(__xludf.DUMMYFUNCTION("""COMPUTED_VALUE"""),"P0101")</f>
        <v>P0101</v>
      </c>
      <c r="C408" s="5">
        <f>IFERROR(__xludf.DUMMYFUNCTION("""COMPUTED_VALUE"""),45868.0)</f>
        <v>45868</v>
      </c>
      <c r="D408" s="5" t="str">
        <f>IFERROR(__xludf.DUMMYFUNCTION("""COMPUTED_VALUE"""),"Wednesday")</f>
        <v>Wednesday</v>
      </c>
      <c r="E408" s="6">
        <f>IFERROR(__xludf.DUMMYFUNCTION("""COMPUTED_VALUE"""),3.0)</f>
        <v>3</v>
      </c>
      <c r="F408" s="7">
        <f>IFERROR(__xludf.DUMMYFUNCTION("""COMPUTED_VALUE"""),0.46875)</f>
        <v>0.46875</v>
      </c>
      <c r="G408" s="8" t="str">
        <f>IFERROR(__xludf.DUMMYFUNCTION("""COMPUTED_VALUE"""),"F")</f>
        <v>F</v>
      </c>
      <c r="H408" s="8">
        <f>IFERROR(__xludf.DUMMYFUNCTION("""COMPUTED_VALUE"""),42.0)</f>
        <v>42</v>
      </c>
      <c r="I408" s="8" t="str">
        <f>IFERROR(__xludf.DUMMYFUNCTION("""COMPUTED_VALUE"""),"Dr. A")</f>
        <v>Dr. A</v>
      </c>
      <c r="J408" s="8" t="str">
        <f>IFERROR(__xludf.DUMMYFUNCTION("""COMPUTED_VALUE"""),"Follow-up")</f>
        <v>Follow-up</v>
      </c>
      <c r="K408" s="8">
        <f>IFERROR(__xludf.DUMMYFUNCTION("""COMPUTED_VALUE"""),25.0)</f>
        <v>25</v>
      </c>
      <c r="L408" s="8">
        <f>IFERROR(__xludf.DUMMYFUNCTION("""COMPUTED_VALUE"""),17.0)</f>
        <v>17</v>
      </c>
      <c r="M408" s="8">
        <f>IFERROR(__xludf.DUMMYFUNCTION("""COMPUTED_VALUE"""),-8.0)</f>
        <v>-8</v>
      </c>
      <c r="N408" s="8">
        <f>IFERROR(__xludf.DUMMYFUNCTION("""COMPUTED_VALUE"""),8.0)</f>
        <v>8</v>
      </c>
      <c r="O408" s="8" t="str">
        <f>IFERROR(__xludf.DUMMYFUNCTION("""COMPUTED_VALUE"""),"Yes")</f>
        <v>Yes</v>
      </c>
      <c r="P408" s="8"/>
    </row>
    <row r="409">
      <c r="A409" s="8" t="str">
        <f>IFERROR(__xludf.DUMMYFUNCTION("""COMPUTED_VALUE"""),"A0450")</f>
        <v>A0450</v>
      </c>
      <c r="B409" s="8" t="str">
        <f>IFERROR(__xludf.DUMMYFUNCTION("""COMPUTED_VALUE"""),"P0450")</f>
        <v>P0450</v>
      </c>
      <c r="C409" s="5">
        <f>IFERROR(__xludf.DUMMYFUNCTION("""COMPUTED_VALUE"""),45868.0)</f>
        <v>45868</v>
      </c>
      <c r="D409" s="5" t="str">
        <f>IFERROR(__xludf.DUMMYFUNCTION("""COMPUTED_VALUE"""),"Wednesday")</f>
        <v>Wednesday</v>
      </c>
      <c r="E409" s="6">
        <f>IFERROR(__xludf.DUMMYFUNCTION("""COMPUTED_VALUE"""),3.0)</f>
        <v>3</v>
      </c>
      <c r="F409" s="7">
        <f>IFERROR(__xludf.DUMMYFUNCTION("""COMPUTED_VALUE"""),0.5729166666666666)</f>
        <v>0.5729166667</v>
      </c>
      <c r="G409" s="8" t="str">
        <f>IFERROR(__xludf.DUMMYFUNCTION("""COMPUTED_VALUE"""),"F")</f>
        <v>F</v>
      </c>
      <c r="H409" s="8">
        <f>IFERROR(__xludf.DUMMYFUNCTION("""COMPUTED_VALUE"""),55.0)</f>
        <v>55</v>
      </c>
      <c r="I409" s="8" t="str">
        <f>IFERROR(__xludf.DUMMYFUNCTION("""COMPUTED_VALUE"""),"Dr. A")</f>
        <v>Dr. A</v>
      </c>
      <c r="J409" s="8" t="str">
        <f>IFERROR(__xludf.DUMMYFUNCTION("""COMPUTED_VALUE"""),"Follow-up")</f>
        <v>Follow-up</v>
      </c>
      <c r="K409" s="8">
        <f>IFERROR(__xludf.DUMMYFUNCTION("""COMPUTED_VALUE"""),15.0)</f>
        <v>15</v>
      </c>
      <c r="L409" s="8">
        <f>IFERROR(__xludf.DUMMYFUNCTION("""COMPUTED_VALUE"""),8.0)</f>
        <v>8</v>
      </c>
      <c r="M409" s="8">
        <f>IFERROR(__xludf.DUMMYFUNCTION("""COMPUTED_VALUE"""),-7.0)</f>
        <v>-7</v>
      </c>
      <c r="N409" s="8">
        <f>IFERROR(__xludf.DUMMYFUNCTION("""COMPUTED_VALUE"""),7.0)</f>
        <v>7</v>
      </c>
      <c r="O409" s="8" t="str">
        <f>IFERROR(__xludf.DUMMYFUNCTION("""COMPUTED_VALUE"""),"Yes")</f>
        <v>Yes</v>
      </c>
      <c r="P409" s="8"/>
    </row>
    <row r="410">
      <c r="A410" s="8" t="str">
        <f>IFERROR(__xludf.DUMMYFUNCTION("""COMPUTED_VALUE"""),"A0232")</f>
        <v>A0232</v>
      </c>
      <c r="B410" s="8" t="str">
        <f>IFERROR(__xludf.DUMMYFUNCTION("""COMPUTED_VALUE"""),"P0232")</f>
        <v>P0232</v>
      </c>
      <c r="C410" s="5">
        <f>IFERROR(__xludf.DUMMYFUNCTION("""COMPUTED_VALUE"""),45868.0)</f>
        <v>45868</v>
      </c>
      <c r="D410" s="5" t="str">
        <f>IFERROR(__xludf.DUMMYFUNCTION("""COMPUTED_VALUE"""),"Wednesday")</f>
        <v>Wednesday</v>
      </c>
      <c r="E410" s="6">
        <f>IFERROR(__xludf.DUMMYFUNCTION("""COMPUTED_VALUE"""),3.0)</f>
        <v>3</v>
      </c>
      <c r="F410" s="7">
        <f>IFERROR(__xludf.DUMMYFUNCTION("""COMPUTED_VALUE"""),0.6875)</f>
        <v>0.6875</v>
      </c>
      <c r="G410" s="8" t="str">
        <f>IFERROR(__xludf.DUMMYFUNCTION("""COMPUTED_VALUE"""),"M")</f>
        <v>M</v>
      </c>
      <c r="H410" s="8">
        <f>IFERROR(__xludf.DUMMYFUNCTION("""COMPUTED_VALUE"""),13.0)</f>
        <v>13</v>
      </c>
      <c r="I410" s="8" t="str">
        <f>IFERROR(__xludf.DUMMYFUNCTION("""COMPUTED_VALUE"""),"Dr. B")</f>
        <v>Dr. B</v>
      </c>
      <c r="J410" s="8" t="str">
        <f>IFERROR(__xludf.DUMMYFUNCTION("""COMPUTED_VALUE"""),"Consultation")</f>
        <v>Consultation</v>
      </c>
      <c r="K410" s="8">
        <f>IFERROR(__xludf.DUMMYFUNCTION("""COMPUTED_VALUE"""),25.0)</f>
        <v>25</v>
      </c>
      <c r="L410" s="8">
        <f>IFERROR(__xludf.DUMMYFUNCTION("""COMPUTED_VALUE"""),21.0)</f>
        <v>21</v>
      </c>
      <c r="M410" s="8">
        <f>IFERROR(__xludf.DUMMYFUNCTION("""COMPUTED_VALUE"""),-4.0)</f>
        <v>-4</v>
      </c>
      <c r="N410" s="8">
        <f>IFERROR(__xludf.DUMMYFUNCTION("""COMPUTED_VALUE"""),4.0)</f>
        <v>4</v>
      </c>
      <c r="O410" s="8" t="str">
        <f>IFERROR(__xludf.DUMMYFUNCTION("""COMPUTED_VALUE"""),"Yes")</f>
        <v>Yes</v>
      </c>
      <c r="P410" s="8"/>
    </row>
    <row r="411">
      <c r="A411" s="8" t="str">
        <f>IFERROR(__xludf.DUMMYFUNCTION("""COMPUTED_VALUE"""),"A0423")</f>
        <v>A0423</v>
      </c>
      <c r="B411" s="8" t="str">
        <f>IFERROR(__xludf.DUMMYFUNCTION("""COMPUTED_VALUE"""),"P0423")</f>
        <v>P0423</v>
      </c>
      <c r="C411" s="5">
        <f>IFERROR(__xludf.DUMMYFUNCTION("""COMPUTED_VALUE"""),45868.0)</f>
        <v>45868</v>
      </c>
      <c r="D411" s="5" t="str">
        <f>IFERROR(__xludf.DUMMYFUNCTION("""COMPUTED_VALUE"""),"Wednesday")</f>
        <v>Wednesday</v>
      </c>
      <c r="E411" s="6">
        <f>IFERROR(__xludf.DUMMYFUNCTION("""COMPUTED_VALUE"""),3.0)</f>
        <v>3</v>
      </c>
      <c r="F411" s="7">
        <f>IFERROR(__xludf.DUMMYFUNCTION("""COMPUTED_VALUE"""),0.59375)</f>
        <v>0.59375</v>
      </c>
      <c r="G411" s="8" t="str">
        <f>IFERROR(__xludf.DUMMYFUNCTION("""COMPUTED_VALUE"""),"F")</f>
        <v>F</v>
      </c>
      <c r="H411" s="8">
        <f>IFERROR(__xludf.DUMMYFUNCTION("""COMPUTED_VALUE"""),71.0)</f>
        <v>71</v>
      </c>
      <c r="I411" s="8" t="str">
        <f>IFERROR(__xludf.DUMMYFUNCTION("""COMPUTED_VALUE"""),"Dr. B")</f>
        <v>Dr. B</v>
      </c>
      <c r="J411" s="8" t="str">
        <f>IFERROR(__xludf.DUMMYFUNCTION("""COMPUTED_VALUE"""),"Consultation")</f>
        <v>Consultation</v>
      </c>
      <c r="K411" s="8">
        <f>IFERROR(__xludf.DUMMYFUNCTION("""COMPUTED_VALUE"""),30.0)</f>
        <v>30</v>
      </c>
      <c r="L411" s="8">
        <f>IFERROR(__xludf.DUMMYFUNCTION("""COMPUTED_VALUE"""),26.0)</f>
        <v>26</v>
      </c>
      <c r="M411" s="8">
        <f>IFERROR(__xludf.DUMMYFUNCTION("""COMPUTED_VALUE"""),-4.0)</f>
        <v>-4</v>
      </c>
      <c r="N411" s="8">
        <f>IFERROR(__xludf.DUMMYFUNCTION("""COMPUTED_VALUE"""),4.0)</f>
        <v>4</v>
      </c>
      <c r="O411" s="8" t="str">
        <f>IFERROR(__xludf.DUMMYFUNCTION("""COMPUTED_VALUE"""),"Yes")</f>
        <v>Yes</v>
      </c>
      <c r="P411" s="8"/>
    </row>
    <row r="412">
      <c r="A412" s="8" t="str">
        <f>IFERROR(__xludf.DUMMYFUNCTION("""COMPUTED_VALUE"""),"A0089")</f>
        <v>A0089</v>
      </c>
      <c r="B412" s="8" t="str">
        <f>IFERROR(__xludf.DUMMYFUNCTION("""COMPUTED_VALUE"""),"P0089")</f>
        <v>P0089</v>
      </c>
      <c r="C412" s="5">
        <f>IFERROR(__xludf.DUMMYFUNCTION("""COMPUTED_VALUE"""),45868.0)</f>
        <v>45868</v>
      </c>
      <c r="D412" s="5" t="str">
        <f>IFERROR(__xludf.DUMMYFUNCTION("""COMPUTED_VALUE"""),"Wednesday")</f>
        <v>Wednesday</v>
      </c>
      <c r="E412" s="6">
        <f>IFERROR(__xludf.DUMMYFUNCTION("""COMPUTED_VALUE"""),3.0)</f>
        <v>3</v>
      </c>
      <c r="F412" s="7">
        <f>IFERROR(__xludf.DUMMYFUNCTION("""COMPUTED_VALUE"""),0.3854166666666667)</f>
        <v>0.3854166667</v>
      </c>
      <c r="G412" s="8" t="str">
        <f>IFERROR(__xludf.DUMMYFUNCTION("""COMPUTED_VALUE"""),"M")</f>
        <v>M</v>
      </c>
      <c r="H412" s="8">
        <f>IFERROR(__xludf.DUMMYFUNCTION("""COMPUTED_VALUE"""),56.0)</f>
        <v>56</v>
      </c>
      <c r="I412" s="8" t="str">
        <f>IFERROR(__xludf.DUMMYFUNCTION("""COMPUTED_VALUE"""),"Dr. A")</f>
        <v>Dr. A</v>
      </c>
      <c r="J412" s="8" t="str">
        <f>IFERROR(__xludf.DUMMYFUNCTION("""COMPUTED_VALUE"""),"Follow-up")</f>
        <v>Follow-up</v>
      </c>
      <c r="K412" s="8">
        <f>IFERROR(__xludf.DUMMYFUNCTION("""COMPUTED_VALUE"""),15.0)</f>
        <v>15</v>
      </c>
      <c r="L412" s="8">
        <f>IFERROR(__xludf.DUMMYFUNCTION("""COMPUTED_VALUE"""),11.0)</f>
        <v>11</v>
      </c>
      <c r="M412" s="8">
        <f>IFERROR(__xludf.DUMMYFUNCTION("""COMPUTED_VALUE"""),-4.0)</f>
        <v>-4</v>
      </c>
      <c r="N412" s="8">
        <f>IFERROR(__xludf.DUMMYFUNCTION("""COMPUTED_VALUE"""),4.0)</f>
        <v>4</v>
      </c>
      <c r="O412" s="8" t="str">
        <f>IFERROR(__xludf.DUMMYFUNCTION("""COMPUTED_VALUE"""),"Yes")</f>
        <v>Yes</v>
      </c>
      <c r="P412" s="8"/>
    </row>
    <row r="413">
      <c r="A413" s="8" t="str">
        <f>IFERROR(__xludf.DUMMYFUNCTION("""COMPUTED_VALUE"""),"A0162")</f>
        <v>A0162</v>
      </c>
      <c r="B413" s="8" t="str">
        <f>IFERROR(__xludf.DUMMYFUNCTION("""COMPUTED_VALUE"""),"P0162")</f>
        <v>P0162</v>
      </c>
      <c r="C413" s="5">
        <f>IFERROR(__xludf.DUMMYFUNCTION("""COMPUTED_VALUE"""),45868.0)</f>
        <v>45868</v>
      </c>
      <c r="D413" s="5" t="str">
        <f>IFERROR(__xludf.DUMMYFUNCTION("""COMPUTED_VALUE"""),"Wednesday")</f>
        <v>Wednesday</v>
      </c>
      <c r="E413" s="6">
        <f>IFERROR(__xludf.DUMMYFUNCTION("""COMPUTED_VALUE"""),3.0)</f>
        <v>3</v>
      </c>
      <c r="F413" s="7">
        <f>IFERROR(__xludf.DUMMYFUNCTION("""COMPUTED_VALUE"""),0.375)</f>
        <v>0.375</v>
      </c>
      <c r="G413" s="8" t="str">
        <f>IFERROR(__xludf.DUMMYFUNCTION("""COMPUTED_VALUE"""),"F")</f>
        <v>F</v>
      </c>
      <c r="H413" s="8">
        <f>IFERROR(__xludf.DUMMYFUNCTION("""COMPUTED_VALUE"""),42.0)</f>
        <v>42</v>
      </c>
      <c r="I413" s="8" t="str">
        <f>IFERROR(__xludf.DUMMYFUNCTION("""COMPUTED_VALUE"""),"Nurse D")</f>
        <v>Nurse D</v>
      </c>
      <c r="J413" s="8" t="str">
        <f>IFERROR(__xludf.DUMMYFUNCTION("""COMPUTED_VALUE"""),"Follow-up")</f>
        <v>Follow-up</v>
      </c>
      <c r="K413" s="8">
        <f>IFERROR(__xludf.DUMMYFUNCTION("""COMPUTED_VALUE"""),25.0)</f>
        <v>25</v>
      </c>
      <c r="L413" s="8">
        <f>IFERROR(__xludf.DUMMYFUNCTION("""COMPUTED_VALUE"""),22.0)</f>
        <v>22</v>
      </c>
      <c r="M413" s="8">
        <f>IFERROR(__xludf.DUMMYFUNCTION("""COMPUTED_VALUE"""),-3.0)</f>
        <v>-3</v>
      </c>
      <c r="N413" s="8">
        <f>IFERROR(__xludf.DUMMYFUNCTION("""COMPUTED_VALUE"""),3.0)</f>
        <v>3</v>
      </c>
      <c r="O413" s="8" t="str">
        <f>IFERROR(__xludf.DUMMYFUNCTION("""COMPUTED_VALUE"""),"Yes")</f>
        <v>Yes</v>
      </c>
      <c r="P413" s="8"/>
    </row>
    <row r="414">
      <c r="A414" s="8" t="str">
        <f>IFERROR(__xludf.DUMMYFUNCTION("""COMPUTED_VALUE"""),"A0357")</f>
        <v>A0357</v>
      </c>
      <c r="B414" s="8" t="str">
        <f>IFERROR(__xludf.DUMMYFUNCTION("""COMPUTED_VALUE"""),"P0357")</f>
        <v>P0357</v>
      </c>
      <c r="C414" s="5">
        <f>IFERROR(__xludf.DUMMYFUNCTION("""COMPUTED_VALUE"""),45868.0)</f>
        <v>45868</v>
      </c>
      <c r="D414" s="5" t="str">
        <f>IFERROR(__xludf.DUMMYFUNCTION("""COMPUTED_VALUE"""),"Wednesday")</f>
        <v>Wednesday</v>
      </c>
      <c r="E414" s="6">
        <f>IFERROR(__xludf.DUMMYFUNCTION("""COMPUTED_VALUE"""),3.0)</f>
        <v>3</v>
      </c>
      <c r="F414" s="7">
        <f>IFERROR(__xludf.DUMMYFUNCTION("""COMPUTED_VALUE"""),0.65625)</f>
        <v>0.65625</v>
      </c>
      <c r="G414" s="8" t="str">
        <f>IFERROR(__xludf.DUMMYFUNCTION("""COMPUTED_VALUE"""),"F")</f>
        <v>F</v>
      </c>
      <c r="H414" s="8">
        <f>IFERROR(__xludf.DUMMYFUNCTION("""COMPUTED_VALUE"""),5.0)</f>
        <v>5</v>
      </c>
      <c r="I414" s="8" t="str">
        <f>IFERROR(__xludf.DUMMYFUNCTION("""COMPUTED_VALUE"""),"Nurse D")</f>
        <v>Nurse D</v>
      </c>
      <c r="J414" s="8" t="str">
        <f>IFERROR(__xludf.DUMMYFUNCTION("""COMPUTED_VALUE"""),"Follow-up")</f>
        <v>Follow-up</v>
      </c>
      <c r="K414" s="8">
        <f>IFERROR(__xludf.DUMMYFUNCTION("""COMPUTED_VALUE"""),25.0)</f>
        <v>25</v>
      </c>
      <c r="L414" s="8">
        <f>IFERROR(__xludf.DUMMYFUNCTION("""COMPUTED_VALUE"""),22.0)</f>
        <v>22</v>
      </c>
      <c r="M414" s="8">
        <f>IFERROR(__xludf.DUMMYFUNCTION("""COMPUTED_VALUE"""),-3.0)</f>
        <v>-3</v>
      </c>
      <c r="N414" s="8">
        <f>IFERROR(__xludf.DUMMYFUNCTION("""COMPUTED_VALUE"""),3.0)</f>
        <v>3</v>
      </c>
      <c r="O414" s="8" t="str">
        <f>IFERROR(__xludf.DUMMYFUNCTION("""COMPUTED_VALUE"""),"Yes")</f>
        <v>Yes</v>
      </c>
      <c r="P414" s="8"/>
    </row>
    <row r="415">
      <c r="A415" s="8" t="str">
        <f>IFERROR(__xludf.DUMMYFUNCTION("""COMPUTED_VALUE"""),"A0342")</f>
        <v>A0342</v>
      </c>
      <c r="B415" s="8" t="str">
        <f>IFERROR(__xludf.DUMMYFUNCTION("""COMPUTED_VALUE"""),"P0342")</f>
        <v>P0342</v>
      </c>
      <c r="C415" s="5">
        <f>IFERROR(__xludf.DUMMYFUNCTION("""COMPUTED_VALUE"""),45868.0)</f>
        <v>45868</v>
      </c>
      <c r="D415" s="5" t="str">
        <f>IFERROR(__xludf.DUMMYFUNCTION("""COMPUTED_VALUE"""),"Wednesday")</f>
        <v>Wednesday</v>
      </c>
      <c r="E415" s="6">
        <f>IFERROR(__xludf.DUMMYFUNCTION("""COMPUTED_VALUE"""),3.0)</f>
        <v>3</v>
      </c>
      <c r="F415" s="7">
        <f>IFERROR(__xludf.DUMMYFUNCTION("""COMPUTED_VALUE"""),0.3541666666666667)</f>
        <v>0.3541666667</v>
      </c>
      <c r="G415" s="8" t="str">
        <f>IFERROR(__xludf.DUMMYFUNCTION("""COMPUTED_VALUE"""),"F")</f>
        <v>F</v>
      </c>
      <c r="H415" s="8">
        <f>IFERROR(__xludf.DUMMYFUNCTION("""COMPUTED_VALUE"""),11.0)</f>
        <v>11</v>
      </c>
      <c r="I415" s="8" t="str">
        <f>IFERROR(__xludf.DUMMYFUNCTION("""COMPUTED_VALUE"""),"Dr. C")</f>
        <v>Dr. C</v>
      </c>
      <c r="J415" s="8" t="str">
        <f>IFERROR(__xludf.DUMMYFUNCTION("""COMPUTED_VALUE"""),"Consultation")</f>
        <v>Consultation</v>
      </c>
      <c r="K415" s="8">
        <f>IFERROR(__xludf.DUMMYFUNCTION("""COMPUTED_VALUE"""),30.0)</f>
        <v>30</v>
      </c>
      <c r="L415" s="8">
        <f>IFERROR(__xludf.DUMMYFUNCTION("""COMPUTED_VALUE"""),30.0)</f>
        <v>30</v>
      </c>
      <c r="M415" s="8">
        <f>IFERROR(__xludf.DUMMYFUNCTION("""COMPUTED_VALUE"""),0.0)</f>
        <v>0</v>
      </c>
      <c r="N415" s="8">
        <f>IFERROR(__xludf.DUMMYFUNCTION("""COMPUTED_VALUE"""),0.0)</f>
        <v>0</v>
      </c>
      <c r="O415" s="8" t="str">
        <f>IFERROR(__xludf.DUMMYFUNCTION("""COMPUTED_VALUE"""),"Yes")</f>
        <v>Yes</v>
      </c>
      <c r="P415" s="8"/>
    </row>
    <row r="416">
      <c r="A416" s="8" t="str">
        <f>IFERROR(__xludf.DUMMYFUNCTION("""COMPUTED_VALUE"""),"A0197")</f>
        <v>A0197</v>
      </c>
      <c r="B416" s="8" t="str">
        <f>IFERROR(__xludf.DUMMYFUNCTION("""COMPUTED_VALUE"""),"P0197")</f>
        <v>P0197</v>
      </c>
      <c r="C416" s="5">
        <f>IFERROR(__xludf.DUMMYFUNCTION("""COMPUTED_VALUE"""),45868.0)</f>
        <v>45868</v>
      </c>
      <c r="D416" s="5" t="str">
        <f>IFERROR(__xludf.DUMMYFUNCTION("""COMPUTED_VALUE"""),"Wednesday")</f>
        <v>Wednesday</v>
      </c>
      <c r="E416" s="6">
        <f>IFERROR(__xludf.DUMMYFUNCTION("""COMPUTED_VALUE"""),3.0)</f>
        <v>3</v>
      </c>
      <c r="F416" s="7">
        <f>IFERROR(__xludf.DUMMYFUNCTION("""COMPUTED_VALUE"""),0.6770833333333334)</f>
        <v>0.6770833333</v>
      </c>
      <c r="G416" s="8" t="str">
        <f>IFERROR(__xludf.DUMMYFUNCTION("""COMPUTED_VALUE"""),"F")</f>
        <v>F</v>
      </c>
      <c r="H416" s="8">
        <f>IFERROR(__xludf.DUMMYFUNCTION("""COMPUTED_VALUE"""),62.0)</f>
        <v>62</v>
      </c>
      <c r="I416" s="8" t="str">
        <f>IFERROR(__xludf.DUMMYFUNCTION("""COMPUTED_VALUE"""),"Dr. B")</f>
        <v>Dr. B</v>
      </c>
      <c r="J416" s="8" t="str">
        <f>IFERROR(__xludf.DUMMYFUNCTION("""COMPUTED_VALUE"""),"Consultation")</f>
        <v>Consultation</v>
      </c>
      <c r="K416" s="8">
        <f>IFERROR(__xludf.DUMMYFUNCTION("""COMPUTED_VALUE"""),20.0)</f>
        <v>20</v>
      </c>
      <c r="L416" s="8">
        <f>IFERROR(__xludf.DUMMYFUNCTION("""COMPUTED_VALUE"""),22.0)</f>
        <v>22</v>
      </c>
      <c r="M416" s="8">
        <f>IFERROR(__xludf.DUMMYFUNCTION("""COMPUTED_VALUE"""),2.0)</f>
        <v>2</v>
      </c>
      <c r="N416" s="8">
        <f>IFERROR(__xludf.DUMMYFUNCTION("""COMPUTED_VALUE"""),2.0)</f>
        <v>2</v>
      </c>
      <c r="O416" s="8" t="str">
        <f>IFERROR(__xludf.DUMMYFUNCTION("""COMPUTED_VALUE"""),"Yes")</f>
        <v>Yes</v>
      </c>
      <c r="P416" s="8"/>
    </row>
    <row r="417">
      <c r="A417" s="8" t="str">
        <f>IFERROR(__xludf.DUMMYFUNCTION("""COMPUTED_VALUE"""),"A0262")</f>
        <v>A0262</v>
      </c>
      <c r="B417" s="8" t="str">
        <f>IFERROR(__xludf.DUMMYFUNCTION("""COMPUTED_VALUE"""),"P0262")</f>
        <v>P0262</v>
      </c>
      <c r="C417" s="5">
        <f>IFERROR(__xludf.DUMMYFUNCTION("""COMPUTED_VALUE"""),45868.0)</f>
        <v>45868</v>
      </c>
      <c r="D417" s="5" t="str">
        <f>IFERROR(__xludf.DUMMYFUNCTION("""COMPUTED_VALUE"""),"Wednesday")</f>
        <v>Wednesday</v>
      </c>
      <c r="E417" s="6">
        <f>IFERROR(__xludf.DUMMYFUNCTION("""COMPUTED_VALUE"""),3.0)</f>
        <v>3</v>
      </c>
      <c r="F417" s="7">
        <f>IFERROR(__xludf.DUMMYFUNCTION("""COMPUTED_VALUE"""),0.6354166666666666)</f>
        <v>0.6354166667</v>
      </c>
      <c r="G417" s="8" t="str">
        <f>IFERROR(__xludf.DUMMYFUNCTION("""COMPUTED_VALUE"""),"F")</f>
        <v>F</v>
      </c>
      <c r="H417" s="8">
        <f>IFERROR(__xludf.DUMMYFUNCTION("""COMPUTED_VALUE"""),72.0)</f>
        <v>72</v>
      </c>
      <c r="I417" s="8" t="str">
        <f>IFERROR(__xludf.DUMMYFUNCTION("""COMPUTED_VALUE"""),"Dr. A")</f>
        <v>Dr. A</v>
      </c>
      <c r="J417" s="8" t="str">
        <f>IFERROR(__xludf.DUMMYFUNCTION("""COMPUTED_VALUE"""),"Consultation")</f>
        <v>Consultation</v>
      </c>
      <c r="K417" s="8">
        <f>IFERROR(__xludf.DUMMYFUNCTION("""COMPUTED_VALUE"""),25.0)</f>
        <v>25</v>
      </c>
      <c r="L417" s="8">
        <f>IFERROR(__xludf.DUMMYFUNCTION("""COMPUTED_VALUE"""),27.0)</f>
        <v>27</v>
      </c>
      <c r="M417" s="8">
        <f>IFERROR(__xludf.DUMMYFUNCTION("""COMPUTED_VALUE"""),2.0)</f>
        <v>2</v>
      </c>
      <c r="N417" s="8">
        <f>IFERROR(__xludf.DUMMYFUNCTION("""COMPUTED_VALUE"""),2.0)</f>
        <v>2</v>
      </c>
      <c r="O417" s="8" t="str">
        <f>IFERROR(__xludf.DUMMYFUNCTION("""COMPUTED_VALUE"""),"Yes")</f>
        <v>Yes</v>
      </c>
      <c r="P417" s="8"/>
    </row>
    <row r="418">
      <c r="A418" s="8" t="str">
        <f>IFERROR(__xludf.DUMMYFUNCTION("""COMPUTED_VALUE"""),"A0384")</f>
        <v>A0384</v>
      </c>
      <c r="B418" s="8" t="str">
        <f>IFERROR(__xludf.DUMMYFUNCTION("""COMPUTED_VALUE"""),"P0384")</f>
        <v>P0384</v>
      </c>
      <c r="C418" s="5">
        <f>IFERROR(__xludf.DUMMYFUNCTION("""COMPUTED_VALUE"""),45868.0)</f>
        <v>45868</v>
      </c>
      <c r="D418" s="5" t="str">
        <f>IFERROR(__xludf.DUMMYFUNCTION("""COMPUTED_VALUE"""),"Wednesday")</f>
        <v>Wednesday</v>
      </c>
      <c r="E418" s="6">
        <f>IFERROR(__xludf.DUMMYFUNCTION("""COMPUTED_VALUE"""),3.0)</f>
        <v>3</v>
      </c>
      <c r="F418" s="7">
        <f>IFERROR(__xludf.DUMMYFUNCTION("""COMPUTED_VALUE"""),0.5625)</f>
        <v>0.5625</v>
      </c>
      <c r="G418" s="8" t="str">
        <f>IFERROR(__xludf.DUMMYFUNCTION("""COMPUTED_VALUE"""),"M")</f>
        <v>M</v>
      </c>
      <c r="H418" s="8">
        <f>IFERROR(__xludf.DUMMYFUNCTION("""COMPUTED_VALUE"""),53.0)</f>
        <v>53</v>
      </c>
      <c r="I418" s="8" t="str">
        <f>IFERROR(__xludf.DUMMYFUNCTION("""COMPUTED_VALUE"""),"Dr. A")</f>
        <v>Dr. A</v>
      </c>
      <c r="J418" s="8" t="str">
        <f>IFERROR(__xludf.DUMMYFUNCTION("""COMPUTED_VALUE"""),"Emergency")</f>
        <v>Emergency</v>
      </c>
      <c r="K418" s="8">
        <f>IFERROR(__xludf.DUMMYFUNCTION("""COMPUTED_VALUE"""),25.0)</f>
        <v>25</v>
      </c>
      <c r="L418" s="8">
        <f>IFERROR(__xludf.DUMMYFUNCTION("""COMPUTED_VALUE"""),27.0)</f>
        <v>27</v>
      </c>
      <c r="M418" s="8">
        <f>IFERROR(__xludf.DUMMYFUNCTION("""COMPUTED_VALUE"""),2.0)</f>
        <v>2</v>
      </c>
      <c r="N418" s="8">
        <f>IFERROR(__xludf.DUMMYFUNCTION("""COMPUTED_VALUE"""),2.0)</f>
        <v>2</v>
      </c>
      <c r="O418" s="8" t="str">
        <f>IFERROR(__xludf.DUMMYFUNCTION("""COMPUTED_VALUE"""),"Yes")</f>
        <v>Yes</v>
      </c>
      <c r="P418" s="8"/>
    </row>
    <row r="419">
      <c r="A419" s="8" t="str">
        <f>IFERROR(__xludf.DUMMYFUNCTION("""COMPUTED_VALUE"""),"A0224")</f>
        <v>A0224</v>
      </c>
      <c r="B419" s="8" t="str">
        <f>IFERROR(__xludf.DUMMYFUNCTION("""COMPUTED_VALUE"""),"P0224")</f>
        <v>P0224</v>
      </c>
      <c r="C419" s="5">
        <f>IFERROR(__xludf.DUMMYFUNCTION("""COMPUTED_VALUE"""),45868.0)</f>
        <v>45868</v>
      </c>
      <c r="D419" s="5" t="str">
        <f>IFERROR(__xludf.DUMMYFUNCTION("""COMPUTED_VALUE"""),"Wednesday")</f>
        <v>Wednesday</v>
      </c>
      <c r="E419" s="6">
        <f>IFERROR(__xludf.DUMMYFUNCTION("""COMPUTED_VALUE"""),3.0)</f>
        <v>3</v>
      </c>
      <c r="F419" s="7">
        <f>IFERROR(__xludf.DUMMYFUNCTION("""COMPUTED_VALUE"""),0.59375)</f>
        <v>0.59375</v>
      </c>
      <c r="G419" s="8" t="str">
        <f>IFERROR(__xludf.DUMMYFUNCTION("""COMPUTED_VALUE"""),"F")</f>
        <v>F</v>
      </c>
      <c r="H419" s="8">
        <f>IFERROR(__xludf.DUMMYFUNCTION("""COMPUTED_VALUE"""),6.0)</f>
        <v>6</v>
      </c>
      <c r="I419" s="8" t="str">
        <f>IFERROR(__xludf.DUMMYFUNCTION("""COMPUTED_VALUE"""),"Nurse D")</f>
        <v>Nurse D</v>
      </c>
      <c r="J419" s="8" t="str">
        <f>IFERROR(__xludf.DUMMYFUNCTION("""COMPUTED_VALUE"""),"Follow-up")</f>
        <v>Follow-up</v>
      </c>
      <c r="K419" s="8">
        <f>IFERROR(__xludf.DUMMYFUNCTION("""COMPUTED_VALUE"""),15.0)</f>
        <v>15</v>
      </c>
      <c r="L419" s="8">
        <f>IFERROR(__xludf.DUMMYFUNCTION("""COMPUTED_VALUE"""),17.0)</f>
        <v>17</v>
      </c>
      <c r="M419" s="8">
        <f>IFERROR(__xludf.DUMMYFUNCTION("""COMPUTED_VALUE"""),2.0)</f>
        <v>2</v>
      </c>
      <c r="N419" s="8">
        <f>IFERROR(__xludf.DUMMYFUNCTION("""COMPUTED_VALUE"""),2.0)</f>
        <v>2</v>
      </c>
      <c r="O419" s="8" t="str">
        <f>IFERROR(__xludf.DUMMYFUNCTION("""COMPUTED_VALUE"""),"Yes")</f>
        <v>Yes</v>
      </c>
      <c r="P419" s="8"/>
    </row>
    <row r="420">
      <c r="A420" s="8" t="str">
        <f>IFERROR(__xludf.DUMMYFUNCTION("""COMPUTED_VALUE"""),"A0434")</f>
        <v>A0434</v>
      </c>
      <c r="B420" s="8" t="str">
        <f>IFERROR(__xludf.DUMMYFUNCTION("""COMPUTED_VALUE"""),"P0434")</f>
        <v>P0434</v>
      </c>
      <c r="C420" s="5">
        <f>IFERROR(__xludf.DUMMYFUNCTION("""COMPUTED_VALUE"""),45868.0)</f>
        <v>45868</v>
      </c>
      <c r="D420" s="5" t="str">
        <f>IFERROR(__xludf.DUMMYFUNCTION("""COMPUTED_VALUE"""),"Wednesday")</f>
        <v>Wednesday</v>
      </c>
      <c r="E420" s="6">
        <f>IFERROR(__xludf.DUMMYFUNCTION("""COMPUTED_VALUE"""),3.0)</f>
        <v>3</v>
      </c>
      <c r="F420" s="7">
        <f>IFERROR(__xludf.DUMMYFUNCTION("""COMPUTED_VALUE"""),0.6458333333333334)</f>
        <v>0.6458333333</v>
      </c>
      <c r="G420" s="8" t="str">
        <f>IFERROR(__xludf.DUMMYFUNCTION("""COMPUTED_VALUE"""),"M")</f>
        <v>M</v>
      </c>
      <c r="H420" s="8">
        <f>IFERROR(__xludf.DUMMYFUNCTION("""COMPUTED_VALUE"""),30.0)</f>
        <v>30</v>
      </c>
      <c r="I420" s="8" t="str">
        <f>IFERROR(__xludf.DUMMYFUNCTION("""COMPUTED_VALUE"""),"Nurse D")</f>
        <v>Nurse D</v>
      </c>
      <c r="J420" s="8" t="str">
        <f>IFERROR(__xludf.DUMMYFUNCTION("""COMPUTED_VALUE"""),"Follow-up")</f>
        <v>Follow-up</v>
      </c>
      <c r="K420" s="8">
        <f>IFERROR(__xludf.DUMMYFUNCTION("""COMPUTED_VALUE"""),20.0)</f>
        <v>20</v>
      </c>
      <c r="L420" s="8">
        <f>IFERROR(__xludf.DUMMYFUNCTION("""COMPUTED_VALUE"""),22.0)</f>
        <v>22</v>
      </c>
      <c r="M420" s="8">
        <f>IFERROR(__xludf.DUMMYFUNCTION("""COMPUTED_VALUE"""),2.0)</f>
        <v>2</v>
      </c>
      <c r="N420" s="8">
        <f>IFERROR(__xludf.DUMMYFUNCTION("""COMPUTED_VALUE"""),2.0)</f>
        <v>2</v>
      </c>
      <c r="O420" s="8" t="str">
        <f>IFERROR(__xludf.DUMMYFUNCTION("""COMPUTED_VALUE"""),"Yes")</f>
        <v>Yes</v>
      </c>
      <c r="P420" s="8"/>
    </row>
    <row r="421">
      <c r="A421" s="8" t="str">
        <f>IFERROR(__xludf.DUMMYFUNCTION("""COMPUTED_VALUE"""),"A0048")</f>
        <v>A0048</v>
      </c>
      <c r="B421" s="8" t="str">
        <f>IFERROR(__xludf.DUMMYFUNCTION("""COMPUTED_VALUE"""),"P0048")</f>
        <v>P0048</v>
      </c>
      <c r="C421" s="5">
        <f>IFERROR(__xludf.DUMMYFUNCTION("""COMPUTED_VALUE"""),45868.0)</f>
        <v>45868</v>
      </c>
      <c r="D421" s="5" t="str">
        <f>IFERROR(__xludf.DUMMYFUNCTION("""COMPUTED_VALUE"""),"Wednesday")</f>
        <v>Wednesday</v>
      </c>
      <c r="E421" s="6">
        <f>IFERROR(__xludf.DUMMYFUNCTION("""COMPUTED_VALUE"""),3.0)</f>
        <v>3</v>
      </c>
      <c r="F421" s="7">
        <f>IFERROR(__xludf.DUMMYFUNCTION("""COMPUTED_VALUE"""),0.5520833333333334)</f>
        <v>0.5520833333</v>
      </c>
      <c r="G421" s="8" t="str">
        <f>IFERROR(__xludf.DUMMYFUNCTION("""COMPUTED_VALUE"""),"M")</f>
        <v>M</v>
      </c>
      <c r="H421" s="8">
        <f>IFERROR(__xludf.DUMMYFUNCTION("""COMPUTED_VALUE"""),79.0)</f>
        <v>79</v>
      </c>
      <c r="I421" s="8" t="str">
        <f>IFERROR(__xludf.DUMMYFUNCTION("""COMPUTED_VALUE"""),"Dr. A")</f>
        <v>Dr. A</v>
      </c>
      <c r="J421" s="8" t="str">
        <f>IFERROR(__xludf.DUMMYFUNCTION("""COMPUTED_VALUE"""),"Consultation")</f>
        <v>Consultation</v>
      </c>
      <c r="K421" s="8">
        <f>IFERROR(__xludf.DUMMYFUNCTION("""COMPUTED_VALUE"""),25.0)</f>
        <v>25</v>
      </c>
      <c r="L421" s="8">
        <f>IFERROR(__xludf.DUMMYFUNCTION("""COMPUTED_VALUE"""),28.0)</f>
        <v>28</v>
      </c>
      <c r="M421" s="8">
        <f>IFERROR(__xludf.DUMMYFUNCTION("""COMPUTED_VALUE"""),3.0)</f>
        <v>3</v>
      </c>
      <c r="N421" s="8">
        <f>IFERROR(__xludf.DUMMYFUNCTION("""COMPUTED_VALUE"""),3.0)</f>
        <v>3</v>
      </c>
      <c r="O421" s="8" t="str">
        <f>IFERROR(__xludf.DUMMYFUNCTION("""COMPUTED_VALUE"""),"Yes")</f>
        <v>Yes</v>
      </c>
      <c r="P421" s="8"/>
    </row>
    <row r="422">
      <c r="A422" s="8" t="str">
        <f>IFERROR(__xludf.DUMMYFUNCTION("""COMPUTED_VALUE"""),"A0046")</f>
        <v>A0046</v>
      </c>
      <c r="B422" s="8" t="str">
        <f>IFERROR(__xludf.DUMMYFUNCTION("""COMPUTED_VALUE"""),"P0046")</f>
        <v>P0046</v>
      </c>
      <c r="C422" s="5">
        <f>IFERROR(__xludf.DUMMYFUNCTION("""COMPUTED_VALUE"""),45868.0)</f>
        <v>45868</v>
      </c>
      <c r="D422" s="5" t="str">
        <f>IFERROR(__xludf.DUMMYFUNCTION("""COMPUTED_VALUE"""),"Wednesday")</f>
        <v>Wednesday</v>
      </c>
      <c r="E422" s="6">
        <f>IFERROR(__xludf.DUMMYFUNCTION("""COMPUTED_VALUE"""),3.0)</f>
        <v>3</v>
      </c>
      <c r="F422" s="7">
        <f>IFERROR(__xludf.DUMMYFUNCTION("""COMPUTED_VALUE"""),0.6875)</f>
        <v>0.6875</v>
      </c>
      <c r="G422" s="8" t="str">
        <f>IFERROR(__xludf.DUMMYFUNCTION("""COMPUTED_VALUE"""),"M")</f>
        <v>M</v>
      </c>
      <c r="H422" s="8">
        <f>IFERROR(__xludf.DUMMYFUNCTION("""COMPUTED_VALUE"""),47.0)</f>
        <v>47</v>
      </c>
      <c r="I422" s="8" t="str">
        <f>IFERROR(__xludf.DUMMYFUNCTION("""COMPUTED_VALUE"""),"Dr. B")</f>
        <v>Dr. B</v>
      </c>
      <c r="J422" s="8" t="str">
        <f>IFERROR(__xludf.DUMMYFUNCTION("""COMPUTED_VALUE"""),"Follow-up")</f>
        <v>Follow-up</v>
      </c>
      <c r="K422" s="8">
        <f>IFERROR(__xludf.DUMMYFUNCTION("""COMPUTED_VALUE"""),25.0)</f>
        <v>25</v>
      </c>
      <c r="L422" s="8">
        <f>IFERROR(__xludf.DUMMYFUNCTION("""COMPUTED_VALUE"""),28.0)</f>
        <v>28</v>
      </c>
      <c r="M422" s="8">
        <f>IFERROR(__xludf.DUMMYFUNCTION("""COMPUTED_VALUE"""),3.0)</f>
        <v>3</v>
      </c>
      <c r="N422" s="8">
        <f>IFERROR(__xludf.DUMMYFUNCTION("""COMPUTED_VALUE"""),3.0)</f>
        <v>3</v>
      </c>
      <c r="O422" s="8" t="str">
        <f>IFERROR(__xludf.DUMMYFUNCTION("""COMPUTED_VALUE"""),"Yes")</f>
        <v>Yes</v>
      </c>
      <c r="P422" s="8"/>
    </row>
    <row r="423">
      <c r="A423" s="8" t="str">
        <f>IFERROR(__xludf.DUMMYFUNCTION("""COMPUTED_VALUE"""),"A0215")</f>
        <v>A0215</v>
      </c>
      <c r="B423" s="8" t="str">
        <f>IFERROR(__xludf.DUMMYFUNCTION("""COMPUTED_VALUE"""),"P0215")</f>
        <v>P0215</v>
      </c>
      <c r="C423" s="5">
        <f>IFERROR(__xludf.DUMMYFUNCTION("""COMPUTED_VALUE"""),45868.0)</f>
        <v>45868</v>
      </c>
      <c r="D423" s="5" t="str">
        <f>IFERROR(__xludf.DUMMYFUNCTION("""COMPUTED_VALUE"""),"Wednesday")</f>
        <v>Wednesday</v>
      </c>
      <c r="E423" s="6">
        <f>IFERROR(__xludf.DUMMYFUNCTION("""COMPUTED_VALUE"""),3.0)</f>
        <v>3</v>
      </c>
      <c r="F423" s="7">
        <f>IFERROR(__xludf.DUMMYFUNCTION("""COMPUTED_VALUE"""),0.5208333333333334)</f>
        <v>0.5208333333</v>
      </c>
      <c r="G423" s="8" t="str">
        <f>IFERROR(__xludf.DUMMYFUNCTION("""COMPUTED_VALUE"""),"F")</f>
        <v>F</v>
      </c>
      <c r="H423" s="8">
        <f>IFERROR(__xludf.DUMMYFUNCTION("""COMPUTED_VALUE"""),1.0)</f>
        <v>1</v>
      </c>
      <c r="I423" s="8" t="str">
        <f>IFERROR(__xludf.DUMMYFUNCTION("""COMPUTED_VALUE"""),"Dr. B")</f>
        <v>Dr. B</v>
      </c>
      <c r="J423" s="8" t="str">
        <f>IFERROR(__xludf.DUMMYFUNCTION("""COMPUTED_VALUE"""),"Follow-up")</f>
        <v>Follow-up</v>
      </c>
      <c r="K423" s="8">
        <f>IFERROR(__xludf.DUMMYFUNCTION("""COMPUTED_VALUE"""),20.0)</f>
        <v>20</v>
      </c>
      <c r="L423" s="8">
        <f>IFERROR(__xludf.DUMMYFUNCTION("""COMPUTED_VALUE"""),23.0)</f>
        <v>23</v>
      </c>
      <c r="M423" s="8">
        <f>IFERROR(__xludf.DUMMYFUNCTION("""COMPUTED_VALUE"""),3.0)</f>
        <v>3</v>
      </c>
      <c r="N423" s="8">
        <f>IFERROR(__xludf.DUMMYFUNCTION("""COMPUTED_VALUE"""),3.0)</f>
        <v>3</v>
      </c>
      <c r="O423" s="8" t="str">
        <f>IFERROR(__xludf.DUMMYFUNCTION("""COMPUTED_VALUE"""),"Yes")</f>
        <v>Yes</v>
      </c>
      <c r="P423" s="8"/>
    </row>
    <row r="424">
      <c r="A424" s="8" t="str">
        <f>IFERROR(__xludf.DUMMYFUNCTION("""COMPUTED_VALUE"""),"A0287")</f>
        <v>A0287</v>
      </c>
      <c r="B424" s="8" t="str">
        <f>IFERROR(__xludf.DUMMYFUNCTION("""COMPUTED_VALUE"""),"P0287")</f>
        <v>P0287</v>
      </c>
      <c r="C424" s="5">
        <f>IFERROR(__xludf.DUMMYFUNCTION("""COMPUTED_VALUE"""),45868.0)</f>
        <v>45868</v>
      </c>
      <c r="D424" s="5" t="str">
        <f>IFERROR(__xludf.DUMMYFUNCTION("""COMPUTED_VALUE"""),"Wednesday")</f>
        <v>Wednesday</v>
      </c>
      <c r="E424" s="6">
        <f>IFERROR(__xludf.DUMMYFUNCTION("""COMPUTED_VALUE"""),3.0)</f>
        <v>3</v>
      </c>
      <c r="F424" s="7">
        <f>IFERROR(__xludf.DUMMYFUNCTION("""COMPUTED_VALUE"""),0.3541666666666667)</f>
        <v>0.3541666667</v>
      </c>
      <c r="G424" s="8" t="str">
        <f>IFERROR(__xludf.DUMMYFUNCTION("""COMPUTED_VALUE"""),"M")</f>
        <v>M</v>
      </c>
      <c r="H424" s="8">
        <f>IFERROR(__xludf.DUMMYFUNCTION("""COMPUTED_VALUE"""),17.0)</f>
        <v>17</v>
      </c>
      <c r="I424" s="8" t="str">
        <f>IFERROR(__xludf.DUMMYFUNCTION("""COMPUTED_VALUE"""),"Dr. C")</f>
        <v>Dr. C</v>
      </c>
      <c r="J424" s="8" t="str">
        <f>IFERROR(__xludf.DUMMYFUNCTION("""COMPUTED_VALUE"""),"Follow-up")</f>
        <v>Follow-up</v>
      </c>
      <c r="K424" s="8">
        <f>IFERROR(__xludf.DUMMYFUNCTION("""COMPUTED_VALUE"""),15.0)</f>
        <v>15</v>
      </c>
      <c r="L424" s="8">
        <f>IFERROR(__xludf.DUMMYFUNCTION("""COMPUTED_VALUE"""),18.0)</f>
        <v>18</v>
      </c>
      <c r="M424" s="8">
        <f>IFERROR(__xludf.DUMMYFUNCTION("""COMPUTED_VALUE"""),3.0)</f>
        <v>3</v>
      </c>
      <c r="N424" s="8">
        <f>IFERROR(__xludf.DUMMYFUNCTION("""COMPUTED_VALUE"""),3.0)</f>
        <v>3</v>
      </c>
      <c r="O424" s="8" t="str">
        <f>IFERROR(__xludf.DUMMYFUNCTION("""COMPUTED_VALUE"""),"Yes")</f>
        <v>Yes</v>
      </c>
      <c r="P424" s="8"/>
    </row>
    <row r="425">
      <c r="A425" s="8" t="str">
        <f>IFERROR(__xludf.DUMMYFUNCTION("""COMPUTED_VALUE"""),"A0225")</f>
        <v>A0225</v>
      </c>
      <c r="B425" s="8" t="str">
        <f>IFERROR(__xludf.DUMMYFUNCTION("""COMPUTED_VALUE"""),"P0225")</f>
        <v>P0225</v>
      </c>
      <c r="C425" s="5">
        <f>IFERROR(__xludf.DUMMYFUNCTION("""COMPUTED_VALUE"""),45868.0)</f>
        <v>45868</v>
      </c>
      <c r="D425" s="5" t="str">
        <f>IFERROR(__xludf.DUMMYFUNCTION("""COMPUTED_VALUE"""),"Wednesday")</f>
        <v>Wednesday</v>
      </c>
      <c r="E425" s="6">
        <f>IFERROR(__xludf.DUMMYFUNCTION("""COMPUTED_VALUE"""),3.0)</f>
        <v>3</v>
      </c>
      <c r="F425" s="7">
        <f>IFERROR(__xludf.DUMMYFUNCTION("""COMPUTED_VALUE"""),0.4166666666666667)</f>
        <v>0.4166666667</v>
      </c>
      <c r="G425" s="8" t="str">
        <f>IFERROR(__xludf.DUMMYFUNCTION("""COMPUTED_VALUE"""),"M")</f>
        <v>M</v>
      </c>
      <c r="H425" s="8">
        <f>IFERROR(__xludf.DUMMYFUNCTION("""COMPUTED_VALUE"""),50.0)</f>
        <v>50</v>
      </c>
      <c r="I425" s="8" t="str">
        <f>IFERROR(__xludf.DUMMYFUNCTION("""COMPUTED_VALUE"""),"Nurse D")</f>
        <v>Nurse D</v>
      </c>
      <c r="J425" s="8" t="str">
        <f>IFERROR(__xludf.DUMMYFUNCTION("""COMPUTED_VALUE"""),"Consultation")</f>
        <v>Consultation</v>
      </c>
      <c r="K425" s="8">
        <f>IFERROR(__xludf.DUMMYFUNCTION("""COMPUTED_VALUE"""),20.0)</f>
        <v>20</v>
      </c>
      <c r="L425" s="8">
        <f>IFERROR(__xludf.DUMMYFUNCTION("""COMPUTED_VALUE"""),24.0)</f>
        <v>24</v>
      </c>
      <c r="M425" s="8">
        <f>IFERROR(__xludf.DUMMYFUNCTION("""COMPUTED_VALUE"""),4.0)</f>
        <v>4</v>
      </c>
      <c r="N425" s="8">
        <f>IFERROR(__xludf.DUMMYFUNCTION("""COMPUTED_VALUE"""),4.0)</f>
        <v>4</v>
      </c>
      <c r="O425" s="8" t="str">
        <f>IFERROR(__xludf.DUMMYFUNCTION("""COMPUTED_VALUE"""),"Yes")</f>
        <v>Yes</v>
      </c>
      <c r="P425" s="8"/>
    </row>
    <row r="426">
      <c r="A426" s="8" t="str">
        <f>IFERROR(__xludf.DUMMYFUNCTION("""COMPUTED_VALUE"""),"A0387")</f>
        <v>A0387</v>
      </c>
      <c r="B426" s="8" t="str">
        <f>IFERROR(__xludf.DUMMYFUNCTION("""COMPUTED_VALUE"""),"P0387")</f>
        <v>P0387</v>
      </c>
      <c r="C426" s="5">
        <f>IFERROR(__xludf.DUMMYFUNCTION("""COMPUTED_VALUE"""),45868.0)</f>
        <v>45868</v>
      </c>
      <c r="D426" s="5" t="str">
        <f>IFERROR(__xludf.DUMMYFUNCTION("""COMPUTED_VALUE"""),"Wednesday")</f>
        <v>Wednesday</v>
      </c>
      <c r="E426" s="6">
        <f>IFERROR(__xludf.DUMMYFUNCTION("""COMPUTED_VALUE"""),3.0)</f>
        <v>3</v>
      </c>
      <c r="F426" s="7">
        <f>IFERROR(__xludf.DUMMYFUNCTION("""COMPUTED_VALUE"""),0.5)</f>
        <v>0.5</v>
      </c>
      <c r="G426" s="8" t="str">
        <f>IFERROR(__xludf.DUMMYFUNCTION("""COMPUTED_VALUE"""),"M")</f>
        <v>M</v>
      </c>
      <c r="H426" s="8">
        <f>IFERROR(__xludf.DUMMYFUNCTION("""COMPUTED_VALUE"""),52.0)</f>
        <v>52</v>
      </c>
      <c r="I426" s="8" t="str">
        <f>IFERROR(__xludf.DUMMYFUNCTION("""COMPUTED_VALUE"""),"Nurse D")</f>
        <v>Nurse D</v>
      </c>
      <c r="J426" s="8" t="str">
        <f>IFERROR(__xludf.DUMMYFUNCTION("""COMPUTED_VALUE"""),"Consultation")</f>
        <v>Consultation</v>
      </c>
      <c r="K426" s="8">
        <f>IFERROR(__xludf.DUMMYFUNCTION("""COMPUTED_VALUE"""),25.0)</f>
        <v>25</v>
      </c>
      <c r="L426" s="8">
        <f>IFERROR(__xludf.DUMMYFUNCTION("""COMPUTED_VALUE"""),31.0)</f>
        <v>31</v>
      </c>
      <c r="M426" s="8">
        <f>IFERROR(__xludf.DUMMYFUNCTION("""COMPUTED_VALUE"""),6.0)</f>
        <v>6</v>
      </c>
      <c r="N426" s="8">
        <f>IFERROR(__xludf.DUMMYFUNCTION("""COMPUTED_VALUE"""),6.0)</f>
        <v>6</v>
      </c>
      <c r="O426" s="8" t="str">
        <f>IFERROR(__xludf.DUMMYFUNCTION("""COMPUTED_VALUE"""),"Yes")</f>
        <v>Yes</v>
      </c>
      <c r="P426" s="8"/>
    </row>
    <row r="427">
      <c r="A427" s="8" t="str">
        <f>IFERROR(__xludf.DUMMYFUNCTION("""COMPUTED_VALUE"""),"A0237")</f>
        <v>A0237</v>
      </c>
      <c r="B427" s="8" t="str">
        <f>IFERROR(__xludf.DUMMYFUNCTION("""COMPUTED_VALUE"""),"P0237")</f>
        <v>P0237</v>
      </c>
      <c r="C427" s="5">
        <f>IFERROR(__xludf.DUMMYFUNCTION("""COMPUTED_VALUE"""),45868.0)</f>
        <v>45868</v>
      </c>
      <c r="D427" s="5" t="str">
        <f>IFERROR(__xludf.DUMMYFUNCTION("""COMPUTED_VALUE"""),"Wednesday")</f>
        <v>Wednesday</v>
      </c>
      <c r="E427" s="6">
        <f>IFERROR(__xludf.DUMMYFUNCTION("""COMPUTED_VALUE"""),3.0)</f>
        <v>3</v>
      </c>
      <c r="F427" s="7">
        <f>IFERROR(__xludf.DUMMYFUNCTION("""COMPUTED_VALUE"""),0.4791666666666667)</f>
        <v>0.4791666667</v>
      </c>
      <c r="G427" s="8" t="str">
        <f>IFERROR(__xludf.DUMMYFUNCTION("""COMPUTED_VALUE"""),"M")</f>
        <v>M</v>
      </c>
      <c r="H427" s="8">
        <f>IFERROR(__xludf.DUMMYFUNCTION("""COMPUTED_VALUE"""),73.0)</f>
        <v>73</v>
      </c>
      <c r="I427" s="8" t="str">
        <f>IFERROR(__xludf.DUMMYFUNCTION("""COMPUTED_VALUE"""),"Dr. C")</f>
        <v>Dr. C</v>
      </c>
      <c r="J427" s="8" t="str">
        <f>IFERROR(__xludf.DUMMYFUNCTION("""COMPUTED_VALUE"""),"Consultation")</f>
        <v>Consultation</v>
      </c>
      <c r="K427" s="8">
        <f>IFERROR(__xludf.DUMMYFUNCTION("""COMPUTED_VALUE"""),15.0)</f>
        <v>15</v>
      </c>
      <c r="L427" s="8">
        <f>IFERROR(__xludf.DUMMYFUNCTION("""COMPUTED_VALUE"""),22.0)</f>
        <v>22</v>
      </c>
      <c r="M427" s="8">
        <f>IFERROR(__xludf.DUMMYFUNCTION("""COMPUTED_VALUE"""),7.0)</f>
        <v>7</v>
      </c>
      <c r="N427" s="8">
        <f>IFERROR(__xludf.DUMMYFUNCTION("""COMPUTED_VALUE"""),7.0)</f>
        <v>7</v>
      </c>
      <c r="O427" s="8" t="str">
        <f>IFERROR(__xludf.DUMMYFUNCTION("""COMPUTED_VALUE"""),"Yes")</f>
        <v>Yes</v>
      </c>
      <c r="P427" s="8"/>
    </row>
    <row r="428">
      <c r="A428" s="8" t="str">
        <f>IFERROR(__xludf.DUMMYFUNCTION("""COMPUTED_VALUE"""),"A0111")</f>
        <v>A0111</v>
      </c>
      <c r="B428" s="8" t="str">
        <f>IFERROR(__xludf.DUMMYFUNCTION("""COMPUTED_VALUE"""),"P0111")</f>
        <v>P0111</v>
      </c>
      <c r="C428" s="5">
        <f>IFERROR(__xludf.DUMMYFUNCTION("""COMPUTED_VALUE"""),45868.0)</f>
        <v>45868</v>
      </c>
      <c r="D428" s="5" t="str">
        <f>IFERROR(__xludf.DUMMYFUNCTION("""COMPUTED_VALUE"""),"Wednesday")</f>
        <v>Wednesday</v>
      </c>
      <c r="E428" s="6">
        <f>IFERROR(__xludf.DUMMYFUNCTION("""COMPUTED_VALUE"""),3.0)</f>
        <v>3</v>
      </c>
      <c r="F428" s="7">
        <f>IFERROR(__xludf.DUMMYFUNCTION("""COMPUTED_VALUE"""),0.65625)</f>
        <v>0.65625</v>
      </c>
      <c r="G428" s="8" t="str">
        <f>IFERROR(__xludf.DUMMYFUNCTION("""COMPUTED_VALUE"""),"M")</f>
        <v>M</v>
      </c>
      <c r="H428" s="8">
        <f>IFERROR(__xludf.DUMMYFUNCTION("""COMPUTED_VALUE"""),49.0)</f>
        <v>49</v>
      </c>
      <c r="I428" s="8" t="str">
        <f>IFERROR(__xludf.DUMMYFUNCTION("""COMPUTED_VALUE"""),"Nurse D")</f>
        <v>Nurse D</v>
      </c>
      <c r="J428" s="8" t="str">
        <f>IFERROR(__xludf.DUMMYFUNCTION("""COMPUTED_VALUE"""),"Follow-up")</f>
        <v>Follow-up</v>
      </c>
      <c r="K428" s="8">
        <f>IFERROR(__xludf.DUMMYFUNCTION("""COMPUTED_VALUE"""),25.0)</f>
        <v>25</v>
      </c>
      <c r="L428" s="8">
        <f>IFERROR(__xludf.DUMMYFUNCTION("""COMPUTED_VALUE"""),33.0)</f>
        <v>33</v>
      </c>
      <c r="M428" s="8">
        <f>IFERROR(__xludf.DUMMYFUNCTION("""COMPUTED_VALUE"""),8.0)</f>
        <v>8</v>
      </c>
      <c r="N428" s="8">
        <f>IFERROR(__xludf.DUMMYFUNCTION("""COMPUTED_VALUE"""),8.0)</f>
        <v>8</v>
      </c>
      <c r="O428" s="8" t="str">
        <f>IFERROR(__xludf.DUMMYFUNCTION("""COMPUTED_VALUE"""),"Yes")</f>
        <v>Yes</v>
      </c>
      <c r="P428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6.75"/>
    <col customWidth="1" min="13" max="13" width="23.38"/>
    <col customWidth="1" min="14" max="26" width="16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8" t="s">
        <v>628</v>
      </c>
      <c r="B2" s="8" t="s">
        <v>629</v>
      </c>
      <c r="C2" s="5">
        <v>45858.0</v>
      </c>
      <c r="D2" s="5" t="s">
        <v>1032</v>
      </c>
      <c r="E2" s="6">
        <v>7.0</v>
      </c>
      <c r="F2" s="9">
        <v>0.59375</v>
      </c>
      <c r="G2" s="8" t="s">
        <v>18</v>
      </c>
      <c r="H2" s="8">
        <v>79.0</v>
      </c>
      <c r="I2" s="8" t="s">
        <v>54</v>
      </c>
      <c r="J2" s="8" t="s">
        <v>20</v>
      </c>
      <c r="K2" s="8">
        <v>30.0</v>
      </c>
      <c r="L2" s="8">
        <v>17.0</v>
      </c>
      <c r="M2" s="8">
        <v>-13.0</v>
      </c>
      <c r="N2" s="8">
        <v>13.0</v>
      </c>
      <c r="O2" s="8" t="s">
        <v>21</v>
      </c>
    </row>
    <row r="3">
      <c r="A3" s="8" t="s">
        <v>896</v>
      </c>
      <c r="B3" s="8" t="s">
        <v>897</v>
      </c>
      <c r="C3" s="5">
        <v>45866.0</v>
      </c>
      <c r="D3" s="5" t="s">
        <v>1033</v>
      </c>
      <c r="E3" s="6">
        <v>1.0</v>
      </c>
      <c r="F3" s="9">
        <v>0.53125</v>
      </c>
      <c r="G3" s="8" t="s">
        <v>18</v>
      </c>
      <c r="H3" s="8">
        <v>4.0</v>
      </c>
      <c r="I3" s="8" t="s">
        <v>24</v>
      </c>
      <c r="J3" s="8" t="s">
        <v>20</v>
      </c>
      <c r="K3" s="8">
        <v>25.0</v>
      </c>
      <c r="L3" s="8">
        <v>12.0</v>
      </c>
      <c r="M3" s="8">
        <v>-13.0</v>
      </c>
      <c r="N3" s="8">
        <v>13.0</v>
      </c>
      <c r="O3" s="8" t="s">
        <v>21</v>
      </c>
    </row>
    <row r="4">
      <c r="A4" s="8" t="s">
        <v>221</v>
      </c>
      <c r="B4" s="8" t="s">
        <v>222</v>
      </c>
      <c r="C4" s="5">
        <v>45844.0</v>
      </c>
      <c r="D4" s="5" t="s">
        <v>1032</v>
      </c>
      <c r="E4" s="6">
        <v>7.0</v>
      </c>
      <c r="F4" s="9">
        <v>0.3541666666666667</v>
      </c>
      <c r="G4" s="8" t="s">
        <v>27</v>
      </c>
      <c r="H4" s="8">
        <v>39.0</v>
      </c>
      <c r="I4" s="8" t="s">
        <v>54</v>
      </c>
      <c r="J4" s="8" t="s">
        <v>39</v>
      </c>
      <c r="K4" s="8">
        <v>20.0</v>
      </c>
      <c r="L4" s="8">
        <v>9.0</v>
      </c>
      <c r="M4" s="8">
        <v>-11.0</v>
      </c>
      <c r="N4" s="8">
        <v>11.0</v>
      </c>
      <c r="O4" s="8" t="s">
        <v>21</v>
      </c>
    </row>
    <row r="5">
      <c r="A5" s="8" t="s">
        <v>378</v>
      </c>
      <c r="B5" s="8" t="s">
        <v>379</v>
      </c>
      <c r="C5" s="5">
        <v>45849.0</v>
      </c>
      <c r="D5" s="5" t="s">
        <v>1034</v>
      </c>
      <c r="E5" s="6">
        <v>5.0</v>
      </c>
      <c r="F5" s="9">
        <v>0.6875</v>
      </c>
      <c r="G5" s="8" t="s">
        <v>27</v>
      </c>
      <c r="H5" s="8">
        <v>69.0</v>
      </c>
      <c r="I5" s="8" t="s">
        <v>24</v>
      </c>
      <c r="J5" s="8" t="s">
        <v>85</v>
      </c>
      <c r="K5" s="8">
        <v>20.0</v>
      </c>
      <c r="L5" s="8">
        <v>9.0</v>
      </c>
      <c r="M5" s="8">
        <v>-11.0</v>
      </c>
      <c r="N5" s="8">
        <v>11.0</v>
      </c>
      <c r="O5" s="8" t="s">
        <v>21</v>
      </c>
    </row>
    <row r="6">
      <c r="A6" s="8" t="s">
        <v>796</v>
      </c>
      <c r="B6" s="8" t="s">
        <v>797</v>
      </c>
      <c r="C6" s="5">
        <v>45863.0</v>
      </c>
      <c r="D6" s="5" t="s">
        <v>1034</v>
      </c>
      <c r="E6" s="6">
        <v>5.0</v>
      </c>
      <c r="F6" s="9">
        <v>0.4479166666666667</v>
      </c>
      <c r="G6" s="8" t="s">
        <v>27</v>
      </c>
      <c r="H6" s="8">
        <v>34.0</v>
      </c>
      <c r="I6" s="8" t="s">
        <v>19</v>
      </c>
      <c r="J6" s="8" t="s">
        <v>39</v>
      </c>
      <c r="K6" s="8">
        <v>20.0</v>
      </c>
      <c r="L6" s="8">
        <v>9.0</v>
      </c>
      <c r="M6" s="8">
        <v>-11.0</v>
      </c>
      <c r="N6" s="8">
        <v>11.0</v>
      </c>
      <c r="O6" s="8" t="s">
        <v>21</v>
      </c>
    </row>
    <row r="7">
      <c r="A7" s="8" t="s">
        <v>193</v>
      </c>
      <c r="B7" s="8" t="s">
        <v>194</v>
      </c>
      <c r="C7" s="5">
        <v>45843.0</v>
      </c>
      <c r="D7" s="5" t="s">
        <v>1035</v>
      </c>
      <c r="E7" s="6">
        <v>6.0</v>
      </c>
      <c r="F7" s="9">
        <v>0.5520833333333334</v>
      </c>
      <c r="G7" s="8" t="s">
        <v>18</v>
      </c>
      <c r="H7" s="8">
        <v>6.0</v>
      </c>
      <c r="I7" s="8" t="s">
        <v>54</v>
      </c>
      <c r="J7" s="8" t="s">
        <v>85</v>
      </c>
      <c r="K7" s="8">
        <v>25.0</v>
      </c>
      <c r="L7" s="8">
        <v>15.0</v>
      </c>
      <c r="M7" s="8">
        <v>-10.0</v>
      </c>
      <c r="N7" s="8">
        <v>10.0</v>
      </c>
      <c r="O7" s="8" t="s">
        <v>21</v>
      </c>
    </row>
    <row r="8">
      <c r="A8" s="8" t="s">
        <v>452</v>
      </c>
      <c r="B8" s="8" t="s">
        <v>453</v>
      </c>
      <c r="C8" s="5">
        <v>45852.0</v>
      </c>
      <c r="D8" s="5" t="s">
        <v>1033</v>
      </c>
      <c r="E8" s="6">
        <v>1.0</v>
      </c>
      <c r="F8" s="9">
        <v>0.59375</v>
      </c>
      <c r="G8" s="8" t="s">
        <v>27</v>
      </c>
      <c r="H8" s="8">
        <v>57.0</v>
      </c>
      <c r="I8" s="8" t="s">
        <v>19</v>
      </c>
      <c r="J8" s="8" t="s">
        <v>20</v>
      </c>
      <c r="K8" s="8">
        <v>30.0</v>
      </c>
      <c r="L8" s="8">
        <v>20.0</v>
      </c>
      <c r="M8" s="8">
        <v>-10.0</v>
      </c>
      <c r="N8" s="8">
        <v>10.0</v>
      </c>
      <c r="O8" s="8" t="s">
        <v>21</v>
      </c>
    </row>
    <row r="9">
      <c r="A9" s="8" t="s">
        <v>380</v>
      </c>
      <c r="B9" s="8" t="s">
        <v>381</v>
      </c>
      <c r="C9" s="5">
        <v>45849.0</v>
      </c>
      <c r="D9" s="5" t="s">
        <v>1034</v>
      </c>
      <c r="E9" s="6">
        <v>5.0</v>
      </c>
      <c r="F9" s="9">
        <v>0.6041666666666666</v>
      </c>
      <c r="G9" s="8" t="s">
        <v>18</v>
      </c>
      <c r="H9" s="8">
        <v>26.0</v>
      </c>
      <c r="I9" s="8" t="s">
        <v>24</v>
      </c>
      <c r="J9" s="8" t="s">
        <v>39</v>
      </c>
      <c r="K9" s="8">
        <v>20.0</v>
      </c>
      <c r="L9" s="8">
        <v>11.0</v>
      </c>
      <c r="M9" s="8">
        <v>-9.0</v>
      </c>
      <c r="N9" s="8">
        <v>9.0</v>
      </c>
      <c r="O9" s="8" t="s">
        <v>21</v>
      </c>
    </row>
    <row r="10">
      <c r="A10" s="8" t="s">
        <v>506</v>
      </c>
      <c r="B10" s="8" t="s">
        <v>507</v>
      </c>
      <c r="C10" s="5">
        <v>45854.0</v>
      </c>
      <c r="D10" s="5" t="s">
        <v>1036</v>
      </c>
      <c r="E10" s="6">
        <v>3.0</v>
      </c>
      <c r="F10" s="9">
        <v>0.4479166666666667</v>
      </c>
      <c r="G10" s="8" t="s">
        <v>18</v>
      </c>
      <c r="H10" s="8">
        <v>34.0</v>
      </c>
      <c r="I10" s="8" t="s">
        <v>54</v>
      </c>
      <c r="J10" s="8" t="s">
        <v>20</v>
      </c>
      <c r="K10" s="8">
        <v>20.0</v>
      </c>
      <c r="L10" s="8">
        <v>11.0</v>
      </c>
      <c r="M10" s="8">
        <v>-9.0</v>
      </c>
      <c r="N10" s="8">
        <v>9.0</v>
      </c>
      <c r="O10" s="8" t="s">
        <v>21</v>
      </c>
    </row>
    <row r="11">
      <c r="A11" s="8" t="s">
        <v>508</v>
      </c>
      <c r="B11" s="8" t="s">
        <v>509</v>
      </c>
      <c r="C11" s="5">
        <v>45854.0</v>
      </c>
      <c r="D11" s="5" t="s">
        <v>1036</v>
      </c>
      <c r="E11" s="6">
        <v>3.0</v>
      </c>
      <c r="F11" s="9">
        <v>0.6041666666666666</v>
      </c>
      <c r="G11" s="8" t="s">
        <v>18</v>
      </c>
      <c r="H11" s="8">
        <v>38.0</v>
      </c>
      <c r="I11" s="8" t="s">
        <v>32</v>
      </c>
      <c r="J11" s="8" t="s">
        <v>39</v>
      </c>
      <c r="K11" s="8">
        <v>20.0</v>
      </c>
      <c r="L11" s="8">
        <v>11.0</v>
      </c>
      <c r="M11" s="8">
        <v>-9.0</v>
      </c>
      <c r="N11" s="8">
        <v>9.0</v>
      </c>
      <c r="O11" s="8" t="s">
        <v>21</v>
      </c>
    </row>
    <row r="12">
      <c r="A12" s="8" t="s">
        <v>542</v>
      </c>
      <c r="B12" s="8" t="s">
        <v>543</v>
      </c>
      <c r="C12" s="5">
        <v>45855.0</v>
      </c>
      <c r="D12" s="5" t="s">
        <v>1037</v>
      </c>
      <c r="E12" s="6">
        <v>4.0</v>
      </c>
      <c r="F12" s="9">
        <v>0.4375</v>
      </c>
      <c r="G12" s="8" t="s">
        <v>27</v>
      </c>
      <c r="H12" s="8">
        <v>60.0</v>
      </c>
      <c r="I12" s="8" t="s">
        <v>54</v>
      </c>
      <c r="J12" s="8" t="s">
        <v>20</v>
      </c>
      <c r="K12" s="8">
        <v>15.0</v>
      </c>
      <c r="L12" s="8">
        <v>6.0</v>
      </c>
      <c r="M12" s="8">
        <v>-9.0</v>
      </c>
      <c r="N12" s="8">
        <v>9.0</v>
      </c>
      <c r="O12" s="8" t="s">
        <v>21</v>
      </c>
    </row>
    <row r="13">
      <c r="A13" s="8" t="s">
        <v>664</v>
      </c>
      <c r="B13" s="8" t="s">
        <v>665</v>
      </c>
      <c r="C13" s="5">
        <v>45859.0</v>
      </c>
      <c r="D13" s="5" t="s">
        <v>1033</v>
      </c>
      <c r="E13" s="6">
        <v>1.0</v>
      </c>
      <c r="F13" s="9">
        <v>0.5104166666666666</v>
      </c>
      <c r="G13" s="8" t="s">
        <v>18</v>
      </c>
      <c r="H13" s="8">
        <v>64.0</v>
      </c>
      <c r="I13" s="8" t="s">
        <v>32</v>
      </c>
      <c r="J13" s="8" t="s">
        <v>20</v>
      </c>
      <c r="K13" s="8">
        <v>20.0</v>
      </c>
      <c r="L13" s="8">
        <v>11.0</v>
      </c>
      <c r="M13" s="8">
        <v>-9.0</v>
      </c>
      <c r="N13" s="8">
        <v>9.0</v>
      </c>
      <c r="O13" s="8" t="s">
        <v>21</v>
      </c>
    </row>
    <row r="14">
      <c r="A14" s="8" t="s">
        <v>860</v>
      </c>
      <c r="B14" s="8" t="s">
        <v>861</v>
      </c>
      <c r="C14" s="5">
        <v>45865.0</v>
      </c>
      <c r="D14" s="5" t="s">
        <v>1032</v>
      </c>
      <c r="E14" s="6">
        <v>7.0</v>
      </c>
      <c r="F14" s="9">
        <v>0.625</v>
      </c>
      <c r="G14" s="8" t="s">
        <v>27</v>
      </c>
      <c r="H14" s="8">
        <v>31.0</v>
      </c>
      <c r="I14" s="8" t="s">
        <v>19</v>
      </c>
      <c r="J14" s="8" t="s">
        <v>39</v>
      </c>
      <c r="K14" s="8">
        <v>15.0</v>
      </c>
      <c r="L14" s="8">
        <v>6.0</v>
      </c>
      <c r="M14" s="8">
        <v>-9.0</v>
      </c>
      <c r="N14" s="8">
        <v>9.0</v>
      </c>
      <c r="O14" s="8" t="s">
        <v>21</v>
      </c>
    </row>
    <row r="15">
      <c r="A15" s="8" t="s">
        <v>77</v>
      </c>
      <c r="B15" s="8" t="s">
        <v>78</v>
      </c>
      <c r="C15" s="5">
        <v>45840.0</v>
      </c>
      <c r="D15" s="5" t="s">
        <v>1036</v>
      </c>
      <c r="E15" s="6">
        <v>3.0</v>
      </c>
      <c r="F15" s="9">
        <v>0.4583333333333333</v>
      </c>
      <c r="G15" s="8" t="s">
        <v>18</v>
      </c>
      <c r="H15" s="8">
        <v>14.0</v>
      </c>
      <c r="I15" s="8" t="s">
        <v>32</v>
      </c>
      <c r="J15" s="8" t="s">
        <v>39</v>
      </c>
      <c r="K15" s="8">
        <v>15.0</v>
      </c>
      <c r="L15" s="8">
        <v>7.0</v>
      </c>
      <c r="M15" s="8">
        <v>-8.0</v>
      </c>
      <c r="N15" s="8">
        <v>8.0</v>
      </c>
      <c r="O15" s="8" t="s">
        <v>21</v>
      </c>
    </row>
    <row r="16">
      <c r="A16" s="8" t="s">
        <v>113</v>
      </c>
      <c r="B16" s="8" t="s">
        <v>114</v>
      </c>
      <c r="C16" s="5">
        <v>45841.0</v>
      </c>
      <c r="D16" s="5" t="s">
        <v>1037</v>
      </c>
      <c r="E16" s="6">
        <v>4.0</v>
      </c>
      <c r="F16" s="9">
        <v>0.5104166666666666</v>
      </c>
      <c r="G16" s="8" t="s">
        <v>18</v>
      </c>
      <c r="H16" s="8">
        <v>70.0</v>
      </c>
      <c r="I16" s="8" t="s">
        <v>54</v>
      </c>
      <c r="J16" s="8" t="s">
        <v>20</v>
      </c>
      <c r="K16" s="8">
        <v>15.0</v>
      </c>
      <c r="L16" s="8">
        <v>7.0</v>
      </c>
      <c r="M16" s="8">
        <v>-8.0</v>
      </c>
      <c r="N16" s="8">
        <v>8.0</v>
      </c>
      <c r="O16" s="8" t="s">
        <v>21</v>
      </c>
    </row>
    <row r="17">
      <c r="A17" s="8" t="s">
        <v>223</v>
      </c>
      <c r="B17" s="8" t="s">
        <v>224</v>
      </c>
      <c r="C17" s="5">
        <v>45844.0</v>
      </c>
      <c r="D17" s="5" t="s">
        <v>1032</v>
      </c>
      <c r="E17" s="6">
        <v>7.0</v>
      </c>
      <c r="F17" s="9">
        <v>0.5</v>
      </c>
      <c r="G17" s="8" t="s">
        <v>27</v>
      </c>
      <c r="H17" s="8">
        <v>66.0</v>
      </c>
      <c r="I17" s="8" t="s">
        <v>32</v>
      </c>
      <c r="J17" s="8" t="s">
        <v>20</v>
      </c>
      <c r="K17" s="8">
        <v>20.0</v>
      </c>
      <c r="L17" s="8">
        <v>12.0</v>
      </c>
      <c r="M17" s="8">
        <v>-8.0</v>
      </c>
      <c r="N17" s="8">
        <v>8.0</v>
      </c>
      <c r="O17" s="8" t="s">
        <v>21</v>
      </c>
    </row>
    <row r="18">
      <c r="A18" s="8" t="s">
        <v>382</v>
      </c>
      <c r="B18" s="8" t="s">
        <v>383</v>
      </c>
      <c r="C18" s="5">
        <v>45849.0</v>
      </c>
      <c r="D18" s="5" t="s">
        <v>1034</v>
      </c>
      <c r="E18" s="6">
        <v>5.0</v>
      </c>
      <c r="F18" s="9">
        <v>0.5833333333333334</v>
      </c>
      <c r="G18" s="8" t="s">
        <v>18</v>
      </c>
      <c r="H18" s="8">
        <v>27.0</v>
      </c>
      <c r="I18" s="8" t="s">
        <v>24</v>
      </c>
      <c r="J18" s="8" t="s">
        <v>20</v>
      </c>
      <c r="K18" s="8">
        <v>30.0</v>
      </c>
      <c r="L18" s="8">
        <v>22.0</v>
      </c>
      <c r="M18" s="8">
        <v>-8.0</v>
      </c>
      <c r="N18" s="8">
        <v>8.0</v>
      </c>
      <c r="O18" s="8" t="s">
        <v>21</v>
      </c>
    </row>
    <row r="19">
      <c r="A19" s="8" t="s">
        <v>476</v>
      </c>
      <c r="B19" s="8" t="s">
        <v>477</v>
      </c>
      <c r="C19" s="5">
        <v>45853.0</v>
      </c>
      <c r="D19" s="5" t="s">
        <v>1038</v>
      </c>
      <c r="E19" s="6">
        <v>2.0</v>
      </c>
      <c r="F19" s="9">
        <v>0.6145833333333334</v>
      </c>
      <c r="G19" s="8" t="s">
        <v>27</v>
      </c>
      <c r="H19" s="8">
        <v>47.0</v>
      </c>
      <c r="I19" s="8" t="s">
        <v>54</v>
      </c>
      <c r="J19" s="8" t="s">
        <v>85</v>
      </c>
      <c r="K19" s="8">
        <v>20.0</v>
      </c>
      <c r="L19" s="8">
        <v>12.0</v>
      </c>
      <c r="M19" s="8">
        <v>-8.0</v>
      </c>
      <c r="N19" s="8">
        <v>8.0</v>
      </c>
      <c r="O19" s="8" t="s">
        <v>21</v>
      </c>
    </row>
    <row r="20">
      <c r="A20" s="8" t="s">
        <v>510</v>
      </c>
      <c r="B20" s="8" t="s">
        <v>511</v>
      </c>
      <c r="C20" s="5">
        <v>45854.0</v>
      </c>
      <c r="D20" s="5" t="s">
        <v>1036</v>
      </c>
      <c r="E20" s="6">
        <v>3.0</v>
      </c>
      <c r="F20" s="9">
        <v>0.34375</v>
      </c>
      <c r="G20" s="8" t="s">
        <v>27</v>
      </c>
      <c r="H20" s="8">
        <v>52.0</v>
      </c>
      <c r="I20" s="8" t="s">
        <v>24</v>
      </c>
      <c r="J20" s="8" t="s">
        <v>20</v>
      </c>
      <c r="K20" s="8">
        <v>20.0</v>
      </c>
      <c r="L20" s="8">
        <v>12.0</v>
      </c>
      <c r="M20" s="8">
        <v>-8.0</v>
      </c>
      <c r="N20" s="8">
        <v>8.0</v>
      </c>
      <c r="O20" s="8" t="s">
        <v>21</v>
      </c>
    </row>
    <row r="21">
      <c r="A21" s="8" t="s">
        <v>630</v>
      </c>
      <c r="B21" s="8" t="s">
        <v>631</v>
      </c>
      <c r="C21" s="5">
        <v>45858.0</v>
      </c>
      <c r="D21" s="5" t="s">
        <v>1032</v>
      </c>
      <c r="E21" s="6">
        <v>7.0</v>
      </c>
      <c r="F21" s="9">
        <v>0.4791666666666667</v>
      </c>
      <c r="G21" s="8" t="s">
        <v>18</v>
      </c>
      <c r="H21" s="8">
        <v>9.0</v>
      </c>
      <c r="I21" s="8" t="s">
        <v>32</v>
      </c>
      <c r="J21" s="8" t="s">
        <v>39</v>
      </c>
      <c r="K21" s="8">
        <v>25.0</v>
      </c>
      <c r="L21" s="8">
        <v>17.0</v>
      </c>
      <c r="M21" s="8">
        <v>-8.0</v>
      </c>
      <c r="N21" s="8">
        <v>8.0</v>
      </c>
      <c r="O21" s="8" t="s">
        <v>21</v>
      </c>
    </row>
    <row r="22">
      <c r="A22" s="8" t="s">
        <v>798</v>
      </c>
      <c r="B22" s="8" t="s">
        <v>799</v>
      </c>
      <c r="C22" s="5">
        <v>45863.0</v>
      </c>
      <c r="D22" s="5" t="s">
        <v>1034</v>
      </c>
      <c r="E22" s="6">
        <v>5.0</v>
      </c>
      <c r="F22" s="9">
        <v>0.5104166666666666</v>
      </c>
      <c r="G22" s="8" t="s">
        <v>27</v>
      </c>
      <c r="H22" s="8">
        <v>41.0</v>
      </c>
      <c r="I22" s="8" t="s">
        <v>24</v>
      </c>
      <c r="J22" s="8" t="s">
        <v>85</v>
      </c>
      <c r="K22" s="8">
        <v>20.0</v>
      </c>
      <c r="L22" s="8">
        <v>12.0</v>
      </c>
      <c r="M22" s="8">
        <v>-8.0</v>
      </c>
      <c r="N22" s="8">
        <v>8.0</v>
      </c>
      <c r="O22" s="8" t="s">
        <v>21</v>
      </c>
    </row>
    <row r="23">
      <c r="A23" s="8" t="s">
        <v>828</v>
      </c>
      <c r="B23" s="8" t="s">
        <v>829</v>
      </c>
      <c r="C23" s="5">
        <v>45864.0</v>
      </c>
      <c r="D23" s="5" t="s">
        <v>1035</v>
      </c>
      <c r="E23" s="6">
        <v>6.0</v>
      </c>
      <c r="F23" s="9">
        <v>0.5729166666666666</v>
      </c>
      <c r="G23" s="8" t="s">
        <v>27</v>
      </c>
      <c r="H23" s="8">
        <v>29.0</v>
      </c>
      <c r="I23" s="8" t="s">
        <v>19</v>
      </c>
      <c r="J23" s="8" t="s">
        <v>20</v>
      </c>
      <c r="K23" s="8">
        <v>30.0</v>
      </c>
      <c r="L23" s="8">
        <v>22.0</v>
      </c>
      <c r="M23" s="8">
        <v>-8.0</v>
      </c>
      <c r="N23" s="8">
        <v>8.0</v>
      </c>
      <c r="O23" s="8" t="s">
        <v>21</v>
      </c>
    </row>
    <row r="24">
      <c r="A24" s="8" t="s">
        <v>898</v>
      </c>
      <c r="B24" s="8" t="s">
        <v>899</v>
      </c>
      <c r="C24" s="5">
        <v>45866.0</v>
      </c>
      <c r="D24" s="5" t="s">
        <v>1033</v>
      </c>
      <c r="E24" s="6">
        <v>1.0</v>
      </c>
      <c r="F24" s="9">
        <v>0.5104166666666666</v>
      </c>
      <c r="G24" s="8" t="s">
        <v>18</v>
      </c>
      <c r="H24" s="8">
        <v>30.0</v>
      </c>
      <c r="I24" s="8" t="s">
        <v>24</v>
      </c>
      <c r="J24" s="8" t="s">
        <v>20</v>
      </c>
      <c r="K24" s="8">
        <v>25.0</v>
      </c>
      <c r="L24" s="8">
        <v>17.0</v>
      </c>
      <c r="M24" s="8">
        <v>-8.0</v>
      </c>
      <c r="N24" s="8">
        <v>8.0</v>
      </c>
      <c r="O24" s="8" t="s">
        <v>21</v>
      </c>
    </row>
    <row r="25">
      <c r="A25" s="8" t="s">
        <v>982</v>
      </c>
      <c r="B25" s="8" t="s">
        <v>983</v>
      </c>
      <c r="C25" s="5">
        <v>45868.0</v>
      </c>
      <c r="D25" s="5" t="s">
        <v>1036</v>
      </c>
      <c r="E25" s="6">
        <v>3.0</v>
      </c>
      <c r="F25" s="9">
        <v>0.46875</v>
      </c>
      <c r="G25" s="8" t="s">
        <v>18</v>
      </c>
      <c r="H25" s="8">
        <v>42.0</v>
      </c>
      <c r="I25" s="8" t="s">
        <v>24</v>
      </c>
      <c r="J25" s="8" t="s">
        <v>39</v>
      </c>
      <c r="K25" s="8">
        <v>25.0</v>
      </c>
      <c r="L25" s="8">
        <v>17.0</v>
      </c>
      <c r="M25" s="8">
        <v>-8.0</v>
      </c>
      <c r="N25" s="8">
        <v>8.0</v>
      </c>
      <c r="O25" s="8" t="s">
        <v>21</v>
      </c>
    </row>
    <row r="26" hidden="1">
      <c r="A26" s="8" t="s">
        <v>115</v>
      </c>
      <c r="B26" s="8" t="s">
        <v>116</v>
      </c>
      <c r="C26" s="5">
        <v>45841.0</v>
      </c>
      <c r="D26" s="5" t="s">
        <v>1037</v>
      </c>
      <c r="E26" s="6">
        <v>4.0</v>
      </c>
      <c r="F26" s="9">
        <v>0.3333333333333333</v>
      </c>
      <c r="G26" s="8" t="s">
        <v>27</v>
      </c>
      <c r="H26" s="8">
        <v>9.0</v>
      </c>
      <c r="I26" s="8" t="s">
        <v>24</v>
      </c>
      <c r="J26" s="8" t="s">
        <v>20</v>
      </c>
      <c r="K26" s="8">
        <v>25.0</v>
      </c>
      <c r="L26" s="8">
        <v>18.0</v>
      </c>
      <c r="M26" s="8">
        <v>-7.0</v>
      </c>
      <c r="N26" s="8">
        <v>7.0</v>
      </c>
      <c r="O26" s="8" t="s">
        <v>21</v>
      </c>
    </row>
    <row r="27" hidden="1">
      <c r="A27" s="8" t="s">
        <v>117</v>
      </c>
      <c r="B27" s="8" t="s">
        <v>118</v>
      </c>
      <c r="C27" s="5">
        <v>45841.0</v>
      </c>
      <c r="D27" s="5" t="s">
        <v>1037</v>
      </c>
      <c r="E27" s="6">
        <v>4.0</v>
      </c>
      <c r="F27" s="9">
        <v>0.34375</v>
      </c>
      <c r="G27" s="8" t="s">
        <v>18</v>
      </c>
      <c r="H27" s="8">
        <v>63.0</v>
      </c>
      <c r="I27" s="8" t="s">
        <v>24</v>
      </c>
      <c r="J27" s="8" t="s">
        <v>20</v>
      </c>
      <c r="K27" s="8">
        <v>20.0</v>
      </c>
      <c r="L27" s="8">
        <v>13.0</v>
      </c>
      <c r="M27" s="8">
        <v>-7.0</v>
      </c>
      <c r="N27" s="8">
        <v>7.0</v>
      </c>
      <c r="O27" s="8" t="s">
        <v>21</v>
      </c>
    </row>
    <row r="28" hidden="1">
      <c r="A28" s="8" t="s">
        <v>195</v>
      </c>
      <c r="B28" s="8" t="s">
        <v>196</v>
      </c>
      <c r="C28" s="5">
        <v>45843.0</v>
      </c>
      <c r="D28" s="5" t="s">
        <v>1035</v>
      </c>
      <c r="E28" s="6">
        <v>6.0</v>
      </c>
      <c r="F28" s="9">
        <v>0.5</v>
      </c>
      <c r="G28" s="8" t="s">
        <v>27</v>
      </c>
      <c r="H28" s="8">
        <v>72.0</v>
      </c>
      <c r="I28" s="8" t="s">
        <v>19</v>
      </c>
      <c r="J28" s="8" t="s">
        <v>85</v>
      </c>
      <c r="K28" s="8">
        <v>25.0</v>
      </c>
      <c r="L28" s="8">
        <v>18.0</v>
      </c>
      <c r="M28" s="8">
        <v>-7.0</v>
      </c>
      <c r="N28" s="8">
        <v>7.0</v>
      </c>
      <c r="O28" s="8" t="s">
        <v>21</v>
      </c>
    </row>
    <row r="29" hidden="1">
      <c r="A29" s="8" t="s">
        <v>285</v>
      </c>
      <c r="B29" s="8" t="s">
        <v>286</v>
      </c>
      <c r="C29" s="5">
        <v>45846.0</v>
      </c>
      <c r="D29" s="5" t="s">
        <v>1038</v>
      </c>
      <c r="E29" s="6">
        <v>2.0</v>
      </c>
      <c r="F29" s="9">
        <v>0.4895833333333333</v>
      </c>
      <c r="G29" s="8" t="s">
        <v>18</v>
      </c>
      <c r="H29" s="8">
        <v>78.0</v>
      </c>
      <c r="I29" s="8" t="s">
        <v>24</v>
      </c>
      <c r="J29" s="8" t="s">
        <v>39</v>
      </c>
      <c r="K29" s="8">
        <v>25.0</v>
      </c>
      <c r="L29" s="8">
        <v>18.0</v>
      </c>
      <c r="M29" s="8">
        <v>-7.0</v>
      </c>
      <c r="N29" s="8">
        <v>7.0</v>
      </c>
      <c r="O29" s="8" t="s">
        <v>21</v>
      </c>
    </row>
    <row r="30" hidden="1">
      <c r="A30" s="8" t="s">
        <v>287</v>
      </c>
      <c r="B30" s="8" t="s">
        <v>288</v>
      </c>
      <c r="C30" s="5">
        <v>45846.0</v>
      </c>
      <c r="D30" s="5" t="s">
        <v>1038</v>
      </c>
      <c r="E30" s="6">
        <v>2.0</v>
      </c>
      <c r="F30" s="9">
        <v>0.6458333333333334</v>
      </c>
      <c r="G30" s="8" t="s">
        <v>27</v>
      </c>
      <c r="H30" s="8">
        <v>27.0</v>
      </c>
      <c r="I30" s="8" t="s">
        <v>19</v>
      </c>
      <c r="J30" s="8" t="s">
        <v>39</v>
      </c>
      <c r="K30" s="8">
        <v>25.0</v>
      </c>
      <c r="L30" s="8">
        <v>18.0</v>
      </c>
      <c r="M30" s="8">
        <v>-7.0</v>
      </c>
      <c r="N30" s="8">
        <v>7.0</v>
      </c>
      <c r="O30" s="8" t="s">
        <v>21</v>
      </c>
    </row>
    <row r="31" hidden="1">
      <c r="A31" s="8" t="s">
        <v>478</v>
      </c>
      <c r="B31" s="8" t="s">
        <v>479</v>
      </c>
      <c r="C31" s="5">
        <v>45853.0</v>
      </c>
      <c r="D31" s="5" t="s">
        <v>1038</v>
      </c>
      <c r="E31" s="6">
        <v>2.0</v>
      </c>
      <c r="F31" s="9">
        <v>0.5729166666666666</v>
      </c>
      <c r="G31" s="8" t="s">
        <v>27</v>
      </c>
      <c r="H31" s="8">
        <v>31.0</v>
      </c>
      <c r="I31" s="8" t="s">
        <v>19</v>
      </c>
      <c r="J31" s="8" t="s">
        <v>20</v>
      </c>
      <c r="K31" s="8">
        <v>15.0</v>
      </c>
      <c r="L31" s="8">
        <v>8.0</v>
      </c>
      <c r="M31" s="8">
        <v>-7.0</v>
      </c>
      <c r="N31" s="8">
        <v>7.0</v>
      </c>
      <c r="O31" s="8" t="s">
        <v>21</v>
      </c>
    </row>
    <row r="32" hidden="1">
      <c r="A32" s="8" t="s">
        <v>512</v>
      </c>
      <c r="B32" s="8" t="s">
        <v>513</v>
      </c>
      <c r="C32" s="5">
        <v>45854.0</v>
      </c>
      <c r="D32" s="5" t="s">
        <v>1036</v>
      </c>
      <c r="E32" s="6">
        <v>3.0</v>
      </c>
      <c r="F32" s="9">
        <v>0.4895833333333333</v>
      </c>
      <c r="G32" s="8" t="s">
        <v>18</v>
      </c>
      <c r="H32" s="8">
        <v>68.0</v>
      </c>
      <c r="I32" s="8" t="s">
        <v>19</v>
      </c>
      <c r="J32" s="8" t="s">
        <v>39</v>
      </c>
      <c r="K32" s="8">
        <v>20.0</v>
      </c>
      <c r="L32" s="8">
        <v>13.0</v>
      </c>
      <c r="M32" s="8">
        <v>-7.0</v>
      </c>
      <c r="N32" s="8">
        <v>7.0</v>
      </c>
      <c r="O32" s="8" t="s">
        <v>21</v>
      </c>
    </row>
    <row r="33" hidden="1">
      <c r="A33" s="8" t="s">
        <v>600</v>
      </c>
      <c r="B33" s="8" t="s">
        <v>601</v>
      </c>
      <c r="C33" s="5">
        <v>45857.0</v>
      </c>
      <c r="D33" s="5" t="s">
        <v>1035</v>
      </c>
      <c r="E33" s="6">
        <v>6.0</v>
      </c>
      <c r="F33" s="9">
        <v>0.6666666666666666</v>
      </c>
      <c r="G33" s="8" t="s">
        <v>18</v>
      </c>
      <c r="H33" s="8">
        <v>50.0</v>
      </c>
      <c r="I33" s="8" t="s">
        <v>24</v>
      </c>
      <c r="J33" s="8" t="s">
        <v>20</v>
      </c>
      <c r="K33" s="8">
        <v>15.0</v>
      </c>
      <c r="L33" s="8">
        <v>8.0</v>
      </c>
      <c r="M33" s="8">
        <v>-7.0</v>
      </c>
      <c r="N33" s="8">
        <v>7.0</v>
      </c>
      <c r="O33" s="8" t="s">
        <v>21</v>
      </c>
    </row>
    <row r="34" hidden="1">
      <c r="A34" s="8" t="s">
        <v>632</v>
      </c>
      <c r="B34" s="8" t="s">
        <v>633</v>
      </c>
      <c r="C34" s="5">
        <v>45858.0</v>
      </c>
      <c r="D34" s="5" t="s">
        <v>1032</v>
      </c>
      <c r="E34" s="6">
        <v>7.0</v>
      </c>
      <c r="F34" s="9">
        <v>0.65625</v>
      </c>
      <c r="G34" s="8" t="s">
        <v>27</v>
      </c>
      <c r="H34" s="8">
        <v>29.0</v>
      </c>
      <c r="I34" s="8" t="s">
        <v>24</v>
      </c>
      <c r="J34" s="8" t="s">
        <v>39</v>
      </c>
      <c r="K34" s="8">
        <v>20.0</v>
      </c>
      <c r="L34" s="8">
        <v>13.0</v>
      </c>
      <c r="M34" s="8">
        <v>-7.0</v>
      </c>
      <c r="N34" s="8">
        <v>7.0</v>
      </c>
      <c r="O34" s="8" t="s">
        <v>21</v>
      </c>
    </row>
    <row r="35" hidden="1">
      <c r="A35" s="8" t="s">
        <v>728</v>
      </c>
      <c r="B35" s="8" t="s">
        <v>729</v>
      </c>
      <c r="C35" s="5">
        <v>45861.0</v>
      </c>
      <c r="D35" s="5" t="s">
        <v>1036</v>
      </c>
      <c r="E35" s="6">
        <v>3.0</v>
      </c>
      <c r="F35" s="9">
        <v>0.6458333333333334</v>
      </c>
      <c r="G35" s="8" t="s">
        <v>18</v>
      </c>
      <c r="H35" s="8">
        <v>62.0</v>
      </c>
      <c r="I35" s="8" t="s">
        <v>32</v>
      </c>
      <c r="J35" s="8" t="s">
        <v>20</v>
      </c>
      <c r="K35" s="8">
        <v>20.0</v>
      </c>
      <c r="L35" s="8">
        <v>13.0</v>
      </c>
      <c r="M35" s="8">
        <v>-7.0</v>
      </c>
      <c r="N35" s="8">
        <v>7.0</v>
      </c>
      <c r="O35" s="8" t="s">
        <v>21</v>
      </c>
    </row>
    <row r="36" hidden="1">
      <c r="A36" s="8" t="s">
        <v>730</v>
      </c>
      <c r="B36" s="8" t="s">
        <v>731</v>
      </c>
      <c r="C36" s="5">
        <v>45861.0</v>
      </c>
      <c r="D36" s="5" t="s">
        <v>1036</v>
      </c>
      <c r="E36" s="6">
        <v>3.0</v>
      </c>
      <c r="F36" s="9">
        <v>0.4791666666666667</v>
      </c>
      <c r="G36" s="8" t="s">
        <v>18</v>
      </c>
      <c r="H36" s="8">
        <v>33.0</v>
      </c>
      <c r="I36" s="8" t="s">
        <v>24</v>
      </c>
      <c r="J36" s="8" t="s">
        <v>39</v>
      </c>
      <c r="K36" s="8">
        <v>25.0</v>
      </c>
      <c r="L36" s="8">
        <v>18.0</v>
      </c>
      <c r="M36" s="8">
        <v>-7.0</v>
      </c>
      <c r="N36" s="8">
        <v>7.0</v>
      </c>
      <c r="O36" s="8" t="s">
        <v>21</v>
      </c>
    </row>
    <row r="37" hidden="1">
      <c r="A37" s="8" t="s">
        <v>830</v>
      </c>
      <c r="B37" s="8" t="s">
        <v>831</v>
      </c>
      <c r="C37" s="5">
        <v>45864.0</v>
      </c>
      <c r="D37" s="5" t="s">
        <v>1035</v>
      </c>
      <c r="E37" s="6">
        <v>6.0</v>
      </c>
      <c r="F37" s="9">
        <v>0.3333333333333333</v>
      </c>
      <c r="G37" s="8" t="s">
        <v>18</v>
      </c>
      <c r="H37" s="8">
        <v>48.0</v>
      </c>
      <c r="I37" s="8" t="s">
        <v>32</v>
      </c>
      <c r="J37" s="8" t="s">
        <v>39</v>
      </c>
      <c r="K37" s="8">
        <v>15.0</v>
      </c>
      <c r="L37" s="8">
        <v>8.0</v>
      </c>
      <c r="M37" s="8">
        <v>-7.0</v>
      </c>
      <c r="N37" s="8">
        <v>7.0</v>
      </c>
      <c r="O37" s="8" t="s">
        <v>21</v>
      </c>
    </row>
    <row r="38" hidden="1">
      <c r="A38" s="8" t="s">
        <v>862</v>
      </c>
      <c r="B38" s="8" t="s">
        <v>863</v>
      </c>
      <c r="C38" s="5">
        <v>45865.0</v>
      </c>
      <c r="D38" s="5" t="s">
        <v>1032</v>
      </c>
      <c r="E38" s="6">
        <v>7.0</v>
      </c>
      <c r="F38" s="9">
        <v>0.5625</v>
      </c>
      <c r="G38" s="8" t="s">
        <v>27</v>
      </c>
      <c r="H38" s="8">
        <v>68.0</v>
      </c>
      <c r="I38" s="8" t="s">
        <v>24</v>
      </c>
      <c r="J38" s="8" t="s">
        <v>20</v>
      </c>
      <c r="K38" s="8">
        <v>20.0</v>
      </c>
      <c r="L38" s="8">
        <v>13.0</v>
      </c>
      <c r="M38" s="8">
        <v>-7.0</v>
      </c>
      <c r="N38" s="8">
        <v>7.0</v>
      </c>
      <c r="O38" s="8" t="s">
        <v>21</v>
      </c>
    </row>
    <row r="39" hidden="1">
      <c r="A39" s="8" t="s">
        <v>864</v>
      </c>
      <c r="B39" s="8" t="s">
        <v>865</v>
      </c>
      <c r="C39" s="5">
        <v>45865.0</v>
      </c>
      <c r="D39" s="5" t="s">
        <v>1032</v>
      </c>
      <c r="E39" s="6">
        <v>7.0</v>
      </c>
      <c r="F39" s="9">
        <v>0.5104166666666666</v>
      </c>
      <c r="G39" s="8" t="s">
        <v>18</v>
      </c>
      <c r="H39" s="8">
        <v>19.0</v>
      </c>
      <c r="I39" s="8" t="s">
        <v>19</v>
      </c>
      <c r="J39" s="8" t="s">
        <v>39</v>
      </c>
      <c r="K39" s="8">
        <v>20.0</v>
      </c>
      <c r="L39" s="8">
        <v>13.0</v>
      </c>
      <c r="M39" s="8">
        <v>-7.0</v>
      </c>
      <c r="N39" s="8">
        <v>7.0</v>
      </c>
      <c r="O39" s="8" t="s">
        <v>21</v>
      </c>
    </row>
    <row r="40" hidden="1">
      <c r="A40" s="8" t="s">
        <v>984</v>
      </c>
      <c r="B40" s="8" t="s">
        <v>985</v>
      </c>
      <c r="C40" s="5">
        <v>45868.0</v>
      </c>
      <c r="D40" s="5" t="s">
        <v>1036</v>
      </c>
      <c r="E40" s="6">
        <v>3.0</v>
      </c>
      <c r="F40" s="9">
        <v>0.5729166666666666</v>
      </c>
      <c r="G40" s="8" t="s">
        <v>18</v>
      </c>
      <c r="H40" s="8">
        <v>55.0</v>
      </c>
      <c r="I40" s="8" t="s">
        <v>24</v>
      </c>
      <c r="J40" s="8" t="s">
        <v>39</v>
      </c>
      <c r="K40" s="8">
        <v>15.0</v>
      </c>
      <c r="L40" s="8">
        <v>8.0</v>
      </c>
      <c r="M40" s="8">
        <v>-7.0</v>
      </c>
      <c r="N40" s="8">
        <v>7.0</v>
      </c>
      <c r="O40" s="8" t="s">
        <v>21</v>
      </c>
    </row>
    <row r="41" hidden="1">
      <c r="A41" s="8" t="s">
        <v>16</v>
      </c>
      <c r="B41" s="8" t="s">
        <v>17</v>
      </c>
      <c r="C41" s="5">
        <v>45839.0</v>
      </c>
      <c r="D41" s="5" t="s">
        <v>1038</v>
      </c>
      <c r="E41" s="6">
        <v>2.0</v>
      </c>
      <c r="F41" s="9">
        <v>0.46875</v>
      </c>
      <c r="G41" s="8" t="s">
        <v>18</v>
      </c>
      <c r="H41" s="8">
        <v>16.0</v>
      </c>
      <c r="I41" s="8" t="s">
        <v>19</v>
      </c>
      <c r="J41" s="8" t="s">
        <v>20</v>
      </c>
      <c r="K41" s="8">
        <v>25.0</v>
      </c>
      <c r="L41" s="8">
        <v>19.0</v>
      </c>
      <c r="M41" s="8">
        <v>-6.0</v>
      </c>
      <c r="N41" s="8">
        <v>6.0</v>
      </c>
      <c r="O41" s="8" t="s">
        <v>21</v>
      </c>
    </row>
    <row r="42" hidden="1">
      <c r="A42" s="8" t="s">
        <v>119</v>
      </c>
      <c r="B42" s="8" t="s">
        <v>120</v>
      </c>
      <c r="C42" s="5">
        <v>45841.0</v>
      </c>
      <c r="D42" s="5" t="s">
        <v>1037</v>
      </c>
      <c r="E42" s="6">
        <v>4.0</v>
      </c>
      <c r="F42" s="9">
        <v>0.3854166666666667</v>
      </c>
      <c r="G42" s="8" t="s">
        <v>18</v>
      </c>
      <c r="H42" s="8">
        <v>75.0</v>
      </c>
      <c r="I42" s="8" t="s">
        <v>24</v>
      </c>
      <c r="J42" s="8" t="s">
        <v>39</v>
      </c>
      <c r="K42" s="8">
        <v>25.0</v>
      </c>
      <c r="L42" s="8">
        <v>19.0</v>
      </c>
      <c r="M42" s="8">
        <v>-6.0</v>
      </c>
      <c r="N42" s="8">
        <v>6.0</v>
      </c>
      <c r="O42" s="8" t="s">
        <v>21</v>
      </c>
    </row>
    <row r="43" hidden="1">
      <c r="A43" s="8" t="s">
        <v>121</v>
      </c>
      <c r="B43" s="8" t="s">
        <v>122</v>
      </c>
      <c r="C43" s="5">
        <v>45841.0</v>
      </c>
      <c r="D43" s="5" t="s">
        <v>1037</v>
      </c>
      <c r="E43" s="6">
        <v>4.0</v>
      </c>
      <c r="F43" s="9">
        <v>0.4375</v>
      </c>
      <c r="G43" s="8" t="s">
        <v>18</v>
      </c>
      <c r="H43" s="8">
        <v>63.0</v>
      </c>
      <c r="I43" s="8" t="s">
        <v>54</v>
      </c>
      <c r="J43" s="8" t="s">
        <v>39</v>
      </c>
      <c r="K43" s="8">
        <v>20.0</v>
      </c>
      <c r="L43" s="8">
        <v>14.0</v>
      </c>
      <c r="M43" s="8">
        <v>-6.0</v>
      </c>
      <c r="N43" s="8">
        <v>6.0</v>
      </c>
      <c r="O43" s="8" t="s">
        <v>21</v>
      </c>
    </row>
    <row r="44" hidden="1">
      <c r="A44" s="8" t="s">
        <v>197</v>
      </c>
      <c r="B44" s="8" t="s">
        <v>198</v>
      </c>
      <c r="C44" s="5">
        <v>45843.0</v>
      </c>
      <c r="D44" s="5" t="s">
        <v>1035</v>
      </c>
      <c r="E44" s="6">
        <v>6.0</v>
      </c>
      <c r="F44" s="9">
        <v>0.6875</v>
      </c>
      <c r="G44" s="8" t="s">
        <v>18</v>
      </c>
      <c r="H44" s="8">
        <v>38.0</v>
      </c>
      <c r="I44" s="8" t="s">
        <v>19</v>
      </c>
      <c r="J44" s="8" t="s">
        <v>20</v>
      </c>
      <c r="K44" s="8">
        <v>30.0</v>
      </c>
      <c r="L44" s="8">
        <v>24.0</v>
      </c>
      <c r="M44" s="8">
        <v>-6.0</v>
      </c>
      <c r="N44" s="8">
        <v>6.0</v>
      </c>
      <c r="O44" s="8" t="s">
        <v>21</v>
      </c>
    </row>
    <row r="45" hidden="1">
      <c r="A45" s="8" t="s">
        <v>225</v>
      </c>
      <c r="B45" s="8" t="s">
        <v>226</v>
      </c>
      <c r="C45" s="5">
        <v>45844.0</v>
      </c>
      <c r="D45" s="5" t="s">
        <v>1032</v>
      </c>
      <c r="E45" s="6">
        <v>7.0</v>
      </c>
      <c r="F45" s="9">
        <v>0.53125</v>
      </c>
      <c r="G45" s="8" t="s">
        <v>27</v>
      </c>
      <c r="H45" s="8">
        <v>25.0</v>
      </c>
      <c r="I45" s="8" t="s">
        <v>19</v>
      </c>
      <c r="J45" s="8" t="s">
        <v>39</v>
      </c>
      <c r="K45" s="8">
        <v>20.0</v>
      </c>
      <c r="L45" s="8">
        <v>14.0</v>
      </c>
      <c r="M45" s="8">
        <v>-6.0</v>
      </c>
      <c r="N45" s="8">
        <v>6.0</v>
      </c>
      <c r="O45" s="8" t="s">
        <v>21</v>
      </c>
    </row>
    <row r="46" hidden="1">
      <c r="A46" s="8" t="s">
        <v>289</v>
      </c>
      <c r="B46" s="8" t="s">
        <v>290</v>
      </c>
      <c r="C46" s="5">
        <v>45846.0</v>
      </c>
      <c r="D46" s="5" t="s">
        <v>1038</v>
      </c>
      <c r="E46" s="6">
        <v>2.0</v>
      </c>
      <c r="F46" s="9">
        <v>0.5416666666666666</v>
      </c>
      <c r="G46" s="8" t="s">
        <v>18</v>
      </c>
      <c r="H46" s="8">
        <v>64.0</v>
      </c>
      <c r="I46" s="8" t="s">
        <v>19</v>
      </c>
      <c r="J46" s="8" t="s">
        <v>39</v>
      </c>
      <c r="K46" s="8">
        <v>30.0</v>
      </c>
      <c r="L46" s="8">
        <v>24.0</v>
      </c>
      <c r="M46" s="8">
        <v>-6.0</v>
      </c>
      <c r="N46" s="8">
        <v>6.0</v>
      </c>
      <c r="O46" s="8" t="s">
        <v>21</v>
      </c>
    </row>
    <row r="47" hidden="1">
      <c r="A47" s="8" t="s">
        <v>358</v>
      </c>
      <c r="B47" s="8" t="s">
        <v>359</v>
      </c>
      <c r="C47" s="5">
        <v>45848.0</v>
      </c>
      <c r="D47" s="5" t="s">
        <v>1037</v>
      </c>
      <c r="E47" s="6">
        <v>4.0</v>
      </c>
      <c r="F47" s="9">
        <v>0.3333333333333333</v>
      </c>
      <c r="G47" s="8" t="s">
        <v>27</v>
      </c>
      <c r="H47" s="8">
        <v>36.0</v>
      </c>
      <c r="I47" s="8" t="s">
        <v>24</v>
      </c>
      <c r="J47" s="8" t="s">
        <v>85</v>
      </c>
      <c r="K47" s="8">
        <v>25.0</v>
      </c>
      <c r="L47" s="8">
        <v>19.0</v>
      </c>
      <c r="M47" s="8">
        <v>-6.0</v>
      </c>
      <c r="N47" s="8">
        <v>6.0</v>
      </c>
      <c r="O47" s="8" t="s">
        <v>21</v>
      </c>
    </row>
    <row r="48" hidden="1">
      <c r="A48" s="8" t="s">
        <v>434</v>
      </c>
      <c r="B48" s="8" t="s">
        <v>435</v>
      </c>
      <c r="C48" s="5">
        <v>45851.0</v>
      </c>
      <c r="D48" s="5" t="s">
        <v>1032</v>
      </c>
      <c r="E48" s="6">
        <v>7.0</v>
      </c>
      <c r="F48" s="9">
        <v>0.4166666666666667</v>
      </c>
      <c r="G48" s="8" t="s">
        <v>18</v>
      </c>
      <c r="H48" s="8">
        <v>47.0</v>
      </c>
      <c r="I48" s="8" t="s">
        <v>24</v>
      </c>
      <c r="J48" s="8" t="s">
        <v>20</v>
      </c>
      <c r="K48" s="8">
        <v>25.0</v>
      </c>
      <c r="L48" s="8">
        <v>19.0</v>
      </c>
      <c r="M48" s="8">
        <v>-6.0</v>
      </c>
      <c r="N48" s="8">
        <v>6.0</v>
      </c>
      <c r="O48" s="8" t="s">
        <v>21</v>
      </c>
    </row>
    <row r="49" hidden="1">
      <c r="A49" s="8" t="s">
        <v>480</v>
      </c>
      <c r="B49" s="8" t="s">
        <v>481</v>
      </c>
      <c r="C49" s="5">
        <v>45853.0</v>
      </c>
      <c r="D49" s="5" t="s">
        <v>1038</v>
      </c>
      <c r="E49" s="6">
        <v>2.0</v>
      </c>
      <c r="F49" s="9">
        <v>0.4479166666666667</v>
      </c>
      <c r="G49" s="8" t="s">
        <v>18</v>
      </c>
      <c r="H49" s="8">
        <v>69.0</v>
      </c>
      <c r="I49" s="8" t="s">
        <v>24</v>
      </c>
      <c r="J49" s="8" t="s">
        <v>39</v>
      </c>
      <c r="K49" s="8">
        <v>15.0</v>
      </c>
      <c r="L49" s="8">
        <v>9.0</v>
      </c>
      <c r="M49" s="8">
        <v>-6.0</v>
      </c>
      <c r="N49" s="8">
        <v>6.0</v>
      </c>
      <c r="O49" s="8" t="s">
        <v>21</v>
      </c>
    </row>
    <row r="50" hidden="1">
      <c r="A50" s="8" t="s">
        <v>544</v>
      </c>
      <c r="B50" s="8" t="s">
        <v>545</v>
      </c>
      <c r="C50" s="5">
        <v>45855.0</v>
      </c>
      <c r="D50" s="5" t="s">
        <v>1037</v>
      </c>
      <c r="E50" s="6">
        <v>4.0</v>
      </c>
      <c r="F50" s="9">
        <v>0.59375</v>
      </c>
      <c r="G50" s="8" t="s">
        <v>27</v>
      </c>
      <c r="H50" s="8">
        <v>64.0</v>
      </c>
      <c r="I50" s="8" t="s">
        <v>19</v>
      </c>
      <c r="J50" s="8" t="s">
        <v>20</v>
      </c>
      <c r="K50" s="8">
        <v>15.0</v>
      </c>
      <c r="L50" s="8">
        <v>9.0</v>
      </c>
      <c r="M50" s="8">
        <v>-6.0</v>
      </c>
      <c r="N50" s="8">
        <v>6.0</v>
      </c>
      <c r="O50" s="8" t="s">
        <v>21</v>
      </c>
    </row>
    <row r="51" hidden="1">
      <c r="A51" s="8" t="s">
        <v>546</v>
      </c>
      <c r="B51" s="8" t="s">
        <v>547</v>
      </c>
      <c r="C51" s="5">
        <v>45855.0</v>
      </c>
      <c r="D51" s="5" t="s">
        <v>1037</v>
      </c>
      <c r="E51" s="6">
        <v>4.0</v>
      </c>
      <c r="F51" s="9">
        <v>0.625</v>
      </c>
      <c r="G51" s="8" t="s">
        <v>18</v>
      </c>
      <c r="H51" s="8">
        <v>55.0</v>
      </c>
      <c r="I51" s="8" t="s">
        <v>54</v>
      </c>
      <c r="J51" s="8" t="s">
        <v>20</v>
      </c>
      <c r="K51" s="8">
        <v>20.0</v>
      </c>
      <c r="L51" s="8">
        <v>14.0</v>
      </c>
      <c r="M51" s="8">
        <v>-6.0</v>
      </c>
      <c r="N51" s="8">
        <v>6.0</v>
      </c>
      <c r="O51" s="8" t="s">
        <v>21</v>
      </c>
    </row>
    <row r="52" hidden="1">
      <c r="A52" s="8" t="s">
        <v>666</v>
      </c>
      <c r="B52" s="8" t="s">
        <v>667</v>
      </c>
      <c r="C52" s="5">
        <v>45859.0</v>
      </c>
      <c r="D52" s="5" t="s">
        <v>1033</v>
      </c>
      <c r="E52" s="6">
        <v>1.0</v>
      </c>
      <c r="F52" s="9">
        <v>0.53125</v>
      </c>
      <c r="G52" s="8" t="s">
        <v>18</v>
      </c>
      <c r="H52" s="8">
        <v>8.0</v>
      </c>
      <c r="I52" s="8" t="s">
        <v>24</v>
      </c>
      <c r="J52" s="8" t="s">
        <v>20</v>
      </c>
      <c r="K52" s="8">
        <v>20.0</v>
      </c>
      <c r="L52" s="8">
        <v>14.0</v>
      </c>
      <c r="M52" s="8">
        <v>-6.0</v>
      </c>
      <c r="N52" s="8">
        <v>6.0</v>
      </c>
      <c r="O52" s="8" t="s">
        <v>21</v>
      </c>
    </row>
    <row r="53" hidden="1">
      <c r="A53" s="8" t="s">
        <v>694</v>
      </c>
      <c r="B53" s="8" t="s">
        <v>695</v>
      </c>
      <c r="C53" s="5">
        <v>45860.0</v>
      </c>
      <c r="D53" s="5" t="s">
        <v>1038</v>
      </c>
      <c r="E53" s="6">
        <v>2.0</v>
      </c>
      <c r="F53" s="9">
        <v>0.4895833333333333</v>
      </c>
      <c r="G53" s="8" t="s">
        <v>27</v>
      </c>
      <c r="H53" s="8">
        <v>36.0</v>
      </c>
      <c r="I53" s="8" t="s">
        <v>54</v>
      </c>
      <c r="J53" s="8" t="s">
        <v>39</v>
      </c>
      <c r="K53" s="8">
        <v>20.0</v>
      </c>
      <c r="L53" s="8">
        <v>14.0</v>
      </c>
      <c r="M53" s="8">
        <v>-6.0</v>
      </c>
      <c r="N53" s="8">
        <v>6.0</v>
      </c>
      <c r="O53" s="8" t="s">
        <v>21</v>
      </c>
    </row>
    <row r="54" hidden="1">
      <c r="A54" s="8" t="s">
        <v>732</v>
      </c>
      <c r="B54" s="8" t="s">
        <v>733</v>
      </c>
      <c r="C54" s="5">
        <v>45861.0</v>
      </c>
      <c r="D54" s="5" t="s">
        <v>1036</v>
      </c>
      <c r="E54" s="6">
        <v>3.0</v>
      </c>
      <c r="F54" s="9">
        <v>0.5</v>
      </c>
      <c r="G54" s="8" t="s">
        <v>27</v>
      </c>
      <c r="H54" s="8">
        <v>6.0</v>
      </c>
      <c r="I54" s="8" t="s">
        <v>24</v>
      </c>
      <c r="J54" s="8" t="s">
        <v>85</v>
      </c>
      <c r="K54" s="8">
        <v>25.0</v>
      </c>
      <c r="L54" s="8">
        <v>19.0</v>
      </c>
      <c r="M54" s="8">
        <v>-6.0</v>
      </c>
      <c r="N54" s="8">
        <v>6.0</v>
      </c>
      <c r="O54" s="8" t="s">
        <v>21</v>
      </c>
    </row>
    <row r="55" hidden="1">
      <c r="A55" s="8" t="s">
        <v>760</v>
      </c>
      <c r="B55" s="8" t="s">
        <v>761</v>
      </c>
      <c r="C55" s="5">
        <v>45862.0</v>
      </c>
      <c r="D55" s="5" t="s">
        <v>1037</v>
      </c>
      <c r="E55" s="6">
        <v>4.0</v>
      </c>
      <c r="F55" s="9">
        <v>0.4166666666666667</v>
      </c>
      <c r="G55" s="8" t="s">
        <v>18</v>
      </c>
      <c r="H55" s="8">
        <v>1.0</v>
      </c>
      <c r="I55" s="8" t="s">
        <v>54</v>
      </c>
      <c r="J55" s="8" t="s">
        <v>20</v>
      </c>
      <c r="K55" s="8">
        <v>20.0</v>
      </c>
      <c r="L55" s="8">
        <v>14.0</v>
      </c>
      <c r="M55" s="8">
        <v>-6.0</v>
      </c>
      <c r="N55" s="8">
        <v>6.0</v>
      </c>
      <c r="O55" s="8" t="s">
        <v>21</v>
      </c>
    </row>
    <row r="56" hidden="1">
      <c r="A56" s="8" t="s">
        <v>762</v>
      </c>
      <c r="B56" s="8" t="s">
        <v>763</v>
      </c>
      <c r="C56" s="5">
        <v>45862.0</v>
      </c>
      <c r="D56" s="5" t="s">
        <v>1037</v>
      </c>
      <c r="E56" s="6">
        <v>4.0</v>
      </c>
      <c r="F56" s="9">
        <v>0.3854166666666667</v>
      </c>
      <c r="G56" s="8" t="s">
        <v>18</v>
      </c>
      <c r="H56" s="8">
        <v>7.0</v>
      </c>
      <c r="I56" s="8" t="s">
        <v>24</v>
      </c>
      <c r="J56" s="8" t="s">
        <v>39</v>
      </c>
      <c r="K56" s="8">
        <v>15.0</v>
      </c>
      <c r="L56" s="8">
        <v>9.0</v>
      </c>
      <c r="M56" s="8">
        <v>-6.0</v>
      </c>
      <c r="N56" s="8">
        <v>6.0</v>
      </c>
      <c r="O56" s="8" t="s">
        <v>21</v>
      </c>
    </row>
    <row r="57" hidden="1">
      <c r="A57" s="8" t="s">
        <v>800</v>
      </c>
      <c r="B57" s="8" t="s">
        <v>801</v>
      </c>
      <c r="C57" s="5">
        <v>45863.0</v>
      </c>
      <c r="D57" s="5" t="s">
        <v>1034</v>
      </c>
      <c r="E57" s="6">
        <v>5.0</v>
      </c>
      <c r="F57" s="9">
        <v>0.5104166666666666</v>
      </c>
      <c r="G57" s="8" t="s">
        <v>27</v>
      </c>
      <c r="H57" s="8">
        <v>28.0</v>
      </c>
      <c r="I57" s="8" t="s">
        <v>32</v>
      </c>
      <c r="J57" s="8" t="s">
        <v>20</v>
      </c>
      <c r="K57" s="8">
        <v>25.0</v>
      </c>
      <c r="L57" s="8">
        <v>19.0</v>
      </c>
      <c r="M57" s="8">
        <v>-6.0</v>
      </c>
      <c r="N57" s="8">
        <v>6.0</v>
      </c>
      <c r="O57" s="8" t="s">
        <v>21</v>
      </c>
    </row>
    <row r="58" hidden="1">
      <c r="A58" s="8" t="s">
        <v>832</v>
      </c>
      <c r="B58" s="8" t="s">
        <v>833</v>
      </c>
      <c r="C58" s="5">
        <v>45864.0</v>
      </c>
      <c r="D58" s="5" t="s">
        <v>1035</v>
      </c>
      <c r="E58" s="6">
        <v>6.0</v>
      </c>
      <c r="F58" s="9">
        <v>0.4791666666666667</v>
      </c>
      <c r="G58" s="8" t="s">
        <v>18</v>
      </c>
      <c r="H58" s="8">
        <v>56.0</v>
      </c>
      <c r="I58" s="8" t="s">
        <v>24</v>
      </c>
      <c r="J58" s="8" t="s">
        <v>20</v>
      </c>
      <c r="K58" s="8">
        <v>20.0</v>
      </c>
      <c r="L58" s="8">
        <v>14.0</v>
      </c>
      <c r="M58" s="8">
        <v>-6.0</v>
      </c>
      <c r="N58" s="8">
        <v>6.0</v>
      </c>
      <c r="O58" s="8" t="s">
        <v>21</v>
      </c>
    </row>
    <row r="59" hidden="1">
      <c r="A59" s="8" t="s">
        <v>866</v>
      </c>
      <c r="B59" s="8" t="s">
        <v>867</v>
      </c>
      <c r="C59" s="5">
        <v>45865.0</v>
      </c>
      <c r="D59" s="5" t="s">
        <v>1032</v>
      </c>
      <c r="E59" s="6">
        <v>7.0</v>
      </c>
      <c r="F59" s="9">
        <v>0.4583333333333333</v>
      </c>
      <c r="G59" s="8" t="s">
        <v>18</v>
      </c>
      <c r="H59" s="8">
        <v>3.0</v>
      </c>
      <c r="I59" s="8" t="s">
        <v>32</v>
      </c>
      <c r="J59" s="8" t="s">
        <v>39</v>
      </c>
      <c r="K59" s="8">
        <v>30.0</v>
      </c>
      <c r="L59" s="8">
        <v>24.0</v>
      </c>
      <c r="M59" s="8">
        <v>-6.0</v>
      </c>
      <c r="N59" s="8">
        <v>6.0</v>
      </c>
      <c r="O59" s="8" t="s">
        <v>21</v>
      </c>
    </row>
    <row r="60" hidden="1">
      <c r="A60" s="8" t="s">
        <v>22</v>
      </c>
      <c r="B60" s="8" t="s">
        <v>23</v>
      </c>
      <c r="C60" s="5">
        <v>45839.0</v>
      </c>
      <c r="D60" s="5" t="s">
        <v>1038</v>
      </c>
      <c r="E60" s="6">
        <v>2.0</v>
      </c>
      <c r="F60" s="9">
        <v>0.5520833333333334</v>
      </c>
      <c r="G60" s="8" t="s">
        <v>18</v>
      </c>
      <c r="H60" s="8">
        <v>27.0</v>
      </c>
      <c r="I60" s="8" t="s">
        <v>24</v>
      </c>
      <c r="J60" s="8" t="s">
        <v>20</v>
      </c>
      <c r="K60" s="8">
        <v>15.0</v>
      </c>
      <c r="L60" s="8">
        <v>10.0</v>
      </c>
      <c r="M60" s="8">
        <v>-5.0</v>
      </c>
      <c r="N60" s="8">
        <v>5.0</v>
      </c>
      <c r="O60" s="8" t="s">
        <v>21</v>
      </c>
    </row>
    <row r="61" hidden="1">
      <c r="A61" s="8" t="s">
        <v>79</v>
      </c>
      <c r="B61" s="8" t="s">
        <v>80</v>
      </c>
      <c r="C61" s="5">
        <v>45840.0</v>
      </c>
      <c r="D61" s="5" t="s">
        <v>1036</v>
      </c>
      <c r="E61" s="6">
        <v>3.0</v>
      </c>
      <c r="F61" s="9">
        <v>0.40625</v>
      </c>
      <c r="G61" s="8" t="s">
        <v>18</v>
      </c>
      <c r="H61" s="8">
        <v>77.0</v>
      </c>
      <c r="I61" s="8" t="s">
        <v>19</v>
      </c>
      <c r="J61" s="8" t="s">
        <v>20</v>
      </c>
      <c r="K61" s="8">
        <v>20.0</v>
      </c>
      <c r="L61" s="8">
        <v>15.0</v>
      </c>
      <c r="M61" s="8">
        <v>-5.0</v>
      </c>
      <c r="N61" s="8">
        <v>5.0</v>
      </c>
      <c r="O61" s="8" t="s">
        <v>21</v>
      </c>
    </row>
    <row r="62" hidden="1">
      <c r="A62" s="8" t="s">
        <v>81</v>
      </c>
      <c r="B62" s="8" t="s">
        <v>82</v>
      </c>
      <c r="C62" s="5">
        <v>45840.0</v>
      </c>
      <c r="D62" s="5" t="s">
        <v>1036</v>
      </c>
      <c r="E62" s="6">
        <v>3.0</v>
      </c>
      <c r="F62" s="9">
        <v>0.3854166666666667</v>
      </c>
      <c r="G62" s="8" t="s">
        <v>27</v>
      </c>
      <c r="H62" s="8">
        <v>43.0</v>
      </c>
      <c r="I62" s="8" t="s">
        <v>24</v>
      </c>
      <c r="J62" s="8" t="s">
        <v>20</v>
      </c>
      <c r="K62" s="8">
        <v>20.0</v>
      </c>
      <c r="L62" s="8">
        <v>15.0</v>
      </c>
      <c r="M62" s="8">
        <v>-5.0</v>
      </c>
      <c r="N62" s="8">
        <v>5.0</v>
      </c>
      <c r="O62" s="8" t="s">
        <v>21</v>
      </c>
    </row>
    <row r="63" hidden="1">
      <c r="A63" s="8" t="s">
        <v>83</v>
      </c>
      <c r="B63" s="8" t="s">
        <v>84</v>
      </c>
      <c r="C63" s="5">
        <v>45840.0</v>
      </c>
      <c r="D63" s="5" t="s">
        <v>1036</v>
      </c>
      <c r="E63" s="6">
        <v>3.0</v>
      </c>
      <c r="F63" s="9">
        <v>0.3541666666666667</v>
      </c>
      <c r="G63" s="8" t="s">
        <v>18</v>
      </c>
      <c r="H63" s="8">
        <v>4.0</v>
      </c>
      <c r="I63" s="8" t="s">
        <v>54</v>
      </c>
      <c r="J63" s="8" t="s">
        <v>85</v>
      </c>
      <c r="K63" s="8">
        <v>25.0</v>
      </c>
      <c r="L63" s="8">
        <v>20.0</v>
      </c>
      <c r="M63" s="8">
        <v>-5.0</v>
      </c>
      <c r="N63" s="8">
        <v>5.0</v>
      </c>
      <c r="O63" s="8" t="s">
        <v>21</v>
      </c>
    </row>
    <row r="64" hidden="1">
      <c r="A64" s="8" t="s">
        <v>86</v>
      </c>
      <c r="B64" s="8" t="s">
        <v>87</v>
      </c>
      <c r="C64" s="5">
        <v>45840.0</v>
      </c>
      <c r="D64" s="5" t="s">
        <v>1036</v>
      </c>
      <c r="E64" s="6">
        <v>3.0</v>
      </c>
      <c r="F64" s="9">
        <v>0.65625</v>
      </c>
      <c r="G64" s="8" t="s">
        <v>27</v>
      </c>
      <c r="H64" s="8">
        <v>20.0</v>
      </c>
      <c r="I64" s="8" t="s">
        <v>32</v>
      </c>
      <c r="J64" s="8" t="s">
        <v>39</v>
      </c>
      <c r="K64" s="8">
        <v>20.0</v>
      </c>
      <c r="L64" s="8">
        <v>15.0</v>
      </c>
      <c r="M64" s="8">
        <v>-5.0</v>
      </c>
      <c r="N64" s="8">
        <v>5.0</v>
      </c>
      <c r="O64" s="8" t="s">
        <v>21</v>
      </c>
    </row>
    <row r="65" hidden="1">
      <c r="A65" s="8" t="s">
        <v>123</v>
      </c>
      <c r="B65" s="8" t="s">
        <v>124</v>
      </c>
      <c r="C65" s="5">
        <v>45841.0</v>
      </c>
      <c r="D65" s="5" t="s">
        <v>1037</v>
      </c>
      <c r="E65" s="6">
        <v>4.0</v>
      </c>
      <c r="F65" s="9">
        <v>0.5729166666666666</v>
      </c>
      <c r="G65" s="8" t="s">
        <v>18</v>
      </c>
      <c r="H65" s="8">
        <v>59.0</v>
      </c>
      <c r="I65" s="8" t="s">
        <v>19</v>
      </c>
      <c r="J65" s="8" t="s">
        <v>20</v>
      </c>
      <c r="K65" s="8">
        <v>30.0</v>
      </c>
      <c r="L65" s="8">
        <v>25.0</v>
      </c>
      <c r="M65" s="8">
        <v>-5.0</v>
      </c>
      <c r="N65" s="8">
        <v>5.0</v>
      </c>
      <c r="O65" s="8" t="s">
        <v>21</v>
      </c>
    </row>
    <row r="66" hidden="1">
      <c r="A66" s="8" t="s">
        <v>199</v>
      </c>
      <c r="B66" s="8" t="s">
        <v>200</v>
      </c>
      <c r="C66" s="5">
        <v>45843.0</v>
      </c>
      <c r="D66" s="5" t="s">
        <v>1035</v>
      </c>
      <c r="E66" s="6">
        <v>6.0</v>
      </c>
      <c r="F66" s="9">
        <v>0.3854166666666667</v>
      </c>
      <c r="G66" s="8" t="s">
        <v>27</v>
      </c>
      <c r="H66" s="8">
        <v>31.0</v>
      </c>
      <c r="I66" s="8" t="s">
        <v>19</v>
      </c>
      <c r="J66" s="8" t="s">
        <v>20</v>
      </c>
      <c r="K66" s="8">
        <v>30.0</v>
      </c>
      <c r="L66" s="8">
        <v>25.0</v>
      </c>
      <c r="M66" s="8">
        <v>-5.0</v>
      </c>
      <c r="N66" s="8">
        <v>5.0</v>
      </c>
      <c r="O66" s="8" t="s">
        <v>21</v>
      </c>
    </row>
    <row r="67" hidden="1">
      <c r="A67" s="8" t="s">
        <v>245</v>
      </c>
      <c r="B67" s="8" t="s">
        <v>246</v>
      </c>
      <c r="C67" s="5">
        <v>45845.0</v>
      </c>
      <c r="D67" s="5" t="s">
        <v>1033</v>
      </c>
      <c r="E67" s="6">
        <v>1.0</v>
      </c>
      <c r="F67" s="9">
        <v>0.6770833333333334</v>
      </c>
      <c r="G67" s="8" t="s">
        <v>18</v>
      </c>
      <c r="H67" s="8">
        <v>1.0</v>
      </c>
      <c r="I67" s="8" t="s">
        <v>54</v>
      </c>
      <c r="J67" s="8" t="s">
        <v>20</v>
      </c>
      <c r="K67" s="8">
        <v>15.0</v>
      </c>
      <c r="L67" s="8">
        <v>10.0</v>
      </c>
      <c r="M67" s="8">
        <v>-5.0</v>
      </c>
      <c r="N67" s="8">
        <v>5.0</v>
      </c>
      <c r="O67" s="8" t="s">
        <v>21</v>
      </c>
    </row>
    <row r="68" hidden="1">
      <c r="A68" s="8" t="s">
        <v>247</v>
      </c>
      <c r="B68" s="8" t="s">
        <v>248</v>
      </c>
      <c r="C68" s="5">
        <v>45845.0</v>
      </c>
      <c r="D68" s="5" t="s">
        <v>1033</v>
      </c>
      <c r="E68" s="6">
        <v>1.0</v>
      </c>
      <c r="F68" s="9">
        <v>0.5520833333333334</v>
      </c>
      <c r="G68" s="8" t="s">
        <v>18</v>
      </c>
      <c r="H68" s="8">
        <v>78.0</v>
      </c>
      <c r="I68" s="8" t="s">
        <v>32</v>
      </c>
      <c r="J68" s="8" t="s">
        <v>20</v>
      </c>
      <c r="K68" s="8">
        <v>20.0</v>
      </c>
      <c r="L68" s="8">
        <v>15.0</v>
      </c>
      <c r="M68" s="8">
        <v>-5.0</v>
      </c>
      <c r="N68" s="8">
        <v>5.0</v>
      </c>
      <c r="O68" s="8" t="s">
        <v>21</v>
      </c>
    </row>
    <row r="69" hidden="1">
      <c r="A69" s="8" t="s">
        <v>249</v>
      </c>
      <c r="B69" s="8" t="s">
        <v>250</v>
      </c>
      <c r="C69" s="5">
        <v>45845.0</v>
      </c>
      <c r="D69" s="5" t="s">
        <v>1033</v>
      </c>
      <c r="E69" s="6">
        <v>1.0</v>
      </c>
      <c r="F69" s="9">
        <v>0.5416666666666666</v>
      </c>
      <c r="G69" s="8" t="s">
        <v>18</v>
      </c>
      <c r="H69" s="8">
        <v>79.0</v>
      </c>
      <c r="I69" s="8" t="s">
        <v>32</v>
      </c>
      <c r="J69" s="8" t="s">
        <v>85</v>
      </c>
      <c r="K69" s="8">
        <v>25.0</v>
      </c>
      <c r="L69" s="8">
        <v>20.0</v>
      </c>
      <c r="M69" s="8">
        <v>-5.0</v>
      </c>
      <c r="N69" s="8">
        <v>5.0</v>
      </c>
      <c r="O69" s="8" t="s">
        <v>21</v>
      </c>
    </row>
    <row r="70" hidden="1">
      <c r="A70" s="8" t="s">
        <v>291</v>
      </c>
      <c r="B70" s="8" t="s">
        <v>292</v>
      </c>
      <c r="C70" s="5">
        <v>45846.0</v>
      </c>
      <c r="D70" s="5" t="s">
        <v>1038</v>
      </c>
      <c r="E70" s="6">
        <v>2.0</v>
      </c>
      <c r="F70" s="9">
        <v>0.6458333333333334</v>
      </c>
      <c r="G70" s="8" t="s">
        <v>18</v>
      </c>
      <c r="H70" s="8">
        <v>40.0</v>
      </c>
      <c r="I70" s="8" t="s">
        <v>24</v>
      </c>
      <c r="J70" s="8" t="s">
        <v>20</v>
      </c>
      <c r="K70" s="8">
        <v>20.0</v>
      </c>
      <c r="L70" s="8">
        <v>15.0</v>
      </c>
      <c r="M70" s="8">
        <v>-5.0</v>
      </c>
      <c r="N70" s="8">
        <v>5.0</v>
      </c>
      <c r="O70" s="8" t="s">
        <v>21</v>
      </c>
    </row>
    <row r="71" hidden="1">
      <c r="A71" s="8" t="s">
        <v>323</v>
      </c>
      <c r="B71" s="8" t="s">
        <v>324</v>
      </c>
      <c r="C71" s="5">
        <v>45847.0</v>
      </c>
      <c r="D71" s="5" t="s">
        <v>1036</v>
      </c>
      <c r="E71" s="6">
        <v>3.0</v>
      </c>
      <c r="F71" s="9">
        <v>0.5104166666666666</v>
      </c>
      <c r="G71" s="8" t="s">
        <v>27</v>
      </c>
      <c r="H71" s="8">
        <v>15.0</v>
      </c>
      <c r="I71" s="8" t="s">
        <v>54</v>
      </c>
      <c r="J71" s="8" t="s">
        <v>20</v>
      </c>
      <c r="K71" s="8">
        <v>15.0</v>
      </c>
      <c r="L71" s="8">
        <v>10.0</v>
      </c>
      <c r="M71" s="8">
        <v>-5.0</v>
      </c>
      <c r="N71" s="8">
        <v>5.0</v>
      </c>
      <c r="O71" s="8" t="s">
        <v>21</v>
      </c>
    </row>
    <row r="72" hidden="1">
      <c r="A72" s="8" t="s">
        <v>454</v>
      </c>
      <c r="B72" s="8" t="s">
        <v>455</v>
      </c>
      <c r="C72" s="5">
        <v>45852.0</v>
      </c>
      <c r="D72" s="5" t="s">
        <v>1033</v>
      </c>
      <c r="E72" s="6">
        <v>1.0</v>
      </c>
      <c r="F72" s="9">
        <v>0.6354166666666666</v>
      </c>
      <c r="G72" s="8" t="s">
        <v>27</v>
      </c>
      <c r="H72" s="8">
        <v>49.0</v>
      </c>
      <c r="I72" s="8" t="s">
        <v>24</v>
      </c>
      <c r="J72" s="8" t="s">
        <v>20</v>
      </c>
      <c r="K72" s="8">
        <v>20.0</v>
      </c>
      <c r="L72" s="8">
        <v>15.0</v>
      </c>
      <c r="M72" s="8">
        <v>-5.0</v>
      </c>
      <c r="N72" s="8">
        <v>5.0</v>
      </c>
      <c r="O72" s="8" t="s">
        <v>21</v>
      </c>
    </row>
    <row r="73" hidden="1">
      <c r="A73" s="8" t="s">
        <v>482</v>
      </c>
      <c r="B73" s="8" t="s">
        <v>483</v>
      </c>
      <c r="C73" s="5">
        <v>45853.0</v>
      </c>
      <c r="D73" s="5" t="s">
        <v>1038</v>
      </c>
      <c r="E73" s="6">
        <v>2.0</v>
      </c>
      <c r="F73" s="9">
        <v>0.375</v>
      </c>
      <c r="G73" s="8" t="s">
        <v>27</v>
      </c>
      <c r="H73" s="8">
        <v>59.0</v>
      </c>
      <c r="I73" s="8" t="s">
        <v>19</v>
      </c>
      <c r="J73" s="8" t="s">
        <v>39</v>
      </c>
      <c r="K73" s="8">
        <v>20.0</v>
      </c>
      <c r="L73" s="8">
        <v>15.0</v>
      </c>
      <c r="M73" s="8">
        <v>-5.0</v>
      </c>
      <c r="N73" s="8">
        <v>5.0</v>
      </c>
      <c r="O73" s="8" t="s">
        <v>21</v>
      </c>
    </row>
    <row r="74" hidden="1">
      <c r="A74" s="8" t="s">
        <v>548</v>
      </c>
      <c r="B74" s="8" t="s">
        <v>549</v>
      </c>
      <c r="C74" s="5">
        <v>45855.0</v>
      </c>
      <c r="D74" s="5" t="s">
        <v>1037</v>
      </c>
      <c r="E74" s="6">
        <v>4.0</v>
      </c>
      <c r="F74" s="9">
        <v>0.5729166666666666</v>
      </c>
      <c r="G74" s="8" t="s">
        <v>27</v>
      </c>
      <c r="H74" s="8">
        <v>26.0</v>
      </c>
      <c r="I74" s="8" t="s">
        <v>19</v>
      </c>
      <c r="J74" s="8" t="s">
        <v>20</v>
      </c>
      <c r="K74" s="8">
        <v>20.0</v>
      </c>
      <c r="L74" s="8">
        <v>15.0</v>
      </c>
      <c r="M74" s="8">
        <v>-5.0</v>
      </c>
      <c r="N74" s="8">
        <v>5.0</v>
      </c>
      <c r="O74" s="8" t="s">
        <v>21</v>
      </c>
    </row>
    <row r="75" hidden="1">
      <c r="A75" s="8" t="s">
        <v>578</v>
      </c>
      <c r="B75" s="8" t="s">
        <v>579</v>
      </c>
      <c r="C75" s="5">
        <v>45856.0</v>
      </c>
      <c r="D75" s="5" t="s">
        <v>1034</v>
      </c>
      <c r="E75" s="6">
        <v>5.0</v>
      </c>
      <c r="F75" s="9">
        <v>0.6770833333333334</v>
      </c>
      <c r="G75" s="8" t="s">
        <v>27</v>
      </c>
      <c r="H75" s="8">
        <v>69.0</v>
      </c>
      <c r="I75" s="8" t="s">
        <v>24</v>
      </c>
      <c r="J75" s="8" t="s">
        <v>20</v>
      </c>
      <c r="K75" s="8">
        <v>20.0</v>
      </c>
      <c r="L75" s="8">
        <v>15.0</v>
      </c>
      <c r="M75" s="8">
        <v>-5.0</v>
      </c>
      <c r="N75" s="8">
        <v>5.0</v>
      </c>
      <c r="O75" s="8" t="s">
        <v>21</v>
      </c>
    </row>
    <row r="76" hidden="1">
      <c r="A76" s="8" t="s">
        <v>668</v>
      </c>
      <c r="B76" s="8" t="s">
        <v>669</v>
      </c>
      <c r="C76" s="5">
        <v>45859.0</v>
      </c>
      <c r="D76" s="5" t="s">
        <v>1033</v>
      </c>
      <c r="E76" s="6">
        <v>1.0</v>
      </c>
      <c r="F76" s="9">
        <v>0.5833333333333334</v>
      </c>
      <c r="G76" s="8" t="s">
        <v>18</v>
      </c>
      <c r="H76" s="8">
        <v>17.0</v>
      </c>
      <c r="I76" s="8" t="s">
        <v>54</v>
      </c>
      <c r="J76" s="8" t="s">
        <v>20</v>
      </c>
      <c r="K76" s="8">
        <v>30.0</v>
      </c>
      <c r="L76" s="8">
        <v>25.0</v>
      </c>
      <c r="M76" s="8">
        <v>-5.0</v>
      </c>
      <c r="N76" s="8">
        <v>5.0</v>
      </c>
      <c r="O76" s="8" t="s">
        <v>21</v>
      </c>
    </row>
    <row r="77" hidden="1">
      <c r="A77" s="8" t="s">
        <v>764</v>
      </c>
      <c r="B77" s="8" t="s">
        <v>765</v>
      </c>
      <c r="C77" s="5">
        <v>45862.0</v>
      </c>
      <c r="D77" s="5" t="s">
        <v>1037</v>
      </c>
      <c r="E77" s="6">
        <v>4.0</v>
      </c>
      <c r="F77" s="9">
        <v>0.4270833333333333</v>
      </c>
      <c r="G77" s="8" t="s">
        <v>18</v>
      </c>
      <c r="H77" s="8">
        <v>3.0</v>
      </c>
      <c r="I77" s="8" t="s">
        <v>19</v>
      </c>
      <c r="J77" s="8" t="s">
        <v>39</v>
      </c>
      <c r="K77" s="8">
        <v>25.0</v>
      </c>
      <c r="L77" s="8">
        <v>20.0</v>
      </c>
      <c r="M77" s="8">
        <v>-5.0</v>
      </c>
      <c r="N77" s="8">
        <v>5.0</v>
      </c>
      <c r="O77" s="8" t="s">
        <v>21</v>
      </c>
    </row>
    <row r="78" hidden="1">
      <c r="A78" s="8" t="s">
        <v>766</v>
      </c>
      <c r="B78" s="8" t="s">
        <v>767</v>
      </c>
      <c r="C78" s="5">
        <v>45862.0</v>
      </c>
      <c r="D78" s="5" t="s">
        <v>1037</v>
      </c>
      <c r="E78" s="6">
        <v>4.0</v>
      </c>
      <c r="F78" s="9">
        <v>0.5</v>
      </c>
      <c r="G78" s="8" t="s">
        <v>27</v>
      </c>
      <c r="H78" s="8">
        <v>48.0</v>
      </c>
      <c r="I78" s="8" t="s">
        <v>24</v>
      </c>
      <c r="J78" s="8" t="s">
        <v>39</v>
      </c>
      <c r="K78" s="8">
        <v>20.0</v>
      </c>
      <c r="L78" s="8">
        <v>15.0</v>
      </c>
      <c r="M78" s="8">
        <v>-5.0</v>
      </c>
      <c r="N78" s="8">
        <v>5.0</v>
      </c>
      <c r="O78" s="8" t="s">
        <v>21</v>
      </c>
    </row>
    <row r="79" hidden="1">
      <c r="A79" s="8" t="s">
        <v>802</v>
      </c>
      <c r="B79" s="8" t="s">
        <v>803</v>
      </c>
      <c r="C79" s="5">
        <v>45863.0</v>
      </c>
      <c r="D79" s="5" t="s">
        <v>1034</v>
      </c>
      <c r="E79" s="6">
        <v>5.0</v>
      </c>
      <c r="F79" s="9">
        <v>0.5</v>
      </c>
      <c r="G79" s="8" t="s">
        <v>27</v>
      </c>
      <c r="H79" s="8">
        <v>27.0</v>
      </c>
      <c r="I79" s="8" t="s">
        <v>24</v>
      </c>
      <c r="J79" s="8" t="s">
        <v>39</v>
      </c>
      <c r="K79" s="8">
        <v>20.0</v>
      </c>
      <c r="L79" s="8">
        <v>15.0</v>
      </c>
      <c r="M79" s="8">
        <v>-5.0</v>
      </c>
      <c r="N79" s="8">
        <v>5.0</v>
      </c>
      <c r="O79" s="8" t="s">
        <v>21</v>
      </c>
    </row>
    <row r="80" hidden="1">
      <c r="A80" s="8" t="s">
        <v>834</v>
      </c>
      <c r="B80" s="8" t="s">
        <v>835</v>
      </c>
      <c r="C80" s="5">
        <v>45864.0</v>
      </c>
      <c r="D80" s="5" t="s">
        <v>1035</v>
      </c>
      <c r="E80" s="6">
        <v>6.0</v>
      </c>
      <c r="F80" s="9">
        <v>0.3541666666666667</v>
      </c>
      <c r="G80" s="8" t="s">
        <v>18</v>
      </c>
      <c r="H80" s="8">
        <v>47.0</v>
      </c>
      <c r="I80" s="8" t="s">
        <v>54</v>
      </c>
      <c r="J80" s="8" t="s">
        <v>39</v>
      </c>
      <c r="K80" s="8">
        <v>15.0</v>
      </c>
      <c r="L80" s="8">
        <v>10.0</v>
      </c>
      <c r="M80" s="8">
        <v>-5.0</v>
      </c>
      <c r="N80" s="8">
        <v>5.0</v>
      </c>
      <c r="O80" s="8" t="s">
        <v>21</v>
      </c>
    </row>
    <row r="81" hidden="1">
      <c r="A81" s="8" t="s">
        <v>868</v>
      </c>
      <c r="B81" s="8" t="s">
        <v>869</v>
      </c>
      <c r="C81" s="5">
        <v>45865.0</v>
      </c>
      <c r="D81" s="5" t="s">
        <v>1032</v>
      </c>
      <c r="E81" s="6">
        <v>7.0</v>
      </c>
      <c r="F81" s="9">
        <v>0.4791666666666667</v>
      </c>
      <c r="G81" s="8" t="s">
        <v>27</v>
      </c>
      <c r="H81" s="8">
        <v>9.0</v>
      </c>
      <c r="I81" s="8" t="s">
        <v>24</v>
      </c>
      <c r="J81" s="8" t="s">
        <v>85</v>
      </c>
      <c r="K81" s="8">
        <v>20.0</v>
      </c>
      <c r="L81" s="8">
        <v>15.0</v>
      </c>
      <c r="M81" s="8">
        <v>-5.0</v>
      </c>
      <c r="N81" s="8">
        <v>5.0</v>
      </c>
      <c r="O81" s="8" t="s">
        <v>21</v>
      </c>
    </row>
    <row r="82" hidden="1">
      <c r="A82" s="8" t="s">
        <v>900</v>
      </c>
      <c r="B82" s="8" t="s">
        <v>901</v>
      </c>
      <c r="C82" s="5">
        <v>45866.0</v>
      </c>
      <c r="D82" s="5" t="s">
        <v>1033</v>
      </c>
      <c r="E82" s="6">
        <v>1.0</v>
      </c>
      <c r="F82" s="9">
        <v>0.5729166666666666</v>
      </c>
      <c r="G82" s="8" t="s">
        <v>18</v>
      </c>
      <c r="H82" s="8">
        <v>19.0</v>
      </c>
      <c r="I82" s="8" t="s">
        <v>24</v>
      </c>
      <c r="J82" s="8" t="s">
        <v>20</v>
      </c>
      <c r="K82" s="8">
        <v>20.0</v>
      </c>
      <c r="L82" s="8">
        <v>15.0</v>
      </c>
      <c r="M82" s="8">
        <v>-5.0</v>
      </c>
      <c r="N82" s="8">
        <v>5.0</v>
      </c>
      <c r="O82" s="8" t="s">
        <v>21</v>
      </c>
    </row>
    <row r="83" hidden="1">
      <c r="A83" s="8" t="s">
        <v>902</v>
      </c>
      <c r="B83" s="8" t="s">
        <v>903</v>
      </c>
      <c r="C83" s="5">
        <v>45866.0</v>
      </c>
      <c r="D83" s="5" t="s">
        <v>1033</v>
      </c>
      <c r="E83" s="6">
        <v>1.0</v>
      </c>
      <c r="F83" s="9">
        <v>0.4895833333333333</v>
      </c>
      <c r="G83" s="8" t="s">
        <v>27</v>
      </c>
      <c r="H83" s="8">
        <v>11.0</v>
      </c>
      <c r="I83" s="8" t="s">
        <v>24</v>
      </c>
      <c r="J83" s="8" t="s">
        <v>20</v>
      </c>
      <c r="K83" s="8">
        <v>25.0</v>
      </c>
      <c r="L83" s="8">
        <v>20.0</v>
      </c>
      <c r="M83" s="8">
        <v>-5.0</v>
      </c>
      <c r="N83" s="8">
        <v>5.0</v>
      </c>
      <c r="O83" s="8" t="s">
        <v>21</v>
      </c>
    </row>
    <row r="84" hidden="1">
      <c r="A84" s="8" t="s">
        <v>950</v>
      </c>
      <c r="B84" s="8" t="s">
        <v>951</v>
      </c>
      <c r="C84" s="5">
        <v>45867.0</v>
      </c>
      <c r="D84" s="5" t="s">
        <v>1038</v>
      </c>
      <c r="E84" s="6">
        <v>2.0</v>
      </c>
      <c r="F84" s="9">
        <v>0.625</v>
      </c>
      <c r="G84" s="8" t="s">
        <v>18</v>
      </c>
      <c r="H84" s="8">
        <v>17.0</v>
      </c>
      <c r="I84" s="8" t="s">
        <v>32</v>
      </c>
      <c r="J84" s="8" t="s">
        <v>85</v>
      </c>
      <c r="K84" s="8">
        <v>20.0</v>
      </c>
      <c r="L84" s="8">
        <v>15.0</v>
      </c>
      <c r="M84" s="8">
        <v>-5.0</v>
      </c>
      <c r="N84" s="8">
        <v>5.0</v>
      </c>
      <c r="O84" s="8" t="s">
        <v>21</v>
      </c>
    </row>
    <row r="85" hidden="1">
      <c r="A85" s="8" t="s">
        <v>25</v>
      </c>
      <c r="B85" s="8" t="s">
        <v>26</v>
      </c>
      <c r="C85" s="5">
        <v>45839.0</v>
      </c>
      <c r="D85" s="5" t="s">
        <v>1038</v>
      </c>
      <c r="E85" s="6">
        <v>2.0</v>
      </c>
      <c r="F85" s="9">
        <v>0.65625</v>
      </c>
      <c r="G85" s="8" t="s">
        <v>27</v>
      </c>
      <c r="H85" s="8">
        <v>40.0</v>
      </c>
      <c r="I85" s="8" t="s">
        <v>19</v>
      </c>
      <c r="J85" s="8" t="s">
        <v>20</v>
      </c>
      <c r="K85" s="8">
        <v>20.0</v>
      </c>
      <c r="L85" s="8">
        <v>16.0</v>
      </c>
      <c r="M85" s="8">
        <v>-4.0</v>
      </c>
      <c r="N85" s="8">
        <v>4.0</v>
      </c>
      <c r="O85" s="8" t="s">
        <v>21</v>
      </c>
    </row>
    <row r="86" hidden="1">
      <c r="A86" s="8" t="s">
        <v>28</v>
      </c>
      <c r="B86" s="8" t="s">
        <v>29</v>
      </c>
      <c r="C86" s="5">
        <v>45839.0</v>
      </c>
      <c r="D86" s="5" t="s">
        <v>1038</v>
      </c>
      <c r="E86" s="6">
        <v>2.0</v>
      </c>
      <c r="F86" s="9">
        <v>0.5729166666666666</v>
      </c>
      <c r="G86" s="8" t="s">
        <v>18</v>
      </c>
      <c r="H86" s="8">
        <v>18.0</v>
      </c>
      <c r="I86" s="8" t="s">
        <v>19</v>
      </c>
      <c r="J86" s="8" t="s">
        <v>20</v>
      </c>
      <c r="K86" s="8">
        <v>25.0</v>
      </c>
      <c r="L86" s="8">
        <v>21.0</v>
      </c>
      <c r="M86" s="8">
        <v>-4.0</v>
      </c>
      <c r="N86" s="8">
        <v>4.0</v>
      </c>
      <c r="O86" s="8" t="s">
        <v>21</v>
      </c>
    </row>
    <row r="87" hidden="1">
      <c r="A87" s="8" t="s">
        <v>88</v>
      </c>
      <c r="B87" s="8" t="s">
        <v>89</v>
      </c>
      <c r="C87" s="5">
        <v>45840.0</v>
      </c>
      <c r="D87" s="5" t="s">
        <v>1036</v>
      </c>
      <c r="E87" s="6">
        <v>3.0</v>
      </c>
      <c r="F87" s="9">
        <v>0.3645833333333333</v>
      </c>
      <c r="G87" s="8" t="s">
        <v>18</v>
      </c>
      <c r="H87" s="8">
        <v>21.0</v>
      </c>
      <c r="I87" s="8" t="s">
        <v>24</v>
      </c>
      <c r="J87" s="8" t="s">
        <v>20</v>
      </c>
      <c r="K87" s="8">
        <v>20.0</v>
      </c>
      <c r="L87" s="8">
        <v>16.0</v>
      </c>
      <c r="M87" s="8">
        <v>-4.0</v>
      </c>
      <c r="N87" s="8">
        <v>4.0</v>
      </c>
      <c r="O87" s="8" t="s">
        <v>21</v>
      </c>
    </row>
    <row r="88" hidden="1">
      <c r="A88" s="8" t="s">
        <v>125</v>
      </c>
      <c r="B88" s="8" t="s">
        <v>126</v>
      </c>
      <c r="C88" s="5">
        <v>45841.0</v>
      </c>
      <c r="D88" s="5" t="s">
        <v>1037</v>
      </c>
      <c r="E88" s="6">
        <v>4.0</v>
      </c>
      <c r="F88" s="9">
        <v>0.40625</v>
      </c>
      <c r="G88" s="8" t="s">
        <v>18</v>
      </c>
      <c r="H88" s="8">
        <v>34.0</v>
      </c>
      <c r="I88" s="8" t="s">
        <v>24</v>
      </c>
      <c r="J88" s="8" t="s">
        <v>39</v>
      </c>
      <c r="K88" s="8">
        <v>15.0</v>
      </c>
      <c r="L88" s="8">
        <v>11.0</v>
      </c>
      <c r="M88" s="8">
        <v>-4.0</v>
      </c>
      <c r="N88" s="8">
        <v>4.0</v>
      </c>
      <c r="O88" s="8" t="s">
        <v>21</v>
      </c>
    </row>
    <row r="89" hidden="1">
      <c r="A89" s="8" t="s">
        <v>165</v>
      </c>
      <c r="B89" s="8" t="s">
        <v>166</v>
      </c>
      <c r="C89" s="5">
        <v>45842.0</v>
      </c>
      <c r="D89" s="5" t="s">
        <v>1034</v>
      </c>
      <c r="E89" s="6">
        <v>5.0</v>
      </c>
      <c r="F89" s="9">
        <v>0.40625</v>
      </c>
      <c r="G89" s="8" t="s">
        <v>27</v>
      </c>
      <c r="H89" s="8">
        <v>51.0</v>
      </c>
      <c r="I89" s="8" t="s">
        <v>54</v>
      </c>
      <c r="J89" s="8" t="s">
        <v>20</v>
      </c>
      <c r="K89" s="8">
        <v>25.0</v>
      </c>
      <c r="L89" s="8">
        <v>21.0</v>
      </c>
      <c r="M89" s="8">
        <v>-4.0</v>
      </c>
      <c r="N89" s="8">
        <v>4.0</v>
      </c>
      <c r="O89" s="8" t="s">
        <v>21</v>
      </c>
    </row>
    <row r="90" hidden="1">
      <c r="A90" s="8" t="s">
        <v>227</v>
      </c>
      <c r="B90" s="8" t="s">
        <v>228</v>
      </c>
      <c r="C90" s="5">
        <v>45844.0</v>
      </c>
      <c r="D90" s="5" t="s">
        <v>1032</v>
      </c>
      <c r="E90" s="6">
        <v>7.0</v>
      </c>
      <c r="F90" s="9">
        <v>0.3958333333333333</v>
      </c>
      <c r="G90" s="8" t="s">
        <v>27</v>
      </c>
      <c r="H90" s="8">
        <v>13.0</v>
      </c>
      <c r="I90" s="8" t="s">
        <v>54</v>
      </c>
      <c r="J90" s="8" t="s">
        <v>20</v>
      </c>
      <c r="K90" s="8">
        <v>20.0</v>
      </c>
      <c r="L90" s="8">
        <v>16.0</v>
      </c>
      <c r="M90" s="8">
        <v>-4.0</v>
      </c>
      <c r="N90" s="8">
        <v>4.0</v>
      </c>
      <c r="O90" s="8" t="s">
        <v>21</v>
      </c>
    </row>
    <row r="91" hidden="1">
      <c r="A91" s="8" t="s">
        <v>251</v>
      </c>
      <c r="B91" s="8" t="s">
        <v>252</v>
      </c>
      <c r="C91" s="5">
        <v>45845.0</v>
      </c>
      <c r="D91" s="5" t="s">
        <v>1033</v>
      </c>
      <c r="E91" s="6">
        <v>1.0</v>
      </c>
      <c r="F91" s="9">
        <v>0.53125</v>
      </c>
      <c r="G91" s="8" t="s">
        <v>18</v>
      </c>
      <c r="H91" s="8">
        <v>6.0</v>
      </c>
      <c r="I91" s="8" t="s">
        <v>32</v>
      </c>
      <c r="J91" s="8" t="s">
        <v>20</v>
      </c>
      <c r="K91" s="8">
        <v>25.0</v>
      </c>
      <c r="L91" s="8">
        <v>21.0</v>
      </c>
      <c r="M91" s="8">
        <v>-4.0</v>
      </c>
      <c r="N91" s="8">
        <v>4.0</v>
      </c>
      <c r="O91" s="8" t="s">
        <v>21</v>
      </c>
    </row>
    <row r="92" hidden="1">
      <c r="A92" s="8" t="s">
        <v>253</v>
      </c>
      <c r="B92" s="8" t="s">
        <v>254</v>
      </c>
      <c r="C92" s="5">
        <v>45845.0</v>
      </c>
      <c r="D92" s="5" t="s">
        <v>1033</v>
      </c>
      <c r="E92" s="6">
        <v>1.0</v>
      </c>
      <c r="F92" s="9">
        <v>0.6458333333333334</v>
      </c>
      <c r="G92" s="8" t="s">
        <v>27</v>
      </c>
      <c r="H92" s="8">
        <v>2.0</v>
      </c>
      <c r="I92" s="8" t="s">
        <v>32</v>
      </c>
      <c r="J92" s="8" t="s">
        <v>20</v>
      </c>
      <c r="K92" s="8">
        <v>20.0</v>
      </c>
      <c r="L92" s="8">
        <v>16.0</v>
      </c>
      <c r="M92" s="8">
        <v>-4.0</v>
      </c>
      <c r="N92" s="8">
        <v>4.0</v>
      </c>
      <c r="O92" s="8" t="s">
        <v>21</v>
      </c>
    </row>
    <row r="93" hidden="1">
      <c r="A93" s="8" t="s">
        <v>325</v>
      </c>
      <c r="B93" s="8" t="s">
        <v>326</v>
      </c>
      <c r="C93" s="5">
        <v>45847.0</v>
      </c>
      <c r="D93" s="5" t="s">
        <v>1036</v>
      </c>
      <c r="E93" s="6">
        <v>3.0</v>
      </c>
      <c r="F93" s="9">
        <v>0.6666666666666666</v>
      </c>
      <c r="G93" s="8" t="s">
        <v>27</v>
      </c>
      <c r="H93" s="8">
        <v>78.0</v>
      </c>
      <c r="I93" s="8" t="s">
        <v>24</v>
      </c>
      <c r="J93" s="8" t="s">
        <v>20</v>
      </c>
      <c r="K93" s="8">
        <v>20.0</v>
      </c>
      <c r="L93" s="8">
        <v>16.0</v>
      </c>
      <c r="M93" s="8">
        <v>-4.0</v>
      </c>
      <c r="N93" s="8">
        <v>4.0</v>
      </c>
      <c r="O93" s="8" t="s">
        <v>21</v>
      </c>
    </row>
    <row r="94" hidden="1">
      <c r="A94" s="8" t="s">
        <v>456</v>
      </c>
      <c r="B94" s="8" t="s">
        <v>457</v>
      </c>
      <c r="C94" s="5">
        <v>45852.0</v>
      </c>
      <c r="D94" s="5" t="s">
        <v>1033</v>
      </c>
      <c r="E94" s="6">
        <v>1.0</v>
      </c>
      <c r="F94" s="9">
        <v>0.4375</v>
      </c>
      <c r="G94" s="8" t="s">
        <v>27</v>
      </c>
      <c r="H94" s="8">
        <v>51.0</v>
      </c>
      <c r="I94" s="8" t="s">
        <v>54</v>
      </c>
      <c r="J94" s="8" t="s">
        <v>39</v>
      </c>
      <c r="K94" s="8">
        <v>15.0</v>
      </c>
      <c r="L94" s="8">
        <v>11.0</v>
      </c>
      <c r="M94" s="8">
        <v>-4.0</v>
      </c>
      <c r="N94" s="8">
        <v>4.0</v>
      </c>
      <c r="O94" s="8" t="s">
        <v>21</v>
      </c>
    </row>
    <row r="95" hidden="1">
      <c r="A95" s="8" t="s">
        <v>580</v>
      </c>
      <c r="B95" s="8" t="s">
        <v>581</v>
      </c>
      <c r="C95" s="5">
        <v>45856.0</v>
      </c>
      <c r="D95" s="5" t="s">
        <v>1034</v>
      </c>
      <c r="E95" s="6">
        <v>5.0</v>
      </c>
      <c r="F95" s="9">
        <v>0.6041666666666666</v>
      </c>
      <c r="G95" s="8" t="s">
        <v>27</v>
      </c>
      <c r="H95" s="8">
        <v>7.0</v>
      </c>
      <c r="I95" s="8" t="s">
        <v>32</v>
      </c>
      <c r="J95" s="8" t="s">
        <v>20</v>
      </c>
      <c r="K95" s="8">
        <v>25.0</v>
      </c>
      <c r="L95" s="8">
        <v>21.0</v>
      </c>
      <c r="M95" s="8">
        <v>-4.0</v>
      </c>
      <c r="N95" s="8">
        <v>4.0</v>
      </c>
      <c r="O95" s="8" t="s">
        <v>21</v>
      </c>
    </row>
    <row r="96" hidden="1">
      <c r="A96" s="8" t="s">
        <v>696</v>
      </c>
      <c r="B96" s="8" t="s">
        <v>697</v>
      </c>
      <c r="C96" s="5">
        <v>45860.0</v>
      </c>
      <c r="D96" s="5" t="s">
        <v>1038</v>
      </c>
      <c r="E96" s="6">
        <v>2.0</v>
      </c>
      <c r="F96" s="9">
        <v>0.6875</v>
      </c>
      <c r="G96" s="8" t="s">
        <v>18</v>
      </c>
      <c r="H96" s="8">
        <v>20.0</v>
      </c>
      <c r="I96" s="8" t="s">
        <v>24</v>
      </c>
      <c r="J96" s="8" t="s">
        <v>20</v>
      </c>
      <c r="K96" s="8">
        <v>25.0</v>
      </c>
      <c r="L96" s="8">
        <v>21.0</v>
      </c>
      <c r="M96" s="8">
        <v>-4.0</v>
      </c>
      <c r="N96" s="8">
        <v>4.0</v>
      </c>
      <c r="O96" s="8" t="s">
        <v>21</v>
      </c>
    </row>
    <row r="97" hidden="1">
      <c r="A97" s="8" t="s">
        <v>734</v>
      </c>
      <c r="B97" s="8" t="s">
        <v>735</v>
      </c>
      <c r="C97" s="5">
        <v>45861.0</v>
      </c>
      <c r="D97" s="5" t="s">
        <v>1036</v>
      </c>
      <c r="E97" s="6">
        <v>3.0</v>
      </c>
      <c r="F97" s="9">
        <v>0.6875</v>
      </c>
      <c r="G97" s="8" t="s">
        <v>27</v>
      </c>
      <c r="H97" s="8">
        <v>6.0</v>
      </c>
      <c r="I97" s="8" t="s">
        <v>54</v>
      </c>
      <c r="J97" s="8" t="s">
        <v>85</v>
      </c>
      <c r="K97" s="8">
        <v>30.0</v>
      </c>
      <c r="L97" s="8">
        <v>26.0</v>
      </c>
      <c r="M97" s="8">
        <v>-4.0</v>
      </c>
      <c r="N97" s="8">
        <v>4.0</v>
      </c>
      <c r="O97" s="8" t="s">
        <v>21</v>
      </c>
    </row>
    <row r="98" hidden="1">
      <c r="A98" s="8" t="s">
        <v>836</v>
      </c>
      <c r="B98" s="8" t="s">
        <v>837</v>
      </c>
      <c r="C98" s="5">
        <v>45864.0</v>
      </c>
      <c r="D98" s="5" t="s">
        <v>1035</v>
      </c>
      <c r="E98" s="6">
        <v>6.0</v>
      </c>
      <c r="F98" s="9">
        <v>0.6979166666666666</v>
      </c>
      <c r="G98" s="8" t="s">
        <v>18</v>
      </c>
      <c r="H98" s="8">
        <v>21.0</v>
      </c>
      <c r="I98" s="8" t="s">
        <v>24</v>
      </c>
      <c r="J98" s="8" t="s">
        <v>20</v>
      </c>
      <c r="K98" s="8">
        <v>25.0</v>
      </c>
      <c r="L98" s="8">
        <v>21.0</v>
      </c>
      <c r="M98" s="8">
        <v>-4.0</v>
      </c>
      <c r="N98" s="8">
        <v>4.0</v>
      </c>
      <c r="O98" s="8" t="s">
        <v>21</v>
      </c>
    </row>
    <row r="99" hidden="1">
      <c r="A99" s="8" t="s">
        <v>838</v>
      </c>
      <c r="B99" s="8" t="s">
        <v>839</v>
      </c>
      <c r="C99" s="5">
        <v>45864.0</v>
      </c>
      <c r="D99" s="5" t="s">
        <v>1035</v>
      </c>
      <c r="E99" s="6">
        <v>6.0</v>
      </c>
      <c r="F99" s="9">
        <v>0.46875</v>
      </c>
      <c r="G99" s="8" t="s">
        <v>18</v>
      </c>
      <c r="H99" s="8">
        <v>75.0</v>
      </c>
      <c r="I99" s="8" t="s">
        <v>24</v>
      </c>
      <c r="J99" s="8" t="s">
        <v>20</v>
      </c>
      <c r="K99" s="8">
        <v>20.0</v>
      </c>
      <c r="L99" s="8">
        <v>16.0</v>
      </c>
      <c r="M99" s="8">
        <v>-4.0</v>
      </c>
      <c r="N99" s="8">
        <v>4.0</v>
      </c>
      <c r="O99" s="8" t="s">
        <v>21</v>
      </c>
    </row>
    <row r="100" hidden="1">
      <c r="A100" s="8" t="s">
        <v>986</v>
      </c>
      <c r="B100" s="8" t="s">
        <v>987</v>
      </c>
      <c r="C100" s="5">
        <v>45868.0</v>
      </c>
      <c r="D100" s="5" t="s">
        <v>1036</v>
      </c>
      <c r="E100" s="6">
        <v>3.0</v>
      </c>
      <c r="F100" s="9">
        <v>0.6875</v>
      </c>
      <c r="G100" s="8" t="s">
        <v>27</v>
      </c>
      <c r="H100" s="8">
        <v>13.0</v>
      </c>
      <c r="I100" s="8" t="s">
        <v>54</v>
      </c>
      <c r="J100" s="8" t="s">
        <v>20</v>
      </c>
      <c r="K100" s="8">
        <v>25.0</v>
      </c>
      <c r="L100" s="8">
        <v>21.0</v>
      </c>
      <c r="M100" s="8">
        <v>-4.0</v>
      </c>
      <c r="N100" s="8">
        <v>4.0</v>
      </c>
      <c r="O100" s="8" t="s">
        <v>21</v>
      </c>
    </row>
    <row r="101" hidden="1">
      <c r="A101" s="8" t="s">
        <v>988</v>
      </c>
      <c r="B101" s="8" t="s">
        <v>989</v>
      </c>
      <c r="C101" s="5">
        <v>45868.0</v>
      </c>
      <c r="D101" s="5" t="s">
        <v>1036</v>
      </c>
      <c r="E101" s="6">
        <v>3.0</v>
      </c>
      <c r="F101" s="9">
        <v>0.59375</v>
      </c>
      <c r="G101" s="8" t="s">
        <v>18</v>
      </c>
      <c r="H101" s="8">
        <v>71.0</v>
      </c>
      <c r="I101" s="8" t="s">
        <v>54</v>
      </c>
      <c r="J101" s="8" t="s">
        <v>20</v>
      </c>
      <c r="K101" s="8">
        <v>30.0</v>
      </c>
      <c r="L101" s="8">
        <v>26.0</v>
      </c>
      <c r="M101" s="8">
        <v>-4.0</v>
      </c>
      <c r="N101" s="8">
        <v>4.0</v>
      </c>
      <c r="O101" s="8" t="s">
        <v>21</v>
      </c>
    </row>
    <row r="102" hidden="1">
      <c r="A102" s="8" t="s">
        <v>990</v>
      </c>
      <c r="B102" s="8" t="s">
        <v>991</v>
      </c>
      <c r="C102" s="5">
        <v>45868.0</v>
      </c>
      <c r="D102" s="5" t="s">
        <v>1036</v>
      </c>
      <c r="E102" s="6">
        <v>3.0</v>
      </c>
      <c r="F102" s="9">
        <v>0.3854166666666667</v>
      </c>
      <c r="G102" s="8" t="s">
        <v>27</v>
      </c>
      <c r="H102" s="8">
        <v>56.0</v>
      </c>
      <c r="I102" s="8" t="s">
        <v>24</v>
      </c>
      <c r="J102" s="8" t="s">
        <v>39</v>
      </c>
      <c r="K102" s="8">
        <v>15.0</v>
      </c>
      <c r="L102" s="8">
        <v>11.0</v>
      </c>
      <c r="M102" s="8">
        <v>-4.0</v>
      </c>
      <c r="N102" s="8">
        <v>4.0</v>
      </c>
      <c r="O102" s="8" t="s">
        <v>21</v>
      </c>
    </row>
    <row r="103" hidden="1">
      <c r="A103" s="8" t="s">
        <v>30</v>
      </c>
      <c r="B103" s="8" t="s">
        <v>31</v>
      </c>
      <c r="C103" s="5">
        <v>45839.0</v>
      </c>
      <c r="D103" s="5" t="s">
        <v>1038</v>
      </c>
      <c r="E103" s="6">
        <v>2.0</v>
      </c>
      <c r="F103" s="9">
        <v>0.4375</v>
      </c>
      <c r="G103" s="8" t="s">
        <v>18</v>
      </c>
      <c r="H103" s="8">
        <v>18.0</v>
      </c>
      <c r="I103" s="8" t="s">
        <v>32</v>
      </c>
      <c r="J103" s="8" t="s">
        <v>20</v>
      </c>
      <c r="K103" s="8">
        <v>25.0</v>
      </c>
      <c r="L103" s="8">
        <v>22.0</v>
      </c>
      <c r="M103" s="8">
        <v>-3.0</v>
      </c>
      <c r="N103" s="8">
        <v>3.0</v>
      </c>
      <c r="O103" s="8" t="s">
        <v>21</v>
      </c>
    </row>
    <row r="104" hidden="1">
      <c r="A104" s="8" t="s">
        <v>33</v>
      </c>
      <c r="B104" s="8" t="s">
        <v>34</v>
      </c>
      <c r="C104" s="5">
        <v>45839.0</v>
      </c>
      <c r="D104" s="5" t="s">
        <v>1038</v>
      </c>
      <c r="E104" s="6">
        <v>2.0</v>
      </c>
      <c r="F104" s="9">
        <v>0.6979166666666666</v>
      </c>
      <c r="G104" s="8" t="s">
        <v>18</v>
      </c>
      <c r="H104" s="8">
        <v>26.0</v>
      </c>
      <c r="I104" s="8" t="s">
        <v>24</v>
      </c>
      <c r="J104" s="8" t="s">
        <v>20</v>
      </c>
      <c r="K104" s="8">
        <v>25.0</v>
      </c>
      <c r="L104" s="8">
        <v>22.0</v>
      </c>
      <c r="M104" s="8">
        <v>-3.0</v>
      </c>
      <c r="N104" s="8">
        <v>3.0</v>
      </c>
      <c r="O104" s="8" t="s">
        <v>21</v>
      </c>
    </row>
    <row r="105" hidden="1">
      <c r="A105" s="8" t="s">
        <v>35</v>
      </c>
      <c r="B105" s="8" t="s">
        <v>36</v>
      </c>
      <c r="C105" s="5">
        <v>45839.0</v>
      </c>
      <c r="D105" s="5" t="s">
        <v>1038</v>
      </c>
      <c r="E105" s="6">
        <v>2.0</v>
      </c>
      <c r="F105" s="9">
        <v>0.59375</v>
      </c>
      <c r="G105" s="8" t="s">
        <v>27</v>
      </c>
      <c r="H105" s="8">
        <v>54.0</v>
      </c>
      <c r="I105" s="8" t="s">
        <v>32</v>
      </c>
      <c r="J105" s="8" t="s">
        <v>20</v>
      </c>
      <c r="K105" s="8">
        <v>25.0</v>
      </c>
      <c r="L105" s="8">
        <v>22.0</v>
      </c>
      <c r="M105" s="8">
        <v>-3.0</v>
      </c>
      <c r="N105" s="8">
        <v>3.0</v>
      </c>
      <c r="O105" s="8" t="s">
        <v>21</v>
      </c>
    </row>
    <row r="106" hidden="1">
      <c r="A106" s="8" t="s">
        <v>127</v>
      </c>
      <c r="B106" s="8" t="s">
        <v>128</v>
      </c>
      <c r="C106" s="5">
        <v>45841.0</v>
      </c>
      <c r="D106" s="5" t="s">
        <v>1037</v>
      </c>
      <c r="E106" s="6">
        <v>4.0</v>
      </c>
      <c r="F106" s="9">
        <v>0.6145833333333334</v>
      </c>
      <c r="G106" s="8" t="s">
        <v>27</v>
      </c>
      <c r="H106" s="8">
        <v>74.0</v>
      </c>
      <c r="I106" s="8" t="s">
        <v>19</v>
      </c>
      <c r="J106" s="8" t="s">
        <v>39</v>
      </c>
      <c r="K106" s="8">
        <v>20.0</v>
      </c>
      <c r="L106" s="8">
        <v>17.0</v>
      </c>
      <c r="M106" s="8">
        <v>-3.0</v>
      </c>
      <c r="N106" s="8">
        <v>3.0</v>
      </c>
      <c r="O106" s="8" t="s">
        <v>21</v>
      </c>
    </row>
    <row r="107" hidden="1">
      <c r="A107" s="8" t="s">
        <v>167</v>
      </c>
      <c r="B107" s="8" t="s">
        <v>168</v>
      </c>
      <c r="C107" s="5">
        <v>45842.0</v>
      </c>
      <c r="D107" s="5" t="s">
        <v>1034</v>
      </c>
      <c r="E107" s="6">
        <v>5.0</v>
      </c>
      <c r="F107" s="9">
        <v>0.4895833333333333</v>
      </c>
      <c r="G107" s="8" t="s">
        <v>27</v>
      </c>
      <c r="H107" s="8">
        <v>45.0</v>
      </c>
      <c r="I107" s="8" t="s">
        <v>54</v>
      </c>
      <c r="J107" s="8" t="s">
        <v>20</v>
      </c>
      <c r="K107" s="8">
        <v>30.0</v>
      </c>
      <c r="L107" s="8">
        <v>27.0</v>
      </c>
      <c r="M107" s="8">
        <v>-3.0</v>
      </c>
      <c r="N107" s="8">
        <v>3.0</v>
      </c>
      <c r="O107" s="8" t="s">
        <v>21</v>
      </c>
    </row>
    <row r="108" hidden="1">
      <c r="A108" s="8" t="s">
        <v>229</v>
      </c>
      <c r="B108" s="8" t="s">
        <v>230</v>
      </c>
      <c r="C108" s="5">
        <v>45844.0</v>
      </c>
      <c r="D108" s="5" t="s">
        <v>1032</v>
      </c>
      <c r="E108" s="6">
        <v>7.0</v>
      </c>
      <c r="F108" s="9">
        <v>0.46875</v>
      </c>
      <c r="G108" s="8" t="s">
        <v>27</v>
      </c>
      <c r="H108" s="8">
        <v>38.0</v>
      </c>
      <c r="I108" s="8" t="s">
        <v>54</v>
      </c>
      <c r="J108" s="8" t="s">
        <v>20</v>
      </c>
      <c r="K108" s="8">
        <v>20.0</v>
      </c>
      <c r="L108" s="8">
        <v>17.0</v>
      </c>
      <c r="M108" s="8">
        <v>-3.0</v>
      </c>
      <c r="N108" s="8">
        <v>3.0</v>
      </c>
      <c r="O108" s="8" t="s">
        <v>21</v>
      </c>
    </row>
    <row r="109" hidden="1">
      <c r="A109" s="8" t="s">
        <v>293</v>
      </c>
      <c r="B109" s="8" t="s">
        <v>294</v>
      </c>
      <c r="C109" s="5">
        <v>45846.0</v>
      </c>
      <c r="D109" s="5" t="s">
        <v>1038</v>
      </c>
      <c r="E109" s="6">
        <v>2.0</v>
      </c>
      <c r="F109" s="9">
        <v>0.40625</v>
      </c>
      <c r="G109" s="8" t="s">
        <v>18</v>
      </c>
      <c r="H109" s="8">
        <v>68.0</v>
      </c>
      <c r="I109" s="8" t="s">
        <v>24</v>
      </c>
      <c r="J109" s="8" t="s">
        <v>39</v>
      </c>
      <c r="K109" s="8">
        <v>30.0</v>
      </c>
      <c r="L109" s="8">
        <v>27.0</v>
      </c>
      <c r="M109" s="8">
        <v>-3.0</v>
      </c>
      <c r="N109" s="8">
        <v>3.0</v>
      </c>
      <c r="O109" s="8" t="s">
        <v>21</v>
      </c>
    </row>
    <row r="110" hidden="1">
      <c r="A110" s="8" t="s">
        <v>327</v>
      </c>
      <c r="B110" s="8" t="s">
        <v>328</v>
      </c>
      <c r="C110" s="5">
        <v>45847.0</v>
      </c>
      <c r="D110" s="5" t="s">
        <v>1036</v>
      </c>
      <c r="E110" s="6">
        <v>3.0</v>
      </c>
      <c r="F110" s="9">
        <v>0.625</v>
      </c>
      <c r="G110" s="8" t="s">
        <v>27</v>
      </c>
      <c r="H110" s="8">
        <v>22.0</v>
      </c>
      <c r="I110" s="8" t="s">
        <v>19</v>
      </c>
      <c r="J110" s="8" t="s">
        <v>85</v>
      </c>
      <c r="K110" s="8">
        <v>20.0</v>
      </c>
      <c r="L110" s="8">
        <v>17.0</v>
      </c>
      <c r="M110" s="8">
        <v>-3.0</v>
      </c>
      <c r="N110" s="8">
        <v>3.0</v>
      </c>
      <c r="O110" s="8" t="s">
        <v>21</v>
      </c>
    </row>
    <row r="111" hidden="1">
      <c r="A111" s="8" t="s">
        <v>400</v>
      </c>
      <c r="B111" s="8" t="s">
        <v>401</v>
      </c>
      <c r="C111" s="5">
        <v>45850.0</v>
      </c>
      <c r="D111" s="5" t="s">
        <v>1035</v>
      </c>
      <c r="E111" s="6">
        <v>6.0</v>
      </c>
      <c r="F111" s="9">
        <v>0.4583333333333333</v>
      </c>
      <c r="G111" s="8" t="s">
        <v>18</v>
      </c>
      <c r="H111" s="8">
        <v>53.0</v>
      </c>
      <c r="I111" s="8" t="s">
        <v>19</v>
      </c>
      <c r="J111" s="8" t="s">
        <v>20</v>
      </c>
      <c r="K111" s="8">
        <v>15.0</v>
      </c>
      <c r="L111" s="8">
        <v>12.0</v>
      </c>
      <c r="M111" s="8">
        <v>-3.0</v>
      </c>
      <c r="N111" s="8">
        <v>3.0</v>
      </c>
      <c r="O111" s="8" t="s">
        <v>21</v>
      </c>
    </row>
    <row r="112" hidden="1">
      <c r="A112" s="8" t="s">
        <v>436</v>
      </c>
      <c r="B112" s="8" t="s">
        <v>437</v>
      </c>
      <c r="C112" s="5">
        <v>45851.0</v>
      </c>
      <c r="D112" s="5" t="s">
        <v>1032</v>
      </c>
      <c r="E112" s="6">
        <v>7.0</v>
      </c>
      <c r="F112" s="9">
        <v>0.4166666666666667</v>
      </c>
      <c r="G112" s="8" t="s">
        <v>27</v>
      </c>
      <c r="H112" s="8">
        <v>8.0</v>
      </c>
      <c r="I112" s="8" t="s">
        <v>19</v>
      </c>
      <c r="J112" s="8" t="s">
        <v>20</v>
      </c>
      <c r="K112" s="8">
        <v>25.0</v>
      </c>
      <c r="L112" s="8">
        <v>22.0</v>
      </c>
      <c r="M112" s="8">
        <v>-3.0</v>
      </c>
      <c r="N112" s="8">
        <v>3.0</v>
      </c>
      <c r="O112" s="8" t="s">
        <v>21</v>
      </c>
    </row>
    <row r="113" hidden="1">
      <c r="A113" s="8" t="s">
        <v>458</v>
      </c>
      <c r="B113" s="8" t="s">
        <v>459</v>
      </c>
      <c r="C113" s="5">
        <v>45852.0</v>
      </c>
      <c r="D113" s="5" t="s">
        <v>1033</v>
      </c>
      <c r="E113" s="6">
        <v>1.0</v>
      </c>
      <c r="F113" s="9">
        <v>0.6666666666666666</v>
      </c>
      <c r="G113" s="8" t="s">
        <v>18</v>
      </c>
      <c r="H113" s="8">
        <v>32.0</v>
      </c>
      <c r="I113" s="8" t="s">
        <v>24</v>
      </c>
      <c r="J113" s="8" t="s">
        <v>20</v>
      </c>
      <c r="K113" s="8">
        <v>15.0</v>
      </c>
      <c r="L113" s="8">
        <v>12.0</v>
      </c>
      <c r="M113" s="8">
        <v>-3.0</v>
      </c>
      <c r="N113" s="8">
        <v>3.0</v>
      </c>
      <c r="O113" s="8" t="s">
        <v>21</v>
      </c>
    </row>
    <row r="114" hidden="1">
      <c r="A114" s="8" t="s">
        <v>460</v>
      </c>
      <c r="B114" s="8" t="s">
        <v>461</v>
      </c>
      <c r="C114" s="5">
        <v>45852.0</v>
      </c>
      <c r="D114" s="5" t="s">
        <v>1033</v>
      </c>
      <c r="E114" s="6">
        <v>1.0</v>
      </c>
      <c r="F114" s="9">
        <v>0.5625</v>
      </c>
      <c r="G114" s="8" t="s">
        <v>27</v>
      </c>
      <c r="H114" s="8">
        <v>55.0</v>
      </c>
      <c r="I114" s="8" t="s">
        <v>24</v>
      </c>
      <c r="J114" s="8" t="s">
        <v>20</v>
      </c>
      <c r="K114" s="8">
        <v>25.0</v>
      </c>
      <c r="L114" s="8">
        <v>22.0</v>
      </c>
      <c r="M114" s="8">
        <v>-3.0</v>
      </c>
      <c r="N114" s="8">
        <v>3.0</v>
      </c>
      <c r="O114" s="8" t="s">
        <v>21</v>
      </c>
    </row>
    <row r="115" hidden="1">
      <c r="A115" s="8" t="s">
        <v>602</v>
      </c>
      <c r="B115" s="8" t="s">
        <v>603</v>
      </c>
      <c r="C115" s="5">
        <v>45857.0</v>
      </c>
      <c r="D115" s="5" t="s">
        <v>1035</v>
      </c>
      <c r="E115" s="6">
        <v>6.0</v>
      </c>
      <c r="F115" s="9">
        <v>0.5208333333333334</v>
      </c>
      <c r="G115" s="8" t="s">
        <v>27</v>
      </c>
      <c r="H115" s="8">
        <v>26.0</v>
      </c>
      <c r="I115" s="8" t="s">
        <v>19</v>
      </c>
      <c r="J115" s="8" t="s">
        <v>20</v>
      </c>
      <c r="K115" s="8">
        <v>25.0</v>
      </c>
      <c r="L115" s="8">
        <v>22.0</v>
      </c>
      <c r="M115" s="8">
        <v>-3.0</v>
      </c>
      <c r="N115" s="8">
        <v>3.0</v>
      </c>
      <c r="O115" s="8" t="s">
        <v>21</v>
      </c>
    </row>
    <row r="116" hidden="1">
      <c r="A116" s="8" t="s">
        <v>604</v>
      </c>
      <c r="B116" s="8" t="s">
        <v>605</v>
      </c>
      <c r="C116" s="5">
        <v>45857.0</v>
      </c>
      <c r="D116" s="5" t="s">
        <v>1035</v>
      </c>
      <c r="E116" s="6">
        <v>6.0</v>
      </c>
      <c r="F116" s="9">
        <v>0.6145833333333334</v>
      </c>
      <c r="G116" s="8" t="s">
        <v>18</v>
      </c>
      <c r="H116" s="8">
        <v>41.0</v>
      </c>
      <c r="I116" s="8" t="s">
        <v>24</v>
      </c>
      <c r="J116" s="8" t="s">
        <v>20</v>
      </c>
      <c r="K116" s="8">
        <v>25.0</v>
      </c>
      <c r="L116" s="8">
        <v>22.0</v>
      </c>
      <c r="M116" s="8">
        <v>-3.0</v>
      </c>
      <c r="N116" s="8">
        <v>3.0</v>
      </c>
      <c r="O116" s="8" t="s">
        <v>21</v>
      </c>
    </row>
    <row r="117" hidden="1">
      <c r="A117" s="8" t="s">
        <v>606</v>
      </c>
      <c r="B117" s="8" t="s">
        <v>607</v>
      </c>
      <c r="C117" s="5">
        <v>45857.0</v>
      </c>
      <c r="D117" s="5" t="s">
        <v>1035</v>
      </c>
      <c r="E117" s="6">
        <v>6.0</v>
      </c>
      <c r="F117" s="9">
        <v>0.5</v>
      </c>
      <c r="G117" s="8" t="s">
        <v>18</v>
      </c>
      <c r="H117" s="8">
        <v>25.0</v>
      </c>
      <c r="I117" s="8" t="s">
        <v>32</v>
      </c>
      <c r="J117" s="8" t="s">
        <v>39</v>
      </c>
      <c r="K117" s="8">
        <v>20.0</v>
      </c>
      <c r="L117" s="8">
        <v>17.0</v>
      </c>
      <c r="M117" s="8">
        <v>-3.0</v>
      </c>
      <c r="N117" s="8">
        <v>3.0</v>
      </c>
      <c r="O117" s="8" t="s">
        <v>21</v>
      </c>
    </row>
    <row r="118" hidden="1">
      <c r="A118" s="8" t="s">
        <v>634</v>
      </c>
      <c r="B118" s="8" t="s">
        <v>635</v>
      </c>
      <c r="C118" s="5">
        <v>45858.0</v>
      </c>
      <c r="D118" s="5" t="s">
        <v>1032</v>
      </c>
      <c r="E118" s="6">
        <v>7.0</v>
      </c>
      <c r="F118" s="9">
        <v>0.6041666666666666</v>
      </c>
      <c r="G118" s="8" t="s">
        <v>27</v>
      </c>
      <c r="H118" s="8">
        <v>60.0</v>
      </c>
      <c r="I118" s="8" t="s">
        <v>24</v>
      </c>
      <c r="J118" s="8" t="s">
        <v>20</v>
      </c>
      <c r="K118" s="8">
        <v>25.0</v>
      </c>
      <c r="L118" s="8">
        <v>22.0</v>
      </c>
      <c r="M118" s="8">
        <v>-3.0</v>
      </c>
      <c r="N118" s="8">
        <v>3.0</v>
      </c>
      <c r="O118" s="8" t="s">
        <v>21</v>
      </c>
    </row>
    <row r="119" hidden="1">
      <c r="A119" s="8" t="s">
        <v>636</v>
      </c>
      <c r="B119" s="8" t="s">
        <v>637</v>
      </c>
      <c r="C119" s="5">
        <v>45858.0</v>
      </c>
      <c r="D119" s="5" t="s">
        <v>1032</v>
      </c>
      <c r="E119" s="6">
        <v>7.0</v>
      </c>
      <c r="F119" s="9">
        <v>0.5208333333333334</v>
      </c>
      <c r="G119" s="8" t="s">
        <v>18</v>
      </c>
      <c r="H119" s="8">
        <v>29.0</v>
      </c>
      <c r="I119" s="8" t="s">
        <v>54</v>
      </c>
      <c r="J119" s="8" t="s">
        <v>20</v>
      </c>
      <c r="K119" s="8">
        <v>20.0</v>
      </c>
      <c r="L119" s="8">
        <v>17.0</v>
      </c>
      <c r="M119" s="8">
        <v>-3.0</v>
      </c>
      <c r="N119" s="8">
        <v>3.0</v>
      </c>
      <c r="O119" s="8" t="s">
        <v>21</v>
      </c>
    </row>
    <row r="120" hidden="1">
      <c r="A120" s="8" t="s">
        <v>698</v>
      </c>
      <c r="B120" s="8" t="s">
        <v>699</v>
      </c>
      <c r="C120" s="5">
        <v>45860.0</v>
      </c>
      <c r="D120" s="5" t="s">
        <v>1038</v>
      </c>
      <c r="E120" s="6">
        <v>2.0</v>
      </c>
      <c r="F120" s="9">
        <v>0.3541666666666667</v>
      </c>
      <c r="G120" s="8" t="s">
        <v>18</v>
      </c>
      <c r="H120" s="8">
        <v>62.0</v>
      </c>
      <c r="I120" s="8" t="s">
        <v>19</v>
      </c>
      <c r="J120" s="8" t="s">
        <v>20</v>
      </c>
      <c r="K120" s="8">
        <v>25.0</v>
      </c>
      <c r="L120" s="8">
        <v>22.0</v>
      </c>
      <c r="M120" s="8">
        <v>-3.0</v>
      </c>
      <c r="N120" s="8">
        <v>3.0</v>
      </c>
      <c r="O120" s="8" t="s">
        <v>21</v>
      </c>
    </row>
    <row r="121" hidden="1">
      <c r="A121" s="8" t="s">
        <v>736</v>
      </c>
      <c r="B121" s="8" t="s">
        <v>737</v>
      </c>
      <c r="C121" s="5">
        <v>45861.0</v>
      </c>
      <c r="D121" s="5" t="s">
        <v>1036</v>
      </c>
      <c r="E121" s="6">
        <v>3.0</v>
      </c>
      <c r="F121" s="9">
        <v>0.3854166666666667</v>
      </c>
      <c r="G121" s="8" t="s">
        <v>27</v>
      </c>
      <c r="H121" s="8">
        <v>75.0</v>
      </c>
      <c r="I121" s="8" t="s">
        <v>24</v>
      </c>
      <c r="J121" s="8" t="s">
        <v>20</v>
      </c>
      <c r="K121" s="8">
        <v>15.0</v>
      </c>
      <c r="L121" s="8">
        <v>12.0</v>
      </c>
      <c r="M121" s="8">
        <v>-3.0</v>
      </c>
      <c r="N121" s="8">
        <v>3.0</v>
      </c>
      <c r="O121" s="8" t="s">
        <v>21</v>
      </c>
    </row>
    <row r="122" hidden="1">
      <c r="A122" s="8" t="s">
        <v>738</v>
      </c>
      <c r="B122" s="8" t="s">
        <v>739</v>
      </c>
      <c r="C122" s="5">
        <v>45861.0</v>
      </c>
      <c r="D122" s="5" t="s">
        <v>1036</v>
      </c>
      <c r="E122" s="6">
        <v>3.0</v>
      </c>
      <c r="F122" s="9">
        <v>0.6145833333333334</v>
      </c>
      <c r="G122" s="8" t="s">
        <v>27</v>
      </c>
      <c r="H122" s="8">
        <v>63.0</v>
      </c>
      <c r="I122" s="8" t="s">
        <v>24</v>
      </c>
      <c r="J122" s="8" t="s">
        <v>20</v>
      </c>
      <c r="K122" s="8">
        <v>15.0</v>
      </c>
      <c r="L122" s="8">
        <v>12.0</v>
      </c>
      <c r="M122" s="8">
        <v>-3.0</v>
      </c>
      <c r="N122" s="8">
        <v>3.0</v>
      </c>
      <c r="O122" s="8" t="s">
        <v>21</v>
      </c>
    </row>
    <row r="123" hidden="1">
      <c r="A123" s="8" t="s">
        <v>768</v>
      </c>
      <c r="B123" s="8" t="s">
        <v>769</v>
      </c>
      <c r="C123" s="5">
        <v>45862.0</v>
      </c>
      <c r="D123" s="5" t="s">
        <v>1037</v>
      </c>
      <c r="E123" s="6">
        <v>4.0</v>
      </c>
      <c r="F123" s="9">
        <v>0.5520833333333334</v>
      </c>
      <c r="G123" s="8" t="s">
        <v>27</v>
      </c>
      <c r="H123" s="8">
        <v>73.0</v>
      </c>
      <c r="I123" s="8" t="s">
        <v>32</v>
      </c>
      <c r="J123" s="8" t="s">
        <v>85</v>
      </c>
      <c r="K123" s="8">
        <v>25.0</v>
      </c>
      <c r="L123" s="8">
        <v>22.0</v>
      </c>
      <c r="M123" s="8">
        <v>-3.0</v>
      </c>
      <c r="N123" s="8">
        <v>3.0</v>
      </c>
      <c r="O123" s="8" t="s">
        <v>21</v>
      </c>
    </row>
    <row r="124" hidden="1">
      <c r="A124" s="8" t="s">
        <v>770</v>
      </c>
      <c r="B124" s="8" t="s">
        <v>771</v>
      </c>
      <c r="C124" s="5">
        <v>45862.0</v>
      </c>
      <c r="D124" s="5" t="s">
        <v>1037</v>
      </c>
      <c r="E124" s="6">
        <v>4.0</v>
      </c>
      <c r="F124" s="9">
        <v>0.5625</v>
      </c>
      <c r="G124" s="8" t="s">
        <v>18</v>
      </c>
      <c r="H124" s="8">
        <v>37.0</v>
      </c>
      <c r="I124" s="8" t="s">
        <v>19</v>
      </c>
      <c r="J124" s="8" t="s">
        <v>39</v>
      </c>
      <c r="K124" s="8">
        <v>15.0</v>
      </c>
      <c r="L124" s="8">
        <v>12.0</v>
      </c>
      <c r="M124" s="8">
        <v>-3.0</v>
      </c>
      <c r="N124" s="8">
        <v>3.0</v>
      </c>
      <c r="O124" s="8" t="s">
        <v>21</v>
      </c>
    </row>
    <row r="125" hidden="1">
      <c r="A125" s="8" t="s">
        <v>840</v>
      </c>
      <c r="B125" s="8" t="s">
        <v>841</v>
      </c>
      <c r="C125" s="5">
        <v>45864.0</v>
      </c>
      <c r="D125" s="5" t="s">
        <v>1035</v>
      </c>
      <c r="E125" s="6">
        <v>6.0</v>
      </c>
      <c r="F125" s="9">
        <v>0.5208333333333334</v>
      </c>
      <c r="G125" s="8" t="s">
        <v>18</v>
      </c>
      <c r="H125" s="8">
        <v>44.0</v>
      </c>
      <c r="I125" s="8" t="s">
        <v>24</v>
      </c>
      <c r="J125" s="8" t="s">
        <v>20</v>
      </c>
      <c r="K125" s="8">
        <v>25.0</v>
      </c>
      <c r="L125" s="8">
        <v>22.0</v>
      </c>
      <c r="M125" s="8">
        <v>-3.0</v>
      </c>
      <c r="N125" s="8">
        <v>3.0</v>
      </c>
      <c r="O125" s="8" t="s">
        <v>21</v>
      </c>
    </row>
    <row r="126" hidden="1">
      <c r="A126" s="8" t="s">
        <v>842</v>
      </c>
      <c r="B126" s="8" t="s">
        <v>843</v>
      </c>
      <c r="C126" s="5">
        <v>45864.0</v>
      </c>
      <c r="D126" s="5" t="s">
        <v>1035</v>
      </c>
      <c r="E126" s="6">
        <v>6.0</v>
      </c>
      <c r="F126" s="9">
        <v>0.46875</v>
      </c>
      <c r="G126" s="8" t="s">
        <v>27</v>
      </c>
      <c r="H126" s="8">
        <v>5.0</v>
      </c>
      <c r="I126" s="8" t="s">
        <v>32</v>
      </c>
      <c r="J126" s="8" t="s">
        <v>20</v>
      </c>
      <c r="K126" s="8">
        <v>20.0</v>
      </c>
      <c r="L126" s="8">
        <v>17.0</v>
      </c>
      <c r="M126" s="8">
        <v>-3.0</v>
      </c>
      <c r="N126" s="8">
        <v>3.0</v>
      </c>
      <c r="O126" s="8" t="s">
        <v>21</v>
      </c>
    </row>
    <row r="127" hidden="1">
      <c r="A127" s="8" t="s">
        <v>904</v>
      </c>
      <c r="B127" s="8" t="s">
        <v>905</v>
      </c>
      <c r="C127" s="5">
        <v>45866.0</v>
      </c>
      <c r="D127" s="5" t="s">
        <v>1033</v>
      </c>
      <c r="E127" s="6">
        <v>1.0</v>
      </c>
      <c r="F127" s="9">
        <v>0.6770833333333334</v>
      </c>
      <c r="G127" s="8" t="s">
        <v>18</v>
      </c>
      <c r="H127" s="8">
        <v>34.0</v>
      </c>
      <c r="I127" s="8" t="s">
        <v>32</v>
      </c>
      <c r="J127" s="8" t="s">
        <v>20</v>
      </c>
      <c r="K127" s="8">
        <v>25.0</v>
      </c>
      <c r="L127" s="8">
        <v>22.0</v>
      </c>
      <c r="M127" s="8">
        <v>-3.0</v>
      </c>
      <c r="N127" s="8">
        <v>3.0</v>
      </c>
      <c r="O127" s="8" t="s">
        <v>21</v>
      </c>
    </row>
    <row r="128" hidden="1">
      <c r="A128" s="8" t="s">
        <v>906</v>
      </c>
      <c r="B128" s="8" t="s">
        <v>907</v>
      </c>
      <c r="C128" s="5">
        <v>45866.0</v>
      </c>
      <c r="D128" s="5" t="s">
        <v>1033</v>
      </c>
      <c r="E128" s="6">
        <v>1.0</v>
      </c>
      <c r="F128" s="9">
        <v>0.3645833333333333</v>
      </c>
      <c r="G128" s="8" t="s">
        <v>27</v>
      </c>
      <c r="H128" s="8">
        <v>26.0</v>
      </c>
      <c r="I128" s="8" t="s">
        <v>54</v>
      </c>
      <c r="J128" s="8" t="s">
        <v>20</v>
      </c>
      <c r="K128" s="8">
        <v>20.0</v>
      </c>
      <c r="L128" s="8">
        <v>17.0</v>
      </c>
      <c r="M128" s="8">
        <v>-3.0</v>
      </c>
      <c r="N128" s="8">
        <v>3.0</v>
      </c>
      <c r="O128" s="8" t="s">
        <v>21</v>
      </c>
    </row>
    <row r="129" hidden="1">
      <c r="A129" s="8" t="s">
        <v>908</v>
      </c>
      <c r="B129" s="8" t="s">
        <v>909</v>
      </c>
      <c r="C129" s="5">
        <v>45866.0</v>
      </c>
      <c r="D129" s="5" t="s">
        <v>1033</v>
      </c>
      <c r="E129" s="6">
        <v>1.0</v>
      </c>
      <c r="F129" s="9">
        <v>0.65625</v>
      </c>
      <c r="G129" s="8" t="s">
        <v>18</v>
      </c>
      <c r="H129" s="8">
        <v>13.0</v>
      </c>
      <c r="I129" s="8" t="s">
        <v>54</v>
      </c>
      <c r="J129" s="8" t="s">
        <v>20</v>
      </c>
      <c r="K129" s="8">
        <v>25.0</v>
      </c>
      <c r="L129" s="8">
        <v>22.0</v>
      </c>
      <c r="M129" s="8">
        <v>-3.0</v>
      </c>
      <c r="N129" s="8">
        <v>3.0</v>
      </c>
      <c r="O129" s="8" t="s">
        <v>21</v>
      </c>
    </row>
    <row r="130" hidden="1">
      <c r="A130" s="8" t="s">
        <v>910</v>
      </c>
      <c r="B130" s="8" t="s">
        <v>911</v>
      </c>
      <c r="C130" s="5">
        <v>45866.0</v>
      </c>
      <c r="D130" s="5" t="s">
        <v>1033</v>
      </c>
      <c r="E130" s="6">
        <v>1.0</v>
      </c>
      <c r="F130" s="9">
        <v>0.375</v>
      </c>
      <c r="G130" s="8" t="s">
        <v>27</v>
      </c>
      <c r="H130" s="8">
        <v>55.0</v>
      </c>
      <c r="I130" s="8" t="s">
        <v>19</v>
      </c>
      <c r="J130" s="8" t="s">
        <v>85</v>
      </c>
      <c r="K130" s="8">
        <v>20.0</v>
      </c>
      <c r="L130" s="8">
        <v>17.0</v>
      </c>
      <c r="M130" s="8">
        <v>-3.0</v>
      </c>
      <c r="N130" s="8">
        <v>3.0</v>
      </c>
      <c r="O130" s="8" t="s">
        <v>21</v>
      </c>
    </row>
    <row r="131" hidden="1">
      <c r="A131" s="8" t="s">
        <v>992</v>
      </c>
      <c r="B131" s="8" t="s">
        <v>993</v>
      </c>
      <c r="C131" s="5">
        <v>45868.0</v>
      </c>
      <c r="D131" s="5" t="s">
        <v>1036</v>
      </c>
      <c r="E131" s="6">
        <v>3.0</v>
      </c>
      <c r="F131" s="9">
        <v>0.375</v>
      </c>
      <c r="G131" s="8" t="s">
        <v>18</v>
      </c>
      <c r="H131" s="8">
        <v>42.0</v>
      </c>
      <c r="I131" s="8" t="s">
        <v>19</v>
      </c>
      <c r="J131" s="8" t="s">
        <v>39</v>
      </c>
      <c r="K131" s="8">
        <v>25.0</v>
      </c>
      <c r="L131" s="8">
        <v>22.0</v>
      </c>
      <c r="M131" s="8">
        <v>-3.0</v>
      </c>
      <c r="N131" s="8">
        <v>3.0</v>
      </c>
      <c r="O131" s="8" t="s">
        <v>21</v>
      </c>
    </row>
    <row r="132" hidden="1">
      <c r="A132" s="8" t="s">
        <v>994</v>
      </c>
      <c r="B132" s="8" t="s">
        <v>995</v>
      </c>
      <c r="C132" s="5">
        <v>45868.0</v>
      </c>
      <c r="D132" s="5" t="s">
        <v>1036</v>
      </c>
      <c r="E132" s="6">
        <v>3.0</v>
      </c>
      <c r="F132" s="9">
        <v>0.65625</v>
      </c>
      <c r="G132" s="8" t="s">
        <v>18</v>
      </c>
      <c r="H132" s="8">
        <v>5.0</v>
      </c>
      <c r="I132" s="8" t="s">
        <v>19</v>
      </c>
      <c r="J132" s="8" t="s">
        <v>39</v>
      </c>
      <c r="K132" s="8">
        <v>25.0</v>
      </c>
      <c r="L132" s="8">
        <v>22.0</v>
      </c>
      <c r="M132" s="8">
        <v>-3.0</v>
      </c>
      <c r="N132" s="8">
        <v>3.0</v>
      </c>
      <c r="O132" s="8" t="s">
        <v>21</v>
      </c>
    </row>
    <row r="133" hidden="1">
      <c r="A133" s="8" t="s">
        <v>37</v>
      </c>
      <c r="B133" s="8" t="s">
        <v>38</v>
      </c>
      <c r="C133" s="5">
        <v>45839.0</v>
      </c>
      <c r="D133" s="5" t="s">
        <v>1038</v>
      </c>
      <c r="E133" s="6">
        <v>2.0</v>
      </c>
      <c r="F133" s="9">
        <v>0.6666666666666666</v>
      </c>
      <c r="G133" s="8" t="s">
        <v>27</v>
      </c>
      <c r="H133" s="8">
        <v>28.0</v>
      </c>
      <c r="I133" s="8" t="s">
        <v>24</v>
      </c>
      <c r="J133" s="8" t="s">
        <v>39</v>
      </c>
      <c r="K133" s="8">
        <v>25.0</v>
      </c>
      <c r="L133" s="8">
        <v>23.0</v>
      </c>
      <c r="M133" s="8">
        <v>-2.0</v>
      </c>
      <c r="N133" s="8">
        <v>2.0</v>
      </c>
      <c r="O133" s="8" t="s">
        <v>21</v>
      </c>
    </row>
    <row r="134" hidden="1">
      <c r="A134" s="8" t="s">
        <v>40</v>
      </c>
      <c r="B134" s="8" t="s">
        <v>41</v>
      </c>
      <c r="C134" s="5">
        <v>45839.0</v>
      </c>
      <c r="D134" s="5" t="s">
        <v>1038</v>
      </c>
      <c r="E134" s="6">
        <v>2.0</v>
      </c>
      <c r="F134" s="9">
        <v>0.4270833333333333</v>
      </c>
      <c r="G134" s="8" t="s">
        <v>27</v>
      </c>
      <c r="H134" s="8">
        <v>70.0</v>
      </c>
      <c r="I134" s="8" t="s">
        <v>32</v>
      </c>
      <c r="J134" s="8" t="s">
        <v>39</v>
      </c>
      <c r="K134" s="8">
        <v>25.0</v>
      </c>
      <c r="L134" s="8">
        <v>23.0</v>
      </c>
      <c r="M134" s="8">
        <v>-2.0</v>
      </c>
      <c r="N134" s="8">
        <v>2.0</v>
      </c>
      <c r="O134" s="8" t="s">
        <v>21</v>
      </c>
    </row>
    <row r="135" hidden="1">
      <c r="A135" s="8" t="s">
        <v>42</v>
      </c>
      <c r="B135" s="8" t="s">
        <v>43</v>
      </c>
      <c r="C135" s="5">
        <v>45839.0</v>
      </c>
      <c r="D135" s="5" t="s">
        <v>1038</v>
      </c>
      <c r="E135" s="6">
        <v>2.0</v>
      </c>
      <c r="F135" s="9">
        <v>0.6875</v>
      </c>
      <c r="G135" s="8" t="s">
        <v>18</v>
      </c>
      <c r="H135" s="8">
        <v>36.0</v>
      </c>
      <c r="I135" s="8" t="s">
        <v>19</v>
      </c>
      <c r="J135" s="8" t="s">
        <v>39</v>
      </c>
      <c r="K135" s="8">
        <v>25.0</v>
      </c>
      <c r="L135" s="8">
        <v>23.0</v>
      </c>
      <c r="M135" s="8">
        <v>-2.0</v>
      </c>
      <c r="N135" s="8">
        <v>2.0</v>
      </c>
      <c r="O135" s="8" t="s">
        <v>21</v>
      </c>
    </row>
    <row r="136" hidden="1">
      <c r="A136" s="8" t="s">
        <v>129</v>
      </c>
      <c r="B136" s="8" t="s">
        <v>130</v>
      </c>
      <c r="C136" s="5">
        <v>45841.0</v>
      </c>
      <c r="D136" s="5" t="s">
        <v>1037</v>
      </c>
      <c r="E136" s="6">
        <v>4.0</v>
      </c>
      <c r="F136" s="9">
        <v>0.5208333333333334</v>
      </c>
      <c r="G136" s="8" t="s">
        <v>27</v>
      </c>
      <c r="H136" s="8">
        <v>24.0</v>
      </c>
      <c r="I136" s="8" t="s">
        <v>32</v>
      </c>
      <c r="J136" s="8" t="s">
        <v>20</v>
      </c>
      <c r="K136" s="8">
        <v>25.0</v>
      </c>
      <c r="L136" s="8">
        <v>23.0</v>
      </c>
      <c r="M136" s="8">
        <v>-2.0</v>
      </c>
      <c r="N136" s="8">
        <v>2.0</v>
      </c>
      <c r="O136" s="8" t="s">
        <v>21</v>
      </c>
    </row>
    <row r="137" hidden="1">
      <c r="A137" s="8" t="s">
        <v>131</v>
      </c>
      <c r="B137" s="8" t="s">
        <v>132</v>
      </c>
      <c r="C137" s="5">
        <v>45841.0</v>
      </c>
      <c r="D137" s="5" t="s">
        <v>1037</v>
      </c>
      <c r="E137" s="6">
        <v>4.0</v>
      </c>
      <c r="F137" s="9">
        <v>0.6458333333333334</v>
      </c>
      <c r="G137" s="8" t="s">
        <v>18</v>
      </c>
      <c r="H137" s="8">
        <v>7.0</v>
      </c>
      <c r="I137" s="8" t="s">
        <v>24</v>
      </c>
      <c r="J137" s="8" t="s">
        <v>20</v>
      </c>
      <c r="K137" s="8">
        <v>20.0</v>
      </c>
      <c r="L137" s="8">
        <v>18.0</v>
      </c>
      <c r="M137" s="8">
        <v>-2.0</v>
      </c>
      <c r="N137" s="8">
        <v>2.0</v>
      </c>
      <c r="O137" s="8" t="s">
        <v>21</v>
      </c>
    </row>
    <row r="138" hidden="1">
      <c r="A138" s="8" t="s">
        <v>169</v>
      </c>
      <c r="B138" s="8" t="s">
        <v>170</v>
      </c>
      <c r="C138" s="5">
        <v>45842.0</v>
      </c>
      <c r="D138" s="5" t="s">
        <v>1034</v>
      </c>
      <c r="E138" s="6">
        <v>5.0</v>
      </c>
      <c r="F138" s="9">
        <v>0.5416666666666666</v>
      </c>
      <c r="G138" s="8" t="s">
        <v>18</v>
      </c>
      <c r="H138" s="8">
        <v>70.0</v>
      </c>
      <c r="I138" s="8" t="s">
        <v>24</v>
      </c>
      <c r="J138" s="8" t="s">
        <v>20</v>
      </c>
      <c r="K138" s="8">
        <v>30.0</v>
      </c>
      <c r="L138" s="8">
        <v>28.0</v>
      </c>
      <c r="M138" s="8">
        <v>-2.0</v>
      </c>
      <c r="N138" s="8">
        <v>2.0</v>
      </c>
      <c r="O138" s="8" t="s">
        <v>21</v>
      </c>
    </row>
    <row r="139" hidden="1">
      <c r="A139" s="8" t="s">
        <v>171</v>
      </c>
      <c r="B139" s="8" t="s">
        <v>172</v>
      </c>
      <c r="C139" s="5">
        <v>45842.0</v>
      </c>
      <c r="D139" s="5" t="s">
        <v>1034</v>
      </c>
      <c r="E139" s="6">
        <v>5.0</v>
      </c>
      <c r="F139" s="9">
        <v>0.6979166666666666</v>
      </c>
      <c r="G139" s="8" t="s">
        <v>18</v>
      </c>
      <c r="H139" s="8">
        <v>54.0</v>
      </c>
      <c r="I139" s="8" t="s">
        <v>24</v>
      </c>
      <c r="J139" s="8" t="s">
        <v>20</v>
      </c>
      <c r="K139" s="8">
        <v>20.0</v>
      </c>
      <c r="L139" s="8">
        <v>18.0</v>
      </c>
      <c r="M139" s="8">
        <v>-2.0</v>
      </c>
      <c r="N139" s="8">
        <v>2.0</v>
      </c>
      <c r="O139" s="8" t="s">
        <v>21</v>
      </c>
    </row>
    <row r="140" hidden="1">
      <c r="A140" s="8" t="s">
        <v>173</v>
      </c>
      <c r="B140" s="8" t="s">
        <v>174</v>
      </c>
      <c r="C140" s="5">
        <v>45842.0</v>
      </c>
      <c r="D140" s="5" t="s">
        <v>1034</v>
      </c>
      <c r="E140" s="6">
        <v>5.0</v>
      </c>
      <c r="F140" s="9">
        <v>0.40625</v>
      </c>
      <c r="G140" s="8" t="s">
        <v>18</v>
      </c>
      <c r="H140" s="8">
        <v>23.0</v>
      </c>
      <c r="I140" s="8" t="s">
        <v>54</v>
      </c>
      <c r="J140" s="8" t="s">
        <v>39</v>
      </c>
      <c r="K140" s="8">
        <v>15.0</v>
      </c>
      <c r="L140" s="8">
        <v>13.0</v>
      </c>
      <c r="M140" s="8">
        <v>-2.0</v>
      </c>
      <c r="N140" s="8">
        <v>2.0</v>
      </c>
      <c r="O140" s="8" t="s">
        <v>21</v>
      </c>
    </row>
    <row r="141" hidden="1">
      <c r="A141" s="8" t="s">
        <v>201</v>
      </c>
      <c r="B141" s="8" t="s">
        <v>202</v>
      </c>
      <c r="C141" s="5">
        <v>45843.0</v>
      </c>
      <c r="D141" s="5" t="s">
        <v>1035</v>
      </c>
      <c r="E141" s="6">
        <v>6.0</v>
      </c>
      <c r="F141" s="9">
        <v>0.5</v>
      </c>
      <c r="G141" s="8" t="s">
        <v>18</v>
      </c>
      <c r="H141" s="8">
        <v>50.0</v>
      </c>
      <c r="I141" s="8" t="s">
        <v>24</v>
      </c>
      <c r="J141" s="8" t="s">
        <v>20</v>
      </c>
      <c r="K141" s="8">
        <v>15.0</v>
      </c>
      <c r="L141" s="8">
        <v>13.0</v>
      </c>
      <c r="M141" s="8">
        <v>-2.0</v>
      </c>
      <c r="N141" s="8">
        <v>2.0</v>
      </c>
      <c r="O141" s="8" t="s">
        <v>21</v>
      </c>
    </row>
    <row r="142" hidden="1">
      <c r="A142" s="8" t="s">
        <v>255</v>
      </c>
      <c r="B142" s="8" t="s">
        <v>256</v>
      </c>
      <c r="C142" s="5">
        <v>45845.0</v>
      </c>
      <c r="D142" s="5" t="s">
        <v>1033</v>
      </c>
      <c r="E142" s="6">
        <v>1.0</v>
      </c>
      <c r="F142" s="9">
        <v>0.5625</v>
      </c>
      <c r="G142" s="8" t="s">
        <v>27</v>
      </c>
      <c r="H142" s="8">
        <v>75.0</v>
      </c>
      <c r="I142" s="8" t="s">
        <v>54</v>
      </c>
      <c r="J142" s="8" t="s">
        <v>20</v>
      </c>
      <c r="K142" s="8">
        <v>25.0</v>
      </c>
      <c r="L142" s="8">
        <v>23.0</v>
      </c>
      <c r="M142" s="8">
        <v>-2.0</v>
      </c>
      <c r="N142" s="8">
        <v>2.0</v>
      </c>
      <c r="O142" s="8" t="s">
        <v>21</v>
      </c>
    </row>
    <row r="143" hidden="1">
      <c r="A143" s="8" t="s">
        <v>257</v>
      </c>
      <c r="B143" s="8" t="s">
        <v>258</v>
      </c>
      <c r="C143" s="5">
        <v>45845.0</v>
      </c>
      <c r="D143" s="5" t="s">
        <v>1033</v>
      </c>
      <c r="E143" s="6">
        <v>1.0</v>
      </c>
      <c r="F143" s="9">
        <v>0.3854166666666667</v>
      </c>
      <c r="G143" s="8" t="s">
        <v>27</v>
      </c>
      <c r="H143" s="8">
        <v>17.0</v>
      </c>
      <c r="I143" s="8" t="s">
        <v>24</v>
      </c>
      <c r="J143" s="8" t="s">
        <v>39</v>
      </c>
      <c r="K143" s="8">
        <v>15.0</v>
      </c>
      <c r="L143" s="8">
        <v>13.0</v>
      </c>
      <c r="M143" s="8">
        <v>-2.0</v>
      </c>
      <c r="N143" s="8">
        <v>2.0</v>
      </c>
      <c r="O143" s="8" t="s">
        <v>21</v>
      </c>
    </row>
    <row r="144" hidden="1">
      <c r="A144" s="8" t="s">
        <v>295</v>
      </c>
      <c r="B144" s="8" t="s">
        <v>296</v>
      </c>
      <c r="C144" s="5">
        <v>45846.0</v>
      </c>
      <c r="D144" s="5" t="s">
        <v>1038</v>
      </c>
      <c r="E144" s="6">
        <v>2.0</v>
      </c>
      <c r="F144" s="9">
        <v>0.5625</v>
      </c>
      <c r="G144" s="8" t="s">
        <v>27</v>
      </c>
      <c r="H144" s="8">
        <v>38.0</v>
      </c>
      <c r="I144" s="8" t="s">
        <v>54</v>
      </c>
      <c r="J144" s="8" t="s">
        <v>20</v>
      </c>
      <c r="K144" s="8">
        <v>20.0</v>
      </c>
      <c r="L144" s="8">
        <v>18.0</v>
      </c>
      <c r="M144" s="8">
        <v>-2.0</v>
      </c>
      <c r="N144" s="8">
        <v>2.0</v>
      </c>
      <c r="O144" s="8" t="s">
        <v>21</v>
      </c>
    </row>
    <row r="145" hidden="1">
      <c r="A145" s="8" t="s">
        <v>297</v>
      </c>
      <c r="B145" s="8" t="s">
        <v>298</v>
      </c>
      <c r="C145" s="5">
        <v>45846.0</v>
      </c>
      <c r="D145" s="5" t="s">
        <v>1038</v>
      </c>
      <c r="E145" s="6">
        <v>2.0</v>
      </c>
      <c r="F145" s="9">
        <v>0.4895833333333333</v>
      </c>
      <c r="G145" s="8" t="s">
        <v>18</v>
      </c>
      <c r="H145" s="8">
        <v>14.0</v>
      </c>
      <c r="I145" s="8" t="s">
        <v>19</v>
      </c>
      <c r="J145" s="8" t="s">
        <v>85</v>
      </c>
      <c r="K145" s="8">
        <v>25.0</v>
      </c>
      <c r="L145" s="8">
        <v>23.0</v>
      </c>
      <c r="M145" s="8">
        <v>-2.0</v>
      </c>
      <c r="N145" s="8">
        <v>2.0</v>
      </c>
      <c r="O145" s="8" t="s">
        <v>21</v>
      </c>
    </row>
    <row r="146" hidden="1">
      <c r="A146" s="8" t="s">
        <v>402</v>
      </c>
      <c r="B146" s="8" t="s">
        <v>403</v>
      </c>
      <c r="C146" s="5">
        <v>45850.0</v>
      </c>
      <c r="D146" s="5" t="s">
        <v>1035</v>
      </c>
      <c r="E146" s="6">
        <v>6.0</v>
      </c>
      <c r="F146" s="9">
        <v>0.375</v>
      </c>
      <c r="G146" s="8" t="s">
        <v>27</v>
      </c>
      <c r="H146" s="8">
        <v>66.0</v>
      </c>
      <c r="I146" s="8" t="s">
        <v>32</v>
      </c>
      <c r="J146" s="8" t="s">
        <v>20</v>
      </c>
      <c r="K146" s="8">
        <v>15.0</v>
      </c>
      <c r="L146" s="8">
        <v>13.0</v>
      </c>
      <c r="M146" s="8">
        <v>-2.0</v>
      </c>
      <c r="N146" s="8">
        <v>2.0</v>
      </c>
      <c r="O146" s="8" t="s">
        <v>21</v>
      </c>
    </row>
    <row r="147" hidden="1">
      <c r="A147" s="8" t="s">
        <v>404</v>
      </c>
      <c r="B147" s="8" t="s">
        <v>405</v>
      </c>
      <c r="C147" s="5">
        <v>45850.0</v>
      </c>
      <c r="D147" s="5" t="s">
        <v>1035</v>
      </c>
      <c r="E147" s="6">
        <v>6.0</v>
      </c>
      <c r="F147" s="9">
        <v>0.46875</v>
      </c>
      <c r="G147" s="8" t="s">
        <v>27</v>
      </c>
      <c r="H147" s="8">
        <v>53.0</v>
      </c>
      <c r="I147" s="8" t="s">
        <v>32</v>
      </c>
      <c r="J147" s="8" t="s">
        <v>20</v>
      </c>
      <c r="K147" s="8">
        <v>15.0</v>
      </c>
      <c r="L147" s="8">
        <v>13.0</v>
      </c>
      <c r="M147" s="8">
        <v>-2.0</v>
      </c>
      <c r="N147" s="8">
        <v>2.0</v>
      </c>
      <c r="O147" s="8" t="s">
        <v>21</v>
      </c>
    </row>
    <row r="148" hidden="1">
      <c r="A148" s="8" t="s">
        <v>406</v>
      </c>
      <c r="B148" s="8" t="s">
        <v>407</v>
      </c>
      <c r="C148" s="5">
        <v>45850.0</v>
      </c>
      <c r="D148" s="5" t="s">
        <v>1035</v>
      </c>
      <c r="E148" s="6">
        <v>6.0</v>
      </c>
      <c r="F148" s="9">
        <v>0.375</v>
      </c>
      <c r="G148" s="8" t="s">
        <v>27</v>
      </c>
      <c r="H148" s="8">
        <v>59.0</v>
      </c>
      <c r="I148" s="8" t="s">
        <v>54</v>
      </c>
      <c r="J148" s="8" t="s">
        <v>20</v>
      </c>
      <c r="K148" s="8">
        <v>25.0</v>
      </c>
      <c r="L148" s="8">
        <v>23.0</v>
      </c>
      <c r="M148" s="8">
        <v>-2.0</v>
      </c>
      <c r="N148" s="8">
        <v>2.0</v>
      </c>
      <c r="O148" s="8" t="s">
        <v>21</v>
      </c>
    </row>
    <row r="149" hidden="1">
      <c r="A149" s="8" t="s">
        <v>438</v>
      </c>
      <c r="B149" s="8" t="s">
        <v>439</v>
      </c>
      <c r="C149" s="5">
        <v>45851.0</v>
      </c>
      <c r="D149" s="5" t="s">
        <v>1032</v>
      </c>
      <c r="E149" s="6">
        <v>7.0</v>
      </c>
      <c r="F149" s="9">
        <v>0.6041666666666666</v>
      </c>
      <c r="G149" s="8" t="s">
        <v>18</v>
      </c>
      <c r="H149" s="8">
        <v>73.0</v>
      </c>
      <c r="I149" s="8" t="s">
        <v>19</v>
      </c>
      <c r="J149" s="8" t="s">
        <v>20</v>
      </c>
      <c r="K149" s="8">
        <v>20.0</v>
      </c>
      <c r="L149" s="8">
        <v>18.0</v>
      </c>
      <c r="M149" s="8">
        <v>-2.0</v>
      </c>
      <c r="N149" s="8">
        <v>2.0</v>
      </c>
      <c r="O149" s="8" t="s">
        <v>21</v>
      </c>
    </row>
    <row r="150" hidden="1">
      <c r="A150" s="8" t="s">
        <v>462</v>
      </c>
      <c r="B150" s="8" t="s">
        <v>463</v>
      </c>
      <c r="C150" s="5">
        <v>45852.0</v>
      </c>
      <c r="D150" s="5" t="s">
        <v>1033</v>
      </c>
      <c r="E150" s="6">
        <v>1.0</v>
      </c>
      <c r="F150" s="9">
        <v>0.6666666666666666</v>
      </c>
      <c r="G150" s="8" t="s">
        <v>27</v>
      </c>
      <c r="H150" s="8">
        <v>5.0</v>
      </c>
      <c r="I150" s="8" t="s">
        <v>32</v>
      </c>
      <c r="J150" s="8" t="s">
        <v>20</v>
      </c>
      <c r="K150" s="8">
        <v>20.0</v>
      </c>
      <c r="L150" s="8">
        <v>18.0</v>
      </c>
      <c r="M150" s="8">
        <v>-2.0</v>
      </c>
      <c r="N150" s="8">
        <v>2.0</v>
      </c>
      <c r="O150" s="8" t="s">
        <v>21</v>
      </c>
    </row>
    <row r="151" hidden="1">
      <c r="A151" s="8" t="s">
        <v>550</v>
      </c>
      <c r="B151" s="8" t="s">
        <v>551</v>
      </c>
      <c r="C151" s="5">
        <v>45855.0</v>
      </c>
      <c r="D151" s="5" t="s">
        <v>1037</v>
      </c>
      <c r="E151" s="6">
        <v>4.0</v>
      </c>
      <c r="F151" s="9">
        <v>0.3854166666666667</v>
      </c>
      <c r="G151" s="8" t="s">
        <v>18</v>
      </c>
      <c r="H151" s="8">
        <v>18.0</v>
      </c>
      <c r="I151" s="8" t="s">
        <v>24</v>
      </c>
      <c r="J151" s="8" t="s">
        <v>85</v>
      </c>
      <c r="K151" s="8">
        <v>25.0</v>
      </c>
      <c r="L151" s="8">
        <v>23.0</v>
      </c>
      <c r="M151" s="8">
        <v>-2.0</v>
      </c>
      <c r="N151" s="8">
        <v>2.0</v>
      </c>
      <c r="O151" s="8" t="s">
        <v>21</v>
      </c>
    </row>
    <row r="152" hidden="1">
      <c r="A152" s="8" t="s">
        <v>552</v>
      </c>
      <c r="B152" s="8" t="s">
        <v>553</v>
      </c>
      <c r="C152" s="5">
        <v>45855.0</v>
      </c>
      <c r="D152" s="5" t="s">
        <v>1037</v>
      </c>
      <c r="E152" s="6">
        <v>4.0</v>
      </c>
      <c r="F152" s="9">
        <v>0.5</v>
      </c>
      <c r="G152" s="8" t="s">
        <v>27</v>
      </c>
      <c r="H152" s="8">
        <v>4.0</v>
      </c>
      <c r="I152" s="8" t="s">
        <v>54</v>
      </c>
      <c r="J152" s="8" t="s">
        <v>39</v>
      </c>
      <c r="K152" s="8">
        <v>25.0</v>
      </c>
      <c r="L152" s="8">
        <v>23.0</v>
      </c>
      <c r="M152" s="8">
        <v>-2.0</v>
      </c>
      <c r="N152" s="8">
        <v>2.0</v>
      </c>
      <c r="O152" s="8" t="s">
        <v>21</v>
      </c>
    </row>
    <row r="153" hidden="1">
      <c r="A153" s="8" t="s">
        <v>582</v>
      </c>
      <c r="B153" s="8" t="s">
        <v>583</v>
      </c>
      <c r="C153" s="5">
        <v>45856.0</v>
      </c>
      <c r="D153" s="5" t="s">
        <v>1034</v>
      </c>
      <c r="E153" s="6">
        <v>5.0</v>
      </c>
      <c r="F153" s="9">
        <v>0.46875</v>
      </c>
      <c r="G153" s="8" t="s">
        <v>18</v>
      </c>
      <c r="H153" s="8">
        <v>2.0</v>
      </c>
      <c r="I153" s="8" t="s">
        <v>24</v>
      </c>
      <c r="J153" s="8" t="s">
        <v>20</v>
      </c>
      <c r="K153" s="8">
        <v>15.0</v>
      </c>
      <c r="L153" s="8">
        <v>13.0</v>
      </c>
      <c r="M153" s="8">
        <v>-2.0</v>
      </c>
      <c r="N153" s="8">
        <v>2.0</v>
      </c>
      <c r="O153" s="8" t="s">
        <v>21</v>
      </c>
    </row>
    <row r="154" hidden="1">
      <c r="A154" s="8" t="s">
        <v>608</v>
      </c>
      <c r="B154" s="8" t="s">
        <v>609</v>
      </c>
      <c r="C154" s="5">
        <v>45857.0</v>
      </c>
      <c r="D154" s="5" t="s">
        <v>1035</v>
      </c>
      <c r="E154" s="6">
        <v>6.0</v>
      </c>
      <c r="F154" s="9">
        <v>0.4895833333333333</v>
      </c>
      <c r="G154" s="8" t="s">
        <v>18</v>
      </c>
      <c r="H154" s="8">
        <v>75.0</v>
      </c>
      <c r="I154" s="8" t="s">
        <v>32</v>
      </c>
      <c r="J154" s="8" t="s">
        <v>20</v>
      </c>
      <c r="K154" s="8">
        <v>25.0</v>
      </c>
      <c r="L154" s="8">
        <v>23.0</v>
      </c>
      <c r="M154" s="8">
        <v>-2.0</v>
      </c>
      <c r="N154" s="8">
        <v>2.0</v>
      </c>
      <c r="O154" s="8" t="s">
        <v>21</v>
      </c>
    </row>
    <row r="155" hidden="1">
      <c r="A155" s="8" t="s">
        <v>638</v>
      </c>
      <c r="B155" s="8" t="s">
        <v>639</v>
      </c>
      <c r="C155" s="5">
        <v>45858.0</v>
      </c>
      <c r="D155" s="5" t="s">
        <v>1032</v>
      </c>
      <c r="E155" s="6">
        <v>7.0</v>
      </c>
      <c r="F155" s="9">
        <v>0.6145833333333334</v>
      </c>
      <c r="G155" s="8" t="s">
        <v>27</v>
      </c>
      <c r="H155" s="8">
        <v>33.0</v>
      </c>
      <c r="I155" s="8" t="s">
        <v>32</v>
      </c>
      <c r="J155" s="8" t="s">
        <v>20</v>
      </c>
      <c r="K155" s="8">
        <v>25.0</v>
      </c>
      <c r="L155" s="8">
        <v>23.0</v>
      </c>
      <c r="M155" s="8">
        <v>-2.0</v>
      </c>
      <c r="N155" s="8">
        <v>2.0</v>
      </c>
      <c r="O155" s="8" t="s">
        <v>21</v>
      </c>
    </row>
    <row r="156" hidden="1">
      <c r="A156" s="8" t="s">
        <v>640</v>
      </c>
      <c r="B156" s="8" t="s">
        <v>641</v>
      </c>
      <c r="C156" s="5">
        <v>45858.0</v>
      </c>
      <c r="D156" s="5" t="s">
        <v>1032</v>
      </c>
      <c r="E156" s="6">
        <v>7.0</v>
      </c>
      <c r="F156" s="9">
        <v>0.6354166666666666</v>
      </c>
      <c r="G156" s="8" t="s">
        <v>18</v>
      </c>
      <c r="H156" s="8">
        <v>67.0</v>
      </c>
      <c r="I156" s="8" t="s">
        <v>24</v>
      </c>
      <c r="J156" s="8" t="s">
        <v>20</v>
      </c>
      <c r="K156" s="8">
        <v>15.0</v>
      </c>
      <c r="L156" s="8">
        <v>13.0</v>
      </c>
      <c r="M156" s="8">
        <v>-2.0</v>
      </c>
      <c r="N156" s="8">
        <v>2.0</v>
      </c>
      <c r="O156" s="8" t="s">
        <v>21</v>
      </c>
    </row>
    <row r="157" hidden="1">
      <c r="A157" s="8" t="s">
        <v>670</v>
      </c>
      <c r="B157" s="8" t="s">
        <v>671</v>
      </c>
      <c r="C157" s="5">
        <v>45859.0</v>
      </c>
      <c r="D157" s="5" t="s">
        <v>1033</v>
      </c>
      <c r="E157" s="6">
        <v>1.0</v>
      </c>
      <c r="F157" s="9">
        <v>0.65625</v>
      </c>
      <c r="G157" s="8" t="s">
        <v>27</v>
      </c>
      <c r="H157" s="8">
        <v>71.0</v>
      </c>
      <c r="I157" s="8" t="s">
        <v>32</v>
      </c>
      <c r="J157" s="8" t="s">
        <v>39</v>
      </c>
      <c r="K157" s="8">
        <v>20.0</v>
      </c>
      <c r="L157" s="8">
        <v>18.0</v>
      </c>
      <c r="M157" s="8">
        <v>-2.0</v>
      </c>
      <c r="N157" s="8">
        <v>2.0</v>
      </c>
      <c r="O157" s="8" t="s">
        <v>21</v>
      </c>
    </row>
    <row r="158" hidden="1">
      <c r="A158" s="8" t="s">
        <v>700</v>
      </c>
      <c r="B158" s="8" t="s">
        <v>701</v>
      </c>
      <c r="C158" s="5">
        <v>45860.0</v>
      </c>
      <c r="D158" s="5" t="s">
        <v>1038</v>
      </c>
      <c r="E158" s="6">
        <v>2.0</v>
      </c>
      <c r="F158" s="9">
        <v>0.53125</v>
      </c>
      <c r="G158" s="8" t="s">
        <v>27</v>
      </c>
      <c r="H158" s="8">
        <v>36.0</v>
      </c>
      <c r="I158" s="8" t="s">
        <v>24</v>
      </c>
      <c r="J158" s="8" t="s">
        <v>85</v>
      </c>
      <c r="K158" s="8">
        <v>15.0</v>
      </c>
      <c r="L158" s="8">
        <v>13.0</v>
      </c>
      <c r="M158" s="8">
        <v>-2.0</v>
      </c>
      <c r="N158" s="8">
        <v>2.0</v>
      </c>
      <c r="O158" s="8" t="s">
        <v>21</v>
      </c>
    </row>
    <row r="159" hidden="1">
      <c r="A159" s="8" t="s">
        <v>772</v>
      </c>
      <c r="B159" s="8" t="s">
        <v>773</v>
      </c>
      <c r="C159" s="5">
        <v>45862.0</v>
      </c>
      <c r="D159" s="5" t="s">
        <v>1037</v>
      </c>
      <c r="E159" s="6">
        <v>4.0</v>
      </c>
      <c r="F159" s="9">
        <v>0.625</v>
      </c>
      <c r="G159" s="8" t="s">
        <v>27</v>
      </c>
      <c r="H159" s="8">
        <v>7.0</v>
      </c>
      <c r="I159" s="8" t="s">
        <v>19</v>
      </c>
      <c r="J159" s="8" t="s">
        <v>39</v>
      </c>
      <c r="K159" s="8">
        <v>20.0</v>
      </c>
      <c r="L159" s="8">
        <v>18.0</v>
      </c>
      <c r="M159" s="8">
        <v>-2.0</v>
      </c>
      <c r="N159" s="8">
        <v>2.0</v>
      </c>
      <c r="O159" s="8" t="s">
        <v>21</v>
      </c>
    </row>
    <row r="160" hidden="1">
      <c r="A160" s="8" t="s">
        <v>844</v>
      </c>
      <c r="B160" s="8" t="s">
        <v>845</v>
      </c>
      <c r="C160" s="5">
        <v>45864.0</v>
      </c>
      <c r="D160" s="5" t="s">
        <v>1035</v>
      </c>
      <c r="E160" s="6">
        <v>6.0</v>
      </c>
      <c r="F160" s="9">
        <v>0.6145833333333334</v>
      </c>
      <c r="G160" s="8" t="s">
        <v>27</v>
      </c>
      <c r="H160" s="8">
        <v>51.0</v>
      </c>
      <c r="I160" s="8" t="s">
        <v>54</v>
      </c>
      <c r="J160" s="8" t="s">
        <v>20</v>
      </c>
      <c r="K160" s="8">
        <v>20.0</v>
      </c>
      <c r="L160" s="8">
        <v>18.0</v>
      </c>
      <c r="M160" s="8">
        <v>-2.0</v>
      </c>
      <c r="N160" s="8">
        <v>2.0</v>
      </c>
      <c r="O160" s="8" t="s">
        <v>21</v>
      </c>
    </row>
    <row r="161" hidden="1">
      <c r="A161" s="8" t="s">
        <v>870</v>
      </c>
      <c r="B161" s="8" t="s">
        <v>871</v>
      </c>
      <c r="C161" s="5">
        <v>45865.0</v>
      </c>
      <c r="D161" s="5" t="s">
        <v>1032</v>
      </c>
      <c r="E161" s="6">
        <v>7.0</v>
      </c>
      <c r="F161" s="9">
        <v>0.6666666666666666</v>
      </c>
      <c r="G161" s="8" t="s">
        <v>27</v>
      </c>
      <c r="H161" s="8">
        <v>70.0</v>
      </c>
      <c r="I161" s="8" t="s">
        <v>54</v>
      </c>
      <c r="J161" s="8" t="s">
        <v>20</v>
      </c>
      <c r="K161" s="8">
        <v>15.0</v>
      </c>
      <c r="L161" s="8">
        <v>13.0</v>
      </c>
      <c r="M161" s="8">
        <v>-2.0</v>
      </c>
      <c r="N161" s="8">
        <v>2.0</v>
      </c>
      <c r="O161" s="8" t="s">
        <v>21</v>
      </c>
    </row>
    <row r="162" hidden="1">
      <c r="A162" s="8" t="s">
        <v>912</v>
      </c>
      <c r="B162" s="8" t="s">
        <v>913</v>
      </c>
      <c r="C162" s="5">
        <v>45866.0</v>
      </c>
      <c r="D162" s="5" t="s">
        <v>1033</v>
      </c>
      <c r="E162" s="6">
        <v>1.0</v>
      </c>
      <c r="F162" s="9">
        <v>0.4270833333333333</v>
      </c>
      <c r="G162" s="8" t="s">
        <v>27</v>
      </c>
      <c r="H162" s="8">
        <v>32.0</v>
      </c>
      <c r="I162" s="8" t="s">
        <v>32</v>
      </c>
      <c r="J162" s="8" t="s">
        <v>85</v>
      </c>
      <c r="K162" s="8">
        <v>15.0</v>
      </c>
      <c r="L162" s="8">
        <v>13.0</v>
      </c>
      <c r="M162" s="8">
        <v>-2.0</v>
      </c>
      <c r="N162" s="8">
        <v>2.0</v>
      </c>
      <c r="O162" s="8" t="s">
        <v>21</v>
      </c>
    </row>
    <row r="163" hidden="1">
      <c r="A163" s="8" t="s">
        <v>952</v>
      </c>
      <c r="B163" s="8" t="s">
        <v>953</v>
      </c>
      <c r="C163" s="5">
        <v>45867.0</v>
      </c>
      <c r="D163" s="5" t="s">
        <v>1038</v>
      </c>
      <c r="E163" s="6">
        <v>2.0</v>
      </c>
      <c r="F163" s="9">
        <v>0.53125</v>
      </c>
      <c r="G163" s="8" t="s">
        <v>18</v>
      </c>
      <c r="H163" s="8">
        <v>66.0</v>
      </c>
      <c r="I163" s="8" t="s">
        <v>19</v>
      </c>
      <c r="J163" s="8" t="s">
        <v>85</v>
      </c>
      <c r="K163" s="8">
        <v>20.0</v>
      </c>
      <c r="L163" s="8">
        <v>18.0</v>
      </c>
      <c r="M163" s="8">
        <v>-2.0</v>
      </c>
      <c r="N163" s="8">
        <v>2.0</v>
      </c>
      <c r="O163" s="8" t="s">
        <v>21</v>
      </c>
    </row>
    <row r="164" hidden="1">
      <c r="A164" s="8" t="s">
        <v>44</v>
      </c>
      <c r="B164" s="8" t="s">
        <v>45</v>
      </c>
      <c r="C164" s="5">
        <v>45839.0</v>
      </c>
      <c r="D164" s="5" t="s">
        <v>1038</v>
      </c>
      <c r="E164" s="6">
        <v>2.0</v>
      </c>
      <c r="F164" s="9">
        <v>0.6458333333333334</v>
      </c>
      <c r="G164" s="8" t="s">
        <v>27</v>
      </c>
      <c r="H164" s="8">
        <v>35.0</v>
      </c>
      <c r="I164" s="8" t="s">
        <v>19</v>
      </c>
      <c r="J164" s="8" t="s">
        <v>20</v>
      </c>
      <c r="K164" s="8">
        <v>15.0</v>
      </c>
      <c r="L164" s="8">
        <v>14.0</v>
      </c>
      <c r="M164" s="8">
        <v>-1.0</v>
      </c>
      <c r="N164" s="8">
        <v>1.0</v>
      </c>
      <c r="O164" s="8" t="s">
        <v>21</v>
      </c>
    </row>
    <row r="165" hidden="1">
      <c r="A165" s="8" t="s">
        <v>46</v>
      </c>
      <c r="B165" s="8" t="s">
        <v>47</v>
      </c>
      <c r="C165" s="5">
        <v>45839.0</v>
      </c>
      <c r="D165" s="5" t="s">
        <v>1038</v>
      </c>
      <c r="E165" s="6">
        <v>2.0</v>
      </c>
      <c r="F165" s="9">
        <v>0.5833333333333334</v>
      </c>
      <c r="G165" s="8" t="s">
        <v>27</v>
      </c>
      <c r="H165" s="8">
        <v>24.0</v>
      </c>
      <c r="I165" s="8" t="s">
        <v>19</v>
      </c>
      <c r="J165" s="8" t="s">
        <v>39</v>
      </c>
      <c r="K165" s="8">
        <v>15.0</v>
      </c>
      <c r="L165" s="8">
        <v>14.0</v>
      </c>
      <c r="M165" s="8">
        <v>-1.0</v>
      </c>
      <c r="N165" s="8">
        <v>1.0</v>
      </c>
      <c r="O165" s="8" t="s">
        <v>21</v>
      </c>
    </row>
    <row r="166" hidden="1">
      <c r="A166" s="8" t="s">
        <v>133</v>
      </c>
      <c r="B166" s="8" t="s">
        <v>134</v>
      </c>
      <c r="C166" s="5">
        <v>45841.0</v>
      </c>
      <c r="D166" s="5" t="s">
        <v>1037</v>
      </c>
      <c r="E166" s="6">
        <v>4.0</v>
      </c>
      <c r="F166" s="9">
        <v>0.3645833333333333</v>
      </c>
      <c r="G166" s="8" t="s">
        <v>18</v>
      </c>
      <c r="H166" s="8">
        <v>74.0</v>
      </c>
      <c r="I166" s="8" t="s">
        <v>24</v>
      </c>
      <c r="J166" s="8" t="s">
        <v>20</v>
      </c>
      <c r="K166" s="8">
        <v>25.0</v>
      </c>
      <c r="L166" s="8">
        <v>24.0</v>
      </c>
      <c r="M166" s="8">
        <v>-1.0</v>
      </c>
      <c r="N166" s="8">
        <v>1.0</v>
      </c>
      <c r="O166" s="8" t="s">
        <v>21</v>
      </c>
    </row>
    <row r="167" hidden="1">
      <c r="A167" s="8" t="s">
        <v>135</v>
      </c>
      <c r="B167" s="8" t="s">
        <v>136</v>
      </c>
      <c r="C167" s="5">
        <v>45841.0</v>
      </c>
      <c r="D167" s="5" t="s">
        <v>1037</v>
      </c>
      <c r="E167" s="6">
        <v>4.0</v>
      </c>
      <c r="F167" s="9">
        <v>0.6770833333333334</v>
      </c>
      <c r="G167" s="8" t="s">
        <v>27</v>
      </c>
      <c r="H167" s="8">
        <v>78.0</v>
      </c>
      <c r="I167" s="8" t="s">
        <v>32</v>
      </c>
      <c r="J167" s="8" t="s">
        <v>39</v>
      </c>
      <c r="K167" s="8">
        <v>20.0</v>
      </c>
      <c r="L167" s="8">
        <v>19.0</v>
      </c>
      <c r="M167" s="8">
        <v>-1.0</v>
      </c>
      <c r="N167" s="8">
        <v>1.0</v>
      </c>
      <c r="O167" s="8" t="s">
        <v>21</v>
      </c>
    </row>
    <row r="168" hidden="1">
      <c r="A168" s="8" t="s">
        <v>175</v>
      </c>
      <c r="B168" s="8" t="s">
        <v>176</v>
      </c>
      <c r="C168" s="5">
        <v>45842.0</v>
      </c>
      <c r="D168" s="5" t="s">
        <v>1034</v>
      </c>
      <c r="E168" s="6">
        <v>5.0</v>
      </c>
      <c r="F168" s="9">
        <v>0.6770833333333334</v>
      </c>
      <c r="G168" s="8" t="s">
        <v>18</v>
      </c>
      <c r="H168" s="8">
        <v>38.0</v>
      </c>
      <c r="I168" s="8" t="s">
        <v>24</v>
      </c>
      <c r="J168" s="8" t="s">
        <v>20</v>
      </c>
      <c r="K168" s="8">
        <v>20.0</v>
      </c>
      <c r="L168" s="8">
        <v>19.0</v>
      </c>
      <c r="M168" s="8">
        <v>-1.0</v>
      </c>
      <c r="N168" s="8">
        <v>1.0</v>
      </c>
      <c r="O168" s="8" t="s">
        <v>21</v>
      </c>
    </row>
    <row r="169" hidden="1">
      <c r="A169" s="8" t="s">
        <v>177</v>
      </c>
      <c r="B169" s="8" t="s">
        <v>178</v>
      </c>
      <c r="C169" s="5">
        <v>45842.0</v>
      </c>
      <c r="D169" s="5" t="s">
        <v>1034</v>
      </c>
      <c r="E169" s="6">
        <v>5.0</v>
      </c>
      <c r="F169" s="9">
        <v>0.5416666666666666</v>
      </c>
      <c r="G169" s="8" t="s">
        <v>18</v>
      </c>
      <c r="H169" s="8">
        <v>59.0</v>
      </c>
      <c r="I169" s="8" t="s">
        <v>32</v>
      </c>
      <c r="J169" s="8" t="s">
        <v>20</v>
      </c>
      <c r="K169" s="8">
        <v>20.0</v>
      </c>
      <c r="L169" s="8">
        <v>19.0</v>
      </c>
      <c r="M169" s="8">
        <v>-1.0</v>
      </c>
      <c r="N169" s="8">
        <v>1.0</v>
      </c>
      <c r="O169" s="8" t="s">
        <v>21</v>
      </c>
    </row>
    <row r="170" hidden="1">
      <c r="A170" s="8" t="s">
        <v>259</v>
      </c>
      <c r="B170" s="8" t="s">
        <v>260</v>
      </c>
      <c r="C170" s="5">
        <v>45845.0</v>
      </c>
      <c r="D170" s="5" t="s">
        <v>1033</v>
      </c>
      <c r="E170" s="6">
        <v>1.0</v>
      </c>
      <c r="F170" s="9">
        <v>0.6979166666666666</v>
      </c>
      <c r="G170" s="8" t="s">
        <v>27</v>
      </c>
      <c r="H170" s="8">
        <v>13.0</v>
      </c>
      <c r="I170" s="8" t="s">
        <v>19</v>
      </c>
      <c r="J170" s="8" t="s">
        <v>39</v>
      </c>
      <c r="K170" s="8">
        <v>15.0</v>
      </c>
      <c r="L170" s="8">
        <v>14.0</v>
      </c>
      <c r="M170" s="8">
        <v>-1.0</v>
      </c>
      <c r="N170" s="8">
        <v>1.0</v>
      </c>
      <c r="O170" s="8" t="s">
        <v>21</v>
      </c>
    </row>
    <row r="171" hidden="1">
      <c r="A171" s="8" t="s">
        <v>299</v>
      </c>
      <c r="B171" s="8" t="s">
        <v>300</v>
      </c>
      <c r="C171" s="5">
        <v>45846.0</v>
      </c>
      <c r="D171" s="5" t="s">
        <v>1038</v>
      </c>
      <c r="E171" s="6">
        <v>2.0</v>
      </c>
      <c r="F171" s="9">
        <v>0.40625</v>
      </c>
      <c r="G171" s="8" t="s">
        <v>27</v>
      </c>
      <c r="H171" s="8">
        <v>1.0</v>
      </c>
      <c r="I171" s="8" t="s">
        <v>24</v>
      </c>
      <c r="J171" s="8" t="s">
        <v>20</v>
      </c>
      <c r="K171" s="8">
        <v>25.0</v>
      </c>
      <c r="L171" s="8">
        <v>24.0</v>
      </c>
      <c r="M171" s="8">
        <v>-1.0</v>
      </c>
      <c r="N171" s="8">
        <v>1.0</v>
      </c>
      <c r="O171" s="8" t="s">
        <v>21</v>
      </c>
    </row>
    <row r="172" hidden="1">
      <c r="A172" s="8" t="s">
        <v>301</v>
      </c>
      <c r="B172" s="8" t="s">
        <v>302</v>
      </c>
      <c r="C172" s="5">
        <v>45846.0</v>
      </c>
      <c r="D172" s="5" t="s">
        <v>1038</v>
      </c>
      <c r="E172" s="6">
        <v>2.0</v>
      </c>
      <c r="F172" s="9">
        <v>0.5208333333333334</v>
      </c>
      <c r="G172" s="8" t="s">
        <v>18</v>
      </c>
      <c r="H172" s="8">
        <v>2.0</v>
      </c>
      <c r="I172" s="8" t="s">
        <v>32</v>
      </c>
      <c r="J172" s="8" t="s">
        <v>20</v>
      </c>
      <c r="K172" s="8">
        <v>25.0</v>
      </c>
      <c r="L172" s="8">
        <v>24.0</v>
      </c>
      <c r="M172" s="8">
        <v>-1.0</v>
      </c>
      <c r="N172" s="8">
        <v>1.0</v>
      </c>
      <c r="O172" s="8" t="s">
        <v>21</v>
      </c>
    </row>
    <row r="173" hidden="1">
      <c r="A173" s="8" t="s">
        <v>329</v>
      </c>
      <c r="B173" s="8" t="s">
        <v>330</v>
      </c>
      <c r="C173" s="5">
        <v>45847.0</v>
      </c>
      <c r="D173" s="5" t="s">
        <v>1036</v>
      </c>
      <c r="E173" s="6">
        <v>3.0</v>
      </c>
      <c r="F173" s="9">
        <v>0.3333333333333333</v>
      </c>
      <c r="G173" s="8" t="s">
        <v>18</v>
      </c>
      <c r="H173" s="8">
        <v>4.0</v>
      </c>
      <c r="I173" s="8" t="s">
        <v>32</v>
      </c>
      <c r="J173" s="8" t="s">
        <v>85</v>
      </c>
      <c r="K173" s="8">
        <v>25.0</v>
      </c>
      <c r="L173" s="8">
        <v>24.0</v>
      </c>
      <c r="M173" s="8">
        <v>-1.0</v>
      </c>
      <c r="N173" s="8">
        <v>1.0</v>
      </c>
      <c r="O173" s="8" t="s">
        <v>21</v>
      </c>
    </row>
    <row r="174" hidden="1">
      <c r="A174" s="8" t="s">
        <v>331</v>
      </c>
      <c r="B174" s="8" t="s">
        <v>332</v>
      </c>
      <c r="C174" s="5">
        <v>45847.0</v>
      </c>
      <c r="D174" s="5" t="s">
        <v>1036</v>
      </c>
      <c r="E174" s="6">
        <v>3.0</v>
      </c>
      <c r="F174" s="9">
        <v>0.40625</v>
      </c>
      <c r="G174" s="8" t="s">
        <v>27</v>
      </c>
      <c r="H174" s="8">
        <v>62.0</v>
      </c>
      <c r="I174" s="8" t="s">
        <v>24</v>
      </c>
      <c r="J174" s="8" t="s">
        <v>39</v>
      </c>
      <c r="K174" s="8">
        <v>20.0</v>
      </c>
      <c r="L174" s="8">
        <v>19.0</v>
      </c>
      <c r="M174" s="8">
        <v>-1.0</v>
      </c>
      <c r="N174" s="8">
        <v>1.0</v>
      </c>
      <c r="O174" s="8" t="s">
        <v>21</v>
      </c>
    </row>
    <row r="175" hidden="1">
      <c r="A175" s="8" t="s">
        <v>360</v>
      </c>
      <c r="B175" s="8" t="s">
        <v>361</v>
      </c>
      <c r="C175" s="5">
        <v>45848.0</v>
      </c>
      <c r="D175" s="5" t="s">
        <v>1037</v>
      </c>
      <c r="E175" s="6">
        <v>4.0</v>
      </c>
      <c r="F175" s="9">
        <v>0.6354166666666666</v>
      </c>
      <c r="G175" s="8" t="s">
        <v>18</v>
      </c>
      <c r="H175" s="8">
        <v>67.0</v>
      </c>
      <c r="I175" s="8" t="s">
        <v>54</v>
      </c>
      <c r="J175" s="8" t="s">
        <v>20</v>
      </c>
      <c r="K175" s="8">
        <v>15.0</v>
      </c>
      <c r="L175" s="8">
        <v>14.0</v>
      </c>
      <c r="M175" s="8">
        <v>-1.0</v>
      </c>
      <c r="N175" s="8">
        <v>1.0</v>
      </c>
      <c r="O175" s="8" t="s">
        <v>21</v>
      </c>
    </row>
    <row r="176" hidden="1">
      <c r="A176" s="8" t="s">
        <v>362</v>
      </c>
      <c r="B176" s="8" t="s">
        <v>363</v>
      </c>
      <c r="C176" s="5">
        <v>45848.0</v>
      </c>
      <c r="D176" s="5" t="s">
        <v>1037</v>
      </c>
      <c r="E176" s="6">
        <v>4.0</v>
      </c>
      <c r="F176" s="9">
        <v>0.5</v>
      </c>
      <c r="G176" s="8" t="s">
        <v>27</v>
      </c>
      <c r="H176" s="8">
        <v>57.0</v>
      </c>
      <c r="I176" s="8" t="s">
        <v>24</v>
      </c>
      <c r="J176" s="8" t="s">
        <v>20</v>
      </c>
      <c r="K176" s="8">
        <v>15.0</v>
      </c>
      <c r="L176" s="8">
        <v>14.0</v>
      </c>
      <c r="M176" s="8">
        <v>-1.0</v>
      </c>
      <c r="N176" s="8">
        <v>1.0</v>
      </c>
      <c r="O176" s="8" t="s">
        <v>21</v>
      </c>
    </row>
    <row r="177" hidden="1">
      <c r="A177" s="8" t="s">
        <v>384</v>
      </c>
      <c r="B177" s="8" t="s">
        <v>385</v>
      </c>
      <c r="C177" s="5">
        <v>45849.0</v>
      </c>
      <c r="D177" s="5" t="s">
        <v>1034</v>
      </c>
      <c r="E177" s="6">
        <v>5.0</v>
      </c>
      <c r="F177" s="9">
        <v>0.40625</v>
      </c>
      <c r="G177" s="8" t="s">
        <v>27</v>
      </c>
      <c r="H177" s="8">
        <v>10.0</v>
      </c>
      <c r="I177" s="8" t="s">
        <v>54</v>
      </c>
      <c r="J177" s="8" t="s">
        <v>39</v>
      </c>
      <c r="K177" s="8">
        <v>15.0</v>
      </c>
      <c r="L177" s="8">
        <v>14.0</v>
      </c>
      <c r="M177" s="8">
        <v>-1.0</v>
      </c>
      <c r="N177" s="8">
        <v>1.0</v>
      </c>
      <c r="O177" s="8" t="s">
        <v>21</v>
      </c>
    </row>
    <row r="178" hidden="1">
      <c r="A178" s="8" t="s">
        <v>408</v>
      </c>
      <c r="B178" s="8" t="s">
        <v>409</v>
      </c>
      <c r="C178" s="5">
        <v>45850.0</v>
      </c>
      <c r="D178" s="5" t="s">
        <v>1035</v>
      </c>
      <c r="E178" s="6">
        <v>6.0</v>
      </c>
      <c r="F178" s="9">
        <v>0.375</v>
      </c>
      <c r="G178" s="8" t="s">
        <v>27</v>
      </c>
      <c r="H178" s="8">
        <v>1.0</v>
      </c>
      <c r="I178" s="8" t="s">
        <v>54</v>
      </c>
      <c r="J178" s="8" t="s">
        <v>20</v>
      </c>
      <c r="K178" s="8">
        <v>15.0</v>
      </c>
      <c r="L178" s="8">
        <v>14.0</v>
      </c>
      <c r="M178" s="8">
        <v>-1.0</v>
      </c>
      <c r="N178" s="8">
        <v>1.0</v>
      </c>
      <c r="O178" s="8" t="s">
        <v>21</v>
      </c>
    </row>
    <row r="179" hidden="1">
      <c r="A179" s="8" t="s">
        <v>410</v>
      </c>
      <c r="B179" s="8" t="s">
        <v>411</v>
      </c>
      <c r="C179" s="5">
        <v>45850.0</v>
      </c>
      <c r="D179" s="5" t="s">
        <v>1035</v>
      </c>
      <c r="E179" s="6">
        <v>6.0</v>
      </c>
      <c r="F179" s="9">
        <v>0.5208333333333334</v>
      </c>
      <c r="G179" s="8" t="s">
        <v>18</v>
      </c>
      <c r="H179" s="8">
        <v>8.0</v>
      </c>
      <c r="I179" s="8" t="s">
        <v>24</v>
      </c>
      <c r="J179" s="8" t="s">
        <v>20</v>
      </c>
      <c r="K179" s="8">
        <v>20.0</v>
      </c>
      <c r="L179" s="8">
        <v>19.0</v>
      </c>
      <c r="M179" s="8">
        <v>-1.0</v>
      </c>
      <c r="N179" s="8">
        <v>1.0</v>
      </c>
      <c r="O179" s="8" t="s">
        <v>21</v>
      </c>
    </row>
    <row r="180" hidden="1">
      <c r="A180" s="8" t="s">
        <v>440</v>
      </c>
      <c r="B180" s="8" t="s">
        <v>441</v>
      </c>
      <c r="C180" s="5">
        <v>45851.0</v>
      </c>
      <c r="D180" s="5" t="s">
        <v>1032</v>
      </c>
      <c r="E180" s="6">
        <v>7.0</v>
      </c>
      <c r="F180" s="9">
        <v>0.40625</v>
      </c>
      <c r="G180" s="8" t="s">
        <v>27</v>
      </c>
      <c r="H180" s="8">
        <v>56.0</v>
      </c>
      <c r="I180" s="8" t="s">
        <v>32</v>
      </c>
      <c r="J180" s="8" t="s">
        <v>20</v>
      </c>
      <c r="K180" s="8">
        <v>20.0</v>
      </c>
      <c r="L180" s="8">
        <v>19.0</v>
      </c>
      <c r="M180" s="8">
        <v>-1.0</v>
      </c>
      <c r="N180" s="8">
        <v>1.0</v>
      </c>
      <c r="O180" s="8" t="s">
        <v>21</v>
      </c>
    </row>
    <row r="181" hidden="1">
      <c r="A181" s="8" t="s">
        <v>464</v>
      </c>
      <c r="B181" s="8" t="s">
        <v>465</v>
      </c>
      <c r="C181" s="5">
        <v>45852.0</v>
      </c>
      <c r="D181" s="5" t="s">
        <v>1033</v>
      </c>
      <c r="E181" s="6">
        <v>1.0</v>
      </c>
      <c r="F181" s="9">
        <v>0.5104166666666666</v>
      </c>
      <c r="G181" s="8" t="s">
        <v>18</v>
      </c>
      <c r="H181" s="8">
        <v>62.0</v>
      </c>
      <c r="I181" s="8" t="s">
        <v>19</v>
      </c>
      <c r="J181" s="8" t="s">
        <v>20</v>
      </c>
      <c r="K181" s="8">
        <v>20.0</v>
      </c>
      <c r="L181" s="8">
        <v>19.0</v>
      </c>
      <c r="M181" s="8">
        <v>-1.0</v>
      </c>
      <c r="N181" s="8">
        <v>1.0</v>
      </c>
      <c r="O181" s="8" t="s">
        <v>21</v>
      </c>
    </row>
    <row r="182" hidden="1">
      <c r="A182" s="8" t="s">
        <v>514</v>
      </c>
      <c r="B182" s="8" t="s">
        <v>515</v>
      </c>
      <c r="C182" s="5">
        <v>45854.0</v>
      </c>
      <c r="D182" s="5" t="s">
        <v>1036</v>
      </c>
      <c r="E182" s="6">
        <v>3.0</v>
      </c>
      <c r="F182" s="9">
        <v>0.5520833333333334</v>
      </c>
      <c r="G182" s="8" t="s">
        <v>27</v>
      </c>
      <c r="H182" s="8">
        <v>23.0</v>
      </c>
      <c r="I182" s="8" t="s">
        <v>32</v>
      </c>
      <c r="J182" s="8" t="s">
        <v>20</v>
      </c>
      <c r="K182" s="8">
        <v>25.0</v>
      </c>
      <c r="L182" s="8">
        <v>24.0</v>
      </c>
      <c r="M182" s="8">
        <v>-1.0</v>
      </c>
      <c r="N182" s="8">
        <v>1.0</v>
      </c>
      <c r="O182" s="8" t="s">
        <v>21</v>
      </c>
    </row>
    <row r="183" hidden="1">
      <c r="A183" s="8" t="s">
        <v>516</v>
      </c>
      <c r="B183" s="8" t="s">
        <v>517</v>
      </c>
      <c r="C183" s="5">
        <v>45854.0</v>
      </c>
      <c r="D183" s="5" t="s">
        <v>1036</v>
      </c>
      <c r="E183" s="6">
        <v>3.0</v>
      </c>
      <c r="F183" s="9">
        <v>0.34375</v>
      </c>
      <c r="G183" s="8" t="s">
        <v>27</v>
      </c>
      <c r="H183" s="8">
        <v>23.0</v>
      </c>
      <c r="I183" s="8" t="s">
        <v>54</v>
      </c>
      <c r="J183" s="8" t="s">
        <v>39</v>
      </c>
      <c r="K183" s="8">
        <v>20.0</v>
      </c>
      <c r="L183" s="8">
        <v>19.0</v>
      </c>
      <c r="M183" s="8">
        <v>-1.0</v>
      </c>
      <c r="N183" s="8">
        <v>1.0</v>
      </c>
      <c r="O183" s="8" t="s">
        <v>21</v>
      </c>
    </row>
    <row r="184" hidden="1">
      <c r="A184" s="8" t="s">
        <v>554</v>
      </c>
      <c r="B184" s="8" t="s">
        <v>555</v>
      </c>
      <c r="C184" s="5">
        <v>45855.0</v>
      </c>
      <c r="D184" s="5" t="s">
        <v>1037</v>
      </c>
      <c r="E184" s="6">
        <v>4.0</v>
      </c>
      <c r="F184" s="9">
        <v>0.4166666666666667</v>
      </c>
      <c r="G184" s="8" t="s">
        <v>27</v>
      </c>
      <c r="H184" s="8">
        <v>60.0</v>
      </c>
      <c r="I184" s="8" t="s">
        <v>19</v>
      </c>
      <c r="J184" s="8" t="s">
        <v>20</v>
      </c>
      <c r="K184" s="8">
        <v>15.0</v>
      </c>
      <c r="L184" s="8">
        <v>14.0</v>
      </c>
      <c r="M184" s="8">
        <v>-1.0</v>
      </c>
      <c r="N184" s="8">
        <v>1.0</v>
      </c>
      <c r="O184" s="8" t="s">
        <v>21</v>
      </c>
    </row>
    <row r="185" hidden="1">
      <c r="A185" s="8" t="s">
        <v>556</v>
      </c>
      <c r="B185" s="8" t="s">
        <v>557</v>
      </c>
      <c r="C185" s="5">
        <v>45855.0</v>
      </c>
      <c r="D185" s="5" t="s">
        <v>1037</v>
      </c>
      <c r="E185" s="6">
        <v>4.0</v>
      </c>
      <c r="F185" s="9">
        <v>0.375</v>
      </c>
      <c r="G185" s="8" t="s">
        <v>27</v>
      </c>
      <c r="H185" s="8">
        <v>72.0</v>
      </c>
      <c r="I185" s="8" t="s">
        <v>54</v>
      </c>
      <c r="J185" s="8" t="s">
        <v>39</v>
      </c>
      <c r="K185" s="8">
        <v>25.0</v>
      </c>
      <c r="L185" s="8">
        <v>24.0</v>
      </c>
      <c r="M185" s="8">
        <v>-1.0</v>
      </c>
      <c r="N185" s="8">
        <v>1.0</v>
      </c>
      <c r="O185" s="8" t="s">
        <v>21</v>
      </c>
    </row>
    <row r="186" hidden="1">
      <c r="A186" s="8" t="s">
        <v>584</v>
      </c>
      <c r="B186" s="8" t="s">
        <v>585</v>
      </c>
      <c r="C186" s="5">
        <v>45856.0</v>
      </c>
      <c r="D186" s="5" t="s">
        <v>1034</v>
      </c>
      <c r="E186" s="6">
        <v>5.0</v>
      </c>
      <c r="F186" s="9">
        <v>0.4166666666666667</v>
      </c>
      <c r="G186" s="8" t="s">
        <v>27</v>
      </c>
      <c r="H186" s="8">
        <v>5.0</v>
      </c>
      <c r="I186" s="8" t="s">
        <v>54</v>
      </c>
      <c r="J186" s="8" t="s">
        <v>20</v>
      </c>
      <c r="K186" s="8">
        <v>20.0</v>
      </c>
      <c r="L186" s="8">
        <v>19.0</v>
      </c>
      <c r="M186" s="8">
        <v>-1.0</v>
      </c>
      <c r="N186" s="8">
        <v>1.0</v>
      </c>
      <c r="O186" s="8" t="s">
        <v>21</v>
      </c>
    </row>
    <row r="187" hidden="1">
      <c r="A187" s="8" t="s">
        <v>610</v>
      </c>
      <c r="B187" s="8" t="s">
        <v>611</v>
      </c>
      <c r="C187" s="5">
        <v>45857.0</v>
      </c>
      <c r="D187" s="5" t="s">
        <v>1035</v>
      </c>
      <c r="E187" s="6">
        <v>6.0</v>
      </c>
      <c r="F187" s="9">
        <v>0.6458333333333334</v>
      </c>
      <c r="G187" s="8" t="s">
        <v>27</v>
      </c>
      <c r="H187" s="8">
        <v>49.0</v>
      </c>
      <c r="I187" s="8" t="s">
        <v>19</v>
      </c>
      <c r="J187" s="8" t="s">
        <v>39</v>
      </c>
      <c r="K187" s="8">
        <v>30.0</v>
      </c>
      <c r="L187" s="8">
        <v>29.0</v>
      </c>
      <c r="M187" s="8">
        <v>-1.0</v>
      </c>
      <c r="N187" s="8">
        <v>1.0</v>
      </c>
      <c r="O187" s="8" t="s">
        <v>21</v>
      </c>
    </row>
    <row r="188" hidden="1">
      <c r="A188" s="8" t="s">
        <v>642</v>
      </c>
      <c r="B188" s="8" t="s">
        <v>643</v>
      </c>
      <c r="C188" s="5">
        <v>45858.0</v>
      </c>
      <c r="D188" s="5" t="s">
        <v>1032</v>
      </c>
      <c r="E188" s="6">
        <v>7.0</v>
      </c>
      <c r="F188" s="9">
        <v>0.6041666666666666</v>
      </c>
      <c r="G188" s="8" t="s">
        <v>27</v>
      </c>
      <c r="H188" s="8">
        <v>8.0</v>
      </c>
      <c r="I188" s="8" t="s">
        <v>24</v>
      </c>
      <c r="J188" s="8" t="s">
        <v>20</v>
      </c>
      <c r="K188" s="8">
        <v>25.0</v>
      </c>
      <c r="L188" s="8">
        <v>24.0</v>
      </c>
      <c r="M188" s="8">
        <v>-1.0</v>
      </c>
      <c r="N188" s="8">
        <v>1.0</v>
      </c>
      <c r="O188" s="8" t="s">
        <v>21</v>
      </c>
    </row>
    <row r="189" hidden="1">
      <c r="A189" s="8" t="s">
        <v>672</v>
      </c>
      <c r="B189" s="8" t="s">
        <v>673</v>
      </c>
      <c r="C189" s="5">
        <v>45859.0</v>
      </c>
      <c r="D189" s="5" t="s">
        <v>1033</v>
      </c>
      <c r="E189" s="6">
        <v>1.0</v>
      </c>
      <c r="F189" s="9">
        <v>0.34375</v>
      </c>
      <c r="G189" s="8" t="s">
        <v>27</v>
      </c>
      <c r="H189" s="8">
        <v>45.0</v>
      </c>
      <c r="I189" s="8" t="s">
        <v>32</v>
      </c>
      <c r="J189" s="8" t="s">
        <v>20</v>
      </c>
      <c r="K189" s="8">
        <v>30.0</v>
      </c>
      <c r="L189" s="8">
        <v>29.0</v>
      </c>
      <c r="M189" s="8">
        <v>-1.0</v>
      </c>
      <c r="N189" s="8">
        <v>1.0</v>
      </c>
      <c r="O189" s="8" t="s">
        <v>21</v>
      </c>
    </row>
    <row r="190" hidden="1">
      <c r="A190" s="8" t="s">
        <v>674</v>
      </c>
      <c r="B190" s="8" t="s">
        <v>675</v>
      </c>
      <c r="C190" s="5">
        <v>45859.0</v>
      </c>
      <c r="D190" s="5" t="s">
        <v>1033</v>
      </c>
      <c r="E190" s="6">
        <v>1.0</v>
      </c>
      <c r="F190" s="9">
        <v>0.5520833333333334</v>
      </c>
      <c r="G190" s="8" t="s">
        <v>27</v>
      </c>
      <c r="H190" s="8">
        <v>62.0</v>
      </c>
      <c r="I190" s="8" t="s">
        <v>54</v>
      </c>
      <c r="J190" s="8" t="s">
        <v>39</v>
      </c>
      <c r="K190" s="8">
        <v>25.0</v>
      </c>
      <c r="L190" s="8">
        <v>24.0</v>
      </c>
      <c r="M190" s="8">
        <v>-1.0</v>
      </c>
      <c r="N190" s="8">
        <v>1.0</v>
      </c>
      <c r="O190" s="8" t="s">
        <v>21</v>
      </c>
    </row>
    <row r="191" hidden="1">
      <c r="A191" s="8" t="s">
        <v>702</v>
      </c>
      <c r="B191" s="8" t="s">
        <v>703</v>
      </c>
      <c r="C191" s="5">
        <v>45860.0</v>
      </c>
      <c r="D191" s="5" t="s">
        <v>1038</v>
      </c>
      <c r="E191" s="6">
        <v>2.0</v>
      </c>
      <c r="F191" s="9">
        <v>0.6875</v>
      </c>
      <c r="G191" s="8" t="s">
        <v>18</v>
      </c>
      <c r="H191" s="8">
        <v>20.0</v>
      </c>
      <c r="I191" s="8" t="s">
        <v>54</v>
      </c>
      <c r="J191" s="8" t="s">
        <v>20</v>
      </c>
      <c r="K191" s="8">
        <v>15.0</v>
      </c>
      <c r="L191" s="8">
        <v>14.0</v>
      </c>
      <c r="M191" s="8">
        <v>-1.0</v>
      </c>
      <c r="N191" s="8">
        <v>1.0</v>
      </c>
      <c r="O191" s="8" t="s">
        <v>21</v>
      </c>
    </row>
    <row r="192" hidden="1">
      <c r="A192" s="8" t="s">
        <v>740</v>
      </c>
      <c r="B192" s="8" t="s">
        <v>741</v>
      </c>
      <c r="C192" s="5">
        <v>45861.0</v>
      </c>
      <c r="D192" s="5" t="s">
        <v>1036</v>
      </c>
      <c r="E192" s="6">
        <v>3.0</v>
      </c>
      <c r="F192" s="9">
        <v>0.3333333333333333</v>
      </c>
      <c r="G192" s="8" t="s">
        <v>27</v>
      </c>
      <c r="H192" s="8">
        <v>12.0</v>
      </c>
      <c r="I192" s="8" t="s">
        <v>19</v>
      </c>
      <c r="J192" s="8" t="s">
        <v>39</v>
      </c>
      <c r="K192" s="8">
        <v>20.0</v>
      </c>
      <c r="L192" s="8">
        <v>19.0</v>
      </c>
      <c r="M192" s="8">
        <v>-1.0</v>
      </c>
      <c r="N192" s="8">
        <v>1.0</v>
      </c>
      <c r="O192" s="8" t="s">
        <v>21</v>
      </c>
    </row>
    <row r="193" hidden="1">
      <c r="A193" s="8" t="s">
        <v>804</v>
      </c>
      <c r="B193" s="8" t="s">
        <v>805</v>
      </c>
      <c r="C193" s="5">
        <v>45863.0</v>
      </c>
      <c r="D193" s="5" t="s">
        <v>1034</v>
      </c>
      <c r="E193" s="6">
        <v>5.0</v>
      </c>
      <c r="F193" s="9">
        <v>0.4479166666666667</v>
      </c>
      <c r="G193" s="8" t="s">
        <v>18</v>
      </c>
      <c r="H193" s="8">
        <v>57.0</v>
      </c>
      <c r="I193" s="8" t="s">
        <v>54</v>
      </c>
      <c r="J193" s="8" t="s">
        <v>20</v>
      </c>
      <c r="K193" s="8">
        <v>20.0</v>
      </c>
      <c r="L193" s="8">
        <v>19.0</v>
      </c>
      <c r="M193" s="8">
        <v>-1.0</v>
      </c>
      <c r="N193" s="8">
        <v>1.0</v>
      </c>
      <c r="O193" s="8" t="s">
        <v>21</v>
      </c>
    </row>
    <row r="194" hidden="1">
      <c r="A194" s="8" t="s">
        <v>872</v>
      </c>
      <c r="B194" s="8" t="s">
        <v>873</v>
      </c>
      <c r="C194" s="5">
        <v>45865.0</v>
      </c>
      <c r="D194" s="5" t="s">
        <v>1032</v>
      </c>
      <c r="E194" s="6">
        <v>7.0</v>
      </c>
      <c r="F194" s="9">
        <v>0.4895833333333333</v>
      </c>
      <c r="G194" s="8" t="s">
        <v>18</v>
      </c>
      <c r="H194" s="8">
        <v>55.0</v>
      </c>
      <c r="I194" s="8" t="s">
        <v>19</v>
      </c>
      <c r="J194" s="8" t="s">
        <v>39</v>
      </c>
      <c r="K194" s="8">
        <v>25.0</v>
      </c>
      <c r="L194" s="8">
        <v>24.0</v>
      </c>
      <c r="M194" s="8">
        <v>-1.0</v>
      </c>
      <c r="N194" s="8">
        <v>1.0</v>
      </c>
      <c r="O194" s="8" t="s">
        <v>21</v>
      </c>
    </row>
    <row r="195" hidden="1">
      <c r="A195" s="8" t="s">
        <v>954</v>
      </c>
      <c r="B195" s="8" t="s">
        <v>955</v>
      </c>
      <c r="C195" s="5">
        <v>45867.0</v>
      </c>
      <c r="D195" s="5" t="s">
        <v>1038</v>
      </c>
      <c r="E195" s="6">
        <v>2.0</v>
      </c>
      <c r="F195" s="9">
        <v>0.4479166666666667</v>
      </c>
      <c r="G195" s="8" t="s">
        <v>18</v>
      </c>
      <c r="H195" s="8">
        <v>39.0</v>
      </c>
      <c r="I195" s="8" t="s">
        <v>19</v>
      </c>
      <c r="J195" s="8" t="s">
        <v>20</v>
      </c>
      <c r="K195" s="8">
        <v>20.0</v>
      </c>
      <c r="L195" s="8">
        <v>19.0</v>
      </c>
      <c r="M195" s="8">
        <v>-1.0</v>
      </c>
      <c r="N195" s="8">
        <v>1.0</v>
      </c>
      <c r="O195" s="8" t="s">
        <v>21</v>
      </c>
    </row>
    <row r="196" hidden="1">
      <c r="A196" s="8" t="s">
        <v>956</v>
      </c>
      <c r="B196" s="8" t="s">
        <v>957</v>
      </c>
      <c r="C196" s="5">
        <v>45867.0</v>
      </c>
      <c r="D196" s="5" t="s">
        <v>1038</v>
      </c>
      <c r="E196" s="6">
        <v>2.0</v>
      </c>
      <c r="F196" s="9">
        <v>0.34375</v>
      </c>
      <c r="G196" s="8" t="s">
        <v>18</v>
      </c>
      <c r="H196" s="8">
        <v>47.0</v>
      </c>
      <c r="I196" s="8" t="s">
        <v>19</v>
      </c>
      <c r="J196" s="8" t="s">
        <v>20</v>
      </c>
      <c r="K196" s="8">
        <v>20.0</v>
      </c>
      <c r="L196" s="8">
        <v>19.0</v>
      </c>
      <c r="M196" s="8">
        <v>-1.0</v>
      </c>
      <c r="N196" s="8">
        <v>1.0</v>
      </c>
      <c r="O196" s="8" t="s">
        <v>21</v>
      </c>
    </row>
    <row r="197" hidden="1">
      <c r="A197" s="8" t="s">
        <v>48</v>
      </c>
      <c r="B197" s="8" t="s">
        <v>49</v>
      </c>
      <c r="C197" s="5">
        <v>45839.0</v>
      </c>
      <c r="D197" s="5" t="s">
        <v>1038</v>
      </c>
      <c r="E197" s="6">
        <v>2.0</v>
      </c>
      <c r="F197" s="9">
        <v>0.3854166666666667</v>
      </c>
      <c r="G197" s="8" t="s">
        <v>18</v>
      </c>
      <c r="H197" s="8">
        <v>15.0</v>
      </c>
      <c r="I197" s="8" t="s">
        <v>19</v>
      </c>
      <c r="J197" s="8" t="s">
        <v>20</v>
      </c>
      <c r="K197" s="8">
        <v>20.0</v>
      </c>
      <c r="L197" s="8">
        <v>20.0</v>
      </c>
      <c r="M197" s="8">
        <v>0.0</v>
      </c>
      <c r="N197" s="8">
        <v>0.0</v>
      </c>
      <c r="O197" s="8" t="s">
        <v>21</v>
      </c>
    </row>
    <row r="198" hidden="1">
      <c r="A198" s="8" t="s">
        <v>50</v>
      </c>
      <c r="B198" s="8" t="s">
        <v>51</v>
      </c>
      <c r="C198" s="5">
        <v>45839.0</v>
      </c>
      <c r="D198" s="5" t="s">
        <v>1038</v>
      </c>
      <c r="E198" s="6">
        <v>2.0</v>
      </c>
      <c r="F198" s="9">
        <v>0.5520833333333334</v>
      </c>
      <c r="G198" s="8" t="s">
        <v>27</v>
      </c>
      <c r="H198" s="8">
        <v>63.0</v>
      </c>
      <c r="I198" s="8" t="s">
        <v>19</v>
      </c>
      <c r="J198" s="8" t="s">
        <v>39</v>
      </c>
      <c r="K198" s="8">
        <v>25.0</v>
      </c>
      <c r="L198" s="8">
        <v>25.0</v>
      </c>
      <c r="M198" s="8">
        <v>0.0</v>
      </c>
      <c r="N198" s="8">
        <v>0.0</v>
      </c>
      <c r="O198" s="8" t="s">
        <v>21</v>
      </c>
    </row>
    <row r="199" hidden="1">
      <c r="A199" s="8" t="s">
        <v>90</v>
      </c>
      <c r="B199" s="8" t="s">
        <v>91</v>
      </c>
      <c r="C199" s="5">
        <v>45840.0</v>
      </c>
      <c r="D199" s="5" t="s">
        <v>1036</v>
      </c>
      <c r="E199" s="6">
        <v>3.0</v>
      </c>
      <c r="F199" s="9">
        <v>0.34375</v>
      </c>
      <c r="G199" s="8" t="s">
        <v>27</v>
      </c>
      <c r="H199" s="8">
        <v>39.0</v>
      </c>
      <c r="I199" s="8" t="s">
        <v>54</v>
      </c>
      <c r="J199" s="8" t="s">
        <v>20</v>
      </c>
      <c r="K199" s="8">
        <v>20.0</v>
      </c>
      <c r="L199" s="8">
        <v>20.0</v>
      </c>
      <c r="M199" s="8">
        <v>0.0</v>
      </c>
      <c r="N199" s="8">
        <v>0.0</v>
      </c>
      <c r="O199" s="8" t="s">
        <v>21</v>
      </c>
    </row>
    <row r="200" hidden="1">
      <c r="A200" s="8" t="s">
        <v>92</v>
      </c>
      <c r="B200" s="8" t="s">
        <v>93</v>
      </c>
      <c r="C200" s="5">
        <v>45840.0</v>
      </c>
      <c r="D200" s="5" t="s">
        <v>1036</v>
      </c>
      <c r="E200" s="6">
        <v>3.0</v>
      </c>
      <c r="F200" s="9">
        <v>0.5625</v>
      </c>
      <c r="G200" s="8" t="s">
        <v>27</v>
      </c>
      <c r="H200" s="8">
        <v>49.0</v>
      </c>
      <c r="I200" s="8" t="s">
        <v>32</v>
      </c>
      <c r="J200" s="8" t="s">
        <v>20</v>
      </c>
      <c r="K200" s="8">
        <v>20.0</v>
      </c>
      <c r="L200" s="8">
        <v>20.0</v>
      </c>
      <c r="M200" s="8">
        <v>0.0</v>
      </c>
      <c r="N200" s="8">
        <v>0.0</v>
      </c>
      <c r="O200" s="8" t="s">
        <v>21</v>
      </c>
    </row>
    <row r="201" hidden="1">
      <c r="A201" s="8" t="s">
        <v>137</v>
      </c>
      <c r="B201" s="8" t="s">
        <v>138</v>
      </c>
      <c r="C201" s="5">
        <v>45841.0</v>
      </c>
      <c r="D201" s="5" t="s">
        <v>1037</v>
      </c>
      <c r="E201" s="6">
        <v>4.0</v>
      </c>
      <c r="F201" s="9">
        <v>0.375</v>
      </c>
      <c r="G201" s="8" t="s">
        <v>18</v>
      </c>
      <c r="H201" s="8">
        <v>38.0</v>
      </c>
      <c r="I201" s="8" t="s">
        <v>54</v>
      </c>
      <c r="J201" s="8" t="s">
        <v>20</v>
      </c>
      <c r="K201" s="8">
        <v>20.0</v>
      </c>
      <c r="L201" s="8">
        <v>20.0</v>
      </c>
      <c r="M201" s="8">
        <v>0.0</v>
      </c>
      <c r="N201" s="8">
        <v>0.0</v>
      </c>
      <c r="O201" s="8" t="s">
        <v>21</v>
      </c>
    </row>
    <row r="202" hidden="1">
      <c r="A202" s="8" t="s">
        <v>139</v>
      </c>
      <c r="B202" s="8" t="s">
        <v>140</v>
      </c>
      <c r="C202" s="5">
        <v>45841.0</v>
      </c>
      <c r="D202" s="5" t="s">
        <v>1037</v>
      </c>
      <c r="E202" s="6">
        <v>4.0</v>
      </c>
      <c r="F202" s="9">
        <v>0.4270833333333333</v>
      </c>
      <c r="G202" s="8" t="s">
        <v>27</v>
      </c>
      <c r="H202" s="8">
        <v>59.0</v>
      </c>
      <c r="I202" s="8" t="s">
        <v>54</v>
      </c>
      <c r="J202" s="8" t="s">
        <v>20</v>
      </c>
      <c r="K202" s="8">
        <v>30.0</v>
      </c>
      <c r="L202" s="8">
        <v>30.0</v>
      </c>
      <c r="M202" s="8">
        <v>0.0</v>
      </c>
      <c r="N202" s="8">
        <v>0.0</v>
      </c>
      <c r="O202" s="8" t="s">
        <v>21</v>
      </c>
    </row>
    <row r="203" hidden="1">
      <c r="A203" s="8" t="s">
        <v>141</v>
      </c>
      <c r="B203" s="8" t="s">
        <v>142</v>
      </c>
      <c r="C203" s="5">
        <v>45841.0</v>
      </c>
      <c r="D203" s="5" t="s">
        <v>1037</v>
      </c>
      <c r="E203" s="6">
        <v>4.0</v>
      </c>
      <c r="F203" s="9">
        <v>0.6979166666666666</v>
      </c>
      <c r="G203" s="8" t="s">
        <v>18</v>
      </c>
      <c r="H203" s="8">
        <v>26.0</v>
      </c>
      <c r="I203" s="8" t="s">
        <v>24</v>
      </c>
      <c r="J203" s="8" t="s">
        <v>39</v>
      </c>
      <c r="K203" s="8">
        <v>15.0</v>
      </c>
      <c r="L203" s="8">
        <v>15.0</v>
      </c>
      <c r="M203" s="8">
        <v>0.0</v>
      </c>
      <c r="N203" s="8">
        <v>0.0</v>
      </c>
      <c r="O203" s="8" t="s">
        <v>21</v>
      </c>
    </row>
    <row r="204" hidden="1">
      <c r="A204" s="8" t="s">
        <v>203</v>
      </c>
      <c r="B204" s="8" t="s">
        <v>204</v>
      </c>
      <c r="C204" s="5">
        <v>45843.0</v>
      </c>
      <c r="D204" s="5" t="s">
        <v>1035</v>
      </c>
      <c r="E204" s="6">
        <v>6.0</v>
      </c>
      <c r="F204" s="9">
        <v>0.6145833333333334</v>
      </c>
      <c r="G204" s="8" t="s">
        <v>18</v>
      </c>
      <c r="H204" s="8">
        <v>1.0</v>
      </c>
      <c r="I204" s="8" t="s">
        <v>32</v>
      </c>
      <c r="J204" s="8" t="s">
        <v>39</v>
      </c>
      <c r="K204" s="8">
        <v>20.0</v>
      </c>
      <c r="L204" s="8">
        <v>20.0</v>
      </c>
      <c r="M204" s="8">
        <v>0.0</v>
      </c>
      <c r="N204" s="8">
        <v>0.0</v>
      </c>
      <c r="O204" s="8" t="s">
        <v>21</v>
      </c>
    </row>
    <row r="205" hidden="1">
      <c r="A205" s="8" t="s">
        <v>231</v>
      </c>
      <c r="B205" s="8" t="s">
        <v>232</v>
      </c>
      <c r="C205" s="5">
        <v>45844.0</v>
      </c>
      <c r="D205" s="5" t="s">
        <v>1032</v>
      </c>
      <c r="E205" s="6">
        <v>7.0</v>
      </c>
      <c r="F205" s="9">
        <v>0.6770833333333334</v>
      </c>
      <c r="G205" s="8" t="s">
        <v>27</v>
      </c>
      <c r="H205" s="8">
        <v>1.0</v>
      </c>
      <c r="I205" s="8" t="s">
        <v>19</v>
      </c>
      <c r="J205" s="8" t="s">
        <v>85</v>
      </c>
      <c r="K205" s="8">
        <v>20.0</v>
      </c>
      <c r="L205" s="8">
        <v>20.0</v>
      </c>
      <c r="M205" s="8">
        <v>0.0</v>
      </c>
      <c r="N205" s="8">
        <v>0.0</v>
      </c>
      <c r="O205" s="8" t="s">
        <v>21</v>
      </c>
    </row>
    <row r="206" hidden="1">
      <c r="A206" s="8" t="s">
        <v>261</v>
      </c>
      <c r="B206" s="8" t="s">
        <v>262</v>
      </c>
      <c r="C206" s="5">
        <v>45845.0</v>
      </c>
      <c r="D206" s="5" t="s">
        <v>1033</v>
      </c>
      <c r="E206" s="6">
        <v>1.0</v>
      </c>
      <c r="F206" s="9">
        <v>0.4479166666666667</v>
      </c>
      <c r="G206" s="8" t="s">
        <v>27</v>
      </c>
      <c r="H206" s="8">
        <v>2.0</v>
      </c>
      <c r="I206" s="8" t="s">
        <v>32</v>
      </c>
      <c r="J206" s="8" t="s">
        <v>20</v>
      </c>
      <c r="K206" s="8">
        <v>20.0</v>
      </c>
      <c r="L206" s="8">
        <v>20.0</v>
      </c>
      <c r="M206" s="8">
        <v>0.0</v>
      </c>
      <c r="N206" s="8">
        <v>0.0</v>
      </c>
      <c r="O206" s="8" t="s">
        <v>21</v>
      </c>
    </row>
    <row r="207" hidden="1">
      <c r="A207" s="8" t="s">
        <v>263</v>
      </c>
      <c r="B207" s="8" t="s">
        <v>264</v>
      </c>
      <c r="C207" s="5">
        <v>45845.0</v>
      </c>
      <c r="D207" s="5" t="s">
        <v>1033</v>
      </c>
      <c r="E207" s="6">
        <v>1.0</v>
      </c>
      <c r="F207" s="9">
        <v>0.53125</v>
      </c>
      <c r="G207" s="8" t="s">
        <v>27</v>
      </c>
      <c r="H207" s="8">
        <v>37.0</v>
      </c>
      <c r="I207" s="8" t="s">
        <v>19</v>
      </c>
      <c r="J207" s="8" t="s">
        <v>39</v>
      </c>
      <c r="K207" s="8">
        <v>25.0</v>
      </c>
      <c r="L207" s="8">
        <v>25.0</v>
      </c>
      <c r="M207" s="8">
        <v>0.0</v>
      </c>
      <c r="N207" s="8">
        <v>0.0</v>
      </c>
      <c r="O207" s="8" t="s">
        <v>21</v>
      </c>
    </row>
    <row r="208" hidden="1">
      <c r="A208" s="8" t="s">
        <v>303</v>
      </c>
      <c r="B208" s="8" t="s">
        <v>304</v>
      </c>
      <c r="C208" s="5">
        <v>45846.0</v>
      </c>
      <c r="D208" s="5" t="s">
        <v>1038</v>
      </c>
      <c r="E208" s="6">
        <v>2.0</v>
      </c>
      <c r="F208" s="9">
        <v>0.625</v>
      </c>
      <c r="G208" s="8" t="s">
        <v>18</v>
      </c>
      <c r="H208" s="8">
        <v>56.0</v>
      </c>
      <c r="I208" s="8" t="s">
        <v>32</v>
      </c>
      <c r="J208" s="8" t="s">
        <v>20</v>
      </c>
      <c r="K208" s="8">
        <v>15.0</v>
      </c>
      <c r="L208" s="8">
        <v>15.0</v>
      </c>
      <c r="M208" s="8">
        <v>0.0</v>
      </c>
      <c r="N208" s="8">
        <v>0.0</v>
      </c>
      <c r="O208" s="8" t="s">
        <v>21</v>
      </c>
    </row>
    <row r="209" hidden="1">
      <c r="A209" s="8" t="s">
        <v>333</v>
      </c>
      <c r="B209" s="8" t="s">
        <v>334</v>
      </c>
      <c r="C209" s="5">
        <v>45847.0</v>
      </c>
      <c r="D209" s="5" t="s">
        <v>1036</v>
      </c>
      <c r="E209" s="6">
        <v>3.0</v>
      </c>
      <c r="F209" s="9">
        <v>0.53125</v>
      </c>
      <c r="G209" s="8" t="s">
        <v>18</v>
      </c>
      <c r="H209" s="8">
        <v>51.0</v>
      </c>
      <c r="I209" s="8" t="s">
        <v>24</v>
      </c>
      <c r="J209" s="8" t="s">
        <v>20</v>
      </c>
      <c r="K209" s="8">
        <v>20.0</v>
      </c>
      <c r="L209" s="8">
        <v>20.0</v>
      </c>
      <c r="M209" s="8">
        <v>0.0</v>
      </c>
      <c r="N209" s="8">
        <v>0.0</v>
      </c>
      <c r="O209" s="8" t="s">
        <v>21</v>
      </c>
    </row>
    <row r="210" hidden="1">
      <c r="A210" s="8" t="s">
        <v>335</v>
      </c>
      <c r="B210" s="8" t="s">
        <v>336</v>
      </c>
      <c r="C210" s="5">
        <v>45847.0</v>
      </c>
      <c r="D210" s="5" t="s">
        <v>1036</v>
      </c>
      <c r="E210" s="6">
        <v>3.0</v>
      </c>
      <c r="F210" s="9">
        <v>0.46875</v>
      </c>
      <c r="G210" s="8" t="s">
        <v>18</v>
      </c>
      <c r="H210" s="8">
        <v>29.0</v>
      </c>
      <c r="I210" s="8" t="s">
        <v>54</v>
      </c>
      <c r="J210" s="8" t="s">
        <v>20</v>
      </c>
      <c r="K210" s="8">
        <v>15.0</v>
      </c>
      <c r="L210" s="8">
        <v>15.0</v>
      </c>
      <c r="M210" s="8">
        <v>0.0</v>
      </c>
      <c r="N210" s="8">
        <v>0.0</v>
      </c>
      <c r="O210" s="8" t="s">
        <v>21</v>
      </c>
    </row>
    <row r="211" hidden="1">
      <c r="A211" s="8" t="s">
        <v>337</v>
      </c>
      <c r="B211" s="8" t="s">
        <v>338</v>
      </c>
      <c r="C211" s="5">
        <v>45847.0</v>
      </c>
      <c r="D211" s="5" t="s">
        <v>1036</v>
      </c>
      <c r="E211" s="6">
        <v>3.0</v>
      </c>
      <c r="F211" s="9">
        <v>0.5625</v>
      </c>
      <c r="G211" s="8" t="s">
        <v>18</v>
      </c>
      <c r="H211" s="8">
        <v>43.0</v>
      </c>
      <c r="I211" s="8" t="s">
        <v>19</v>
      </c>
      <c r="J211" s="8" t="s">
        <v>20</v>
      </c>
      <c r="K211" s="8">
        <v>15.0</v>
      </c>
      <c r="L211" s="8">
        <v>15.0</v>
      </c>
      <c r="M211" s="8">
        <v>0.0</v>
      </c>
      <c r="N211" s="8">
        <v>0.0</v>
      </c>
      <c r="O211" s="8" t="s">
        <v>21</v>
      </c>
    </row>
    <row r="212" hidden="1">
      <c r="A212" s="8" t="s">
        <v>339</v>
      </c>
      <c r="B212" s="8" t="s">
        <v>340</v>
      </c>
      <c r="C212" s="5">
        <v>45847.0</v>
      </c>
      <c r="D212" s="5" t="s">
        <v>1036</v>
      </c>
      <c r="E212" s="6">
        <v>3.0</v>
      </c>
      <c r="F212" s="9">
        <v>0.46875</v>
      </c>
      <c r="G212" s="8" t="s">
        <v>18</v>
      </c>
      <c r="H212" s="8">
        <v>47.0</v>
      </c>
      <c r="I212" s="8" t="s">
        <v>32</v>
      </c>
      <c r="J212" s="8" t="s">
        <v>20</v>
      </c>
      <c r="K212" s="8">
        <v>15.0</v>
      </c>
      <c r="L212" s="8">
        <v>15.0</v>
      </c>
      <c r="M212" s="8">
        <v>0.0</v>
      </c>
      <c r="N212" s="8">
        <v>0.0</v>
      </c>
      <c r="O212" s="8" t="s">
        <v>21</v>
      </c>
    </row>
    <row r="213" hidden="1">
      <c r="A213" s="8" t="s">
        <v>412</v>
      </c>
      <c r="B213" s="8" t="s">
        <v>413</v>
      </c>
      <c r="C213" s="5">
        <v>45850.0</v>
      </c>
      <c r="D213" s="5" t="s">
        <v>1035</v>
      </c>
      <c r="E213" s="6">
        <v>6.0</v>
      </c>
      <c r="F213" s="9">
        <v>0.53125</v>
      </c>
      <c r="G213" s="8" t="s">
        <v>18</v>
      </c>
      <c r="H213" s="8">
        <v>37.0</v>
      </c>
      <c r="I213" s="8" t="s">
        <v>32</v>
      </c>
      <c r="J213" s="8" t="s">
        <v>20</v>
      </c>
      <c r="K213" s="8">
        <v>15.0</v>
      </c>
      <c r="L213" s="8">
        <v>15.0</v>
      </c>
      <c r="M213" s="8">
        <v>0.0</v>
      </c>
      <c r="N213" s="8">
        <v>0.0</v>
      </c>
      <c r="O213" s="8" t="s">
        <v>21</v>
      </c>
    </row>
    <row r="214" hidden="1">
      <c r="A214" s="8" t="s">
        <v>414</v>
      </c>
      <c r="B214" s="8" t="s">
        <v>415</v>
      </c>
      <c r="C214" s="5">
        <v>45850.0</v>
      </c>
      <c r="D214" s="5" t="s">
        <v>1035</v>
      </c>
      <c r="E214" s="6">
        <v>6.0</v>
      </c>
      <c r="F214" s="9">
        <v>0.6041666666666666</v>
      </c>
      <c r="G214" s="8" t="s">
        <v>27</v>
      </c>
      <c r="H214" s="8">
        <v>26.0</v>
      </c>
      <c r="I214" s="8" t="s">
        <v>54</v>
      </c>
      <c r="J214" s="8" t="s">
        <v>39</v>
      </c>
      <c r="K214" s="8">
        <v>15.0</v>
      </c>
      <c r="L214" s="8">
        <v>15.0</v>
      </c>
      <c r="M214" s="8">
        <v>0.0</v>
      </c>
      <c r="N214" s="8">
        <v>0.0</v>
      </c>
      <c r="O214" s="8" t="s">
        <v>21</v>
      </c>
    </row>
    <row r="215" hidden="1">
      <c r="A215" s="8" t="s">
        <v>442</v>
      </c>
      <c r="B215" s="8" t="s">
        <v>443</v>
      </c>
      <c r="C215" s="5">
        <v>45851.0</v>
      </c>
      <c r="D215" s="5" t="s">
        <v>1032</v>
      </c>
      <c r="E215" s="6">
        <v>7.0</v>
      </c>
      <c r="F215" s="9">
        <v>0.59375</v>
      </c>
      <c r="G215" s="8" t="s">
        <v>18</v>
      </c>
      <c r="H215" s="8">
        <v>44.0</v>
      </c>
      <c r="I215" s="8" t="s">
        <v>32</v>
      </c>
      <c r="J215" s="8" t="s">
        <v>39</v>
      </c>
      <c r="K215" s="8">
        <v>15.0</v>
      </c>
      <c r="L215" s="8">
        <v>15.0</v>
      </c>
      <c r="M215" s="8">
        <v>0.0</v>
      </c>
      <c r="N215" s="8">
        <v>0.0</v>
      </c>
      <c r="O215" s="8" t="s">
        <v>21</v>
      </c>
    </row>
    <row r="216" hidden="1">
      <c r="A216" s="8" t="s">
        <v>484</v>
      </c>
      <c r="B216" s="8" t="s">
        <v>485</v>
      </c>
      <c r="C216" s="5">
        <v>45853.0</v>
      </c>
      <c r="D216" s="5" t="s">
        <v>1038</v>
      </c>
      <c r="E216" s="6">
        <v>2.0</v>
      </c>
      <c r="F216" s="9">
        <v>0.4375</v>
      </c>
      <c r="G216" s="8" t="s">
        <v>18</v>
      </c>
      <c r="H216" s="8">
        <v>57.0</v>
      </c>
      <c r="I216" s="8" t="s">
        <v>19</v>
      </c>
      <c r="J216" s="8" t="s">
        <v>20</v>
      </c>
      <c r="K216" s="8">
        <v>20.0</v>
      </c>
      <c r="L216" s="8">
        <v>20.0</v>
      </c>
      <c r="M216" s="8">
        <v>0.0</v>
      </c>
      <c r="N216" s="8">
        <v>0.0</v>
      </c>
      <c r="O216" s="8" t="s">
        <v>21</v>
      </c>
    </row>
    <row r="217" hidden="1">
      <c r="A217" s="8" t="s">
        <v>486</v>
      </c>
      <c r="B217" s="8" t="s">
        <v>487</v>
      </c>
      <c r="C217" s="5">
        <v>45853.0</v>
      </c>
      <c r="D217" s="5" t="s">
        <v>1038</v>
      </c>
      <c r="E217" s="6">
        <v>2.0</v>
      </c>
      <c r="F217" s="9">
        <v>0.6354166666666666</v>
      </c>
      <c r="G217" s="8" t="s">
        <v>18</v>
      </c>
      <c r="H217" s="8">
        <v>70.0</v>
      </c>
      <c r="I217" s="8" t="s">
        <v>24</v>
      </c>
      <c r="J217" s="8" t="s">
        <v>20</v>
      </c>
      <c r="K217" s="8">
        <v>20.0</v>
      </c>
      <c r="L217" s="8">
        <v>20.0</v>
      </c>
      <c r="M217" s="8">
        <v>0.0</v>
      </c>
      <c r="N217" s="8">
        <v>0.0</v>
      </c>
      <c r="O217" s="8" t="s">
        <v>21</v>
      </c>
    </row>
    <row r="218" hidden="1">
      <c r="A218" s="8" t="s">
        <v>586</v>
      </c>
      <c r="B218" s="8" t="s">
        <v>587</v>
      </c>
      <c r="C218" s="5">
        <v>45856.0</v>
      </c>
      <c r="D218" s="5" t="s">
        <v>1034</v>
      </c>
      <c r="E218" s="6">
        <v>5.0</v>
      </c>
      <c r="F218" s="9">
        <v>0.5729166666666666</v>
      </c>
      <c r="G218" s="8" t="s">
        <v>18</v>
      </c>
      <c r="H218" s="8">
        <v>61.0</v>
      </c>
      <c r="I218" s="8" t="s">
        <v>19</v>
      </c>
      <c r="J218" s="8" t="s">
        <v>20</v>
      </c>
      <c r="K218" s="8">
        <v>30.0</v>
      </c>
      <c r="L218" s="8">
        <v>30.0</v>
      </c>
      <c r="M218" s="8">
        <v>0.0</v>
      </c>
      <c r="N218" s="8">
        <v>0.0</v>
      </c>
      <c r="O218" s="8" t="s">
        <v>21</v>
      </c>
    </row>
    <row r="219" hidden="1">
      <c r="A219" s="8" t="s">
        <v>588</v>
      </c>
      <c r="B219" s="8" t="s">
        <v>589</v>
      </c>
      <c r="C219" s="5">
        <v>45856.0</v>
      </c>
      <c r="D219" s="5" t="s">
        <v>1034</v>
      </c>
      <c r="E219" s="6">
        <v>5.0</v>
      </c>
      <c r="F219" s="9">
        <v>0.5625</v>
      </c>
      <c r="G219" s="8" t="s">
        <v>27</v>
      </c>
      <c r="H219" s="8">
        <v>75.0</v>
      </c>
      <c r="I219" s="8" t="s">
        <v>54</v>
      </c>
      <c r="J219" s="8" t="s">
        <v>20</v>
      </c>
      <c r="K219" s="8">
        <v>25.0</v>
      </c>
      <c r="L219" s="8">
        <v>25.0</v>
      </c>
      <c r="M219" s="8">
        <v>0.0</v>
      </c>
      <c r="N219" s="8">
        <v>0.0</v>
      </c>
      <c r="O219" s="8" t="s">
        <v>21</v>
      </c>
    </row>
    <row r="220" hidden="1">
      <c r="A220" s="8" t="s">
        <v>644</v>
      </c>
      <c r="B220" s="8" t="s">
        <v>645</v>
      </c>
      <c r="C220" s="5">
        <v>45858.0</v>
      </c>
      <c r="D220" s="5" t="s">
        <v>1032</v>
      </c>
      <c r="E220" s="6">
        <v>7.0</v>
      </c>
      <c r="F220" s="9">
        <v>0.5104166666666666</v>
      </c>
      <c r="G220" s="8" t="s">
        <v>27</v>
      </c>
      <c r="H220" s="8">
        <v>26.0</v>
      </c>
      <c r="I220" s="8" t="s">
        <v>32</v>
      </c>
      <c r="J220" s="8" t="s">
        <v>20</v>
      </c>
      <c r="K220" s="8">
        <v>20.0</v>
      </c>
      <c r="L220" s="8">
        <v>20.0</v>
      </c>
      <c r="M220" s="8">
        <v>0.0</v>
      </c>
      <c r="N220" s="8">
        <v>0.0</v>
      </c>
      <c r="O220" s="8" t="s">
        <v>21</v>
      </c>
    </row>
    <row r="221" hidden="1">
      <c r="A221" s="8" t="s">
        <v>676</v>
      </c>
      <c r="B221" s="8" t="s">
        <v>677</v>
      </c>
      <c r="C221" s="5">
        <v>45859.0</v>
      </c>
      <c r="D221" s="5" t="s">
        <v>1033</v>
      </c>
      <c r="E221" s="6">
        <v>1.0</v>
      </c>
      <c r="F221" s="9">
        <v>0.4583333333333333</v>
      </c>
      <c r="G221" s="8" t="s">
        <v>18</v>
      </c>
      <c r="H221" s="8">
        <v>56.0</v>
      </c>
      <c r="I221" s="8" t="s">
        <v>54</v>
      </c>
      <c r="J221" s="8" t="s">
        <v>39</v>
      </c>
      <c r="K221" s="8">
        <v>20.0</v>
      </c>
      <c r="L221" s="8">
        <v>20.0</v>
      </c>
      <c r="M221" s="8">
        <v>0.0</v>
      </c>
      <c r="N221" s="8">
        <v>0.0</v>
      </c>
      <c r="O221" s="8" t="s">
        <v>21</v>
      </c>
    </row>
    <row r="222" hidden="1">
      <c r="A222" s="8" t="s">
        <v>704</v>
      </c>
      <c r="B222" s="8" t="s">
        <v>705</v>
      </c>
      <c r="C222" s="5">
        <v>45860.0</v>
      </c>
      <c r="D222" s="5" t="s">
        <v>1038</v>
      </c>
      <c r="E222" s="6">
        <v>2.0</v>
      </c>
      <c r="F222" s="9">
        <v>0.6666666666666666</v>
      </c>
      <c r="G222" s="8" t="s">
        <v>18</v>
      </c>
      <c r="H222" s="8">
        <v>74.0</v>
      </c>
      <c r="I222" s="8" t="s">
        <v>54</v>
      </c>
      <c r="J222" s="8" t="s">
        <v>85</v>
      </c>
      <c r="K222" s="8">
        <v>20.0</v>
      </c>
      <c r="L222" s="8">
        <v>20.0</v>
      </c>
      <c r="M222" s="8">
        <v>0.0</v>
      </c>
      <c r="N222" s="8">
        <v>0.0</v>
      </c>
      <c r="O222" s="8" t="s">
        <v>21</v>
      </c>
    </row>
    <row r="223" hidden="1">
      <c r="A223" s="8" t="s">
        <v>706</v>
      </c>
      <c r="B223" s="8" t="s">
        <v>707</v>
      </c>
      <c r="C223" s="5">
        <v>45860.0</v>
      </c>
      <c r="D223" s="5" t="s">
        <v>1038</v>
      </c>
      <c r="E223" s="6">
        <v>2.0</v>
      </c>
      <c r="F223" s="9">
        <v>0.4895833333333333</v>
      </c>
      <c r="G223" s="8" t="s">
        <v>18</v>
      </c>
      <c r="H223" s="8">
        <v>68.0</v>
      </c>
      <c r="I223" s="8" t="s">
        <v>32</v>
      </c>
      <c r="J223" s="8" t="s">
        <v>85</v>
      </c>
      <c r="K223" s="8">
        <v>25.0</v>
      </c>
      <c r="L223" s="8">
        <v>25.0</v>
      </c>
      <c r="M223" s="8">
        <v>0.0</v>
      </c>
      <c r="N223" s="8">
        <v>0.0</v>
      </c>
      <c r="O223" s="8" t="s">
        <v>21</v>
      </c>
    </row>
    <row r="224" hidden="1">
      <c r="A224" s="8" t="s">
        <v>708</v>
      </c>
      <c r="B224" s="8" t="s">
        <v>709</v>
      </c>
      <c r="C224" s="5">
        <v>45860.0</v>
      </c>
      <c r="D224" s="5" t="s">
        <v>1038</v>
      </c>
      <c r="E224" s="6">
        <v>2.0</v>
      </c>
      <c r="F224" s="9">
        <v>0.6770833333333334</v>
      </c>
      <c r="G224" s="8" t="s">
        <v>27</v>
      </c>
      <c r="H224" s="8">
        <v>72.0</v>
      </c>
      <c r="I224" s="8" t="s">
        <v>24</v>
      </c>
      <c r="J224" s="8" t="s">
        <v>39</v>
      </c>
      <c r="K224" s="8">
        <v>15.0</v>
      </c>
      <c r="L224" s="8">
        <v>15.0</v>
      </c>
      <c r="M224" s="8">
        <v>0.0</v>
      </c>
      <c r="N224" s="8">
        <v>0.0</v>
      </c>
      <c r="O224" s="8" t="s">
        <v>21</v>
      </c>
    </row>
    <row r="225" hidden="1">
      <c r="A225" s="8" t="s">
        <v>774</v>
      </c>
      <c r="B225" s="8" t="s">
        <v>775</v>
      </c>
      <c r="C225" s="5">
        <v>45862.0</v>
      </c>
      <c r="D225" s="5" t="s">
        <v>1037</v>
      </c>
      <c r="E225" s="6">
        <v>4.0</v>
      </c>
      <c r="F225" s="9">
        <v>0.3541666666666667</v>
      </c>
      <c r="G225" s="8" t="s">
        <v>18</v>
      </c>
      <c r="H225" s="8">
        <v>7.0</v>
      </c>
      <c r="I225" s="8" t="s">
        <v>32</v>
      </c>
      <c r="J225" s="8" t="s">
        <v>39</v>
      </c>
      <c r="K225" s="8">
        <v>25.0</v>
      </c>
      <c r="L225" s="8">
        <v>25.0</v>
      </c>
      <c r="M225" s="8">
        <v>0.0</v>
      </c>
      <c r="N225" s="8">
        <v>0.0</v>
      </c>
      <c r="O225" s="8" t="s">
        <v>21</v>
      </c>
    </row>
    <row r="226" hidden="1">
      <c r="A226" s="8" t="s">
        <v>846</v>
      </c>
      <c r="B226" s="8" t="s">
        <v>847</v>
      </c>
      <c r="C226" s="5">
        <v>45864.0</v>
      </c>
      <c r="D226" s="5" t="s">
        <v>1035</v>
      </c>
      <c r="E226" s="6">
        <v>6.0</v>
      </c>
      <c r="F226" s="9">
        <v>0.6875</v>
      </c>
      <c r="G226" s="8" t="s">
        <v>27</v>
      </c>
      <c r="H226" s="8">
        <v>40.0</v>
      </c>
      <c r="I226" s="8" t="s">
        <v>32</v>
      </c>
      <c r="J226" s="8" t="s">
        <v>20</v>
      </c>
      <c r="K226" s="8">
        <v>15.0</v>
      </c>
      <c r="L226" s="8">
        <v>15.0</v>
      </c>
      <c r="M226" s="8">
        <v>0.0</v>
      </c>
      <c r="N226" s="8">
        <v>0.0</v>
      </c>
      <c r="O226" s="8" t="s">
        <v>21</v>
      </c>
    </row>
    <row r="227" hidden="1">
      <c r="A227" s="8" t="s">
        <v>874</v>
      </c>
      <c r="B227" s="8" t="s">
        <v>875</v>
      </c>
      <c r="C227" s="5">
        <v>45865.0</v>
      </c>
      <c r="D227" s="5" t="s">
        <v>1032</v>
      </c>
      <c r="E227" s="6">
        <v>7.0</v>
      </c>
      <c r="F227" s="9">
        <v>0.4583333333333333</v>
      </c>
      <c r="G227" s="8" t="s">
        <v>18</v>
      </c>
      <c r="H227" s="8">
        <v>56.0</v>
      </c>
      <c r="I227" s="8" t="s">
        <v>24</v>
      </c>
      <c r="J227" s="8" t="s">
        <v>20</v>
      </c>
      <c r="K227" s="8">
        <v>20.0</v>
      </c>
      <c r="L227" s="8">
        <v>20.0</v>
      </c>
      <c r="M227" s="8">
        <v>0.0</v>
      </c>
      <c r="N227" s="8">
        <v>0.0</v>
      </c>
      <c r="O227" s="8" t="s">
        <v>21</v>
      </c>
    </row>
    <row r="228" hidden="1">
      <c r="A228" s="8" t="s">
        <v>876</v>
      </c>
      <c r="B228" s="8" t="s">
        <v>877</v>
      </c>
      <c r="C228" s="5">
        <v>45865.0</v>
      </c>
      <c r="D228" s="5" t="s">
        <v>1032</v>
      </c>
      <c r="E228" s="6">
        <v>7.0</v>
      </c>
      <c r="F228" s="9">
        <v>0.6875</v>
      </c>
      <c r="G228" s="8" t="s">
        <v>18</v>
      </c>
      <c r="H228" s="8">
        <v>74.0</v>
      </c>
      <c r="I228" s="8" t="s">
        <v>24</v>
      </c>
      <c r="J228" s="8" t="s">
        <v>39</v>
      </c>
      <c r="K228" s="8">
        <v>25.0</v>
      </c>
      <c r="L228" s="8">
        <v>25.0</v>
      </c>
      <c r="M228" s="8">
        <v>0.0</v>
      </c>
      <c r="N228" s="8">
        <v>0.0</v>
      </c>
      <c r="O228" s="8" t="s">
        <v>21</v>
      </c>
    </row>
    <row r="229" hidden="1">
      <c r="A229" s="8" t="s">
        <v>914</v>
      </c>
      <c r="B229" s="8" t="s">
        <v>915</v>
      </c>
      <c r="C229" s="5">
        <v>45866.0</v>
      </c>
      <c r="D229" s="5" t="s">
        <v>1033</v>
      </c>
      <c r="E229" s="6">
        <v>1.0</v>
      </c>
      <c r="F229" s="9">
        <v>0.3333333333333333</v>
      </c>
      <c r="G229" s="8" t="s">
        <v>18</v>
      </c>
      <c r="H229" s="8">
        <v>1.0</v>
      </c>
      <c r="I229" s="8" t="s">
        <v>24</v>
      </c>
      <c r="J229" s="8" t="s">
        <v>20</v>
      </c>
      <c r="K229" s="8">
        <v>25.0</v>
      </c>
      <c r="L229" s="8">
        <v>25.0</v>
      </c>
      <c r="M229" s="8">
        <v>0.0</v>
      </c>
      <c r="N229" s="8">
        <v>0.0</v>
      </c>
      <c r="O229" s="8" t="s">
        <v>21</v>
      </c>
    </row>
    <row r="230" hidden="1">
      <c r="A230" s="8" t="s">
        <v>958</v>
      </c>
      <c r="B230" s="8" t="s">
        <v>959</v>
      </c>
      <c r="C230" s="5">
        <v>45867.0</v>
      </c>
      <c r="D230" s="5" t="s">
        <v>1038</v>
      </c>
      <c r="E230" s="6">
        <v>2.0</v>
      </c>
      <c r="F230" s="9">
        <v>0.3541666666666667</v>
      </c>
      <c r="G230" s="8" t="s">
        <v>27</v>
      </c>
      <c r="H230" s="8">
        <v>8.0</v>
      </c>
      <c r="I230" s="8" t="s">
        <v>54</v>
      </c>
      <c r="J230" s="8" t="s">
        <v>20</v>
      </c>
      <c r="K230" s="8">
        <v>25.0</v>
      </c>
      <c r="L230" s="8">
        <v>25.0</v>
      </c>
      <c r="M230" s="8">
        <v>0.0</v>
      </c>
      <c r="N230" s="8">
        <v>0.0</v>
      </c>
      <c r="O230" s="8" t="s">
        <v>21</v>
      </c>
    </row>
    <row r="231" hidden="1">
      <c r="A231" s="8" t="s">
        <v>996</v>
      </c>
      <c r="B231" s="8" t="s">
        <v>997</v>
      </c>
      <c r="C231" s="5">
        <v>45868.0</v>
      </c>
      <c r="D231" s="5" t="s">
        <v>1036</v>
      </c>
      <c r="E231" s="6">
        <v>3.0</v>
      </c>
      <c r="F231" s="9">
        <v>0.3541666666666667</v>
      </c>
      <c r="G231" s="8" t="s">
        <v>18</v>
      </c>
      <c r="H231" s="8">
        <v>11.0</v>
      </c>
      <c r="I231" s="8" t="s">
        <v>32</v>
      </c>
      <c r="J231" s="8" t="s">
        <v>20</v>
      </c>
      <c r="K231" s="8">
        <v>30.0</v>
      </c>
      <c r="L231" s="8">
        <v>30.0</v>
      </c>
      <c r="M231" s="8">
        <v>0.0</v>
      </c>
      <c r="N231" s="8">
        <v>0.0</v>
      </c>
      <c r="O231" s="8" t="s">
        <v>21</v>
      </c>
    </row>
    <row r="232" hidden="1">
      <c r="A232" s="8" t="s">
        <v>52</v>
      </c>
      <c r="B232" s="8" t="s">
        <v>53</v>
      </c>
      <c r="C232" s="5">
        <v>45839.0</v>
      </c>
      <c r="D232" s="5" t="s">
        <v>1038</v>
      </c>
      <c r="E232" s="6">
        <v>2.0</v>
      </c>
      <c r="F232" s="9">
        <v>0.5833333333333334</v>
      </c>
      <c r="G232" s="8" t="s">
        <v>27</v>
      </c>
      <c r="H232" s="8">
        <v>51.0</v>
      </c>
      <c r="I232" s="8" t="s">
        <v>54</v>
      </c>
      <c r="J232" s="8" t="s">
        <v>39</v>
      </c>
      <c r="K232" s="8">
        <v>25.0</v>
      </c>
      <c r="L232" s="8">
        <v>26.0</v>
      </c>
      <c r="M232" s="8">
        <v>1.0</v>
      </c>
      <c r="N232" s="8">
        <v>1.0</v>
      </c>
      <c r="O232" s="8" t="s">
        <v>21</v>
      </c>
    </row>
    <row r="233" hidden="1">
      <c r="A233" s="8" t="s">
        <v>94</v>
      </c>
      <c r="B233" s="8" t="s">
        <v>95</v>
      </c>
      <c r="C233" s="5">
        <v>45840.0</v>
      </c>
      <c r="D233" s="5" t="s">
        <v>1036</v>
      </c>
      <c r="E233" s="6">
        <v>3.0</v>
      </c>
      <c r="F233" s="9">
        <v>0.4583333333333333</v>
      </c>
      <c r="G233" s="8" t="s">
        <v>27</v>
      </c>
      <c r="H233" s="8">
        <v>17.0</v>
      </c>
      <c r="I233" s="8" t="s">
        <v>54</v>
      </c>
      <c r="J233" s="8" t="s">
        <v>20</v>
      </c>
      <c r="K233" s="8">
        <v>25.0</v>
      </c>
      <c r="L233" s="8">
        <v>26.0</v>
      </c>
      <c r="M233" s="8">
        <v>1.0</v>
      </c>
      <c r="N233" s="8">
        <v>1.0</v>
      </c>
      <c r="O233" s="8" t="s">
        <v>21</v>
      </c>
    </row>
    <row r="234" hidden="1">
      <c r="A234" s="8" t="s">
        <v>143</v>
      </c>
      <c r="B234" s="8" t="s">
        <v>144</v>
      </c>
      <c r="C234" s="5">
        <v>45841.0</v>
      </c>
      <c r="D234" s="5" t="s">
        <v>1037</v>
      </c>
      <c r="E234" s="6">
        <v>4.0</v>
      </c>
      <c r="F234" s="9">
        <v>0.4479166666666667</v>
      </c>
      <c r="G234" s="8" t="s">
        <v>27</v>
      </c>
      <c r="H234" s="8">
        <v>15.0</v>
      </c>
      <c r="I234" s="8" t="s">
        <v>54</v>
      </c>
      <c r="J234" s="8" t="s">
        <v>20</v>
      </c>
      <c r="K234" s="8">
        <v>20.0</v>
      </c>
      <c r="L234" s="8">
        <v>21.0</v>
      </c>
      <c r="M234" s="8">
        <v>1.0</v>
      </c>
      <c r="N234" s="8">
        <v>1.0</v>
      </c>
      <c r="O234" s="8" t="s">
        <v>21</v>
      </c>
    </row>
    <row r="235" hidden="1">
      <c r="A235" s="8" t="s">
        <v>145</v>
      </c>
      <c r="B235" s="8" t="s">
        <v>146</v>
      </c>
      <c r="C235" s="5">
        <v>45841.0</v>
      </c>
      <c r="D235" s="5" t="s">
        <v>1037</v>
      </c>
      <c r="E235" s="6">
        <v>4.0</v>
      </c>
      <c r="F235" s="9">
        <v>0.4166666666666667</v>
      </c>
      <c r="G235" s="8" t="s">
        <v>27</v>
      </c>
      <c r="H235" s="8">
        <v>40.0</v>
      </c>
      <c r="I235" s="8" t="s">
        <v>32</v>
      </c>
      <c r="J235" s="8" t="s">
        <v>20</v>
      </c>
      <c r="K235" s="8">
        <v>20.0</v>
      </c>
      <c r="L235" s="8">
        <v>21.0</v>
      </c>
      <c r="M235" s="8">
        <v>1.0</v>
      </c>
      <c r="N235" s="8">
        <v>1.0</v>
      </c>
      <c r="O235" s="8" t="s">
        <v>21</v>
      </c>
    </row>
    <row r="236" hidden="1">
      <c r="A236" s="8" t="s">
        <v>205</v>
      </c>
      <c r="B236" s="8" t="s">
        <v>206</v>
      </c>
      <c r="C236" s="5">
        <v>45843.0</v>
      </c>
      <c r="D236" s="5" t="s">
        <v>1035</v>
      </c>
      <c r="E236" s="6">
        <v>6.0</v>
      </c>
      <c r="F236" s="9">
        <v>0.3645833333333333</v>
      </c>
      <c r="G236" s="8" t="s">
        <v>18</v>
      </c>
      <c r="H236" s="8">
        <v>4.0</v>
      </c>
      <c r="I236" s="8" t="s">
        <v>32</v>
      </c>
      <c r="J236" s="8" t="s">
        <v>20</v>
      </c>
      <c r="K236" s="8">
        <v>30.0</v>
      </c>
      <c r="L236" s="8">
        <v>31.0</v>
      </c>
      <c r="M236" s="8">
        <v>1.0</v>
      </c>
      <c r="N236" s="8">
        <v>1.0</v>
      </c>
      <c r="O236" s="8" t="s">
        <v>21</v>
      </c>
    </row>
    <row r="237" hidden="1">
      <c r="A237" s="8" t="s">
        <v>207</v>
      </c>
      <c r="B237" s="8" t="s">
        <v>208</v>
      </c>
      <c r="C237" s="5">
        <v>45843.0</v>
      </c>
      <c r="D237" s="5" t="s">
        <v>1035</v>
      </c>
      <c r="E237" s="6">
        <v>6.0</v>
      </c>
      <c r="F237" s="9">
        <v>0.5833333333333334</v>
      </c>
      <c r="G237" s="8" t="s">
        <v>27</v>
      </c>
      <c r="H237" s="8">
        <v>53.0</v>
      </c>
      <c r="I237" s="8" t="s">
        <v>24</v>
      </c>
      <c r="J237" s="8" t="s">
        <v>85</v>
      </c>
      <c r="K237" s="8">
        <v>25.0</v>
      </c>
      <c r="L237" s="8">
        <v>26.0</v>
      </c>
      <c r="M237" s="8">
        <v>1.0</v>
      </c>
      <c r="N237" s="8">
        <v>1.0</v>
      </c>
      <c r="O237" s="8" t="s">
        <v>21</v>
      </c>
    </row>
    <row r="238" hidden="1">
      <c r="A238" s="8" t="s">
        <v>233</v>
      </c>
      <c r="B238" s="8" t="s">
        <v>234</v>
      </c>
      <c r="C238" s="5">
        <v>45844.0</v>
      </c>
      <c r="D238" s="5" t="s">
        <v>1032</v>
      </c>
      <c r="E238" s="6">
        <v>7.0</v>
      </c>
      <c r="F238" s="9">
        <v>0.4583333333333333</v>
      </c>
      <c r="G238" s="8" t="s">
        <v>27</v>
      </c>
      <c r="H238" s="8">
        <v>27.0</v>
      </c>
      <c r="I238" s="8" t="s">
        <v>54</v>
      </c>
      <c r="J238" s="8" t="s">
        <v>20</v>
      </c>
      <c r="K238" s="8">
        <v>20.0</v>
      </c>
      <c r="L238" s="8">
        <v>21.0</v>
      </c>
      <c r="M238" s="8">
        <v>1.0</v>
      </c>
      <c r="N238" s="8">
        <v>1.0</v>
      </c>
      <c r="O238" s="8" t="s">
        <v>21</v>
      </c>
    </row>
    <row r="239" hidden="1">
      <c r="A239" s="8" t="s">
        <v>235</v>
      </c>
      <c r="B239" s="8" t="s">
        <v>236</v>
      </c>
      <c r="C239" s="5">
        <v>45844.0</v>
      </c>
      <c r="D239" s="5" t="s">
        <v>1032</v>
      </c>
      <c r="E239" s="6">
        <v>7.0</v>
      </c>
      <c r="F239" s="9">
        <v>0.6979166666666666</v>
      </c>
      <c r="G239" s="8" t="s">
        <v>27</v>
      </c>
      <c r="H239" s="8">
        <v>21.0</v>
      </c>
      <c r="I239" s="8" t="s">
        <v>54</v>
      </c>
      <c r="J239" s="8" t="s">
        <v>20</v>
      </c>
      <c r="K239" s="8">
        <v>20.0</v>
      </c>
      <c r="L239" s="8">
        <v>21.0</v>
      </c>
      <c r="M239" s="8">
        <v>1.0</v>
      </c>
      <c r="N239" s="8">
        <v>1.0</v>
      </c>
      <c r="O239" s="8" t="s">
        <v>21</v>
      </c>
    </row>
    <row r="240" hidden="1">
      <c r="A240" s="8" t="s">
        <v>265</v>
      </c>
      <c r="B240" s="8" t="s">
        <v>266</v>
      </c>
      <c r="C240" s="5">
        <v>45845.0</v>
      </c>
      <c r="D240" s="5" t="s">
        <v>1033</v>
      </c>
      <c r="E240" s="6">
        <v>1.0</v>
      </c>
      <c r="F240" s="9">
        <v>0.4479166666666667</v>
      </c>
      <c r="G240" s="8" t="s">
        <v>18</v>
      </c>
      <c r="H240" s="8">
        <v>63.0</v>
      </c>
      <c r="I240" s="8" t="s">
        <v>54</v>
      </c>
      <c r="J240" s="8" t="s">
        <v>85</v>
      </c>
      <c r="K240" s="8">
        <v>15.0</v>
      </c>
      <c r="L240" s="8">
        <v>16.0</v>
      </c>
      <c r="M240" s="8">
        <v>1.0</v>
      </c>
      <c r="N240" s="8">
        <v>1.0</v>
      </c>
      <c r="O240" s="8" t="s">
        <v>21</v>
      </c>
    </row>
    <row r="241" hidden="1">
      <c r="A241" s="8" t="s">
        <v>267</v>
      </c>
      <c r="B241" s="8" t="s">
        <v>268</v>
      </c>
      <c r="C241" s="5">
        <v>45845.0</v>
      </c>
      <c r="D241" s="5" t="s">
        <v>1033</v>
      </c>
      <c r="E241" s="6">
        <v>1.0</v>
      </c>
      <c r="F241" s="9">
        <v>0.3958333333333333</v>
      </c>
      <c r="G241" s="8" t="s">
        <v>27</v>
      </c>
      <c r="H241" s="8">
        <v>30.0</v>
      </c>
      <c r="I241" s="8" t="s">
        <v>54</v>
      </c>
      <c r="J241" s="8" t="s">
        <v>39</v>
      </c>
      <c r="K241" s="8">
        <v>25.0</v>
      </c>
      <c r="L241" s="8">
        <v>26.0</v>
      </c>
      <c r="M241" s="8">
        <v>1.0</v>
      </c>
      <c r="N241" s="8">
        <v>1.0</v>
      </c>
      <c r="O241" s="8" t="s">
        <v>21</v>
      </c>
    </row>
    <row r="242" hidden="1">
      <c r="A242" s="8" t="s">
        <v>269</v>
      </c>
      <c r="B242" s="8" t="s">
        <v>270</v>
      </c>
      <c r="C242" s="5">
        <v>45845.0</v>
      </c>
      <c r="D242" s="5" t="s">
        <v>1033</v>
      </c>
      <c r="E242" s="6">
        <v>1.0</v>
      </c>
      <c r="F242" s="9">
        <v>0.5416666666666666</v>
      </c>
      <c r="G242" s="8" t="s">
        <v>18</v>
      </c>
      <c r="H242" s="8">
        <v>38.0</v>
      </c>
      <c r="I242" s="8" t="s">
        <v>19</v>
      </c>
      <c r="J242" s="8" t="s">
        <v>39</v>
      </c>
      <c r="K242" s="8">
        <v>15.0</v>
      </c>
      <c r="L242" s="8">
        <v>16.0</v>
      </c>
      <c r="M242" s="8">
        <v>1.0</v>
      </c>
      <c r="N242" s="8">
        <v>1.0</v>
      </c>
      <c r="O242" s="8" t="s">
        <v>21</v>
      </c>
    </row>
    <row r="243" hidden="1">
      <c r="A243" s="8" t="s">
        <v>305</v>
      </c>
      <c r="B243" s="8" t="s">
        <v>306</v>
      </c>
      <c r="C243" s="5">
        <v>45846.0</v>
      </c>
      <c r="D243" s="5" t="s">
        <v>1038</v>
      </c>
      <c r="E243" s="6">
        <v>2.0</v>
      </c>
      <c r="F243" s="9">
        <v>0.53125</v>
      </c>
      <c r="G243" s="8" t="s">
        <v>18</v>
      </c>
      <c r="H243" s="8">
        <v>32.0</v>
      </c>
      <c r="I243" s="8" t="s">
        <v>24</v>
      </c>
      <c r="J243" s="8" t="s">
        <v>39</v>
      </c>
      <c r="K243" s="8">
        <v>20.0</v>
      </c>
      <c r="L243" s="8">
        <v>21.0</v>
      </c>
      <c r="M243" s="8">
        <v>1.0</v>
      </c>
      <c r="N243" s="8">
        <v>1.0</v>
      </c>
      <c r="O243" s="8" t="s">
        <v>21</v>
      </c>
    </row>
    <row r="244" hidden="1">
      <c r="A244" s="8" t="s">
        <v>341</v>
      </c>
      <c r="B244" s="8" t="s">
        <v>342</v>
      </c>
      <c r="C244" s="5">
        <v>45847.0</v>
      </c>
      <c r="D244" s="5" t="s">
        <v>1036</v>
      </c>
      <c r="E244" s="6">
        <v>3.0</v>
      </c>
      <c r="F244" s="9">
        <v>0.5104166666666666</v>
      </c>
      <c r="G244" s="8" t="s">
        <v>27</v>
      </c>
      <c r="H244" s="8">
        <v>47.0</v>
      </c>
      <c r="I244" s="8" t="s">
        <v>32</v>
      </c>
      <c r="J244" s="8" t="s">
        <v>20</v>
      </c>
      <c r="K244" s="8">
        <v>25.0</v>
      </c>
      <c r="L244" s="8">
        <v>26.0</v>
      </c>
      <c r="M244" s="8">
        <v>1.0</v>
      </c>
      <c r="N244" s="8">
        <v>1.0</v>
      </c>
      <c r="O244" s="8" t="s">
        <v>21</v>
      </c>
    </row>
    <row r="245" hidden="1">
      <c r="A245" s="8" t="s">
        <v>386</v>
      </c>
      <c r="B245" s="8" t="s">
        <v>387</v>
      </c>
      <c r="C245" s="5">
        <v>45849.0</v>
      </c>
      <c r="D245" s="5" t="s">
        <v>1034</v>
      </c>
      <c r="E245" s="6">
        <v>5.0</v>
      </c>
      <c r="F245" s="9">
        <v>0.4895833333333333</v>
      </c>
      <c r="G245" s="8" t="s">
        <v>18</v>
      </c>
      <c r="H245" s="8">
        <v>29.0</v>
      </c>
      <c r="I245" s="8" t="s">
        <v>32</v>
      </c>
      <c r="J245" s="8" t="s">
        <v>20</v>
      </c>
      <c r="K245" s="8">
        <v>20.0</v>
      </c>
      <c r="L245" s="8">
        <v>21.0</v>
      </c>
      <c r="M245" s="8">
        <v>1.0</v>
      </c>
      <c r="N245" s="8">
        <v>1.0</v>
      </c>
      <c r="O245" s="8" t="s">
        <v>21</v>
      </c>
    </row>
    <row r="246" hidden="1">
      <c r="A246" s="8" t="s">
        <v>388</v>
      </c>
      <c r="B246" s="8" t="s">
        <v>389</v>
      </c>
      <c r="C246" s="5">
        <v>45849.0</v>
      </c>
      <c r="D246" s="5" t="s">
        <v>1034</v>
      </c>
      <c r="E246" s="6">
        <v>5.0</v>
      </c>
      <c r="F246" s="9">
        <v>0.3854166666666667</v>
      </c>
      <c r="G246" s="8" t="s">
        <v>27</v>
      </c>
      <c r="H246" s="8">
        <v>36.0</v>
      </c>
      <c r="I246" s="8" t="s">
        <v>19</v>
      </c>
      <c r="J246" s="8" t="s">
        <v>39</v>
      </c>
      <c r="K246" s="8">
        <v>30.0</v>
      </c>
      <c r="L246" s="8">
        <v>31.0</v>
      </c>
      <c r="M246" s="8">
        <v>1.0</v>
      </c>
      <c r="N246" s="8">
        <v>1.0</v>
      </c>
      <c r="O246" s="8" t="s">
        <v>21</v>
      </c>
    </row>
    <row r="247" hidden="1">
      <c r="A247" s="8" t="s">
        <v>416</v>
      </c>
      <c r="B247" s="8" t="s">
        <v>417</v>
      </c>
      <c r="C247" s="5">
        <v>45850.0</v>
      </c>
      <c r="D247" s="5" t="s">
        <v>1035</v>
      </c>
      <c r="E247" s="6">
        <v>6.0</v>
      </c>
      <c r="F247" s="9">
        <v>0.3333333333333333</v>
      </c>
      <c r="G247" s="8" t="s">
        <v>27</v>
      </c>
      <c r="H247" s="8">
        <v>19.0</v>
      </c>
      <c r="I247" s="8" t="s">
        <v>32</v>
      </c>
      <c r="J247" s="8" t="s">
        <v>20</v>
      </c>
      <c r="K247" s="8">
        <v>15.0</v>
      </c>
      <c r="L247" s="8">
        <v>16.0</v>
      </c>
      <c r="M247" s="8">
        <v>1.0</v>
      </c>
      <c r="N247" s="8">
        <v>1.0</v>
      </c>
      <c r="O247" s="8" t="s">
        <v>21</v>
      </c>
    </row>
    <row r="248" hidden="1">
      <c r="A248" s="8" t="s">
        <v>418</v>
      </c>
      <c r="B248" s="8" t="s">
        <v>419</v>
      </c>
      <c r="C248" s="5">
        <v>45850.0</v>
      </c>
      <c r="D248" s="5" t="s">
        <v>1035</v>
      </c>
      <c r="E248" s="6">
        <v>6.0</v>
      </c>
      <c r="F248" s="9">
        <v>0.6145833333333334</v>
      </c>
      <c r="G248" s="8" t="s">
        <v>27</v>
      </c>
      <c r="H248" s="8">
        <v>34.0</v>
      </c>
      <c r="I248" s="8" t="s">
        <v>54</v>
      </c>
      <c r="J248" s="8" t="s">
        <v>20</v>
      </c>
      <c r="K248" s="8">
        <v>20.0</v>
      </c>
      <c r="L248" s="8">
        <v>21.0</v>
      </c>
      <c r="M248" s="8">
        <v>1.0</v>
      </c>
      <c r="N248" s="8">
        <v>1.0</v>
      </c>
      <c r="O248" s="8" t="s">
        <v>21</v>
      </c>
    </row>
    <row r="249" hidden="1">
      <c r="A249" s="8" t="s">
        <v>466</v>
      </c>
      <c r="B249" s="8" t="s">
        <v>467</v>
      </c>
      <c r="C249" s="5">
        <v>45852.0</v>
      </c>
      <c r="D249" s="5" t="s">
        <v>1033</v>
      </c>
      <c r="E249" s="6">
        <v>1.0</v>
      </c>
      <c r="F249" s="9">
        <v>0.4479166666666667</v>
      </c>
      <c r="G249" s="8" t="s">
        <v>18</v>
      </c>
      <c r="H249" s="8">
        <v>22.0</v>
      </c>
      <c r="I249" s="8" t="s">
        <v>32</v>
      </c>
      <c r="J249" s="8" t="s">
        <v>20</v>
      </c>
      <c r="K249" s="8">
        <v>20.0</v>
      </c>
      <c r="L249" s="8">
        <v>21.0</v>
      </c>
      <c r="M249" s="8">
        <v>1.0</v>
      </c>
      <c r="N249" s="8">
        <v>1.0</v>
      </c>
      <c r="O249" s="8" t="s">
        <v>21</v>
      </c>
    </row>
    <row r="250" hidden="1">
      <c r="A250" s="8" t="s">
        <v>468</v>
      </c>
      <c r="B250" s="8" t="s">
        <v>469</v>
      </c>
      <c r="C250" s="5">
        <v>45852.0</v>
      </c>
      <c r="D250" s="5" t="s">
        <v>1033</v>
      </c>
      <c r="E250" s="6">
        <v>1.0</v>
      </c>
      <c r="F250" s="9">
        <v>0.4583333333333333</v>
      </c>
      <c r="G250" s="8" t="s">
        <v>18</v>
      </c>
      <c r="H250" s="8">
        <v>23.0</v>
      </c>
      <c r="I250" s="8" t="s">
        <v>24</v>
      </c>
      <c r="J250" s="8" t="s">
        <v>39</v>
      </c>
      <c r="K250" s="8">
        <v>25.0</v>
      </c>
      <c r="L250" s="8">
        <v>26.0</v>
      </c>
      <c r="M250" s="8">
        <v>1.0</v>
      </c>
      <c r="N250" s="8">
        <v>1.0</v>
      </c>
      <c r="O250" s="8" t="s">
        <v>21</v>
      </c>
    </row>
    <row r="251" hidden="1">
      <c r="A251" s="8" t="s">
        <v>518</v>
      </c>
      <c r="B251" s="8" t="s">
        <v>519</v>
      </c>
      <c r="C251" s="5">
        <v>45854.0</v>
      </c>
      <c r="D251" s="5" t="s">
        <v>1036</v>
      </c>
      <c r="E251" s="6">
        <v>3.0</v>
      </c>
      <c r="F251" s="9">
        <v>0.3854166666666667</v>
      </c>
      <c r="G251" s="8" t="s">
        <v>27</v>
      </c>
      <c r="H251" s="8">
        <v>28.0</v>
      </c>
      <c r="I251" s="8" t="s">
        <v>19</v>
      </c>
      <c r="J251" s="8" t="s">
        <v>20</v>
      </c>
      <c r="K251" s="8">
        <v>25.0</v>
      </c>
      <c r="L251" s="8">
        <v>26.0</v>
      </c>
      <c r="M251" s="8">
        <v>1.0</v>
      </c>
      <c r="N251" s="8">
        <v>1.0</v>
      </c>
      <c r="O251" s="8" t="s">
        <v>21</v>
      </c>
    </row>
    <row r="252" hidden="1">
      <c r="A252" s="8" t="s">
        <v>590</v>
      </c>
      <c r="B252" s="8" t="s">
        <v>591</v>
      </c>
      <c r="C252" s="5">
        <v>45856.0</v>
      </c>
      <c r="D252" s="5" t="s">
        <v>1034</v>
      </c>
      <c r="E252" s="6">
        <v>5.0</v>
      </c>
      <c r="F252" s="9">
        <v>0.3541666666666667</v>
      </c>
      <c r="G252" s="8" t="s">
        <v>27</v>
      </c>
      <c r="H252" s="8">
        <v>52.0</v>
      </c>
      <c r="I252" s="8" t="s">
        <v>54</v>
      </c>
      <c r="J252" s="8" t="s">
        <v>20</v>
      </c>
      <c r="K252" s="8">
        <v>15.0</v>
      </c>
      <c r="L252" s="8">
        <v>16.0</v>
      </c>
      <c r="M252" s="8">
        <v>1.0</v>
      </c>
      <c r="N252" s="8">
        <v>1.0</v>
      </c>
      <c r="O252" s="8" t="s">
        <v>21</v>
      </c>
    </row>
    <row r="253" hidden="1">
      <c r="A253" s="8" t="s">
        <v>646</v>
      </c>
      <c r="B253" s="8" t="s">
        <v>647</v>
      </c>
      <c r="C253" s="5">
        <v>45858.0</v>
      </c>
      <c r="D253" s="5" t="s">
        <v>1032</v>
      </c>
      <c r="E253" s="6">
        <v>7.0</v>
      </c>
      <c r="F253" s="9">
        <v>0.4479166666666667</v>
      </c>
      <c r="G253" s="8" t="s">
        <v>18</v>
      </c>
      <c r="H253" s="8">
        <v>51.0</v>
      </c>
      <c r="I253" s="8" t="s">
        <v>32</v>
      </c>
      <c r="J253" s="8" t="s">
        <v>20</v>
      </c>
      <c r="K253" s="8">
        <v>25.0</v>
      </c>
      <c r="L253" s="8">
        <v>26.0</v>
      </c>
      <c r="M253" s="8">
        <v>1.0</v>
      </c>
      <c r="N253" s="8">
        <v>1.0</v>
      </c>
      <c r="O253" s="8" t="s">
        <v>21</v>
      </c>
    </row>
    <row r="254" hidden="1">
      <c r="A254" s="8" t="s">
        <v>742</v>
      </c>
      <c r="B254" s="8" t="s">
        <v>743</v>
      </c>
      <c r="C254" s="5">
        <v>45861.0</v>
      </c>
      <c r="D254" s="5" t="s">
        <v>1036</v>
      </c>
      <c r="E254" s="6">
        <v>3.0</v>
      </c>
      <c r="F254" s="9">
        <v>0.3854166666666667</v>
      </c>
      <c r="G254" s="8" t="s">
        <v>18</v>
      </c>
      <c r="H254" s="8">
        <v>51.0</v>
      </c>
      <c r="I254" s="8" t="s">
        <v>32</v>
      </c>
      <c r="J254" s="8" t="s">
        <v>20</v>
      </c>
      <c r="K254" s="8">
        <v>30.0</v>
      </c>
      <c r="L254" s="8">
        <v>31.0</v>
      </c>
      <c r="M254" s="8">
        <v>1.0</v>
      </c>
      <c r="N254" s="8">
        <v>1.0</v>
      </c>
      <c r="O254" s="8" t="s">
        <v>21</v>
      </c>
    </row>
    <row r="255" hidden="1">
      <c r="A255" s="8" t="s">
        <v>806</v>
      </c>
      <c r="B255" s="8" t="s">
        <v>807</v>
      </c>
      <c r="C255" s="5">
        <v>45863.0</v>
      </c>
      <c r="D255" s="5" t="s">
        <v>1034</v>
      </c>
      <c r="E255" s="6">
        <v>5.0</v>
      </c>
      <c r="F255" s="9">
        <v>0.5416666666666666</v>
      </c>
      <c r="G255" s="8" t="s">
        <v>18</v>
      </c>
      <c r="H255" s="8">
        <v>61.0</v>
      </c>
      <c r="I255" s="8" t="s">
        <v>19</v>
      </c>
      <c r="J255" s="8" t="s">
        <v>39</v>
      </c>
      <c r="K255" s="8">
        <v>30.0</v>
      </c>
      <c r="L255" s="8">
        <v>31.0</v>
      </c>
      <c r="M255" s="8">
        <v>1.0</v>
      </c>
      <c r="N255" s="8">
        <v>1.0</v>
      </c>
      <c r="O255" s="8" t="s">
        <v>21</v>
      </c>
    </row>
    <row r="256" hidden="1">
      <c r="A256" s="8" t="s">
        <v>878</v>
      </c>
      <c r="B256" s="8" t="s">
        <v>879</v>
      </c>
      <c r="C256" s="5">
        <v>45865.0</v>
      </c>
      <c r="D256" s="5" t="s">
        <v>1032</v>
      </c>
      <c r="E256" s="6">
        <v>7.0</v>
      </c>
      <c r="F256" s="9">
        <v>0.3854166666666667</v>
      </c>
      <c r="G256" s="8" t="s">
        <v>18</v>
      </c>
      <c r="H256" s="8">
        <v>71.0</v>
      </c>
      <c r="I256" s="8" t="s">
        <v>32</v>
      </c>
      <c r="J256" s="8" t="s">
        <v>39</v>
      </c>
      <c r="K256" s="8">
        <v>20.0</v>
      </c>
      <c r="L256" s="8">
        <v>21.0</v>
      </c>
      <c r="M256" s="8">
        <v>1.0</v>
      </c>
      <c r="N256" s="8">
        <v>1.0</v>
      </c>
      <c r="O256" s="8" t="s">
        <v>21</v>
      </c>
    </row>
    <row r="257" hidden="1">
      <c r="A257" s="8" t="s">
        <v>960</v>
      </c>
      <c r="B257" s="8" t="s">
        <v>961</v>
      </c>
      <c r="C257" s="5">
        <v>45867.0</v>
      </c>
      <c r="D257" s="5" t="s">
        <v>1038</v>
      </c>
      <c r="E257" s="6">
        <v>2.0</v>
      </c>
      <c r="F257" s="9">
        <v>0.5416666666666666</v>
      </c>
      <c r="G257" s="8" t="s">
        <v>27</v>
      </c>
      <c r="H257" s="8">
        <v>67.0</v>
      </c>
      <c r="I257" s="8" t="s">
        <v>32</v>
      </c>
      <c r="J257" s="8" t="s">
        <v>20</v>
      </c>
      <c r="K257" s="8">
        <v>25.0</v>
      </c>
      <c r="L257" s="8">
        <v>26.0</v>
      </c>
      <c r="M257" s="8">
        <v>1.0</v>
      </c>
      <c r="N257" s="8">
        <v>1.0</v>
      </c>
      <c r="O257" s="8" t="s">
        <v>21</v>
      </c>
    </row>
    <row r="258" hidden="1">
      <c r="A258" s="8" t="s">
        <v>962</v>
      </c>
      <c r="B258" s="8" t="s">
        <v>963</v>
      </c>
      <c r="C258" s="5">
        <v>45867.0</v>
      </c>
      <c r="D258" s="5" t="s">
        <v>1038</v>
      </c>
      <c r="E258" s="6">
        <v>2.0</v>
      </c>
      <c r="F258" s="9">
        <v>0.5</v>
      </c>
      <c r="G258" s="8" t="s">
        <v>18</v>
      </c>
      <c r="H258" s="8">
        <v>6.0</v>
      </c>
      <c r="I258" s="8" t="s">
        <v>19</v>
      </c>
      <c r="J258" s="8" t="s">
        <v>39</v>
      </c>
      <c r="K258" s="8">
        <v>20.0</v>
      </c>
      <c r="L258" s="8">
        <v>21.0</v>
      </c>
      <c r="M258" s="8">
        <v>1.0</v>
      </c>
      <c r="N258" s="8">
        <v>1.0</v>
      </c>
      <c r="O258" s="8" t="s">
        <v>21</v>
      </c>
    </row>
    <row r="259" hidden="1">
      <c r="A259" s="8" t="s">
        <v>55</v>
      </c>
      <c r="B259" s="8" t="s">
        <v>56</v>
      </c>
      <c r="C259" s="5">
        <v>45839.0</v>
      </c>
      <c r="D259" s="5" t="s">
        <v>1038</v>
      </c>
      <c r="E259" s="6">
        <v>2.0</v>
      </c>
      <c r="F259" s="9">
        <v>0.6458333333333334</v>
      </c>
      <c r="G259" s="8" t="s">
        <v>18</v>
      </c>
      <c r="H259" s="8">
        <v>14.0</v>
      </c>
      <c r="I259" s="8" t="s">
        <v>24</v>
      </c>
      <c r="J259" s="8" t="s">
        <v>20</v>
      </c>
      <c r="K259" s="8">
        <v>15.0</v>
      </c>
      <c r="L259" s="8">
        <v>17.0</v>
      </c>
      <c r="M259" s="8">
        <v>2.0</v>
      </c>
      <c r="N259" s="8">
        <v>2.0</v>
      </c>
      <c r="O259" s="8" t="s">
        <v>21</v>
      </c>
    </row>
    <row r="260" hidden="1">
      <c r="A260" s="8" t="s">
        <v>57</v>
      </c>
      <c r="B260" s="8" t="s">
        <v>58</v>
      </c>
      <c r="C260" s="5">
        <v>45839.0</v>
      </c>
      <c r="D260" s="5" t="s">
        <v>1038</v>
      </c>
      <c r="E260" s="6">
        <v>2.0</v>
      </c>
      <c r="F260" s="9">
        <v>0.59375</v>
      </c>
      <c r="G260" s="8" t="s">
        <v>27</v>
      </c>
      <c r="H260" s="8">
        <v>1.0</v>
      </c>
      <c r="I260" s="8" t="s">
        <v>24</v>
      </c>
      <c r="J260" s="8" t="s">
        <v>20</v>
      </c>
      <c r="K260" s="8">
        <v>25.0</v>
      </c>
      <c r="L260" s="8">
        <v>27.0</v>
      </c>
      <c r="M260" s="8">
        <v>2.0</v>
      </c>
      <c r="N260" s="8">
        <v>2.0</v>
      </c>
      <c r="O260" s="8" t="s">
        <v>21</v>
      </c>
    </row>
    <row r="261" hidden="1">
      <c r="A261" s="8" t="s">
        <v>96</v>
      </c>
      <c r="B261" s="8" t="s">
        <v>97</v>
      </c>
      <c r="C261" s="5">
        <v>45840.0</v>
      </c>
      <c r="D261" s="5" t="s">
        <v>1036</v>
      </c>
      <c r="E261" s="6">
        <v>3.0</v>
      </c>
      <c r="F261" s="9">
        <v>0.6145833333333334</v>
      </c>
      <c r="G261" s="8" t="s">
        <v>18</v>
      </c>
      <c r="H261" s="8">
        <v>66.0</v>
      </c>
      <c r="I261" s="8" t="s">
        <v>32</v>
      </c>
      <c r="J261" s="8" t="s">
        <v>85</v>
      </c>
      <c r="K261" s="8">
        <v>20.0</v>
      </c>
      <c r="L261" s="8">
        <v>22.0</v>
      </c>
      <c r="M261" s="8">
        <v>2.0</v>
      </c>
      <c r="N261" s="8">
        <v>2.0</v>
      </c>
      <c r="O261" s="8" t="s">
        <v>21</v>
      </c>
    </row>
    <row r="262" hidden="1">
      <c r="A262" s="8" t="s">
        <v>179</v>
      </c>
      <c r="B262" s="8" t="s">
        <v>180</v>
      </c>
      <c r="C262" s="5">
        <v>45842.0</v>
      </c>
      <c r="D262" s="5" t="s">
        <v>1034</v>
      </c>
      <c r="E262" s="6">
        <v>5.0</v>
      </c>
      <c r="F262" s="9">
        <v>0.65625</v>
      </c>
      <c r="G262" s="8" t="s">
        <v>27</v>
      </c>
      <c r="H262" s="8">
        <v>27.0</v>
      </c>
      <c r="I262" s="8" t="s">
        <v>54</v>
      </c>
      <c r="J262" s="8" t="s">
        <v>20</v>
      </c>
      <c r="K262" s="8">
        <v>20.0</v>
      </c>
      <c r="L262" s="8">
        <v>22.0</v>
      </c>
      <c r="M262" s="8">
        <v>2.0</v>
      </c>
      <c r="N262" s="8">
        <v>2.0</v>
      </c>
      <c r="O262" s="8" t="s">
        <v>21</v>
      </c>
    </row>
    <row r="263" hidden="1">
      <c r="A263" s="8" t="s">
        <v>209</v>
      </c>
      <c r="B263" s="8" t="s">
        <v>210</v>
      </c>
      <c r="C263" s="5">
        <v>45843.0</v>
      </c>
      <c r="D263" s="5" t="s">
        <v>1035</v>
      </c>
      <c r="E263" s="6">
        <v>6.0</v>
      </c>
      <c r="F263" s="9">
        <v>0.5729166666666666</v>
      </c>
      <c r="G263" s="8" t="s">
        <v>27</v>
      </c>
      <c r="H263" s="8">
        <v>57.0</v>
      </c>
      <c r="I263" s="8" t="s">
        <v>24</v>
      </c>
      <c r="J263" s="8" t="s">
        <v>20</v>
      </c>
      <c r="K263" s="8">
        <v>25.0</v>
      </c>
      <c r="L263" s="8">
        <v>27.0</v>
      </c>
      <c r="M263" s="8">
        <v>2.0</v>
      </c>
      <c r="N263" s="8">
        <v>2.0</v>
      </c>
      <c r="O263" s="8" t="s">
        <v>21</v>
      </c>
    </row>
    <row r="264" hidden="1">
      <c r="A264" s="8" t="s">
        <v>271</v>
      </c>
      <c r="B264" s="8" t="s">
        <v>272</v>
      </c>
      <c r="C264" s="5">
        <v>45845.0</v>
      </c>
      <c r="D264" s="5" t="s">
        <v>1033</v>
      </c>
      <c r="E264" s="6">
        <v>1.0</v>
      </c>
      <c r="F264" s="9">
        <v>0.53125</v>
      </c>
      <c r="G264" s="8" t="s">
        <v>27</v>
      </c>
      <c r="H264" s="8">
        <v>5.0</v>
      </c>
      <c r="I264" s="8" t="s">
        <v>19</v>
      </c>
      <c r="J264" s="8" t="s">
        <v>85</v>
      </c>
      <c r="K264" s="8">
        <v>15.0</v>
      </c>
      <c r="L264" s="8">
        <v>17.0</v>
      </c>
      <c r="M264" s="8">
        <v>2.0</v>
      </c>
      <c r="N264" s="8">
        <v>2.0</v>
      </c>
      <c r="O264" s="8" t="s">
        <v>21</v>
      </c>
    </row>
    <row r="265" hidden="1">
      <c r="A265" s="8" t="s">
        <v>343</v>
      </c>
      <c r="B265" s="8" t="s">
        <v>344</v>
      </c>
      <c r="C265" s="5">
        <v>45847.0</v>
      </c>
      <c r="D265" s="5" t="s">
        <v>1036</v>
      </c>
      <c r="E265" s="6">
        <v>3.0</v>
      </c>
      <c r="F265" s="9">
        <v>0.53125</v>
      </c>
      <c r="G265" s="8" t="s">
        <v>18</v>
      </c>
      <c r="H265" s="8">
        <v>2.0</v>
      </c>
      <c r="I265" s="8" t="s">
        <v>19</v>
      </c>
      <c r="J265" s="8" t="s">
        <v>39</v>
      </c>
      <c r="K265" s="8">
        <v>25.0</v>
      </c>
      <c r="L265" s="8">
        <v>27.0</v>
      </c>
      <c r="M265" s="8">
        <v>2.0</v>
      </c>
      <c r="N265" s="8">
        <v>2.0</v>
      </c>
      <c r="O265" s="8" t="s">
        <v>21</v>
      </c>
    </row>
    <row r="266" hidden="1">
      <c r="A266" s="8" t="s">
        <v>364</v>
      </c>
      <c r="B266" s="8" t="s">
        <v>365</v>
      </c>
      <c r="C266" s="5">
        <v>45848.0</v>
      </c>
      <c r="D266" s="5" t="s">
        <v>1037</v>
      </c>
      <c r="E266" s="6">
        <v>4.0</v>
      </c>
      <c r="F266" s="9">
        <v>0.375</v>
      </c>
      <c r="G266" s="8" t="s">
        <v>27</v>
      </c>
      <c r="H266" s="8">
        <v>19.0</v>
      </c>
      <c r="I266" s="8" t="s">
        <v>32</v>
      </c>
      <c r="J266" s="8" t="s">
        <v>39</v>
      </c>
      <c r="K266" s="8">
        <v>20.0</v>
      </c>
      <c r="L266" s="8">
        <v>22.0</v>
      </c>
      <c r="M266" s="8">
        <v>2.0</v>
      </c>
      <c r="N266" s="8">
        <v>2.0</v>
      </c>
      <c r="O266" s="8" t="s">
        <v>21</v>
      </c>
    </row>
    <row r="267" hidden="1">
      <c r="A267" s="8" t="s">
        <v>520</v>
      </c>
      <c r="B267" s="8" t="s">
        <v>521</v>
      </c>
      <c r="C267" s="5">
        <v>45854.0</v>
      </c>
      <c r="D267" s="5" t="s">
        <v>1036</v>
      </c>
      <c r="E267" s="6">
        <v>3.0</v>
      </c>
      <c r="F267" s="9">
        <v>0.6145833333333334</v>
      </c>
      <c r="G267" s="8" t="s">
        <v>18</v>
      </c>
      <c r="H267" s="8">
        <v>5.0</v>
      </c>
      <c r="I267" s="8" t="s">
        <v>54</v>
      </c>
      <c r="J267" s="8" t="s">
        <v>20</v>
      </c>
      <c r="K267" s="8">
        <v>20.0</v>
      </c>
      <c r="L267" s="8">
        <v>22.0</v>
      </c>
      <c r="M267" s="8">
        <v>2.0</v>
      </c>
      <c r="N267" s="8">
        <v>2.0</v>
      </c>
      <c r="O267" s="8" t="s">
        <v>21</v>
      </c>
    </row>
    <row r="268" hidden="1">
      <c r="A268" s="8" t="s">
        <v>522</v>
      </c>
      <c r="B268" s="8" t="s">
        <v>523</v>
      </c>
      <c r="C268" s="5">
        <v>45854.0</v>
      </c>
      <c r="D268" s="5" t="s">
        <v>1036</v>
      </c>
      <c r="E268" s="6">
        <v>3.0</v>
      </c>
      <c r="F268" s="9">
        <v>0.3645833333333333</v>
      </c>
      <c r="G268" s="8" t="s">
        <v>27</v>
      </c>
      <c r="H268" s="8">
        <v>57.0</v>
      </c>
      <c r="I268" s="8" t="s">
        <v>19</v>
      </c>
      <c r="J268" s="8" t="s">
        <v>39</v>
      </c>
      <c r="K268" s="8">
        <v>15.0</v>
      </c>
      <c r="L268" s="8">
        <v>17.0</v>
      </c>
      <c r="M268" s="8">
        <v>2.0</v>
      </c>
      <c r="N268" s="8">
        <v>2.0</v>
      </c>
      <c r="O268" s="8" t="s">
        <v>21</v>
      </c>
    </row>
    <row r="269" hidden="1">
      <c r="A269" s="8" t="s">
        <v>558</v>
      </c>
      <c r="B269" s="8" t="s">
        <v>559</v>
      </c>
      <c r="C269" s="5">
        <v>45855.0</v>
      </c>
      <c r="D269" s="5" t="s">
        <v>1037</v>
      </c>
      <c r="E269" s="6">
        <v>4.0</v>
      </c>
      <c r="F269" s="9">
        <v>0.59375</v>
      </c>
      <c r="G269" s="8" t="s">
        <v>18</v>
      </c>
      <c r="H269" s="8">
        <v>4.0</v>
      </c>
      <c r="I269" s="8" t="s">
        <v>19</v>
      </c>
      <c r="J269" s="8" t="s">
        <v>20</v>
      </c>
      <c r="K269" s="8">
        <v>25.0</v>
      </c>
      <c r="L269" s="8">
        <v>27.0</v>
      </c>
      <c r="M269" s="8">
        <v>2.0</v>
      </c>
      <c r="N269" s="8">
        <v>2.0</v>
      </c>
      <c r="O269" s="8" t="s">
        <v>21</v>
      </c>
    </row>
    <row r="270" hidden="1">
      <c r="A270" s="8" t="s">
        <v>592</v>
      </c>
      <c r="B270" s="8" t="s">
        <v>593</v>
      </c>
      <c r="C270" s="5">
        <v>45856.0</v>
      </c>
      <c r="D270" s="5" t="s">
        <v>1034</v>
      </c>
      <c r="E270" s="6">
        <v>5.0</v>
      </c>
      <c r="F270" s="9">
        <v>0.4583333333333333</v>
      </c>
      <c r="G270" s="8" t="s">
        <v>27</v>
      </c>
      <c r="H270" s="8">
        <v>16.0</v>
      </c>
      <c r="I270" s="8" t="s">
        <v>54</v>
      </c>
      <c r="J270" s="8" t="s">
        <v>39</v>
      </c>
      <c r="K270" s="8">
        <v>20.0</v>
      </c>
      <c r="L270" s="8">
        <v>22.0</v>
      </c>
      <c r="M270" s="8">
        <v>2.0</v>
      </c>
      <c r="N270" s="8">
        <v>2.0</v>
      </c>
      <c r="O270" s="8" t="s">
        <v>21</v>
      </c>
    </row>
    <row r="271" hidden="1">
      <c r="A271" s="8" t="s">
        <v>648</v>
      </c>
      <c r="B271" s="8" t="s">
        <v>649</v>
      </c>
      <c r="C271" s="5">
        <v>45858.0</v>
      </c>
      <c r="D271" s="5" t="s">
        <v>1032</v>
      </c>
      <c r="E271" s="6">
        <v>7.0</v>
      </c>
      <c r="F271" s="9">
        <v>0.3645833333333333</v>
      </c>
      <c r="G271" s="8" t="s">
        <v>27</v>
      </c>
      <c r="H271" s="8">
        <v>73.0</v>
      </c>
      <c r="I271" s="8" t="s">
        <v>32</v>
      </c>
      <c r="J271" s="8" t="s">
        <v>20</v>
      </c>
      <c r="K271" s="8">
        <v>15.0</v>
      </c>
      <c r="L271" s="8">
        <v>17.0</v>
      </c>
      <c r="M271" s="8">
        <v>2.0</v>
      </c>
      <c r="N271" s="8">
        <v>2.0</v>
      </c>
      <c r="O271" s="8" t="s">
        <v>21</v>
      </c>
    </row>
    <row r="272" hidden="1">
      <c r="A272" s="8" t="s">
        <v>678</v>
      </c>
      <c r="B272" s="8" t="s">
        <v>679</v>
      </c>
      <c r="C272" s="5">
        <v>45859.0</v>
      </c>
      <c r="D272" s="5" t="s">
        <v>1033</v>
      </c>
      <c r="E272" s="6">
        <v>1.0</v>
      </c>
      <c r="F272" s="9">
        <v>0.6666666666666666</v>
      </c>
      <c r="G272" s="8" t="s">
        <v>27</v>
      </c>
      <c r="H272" s="8">
        <v>33.0</v>
      </c>
      <c r="I272" s="8" t="s">
        <v>19</v>
      </c>
      <c r="J272" s="8" t="s">
        <v>20</v>
      </c>
      <c r="K272" s="8">
        <v>30.0</v>
      </c>
      <c r="L272" s="8">
        <v>32.0</v>
      </c>
      <c r="M272" s="8">
        <v>2.0</v>
      </c>
      <c r="N272" s="8">
        <v>2.0</v>
      </c>
      <c r="O272" s="8" t="s">
        <v>21</v>
      </c>
    </row>
    <row r="273" hidden="1">
      <c r="A273" s="8" t="s">
        <v>680</v>
      </c>
      <c r="B273" s="8" t="s">
        <v>681</v>
      </c>
      <c r="C273" s="5">
        <v>45859.0</v>
      </c>
      <c r="D273" s="5" t="s">
        <v>1033</v>
      </c>
      <c r="E273" s="6">
        <v>1.0</v>
      </c>
      <c r="F273" s="9">
        <v>0.4270833333333333</v>
      </c>
      <c r="G273" s="8" t="s">
        <v>27</v>
      </c>
      <c r="H273" s="8">
        <v>56.0</v>
      </c>
      <c r="I273" s="8" t="s">
        <v>54</v>
      </c>
      <c r="J273" s="8" t="s">
        <v>20</v>
      </c>
      <c r="K273" s="8">
        <v>20.0</v>
      </c>
      <c r="L273" s="8">
        <v>22.0</v>
      </c>
      <c r="M273" s="8">
        <v>2.0</v>
      </c>
      <c r="N273" s="8">
        <v>2.0</v>
      </c>
      <c r="O273" s="8" t="s">
        <v>21</v>
      </c>
    </row>
    <row r="274" hidden="1">
      <c r="A274" s="8" t="s">
        <v>682</v>
      </c>
      <c r="B274" s="8" t="s">
        <v>683</v>
      </c>
      <c r="C274" s="5">
        <v>45859.0</v>
      </c>
      <c r="D274" s="5" t="s">
        <v>1033</v>
      </c>
      <c r="E274" s="6">
        <v>1.0</v>
      </c>
      <c r="F274" s="9">
        <v>0.4583333333333333</v>
      </c>
      <c r="G274" s="8" t="s">
        <v>27</v>
      </c>
      <c r="H274" s="8">
        <v>78.0</v>
      </c>
      <c r="I274" s="8" t="s">
        <v>54</v>
      </c>
      <c r="J274" s="8" t="s">
        <v>39</v>
      </c>
      <c r="K274" s="8">
        <v>20.0</v>
      </c>
      <c r="L274" s="8">
        <v>22.0</v>
      </c>
      <c r="M274" s="8">
        <v>2.0</v>
      </c>
      <c r="N274" s="8">
        <v>2.0</v>
      </c>
      <c r="O274" s="8" t="s">
        <v>21</v>
      </c>
    </row>
    <row r="275" hidden="1">
      <c r="A275" s="8" t="s">
        <v>710</v>
      </c>
      <c r="B275" s="8" t="s">
        <v>711</v>
      </c>
      <c r="C275" s="5">
        <v>45860.0</v>
      </c>
      <c r="D275" s="5" t="s">
        <v>1038</v>
      </c>
      <c r="E275" s="6">
        <v>2.0</v>
      </c>
      <c r="F275" s="9">
        <v>0.6354166666666666</v>
      </c>
      <c r="G275" s="8" t="s">
        <v>27</v>
      </c>
      <c r="H275" s="8">
        <v>40.0</v>
      </c>
      <c r="I275" s="8" t="s">
        <v>32</v>
      </c>
      <c r="J275" s="8" t="s">
        <v>20</v>
      </c>
      <c r="K275" s="8">
        <v>20.0</v>
      </c>
      <c r="L275" s="8">
        <v>22.0</v>
      </c>
      <c r="M275" s="8">
        <v>2.0</v>
      </c>
      <c r="N275" s="8">
        <v>2.0</v>
      </c>
      <c r="O275" s="8" t="s">
        <v>21</v>
      </c>
    </row>
    <row r="276" hidden="1">
      <c r="A276" s="8" t="s">
        <v>744</v>
      </c>
      <c r="B276" s="8" t="s">
        <v>745</v>
      </c>
      <c r="C276" s="5">
        <v>45861.0</v>
      </c>
      <c r="D276" s="5" t="s">
        <v>1036</v>
      </c>
      <c r="E276" s="6">
        <v>3.0</v>
      </c>
      <c r="F276" s="9">
        <v>0.5</v>
      </c>
      <c r="G276" s="8" t="s">
        <v>27</v>
      </c>
      <c r="H276" s="8">
        <v>20.0</v>
      </c>
      <c r="I276" s="8" t="s">
        <v>24</v>
      </c>
      <c r="J276" s="8" t="s">
        <v>20</v>
      </c>
      <c r="K276" s="8">
        <v>20.0</v>
      </c>
      <c r="L276" s="8">
        <v>22.0</v>
      </c>
      <c r="M276" s="8">
        <v>2.0</v>
      </c>
      <c r="N276" s="8">
        <v>2.0</v>
      </c>
      <c r="O276" s="8" t="s">
        <v>21</v>
      </c>
    </row>
    <row r="277" hidden="1">
      <c r="A277" s="8" t="s">
        <v>776</v>
      </c>
      <c r="B277" s="8" t="s">
        <v>777</v>
      </c>
      <c r="C277" s="5">
        <v>45862.0</v>
      </c>
      <c r="D277" s="5" t="s">
        <v>1037</v>
      </c>
      <c r="E277" s="6">
        <v>4.0</v>
      </c>
      <c r="F277" s="9">
        <v>0.3541666666666667</v>
      </c>
      <c r="G277" s="8" t="s">
        <v>18</v>
      </c>
      <c r="H277" s="8">
        <v>76.0</v>
      </c>
      <c r="I277" s="8" t="s">
        <v>32</v>
      </c>
      <c r="J277" s="8" t="s">
        <v>20</v>
      </c>
      <c r="K277" s="8">
        <v>20.0</v>
      </c>
      <c r="L277" s="8">
        <v>22.0</v>
      </c>
      <c r="M277" s="8">
        <v>2.0</v>
      </c>
      <c r="N277" s="8">
        <v>2.0</v>
      </c>
      <c r="O277" s="8" t="s">
        <v>21</v>
      </c>
    </row>
    <row r="278" hidden="1">
      <c r="A278" s="8" t="s">
        <v>808</v>
      </c>
      <c r="B278" s="8" t="s">
        <v>809</v>
      </c>
      <c r="C278" s="5">
        <v>45863.0</v>
      </c>
      <c r="D278" s="5" t="s">
        <v>1034</v>
      </c>
      <c r="E278" s="6">
        <v>5.0</v>
      </c>
      <c r="F278" s="9">
        <v>0.3854166666666667</v>
      </c>
      <c r="G278" s="8" t="s">
        <v>18</v>
      </c>
      <c r="H278" s="8">
        <v>14.0</v>
      </c>
      <c r="I278" s="8" t="s">
        <v>54</v>
      </c>
      <c r="J278" s="8" t="s">
        <v>20</v>
      </c>
      <c r="K278" s="8">
        <v>20.0</v>
      </c>
      <c r="L278" s="8">
        <v>22.0</v>
      </c>
      <c r="M278" s="8">
        <v>2.0</v>
      </c>
      <c r="N278" s="8">
        <v>2.0</v>
      </c>
      <c r="O278" s="8" t="s">
        <v>21</v>
      </c>
    </row>
    <row r="279" hidden="1">
      <c r="A279" s="8" t="s">
        <v>810</v>
      </c>
      <c r="B279" s="8" t="s">
        <v>811</v>
      </c>
      <c r="C279" s="5">
        <v>45863.0</v>
      </c>
      <c r="D279" s="5" t="s">
        <v>1034</v>
      </c>
      <c r="E279" s="6">
        <v>5.0</v>
      </c>
      <c r="F279" s="9">
        <v>0.5625</v>
      </c>
      <c r="G279" s="8" t="s">
        <v>27</v>
      </c>
      <c r="H279" s="8">
        <v>46.0</v>
      </c>
      <c r="I279" s="8" t="s">
        <v>19</v>
      </c>
      <c r="J279" s="8" t="s">
        <v>85</v>
      </c>
      <c r="K279" s="8">
        <v>25.0</v>
      </c>
      <c r="L279" s="8">
        <v>27.0</v>
      </c>
      <c r="M279" s="8">
        <v>2.0</v>
      </c>
      <c r="N279" s="8">
        <v>2.0</v>
      </c>
      <c r="O279" s="8" t="s">
        <v>21</v>
      </c>
    </row>
    <row r="280" hidden="1">
      <c r="A280" s="8" t="s">
        <v>848</v>
      </c>
      <c r="B280" s="8" t="s">
        <v>849</v>
      </c>
      <c r="C280" s="5">
        <v>45864.0</v>
      </c>
      <c r="D280" s="5" t="s">
        <v>1035</v>
      </c>
      <c r="E280" s="6">
        <v>6.0</v>
      </c>
      <c r="F280" s="9">
        <v>0.5833333333333334</v>
      </c>
      <c r="G280" s="8" t="s">
        <v>27</v>
      </c>
      <c r="H280" s="8">
        <v>14.0</v>
      </c>
      <c r="I280" s="8" t="s">
        <v>24</v>
      </c>
      <c r="J280" s="8" t="s">
        <v>85</v>
      </c>
      <c r="K280" s="8">
        <v>25.0</v>
      </c>
      <c r="L280" s="8">
        <v>27.0</v>
      </c>
      <c r="M280" s="8">
        <v>2.0</v>
      </c>
      <c r="N280" s="8">
        <v>2.0</v>
      </c>
      <c r="O280" s="8" t="s">
        <v>21</v>
      </c>
    </row>
    <row r="281" hidden="1">
      <c r="A281" s="8" t="s">
        <v>880</v>
      </c>
      <c r="B281" s="8" t="s">
        <v>881</v>
      </c>
      <c r="C281" s="5">
        <v>45865.0</v>
      </c>
      <c r="D281" s="5" t="s">
        <v>1032</v>
      </c>
      <c r="E281" s="6">
        <v>7.0</v>
      </c>
      <c r="F281" s="9">
        <v>0.6458333333333334</v>
      </c>
      <c r="G281" s="8" t="s">
        <v>27</v>
      </c>
      <c r="H281" s="8">
        <v>63.0</v>
      </c>
      <c r="I281" s="8" t="s">
        <v>54</v>
      </c>
      <c r="J281" s="8" t="s">
        <v>20</v>
      </c>
      <c r="K281" s="8">
        <v>25.0</v>
      </c>
      <c r="L281" s="8">
        <v>27.0</v>
      </c>
      <c r="M281" s="8">
        <v>2.0</v>
      </c>
      <c r="N281" s="8">
        <v>2.0</v>
      </c>
      <c r="O281" s="8" t="s">
        <v>21</v>
      </c>
    </row>
    <row r="282" hidden="1">
      <c r="A282" s="8" t="s">
        <v>882</v>
      </c>
      <c r="B282" s="8" t="s">
        <v>883</v>
      </c>
      <c r="C282" s="5">
        <v>45865.0</v>
      </c>
      <c r="D282" s="5" t="s">
        <v>1032</v>
      </c>
      <c r="E282" s="6">
        <v>7.0</v>
      </c>
      <c r="F282" s="9">
        <v>0.6979166666666666</v>
      </c>
      <c r="G282" s="8" t="s">
        <v>18</v>
      </c>
      <c r="H282" s="8">
        <v>29.0</v>
      </c>
      <c r="I282" s="8" t="s">
        <v>32</v>
      </c>
      <c r="J282" s="8" t="s">
        <v>85</v>
      </c>
      <c r="K282" s="8">
        <v>30.0</v>
      </c>
      <c r="L282" s="8">
        <v>32.0</v>
      </c>
      <c r="M282" s="8">
        <v>2.0</v>
      </c>
      <c r="N282" s="8">
        <v>2.0</v>
      </c>
      <c r="O282" s="8" t="s">
        <v>21</v>
      </c>
    </row>
    <row r="283" hidden="1">
      <c r="A283" s="8" t="s">
        <v>884</v>
      </c>
      <c r="B283" s="8" t="s">
        <v>885</v>
      </c>
      <c r="C283" s="5">
        <v>45865.0</v>
      </c>
      <c r="D283" s="5" t="s">
        <v>1032</v>
      </c>
      <c r="E283" s="6">
        <v>7.0</v>
      </c>
      <c r="F283" s="9">
        <v>0.4479166666666667</v>
      </c>
      <c r="G283" s="8" t="s">
        <v>27</v>
      </c>
      <c r="H283" s="8">
        <v>30.0</v>
      </c>
      <c r="I283" s="8" t="s">
        <v>24</v>
      </c>
      <c r="J283" s="8" t="s">
        <v>39</v>
      </c>
      <c r="K283" s="8">
        <v>25.0</v>
      </c>
      <c r="L283" s="8">
        <v>27.0</v>
      </c>
      <c r="M283" s="8">
        <v>2.0</v>
      </c>
      <c r="N283" s="8">
        <v>2.0</v>
      </c>
      <c r="O283" s="8" t="s">
        <v>21</v>
      </c>
    </row>
    <row r="284" hidden="1">
      <c r="A284" s="8" t="s">
        <v>916</v>
      </c>
      <c r="B284" s="8" t="s">
        <v>917</v>
      </c>
      <c r="C284" s="5">
        <v>45866.0</v>
      </c>
      <c r="D284" s="5" t="s">
        <v>1033</v>
      </c>
      <c r="E284" s="6">
        <v>1.0</v>
      </c>
      <c r="F284" s="9">
        <v>0.6770833333333334</v>
      </c>
      <c r="G284" s="8" t="s">
        <v>27</v>
      </c>
      <c r="H284" s="8">
        <v>36.0</v>
      </c>
      <c r="I284" s="8" t="s">
        <v>54</v>
      </c>
      <c r="J284" s="8" t="s">
        <v>20</v>
      </c>
      <c r="K284" s="8">
        <v>25.0</v>
      </c>
      <c r="L284" s="8">
        <v>27.0</v>
      </c>
      <c r="M284" s="8">
        <v>2.0</v>
      </c>
      <c r="N284" s="8">
        <v>2.0</v>
      </c>
      <c r="O284" s="8" t="s">
        <v>21</v>
      </c>
    </row>
    <row r="285" hidden="1">
      <c r="A285" s="8" t="s">
        <v>918</v>
      </c>
      <c r="B285" s="8" t="s">
        <v>919</v>
      </c>
      <c r="C285" s="5">
        <v>45866.0</v>
      </c>
      <c r="D285" s="5" t="s">
        <v>1033</v>
      </c>
      <c r="E285" s="6">
        <v>1.0</v>
      </c>
      <c r="F285" s="9">
        <v>0.5104166666666666</v>
      </c>
      <c r="G285" s="8" t="s">
        <v>27</v>
      </c>
      <c r="H285" s="8">
        <v>24.0</v>
      </c>
      <c r="I285" s="8" t="s">
        <v>24</v>
      </c>
      <c r="J285" s="8" t="s">
        <v>20</v>
      </c>
      <c r="K285" s="8">
        <v>25.0</v>
      </c>
      <c r="L285" s="8">
        <v>27.0</v>
      </c>
      <c r="M285" s="8">
        <v>2.0</v>
      </c>
      <c r="N285" s="8">
        <v>2.0</v>
      </c>
      <c r="O285" s="8" t="s">
        <v>21</v>
      </c>
    </row>
    <row r="286" hidden="1">
      <c r="A286" s="8" t="s">
        <v>964</v>
      </c>
      <c r="B286" s="8" t="s">
        <v>965</v>
      </c>
      <c r="C286" s="5">
        <v>45867.0</v>
      </c>
      <c r="D286" s="5" t="s">
        <v>1038</v>
      </c>
      <c r="E286" s="6">
        <v>2.0</v>
      </c>
      <c r="F286" s="9">
        <v>0.5833333333333334</v>
      </c>
      <c r="G286" s="8" t="s">
        <v>18</v>
      </c>
      <c r="H286" s="8">
        <v>79.0</v>
      </c>
      <c r="I286" s="8" t="s">
        <v>54</v>
      </c>
      <c r="J286" s="8" t="s">
        <v>20</v>
      </c>
      <c r="K286" s="8">
        <v>25.0</v>
      </c>
      <c r="L286" s="8">
        <v>27.0</v>
      </c>
      <c r="M286" s="8">
        <v>2.0</v>
      </c>
      <c r="N286" s="8">
        <v>2.0</v>
      </c>
      <c r="O286" s="8" t="s">
        <v>21</v>
      </c>
    </row>
    <row r="287" hidden="1">
      <c r="A287" s="8" t="s">
        <v>966</v>
      </c>
      <c r="B287" s="8" t="s">
        <v>967</v>
      </c>
      <c r="C287" s="5">
        <v>45867.0</v>
      </c>
      <c r="D287" s="5" t="s">
        <v>1038</v>
      </c>
      <c r="E287" s="6">
        <v>2.0</v>
      </c>
      <c r="F287" s="9">
        <v>0.6770833333333334</v>
      </c>
      <c r="G287" s="8" t="s">
        <v>27</v>
      </c>
      <c r="H287" s="8">
        <v>51.0</v>
      </c>
      <c r="I287" s="8" t="s">
        <v>24</v>
      </c>
      <c r="J287" s="8" t="s">
        <v>39</v>
      </c>
      <c r="K287" s="8">
        <v>30.0</v>
      </c>
      <c r="L287" s="8">
        <v>32.0</v>
      </c>
      <c r="M287" s="8">
        <v>2.0</v>
      </c>
      <c r="N287" s="8">
        <v>2.0</v>
      </c>
      <c r="O287" s="8" t="s">
        <v>21</v>
      </c>
    </row>
    <row r="288" hidden="1">
      <c r="A288" s="8" t="s">
        <v>998</v>
      </c>
      <c r="B288" s="8" t="s">
        <v>999</v>
      </c>
      <c r="C288" s="5">
        <v>45868.0</v>
      </c>
      <c r="D288" s="5" t="s">
        <v>1036</v>
      </c>
      <c r="E288" s="6">
        <v>3.0</v>
      </c>
      <c r="F288" s="9">
        <v>0.6770833333333334</v>
      </c>
      <c r="G288" s="8" t="s">
        <v>18</v>
      </c>
      <c r="H288" s="8">
        <v>62.0</v>
      </c>
      <c r="I288" s="8" t="s">
        <v>54</v>
      </c>
      <c r="J288" s="8" t="s">
        <v>20</v>
      </c>
      <c r="K288" s="8">
        <v>20.0</v>
      </c>
      <c r="L288" s="8">
        <v>22.0</v>
      </c>
      <c r="M288" s="8">
        <v>2.0</v>
      </c>
      <c r="N288" s="8">
        <v>2.0</v>
      </c>
      <c r="O288" s="8" t="s">
        <v>21</v>
      </c>
    </row>
    <row r="289" hidden="1">
      <c r="A289" s="8" t="s">
        <v>1000</v>
      </c>
      <c r="B289" s="8" t="s">
        <v>1001</v>
      </c>
      <c r="C289" s="5">
        <v>45868.0</v>
      </c>
      <c r="D289" s="5" t="s">
        <v>1036</v>
      </c>
      <c r="E289" s="6">
        <v>3.0</v>
      </c>
      <c r="F289" s="9">
        <v>0.6354166666666666</v>
      </c>
      <c r="G289" s="8" t="s">
        <v>18</v>
      </c>
      <c r="H289" s="8">
        <v>72.0</v>
      </c>
      <c r="I289" s="8" t="s">
        <v>24</v>
      </c>
      <c r="J289" s="8" t="s">
        <v>20</v>
      </c>
      <c r="K289" s="8">
        <v>25.0</v>
      </c>
      <c r="L289" s="8">
        <v>27.0</v>
      </c>
      <c r="M289" s="8">
        <v>2.0</v>
      </c>
      <c r="N289" s="8">
        <v>2.0</v>
      </c>
      <c r="O289" s="8" t="s">
        <v>21</v>
      </c>
    </row>
    <row r="290" hidden="1">
      <c r="A290" s="8" t="s">
        <v>1002</v>
      </c>
      <c r="B290" s="8" t="s">
        <v>1003</v>
      </c>
      <c r="C290" s="5">
        <v>45868.0</v>
      </c>
      <c r="D290" s="5" t="s">
        <v>1036</v>
      </c>
      <c r="E290" s="6">
        <v>3.0</v>
      </c>
      <c r="F290" s="9">
        <v>0.5625</v>
      </c>
      <c r="G290" s="8" t="s">
        <v>27</v>
      </c>
      <c r="H290" s="8">
        <v>53.0</v>
      </c>
      <c r="I290" s="8" t="s">
        <v>24</v>
      </c>
      <c r="J290" s="8" t="s">
        <v>85</v>
      </c>
      <c r="K290" s="8">
        <v>25.0</v>
      </c>
      <c r="L290" s="8">
        <v>27.0</v>
      </c>
      <c r="M290" s="8">
        <v>2.0</v>
      </c>
      <c r="N290" s="8">
        <v>2.0</v>
      </c>
      <c r="O290" s="8" t="s">
        <v>21</v>
      </c>
    </row>
    <row r="291" hidden="1">
      <c r="A291" s="8" t="s">
        <v>1004</v>
      </c>
      <c r="B291" s="8" t="s">
        <v>1005</v>
      </c>
      <c r="C291" s="5">
        <v>45868.0</v>
      </c>
      <c r="D291" s="5" t="s">
        <v>1036</v>
      </c>
      <c r="E291" s="6">
        <v>3.0</v>
      </c>
      <c r="F291" s="9">
        <v>0.59375</v>
      </c>
      <c r="G291" s="8" t="s">
        <v>18</v>
      </c>
      <c r="H291" s="8">
        <v>6.0</v>
      </c>
      <c r="I291" s="8" t="s">
        <v>19</v>
      </c>
      <c r="J291" s="8" t="s">
        <v>39</v>
      </c>
      <c r="K291" s="8">
        <v>15.0</v>
      </c>
      <c r="L291" s="8">
        <v>17.0</v>
      </c>
      <c r="M291" s="8">
        <v>2.0</v>
      </c>
      <c r="N291" s="8">
        <v>2.0</v>
      </c>
      <c r="O291" s="8" t="s">
        <v>21</v>
      </c>
    </row>
    <row r="292" hidden="1">
      <c r="A292" s="8" t="s">
        <v>1006</v>
      </c>
      <c r="B292" s="8" t="s">
        <v>1007</v>
      </c>
      <c r="C292" s="5">
        <v>45868.0</v>
      </c>
      <c r="D292" s="5" t="s">
        <v>1036</v>
      </c>
      <c r="E292" s="6">
        <v>3.0</v>
      </c>
      <c r="F292" s="9">
        <v>0.6458333333333334</v>
      </c>
      <c r="G292" s="8" t="s">
        <v>27</v>
      </c>
      <c r="H292" s="8">
        <v>30.0</v>
      </c>
      <c r="I292" s="8" t="s">
        <v>19</v>
      </c>
      <c r="J292" s="8" t="s">
        <v>39</v>
      </c>
      <c r="K292" s="8">
        <v>20.0</v>
      </c>
      <c r="L292" s="8">
        <v>22.0</v>
      </c>
      <c r="M292" s="8">
        <v>2.0</v>
      </c>
      <c r="N292" s="8">
        <v>2.0</v>
      </c>
      <c r="O292" s="8" t="s">
        <v>21</v>
      </c>
    </row>
    <row r="293" hidden="1">
      <c r="A293" s="8" t="s">
        <v>59</v>
      </c>
      <c r="B293" s="8" t="s">
        <v>60</v>
      </c>
      <c r="C293" s="5">
        <v>45839.0</v>
      </c>
      <c r="D293" s="5" t="s">
        <v>1038</v>
      </c>
      <c r="E293" s="6">
        <v>2.0</v>
      </c>
      <c r="F293" s="9">
        <v>0.3854166666666667</v>
      </c>
      <c r="G293" s="8" t="s">
        <v>18</v>
      </c>
      <c r="H293" s="8">
        <v>68.0</v>
      </c>
      <c r="I293" s="8" t="s">
        <v>24</v>
      </c>
      <c r="J293" s="8" t="s">
        <v>20</v>
      </c>
      <c r="K293" s="8">
        <v>25.0</v>
      </c>
      <c r="L293" s="8">
        <v>28.0</v>
      </c>
      <c r="M293" s="8">
        <v>3.0</v>
      </c>
      <c r="N293" s="8">
        <v>3.0</v>
      </c>
      <c r="O293" s="8" t="s">
        <v>21</v>
      </c>
    </row>
    <row r="294" hidden="1">
      <c r="A294" s="8" t="s">
        <v>98</v>
      </c>
      <c r="B294" s="8" t="s">
        <v>99</v>
      </c>
      <c r="C294" s="5">
        <v>45840.0</v>
      </c>
      <c r="D294" s="5" t="s">
        <v>1036</v>
      </c>
      <c r="E294" s="6">
        <v>3.0</v>
      </c>
      <c r="F294" s="9">
        <v>0.53125</v>
      </c>
      <c r="G294" s="8" t="s">
        <v>27</v>
      </c>
      <c r="H294" s="8">
        <v>36.0</v>
      </c>
      <c r="I294" s="8" t="s">
        <v>32</v>
      </c>
      <c r="J294" s="8" t="s">
        <v>39</v>
      </c>
      <c r="K294" s="8">
        <v>25.0</v>
      </c>
      <c r="L294" s="8">
        <v>28.0</v>
      </c>
      <c r="M294" s="8">
        <v>3.0</v>
      </c>
      <c r="N294" s="8">
        <v>3.0</v>
      </c>
      <c r="O294" s="8" t="s">
        <v>21</v>
      </c>
    </row>
    <row r="295" hidden="1">
      <c r="A295" s="8" t="s">
        <v>147</v>
      </c>
      <c r="B295" s="8" t="s">
        <v>148</v>
      </c>
      <c r="C295" s="5">
        <v>45841.0</v>
      </c>
      <c r="D295" s="5" t="s">
        <v>1037</v>
      </c>
      <c r="E295" s="6">
        <v>4.0</v>
      </c>
      <c r="F295" s="9">
        <v>0.4270833333333333</v>
      </c>
      <c r="G295" s="8" t="s">
        <v>18</v>
      </c>
      <c r="H295" s="8">
        <v>33.0</v>
      </c>
      <c r="I295" s="8" t="s">
        <v>32</v>
      </c>
      <c r="J295" s="8" t="s">
        <v>20</v>
      </c>
      <c r="K295" s="8">
        <v>20.0</v>
      </c>
      <c r="L295" s="8">
        <v>23.0</v>
      </c>
      <c r="M295" s="8">
        <v>3.0</v>
      </c>
      <c r="N295" s="8">
        <v>3.0</v>
      </c>
      <c r="O295" s="8" t="s">
        <v>21</v>
      </c>
    </row>
    <row r="296" hidden="1">
      <c r="A296" s="8" t="s">
        <v>149</v>
      </c>
      <c r="B296" s="8" t="s">
        <v>150</v>
      </c>
      <c r="C296" s="5">
        <v>45841.0</v>
      </c>
      <c r="D296" s="5" t="s">
        <v>1037</v>
      </c>
      <c r="E296" s="6">
        <v>4.0</v>
      </c>
      <c r="F296" s="9">
        <v>0.6458333333333334</v>
      </c>
      <c r="G296" s="8" t="s">
        <v>27</v>
      </c>
      <c r="H296" s="8">
        <v>78.0</v>
      </c>
      <c r="I296" s="8" t="s">
        <v>54</v>
      </c>
      <c r="J296" s="8" t="s">
        <v>20</v>
      </c>
      <c r="K296" s="8">
        <v>20.0</v>
      </c>
      <c r="L296" s="8">
        <v>23.0</v>
      </c>
      <c r="M296" s="8">
        <v>3.0</v>
      </c>
      <c r="N296" s="8">
        <v>3.0</v>
      </c>
      <c r="O296" s="8" t="s">
        <v>21</v>
      </c>
    </row>
    <row r="297" hidden="1">
      <c r="A297" s="8" t="s">
        <v>211</v>
      </c>
      <c r="B297" s="8" t="s">
        <v>212</v>
      </c>
      <c r="C297" s="5">
        <v>45843.0</v>
      </c>
      <c r="D297" s="5" t="s">
        <v>1035</v>
      </c>
      <c r="E297" s="6">
        <v>6.0</v>
      </c>
      <c r="F297" s="9">
        <v>0.6458333333333334</v>
      </c>
      <c r="G297" s="8" t="s">
        <v>18</v>
      </c>
      <c r="H297" s="8">
        <v>23.0</v>
      </c>
      <c r="I297" s="8" t="s">
        <v>54</v>
      </c>
      <c r="J297" s="8" t="s">
        <v>20</v>
      </c>
      <c r="K297" s="8">
        <v>25.0</v>
      </c>
      <c r="L297" s="8">
        <v>28.0</v>
      </c>
      <c r="M297" s="8">
        <v>3.0</v>
      </c>
      <c r="N297" s="8">
        <v>3.0</v>
      </c>
      <c r="O297" s="8" t="s">
        <v>21</v>
      </c>
    </row>
    <row r="298" hidden="1">
      <c r="A298" s="8" t="s">
        <v>213</v>
      </c>
      <c r="B298" s="8" t="s">
        <v>214</v>
      </c>
      <c r="C298" s="5">
        <v>45843.0</v>
      </c>
      <c r="D298" s="5" t="s">
        <v>1035</v>
      </c>
      <c r="E298" s="6">
        <v>6.0</v>
      </c>
      <c r="F298" s="9">
        <v>0.6979166666666666</v>
      </c>
      <c r="G298" s="8" t="s">
        <v>18</v>
      </c>
      <c r="H298" s="8">
        <v>15.0</v>
      </c>
      <c r="I298" s="8" t="s">
        <v>32</v>
      </c>
      <c r="J298" s="8" t="s">
        <v>20</v>
      </c>
      <c r="K298" s="8">
        <v>25.0</v>
      </c>
      <c r="L298" s="8">
        <v>28.0</v>
      </c>
      <c r="M298" s="8">
        <v>3.0</v>
      </c>
      <c r="N298" s="8">
        <v>3.0</v>
      </c>
      <c r="O298" s="8" t="s">
        <v>21</v>
      </c>
    </row>
    <row r="299" hidden="1">
      <c r="A299" s="8" t="s">
        <v>215</v>
      </c>
      <c r="B299" s="8" t="s">
        <v>216</v>
      </c>
      <c r="C299" s="5">
        <v>45843.0</v>
      </c>
      <c r="D299" s="5" t="s">
        <v>1035</v>
      </c>
      <c r="E299" s="6">
        <v>6.0</v>
      </c>
      <c r="F299" s="9">
        <v>0.6979166666666666</v>
      </c>
      <c r="G299" s="8" t="s">
        <v>18</v>
      </c>
      <c r="H299" s="8">
        <v>50.0</v>
      </c>
      <c r="I299" s="8" t="s">
        <v>32</v>
      </c>
      <c r="J299" s="8" t="s">
        <v>39</v>
      </c>
      <c r="K299" s="8">
        <v>15.0</v>
      </c>
      <c r="L299" s="8">
        <v>18.0</v>
      </c>
      <c r="M299" s="8">
        <v>3.0</v>
      </c>
      <c r="N299" s="8">
        <v>3.0</v>
      </c>
      <c r="O299" s="8" t="s">
        <v>21</v>
      </c>
    </row>
    <row r="300" hidden="1">
      <c r="A300" s="8" t="s">
        <v>307</v>
      </c>
      <c r="B300" s="8" t="s">
        <v>308</v>
      </c>
      <c r="C300" s="5">
        <v>45846.0</v>
      </c>
      <c r="D300" s="5" t="s">
        <v>1038</v>
      </c>
      <c r="E300" s="6">
        <v>2.0</v>
      </c>
      <c r="F300" s="9">
        <v>0.3958333333333333</v>
      </c>
      <c r="G300" s="8" t="s">
        <v>18</v>
      </c>
      <c r="H300" s="8">
        <v>53.0</v>
      </c>
      <c r="I300" s="8" t="s">
        <v>19</v>
      </c>
      <c r="J300" s="8" t="s">
        <v>20</v>
      </c>
      <c r="K300" s="8">
        <v>20.0</v>
      </c>
      <c r="L300" s="8">
        <v>23.0</v>
      </c>
      <c r="M300" s="8">
        <v>3.0</v>
      </c>
      <c r="N300" s="8">
        <v>3.0</v>
      </c>
      <c r="O300" s="8" t="s">
        <v>21</v>
      </c>
    </row>
    <row r="301" hidden="1">
      <c r="A301" s="8" t="s">
        <v>309</v>
      </c>
      <c r="B301" s="8" t="s">
        <v>310</v>
      </c>
      <c r="C301" s="5">
        <v>45846.0</v>
      </c>
      <c r="D301" s="5" t="s">
        <v>1038</v>
      </c>
      <c r="E301" s="6">
        <v>2.0</v>
      </c>
      <c r="F301" s="9">
        <v>0.625</v>
      </c>
      <c r="G301" s="8" t="s">
        <v>27</v>
      </c>
      <c r="H301" s="8">
        <v>47.0</v>
      </c>
      <c r="I301" s="8" t="s">
        <v>32</v>
      </c>
      <c r="J301" s="8" t="s">
        <v>20</v>
      </c>
      <c r="K301" s="8">
        <v>20.0</v>
      </c>
      <c r="L301" s="8">
        <v>23.0</v>
      </c>
      <c r="M301" s="8">
        <v>3.0</v>
      </c>
      <c r="N301" s="8">
        <v>3.0</v>
      </c>
      <c r="O301" s="8" t="s">
        <v>21</v>
      </c>
    </row>
    <row r="302" hidden="1">
      <c r="A302" s="8" t="s">
        <v>366</v>
      </c>
      <c r="B302" s="8" t="s">
        <v>367</v>
      </c>
      <c r="C302" s="5">
        <v>45848.0</v>
      </c>
      <c r="D302" s="5" t="s">
        <v>1037</v>
      </c>
      <c r="E302" s="6">
        <v>4.0</v>
      </c>
      <c r="F302" s="9">
        <v>0.4895833333333333</v>
      </c>
      <c r="G302" s="8" t="s">
        <v>18</v>
      </c>
      <c r="H302" s="8">
        <v>12.0</v>
      </c>
      <c r="I302" s="8" t="s">
        <v>54</v>
      </c>
      <c r="J302" s="8" t="s">
        <v>20</v>
      </c>
      <c r="K302" s="8">
        <v>25.0</v>
      </c>
      <c r="L302" s="8">
        <v>28.0</v>
      </c>
      <c r="M302" s="8">
        <v>3.0</v>
      </c>
      <c r="N302" s="8">
        <v>3.0</v>
      </c>
      <c r="O302" s="8" t="s">
        <v>21</v>
      </c>
    </row>
    <row r="303" hidden="1">
      <c r="A303" s="8" t="s">
        <v>368</v>
      </c>
      <c r="B303" s="8" t="s">
        <v>369</v>
      </c>
      <c r="C303" s="5">
        <v>45848.0</v>
      </c>
      <c r="D303" s="5" t="s">
        <v>1037</v>
      </c>
      <c r="E303" s="6">
        <v>4.0</v>
      </c>
      <c r="F303" s="9">
        <v>0.6041666666666666</v>
      </c>
      <c r="G303" s="8" t="s">
        <v>27</v>
      </c>
      <c r="H303" s="8">
        <v>16.0</v>
      </c>
      <c r="I303" s="8" t="s">
        <v>19</v>
      </c>
      <c r="J303" s="8" t="s">
        <v>20</v>
      </c>
      <c r="K303" s="8">
        <v>25.0</v>
      </c>
      <c r="L303" s="8">
        <v>28.0</v>
      </c>
      <c r="M303" s="8">
        <v>3.0</v>
      </c>
      <c r="N303" s="8">
        <v>3.0</v>
      </c>
      <c r="O303" s="8" t="s">
        <v>21</v>
      </c>
    </row>
    <row r="304" hidden="1">
      <c r="A304" s="8" t="s">
        <v>390</v>
      </c>
      <c r="B304" s="8" t="s">
        <v>391</v>
      </c>
      <c r="C304" s="5">
        <v>45849.0</v>
      </c>
      <c r="D304" s="5" t="s">
        <v>1034</v>
      </c>
      <c r="E304" s="6">
        <v>5.0</v>
      </c>
      <c r="F304" s="9">
        <v>0.6875</v>
      </c>
      <c r="G304" s="8" t="s">
        <v>18</v>
      </c>
      <c r="H304" s="8">
        <v>3.0</v>
      </c>
      <c r="I304" s="8" t="s">
        <v>32</v>
      </c>
      <c r="J304" s="8" t="s">
        <v>39</v>
      </c>
      <c r="K304" s="8">
        <v>15.0</v>
      </c>
      <c r="L304" s="8">
        <v>18.0</v>
      </c>
      <c r="M304" s="8">
        <v>3.0</v>
      </c>
      <c r="N304" s="8">
        <v>3.0</v>
      </c>
      <c r="O304" s="8" t="s">
        <v>21</v>
      </c>
    </row>
    <row r="305" hidden="1">
      <c r="A305" s="8" t="s">
        <v>392</v>
      </c>
      <c r="B305" s="8" t="s">
        <v>393</v>
      </c>
      <c r="C305" s="5">
        <v>45849.0</v>
      </c>
      <c r="D305" s="5" t="s">
        <v>1034</v>
      </c>
      <c r="E305" s="6">
        <v>5.0</v>
      </c>
      <c r="F305" s="9">
        <v>0.3645833333333333</v>
      </c>
      <c r="G305" s="8" t="s">
        <v>18</v>
      </c>
      <c r="H305" s="8">
        <v>67.0</v>
      </c>
      <c r="I305" s="8" t="s">
        <v>24</v>
      </c>
      <c r="J305" s="8" t="s">
        <v>39</v>
      </c>
      <c r="K305" s="8">
        <v>25.0</v>
      </c>
      <c r="L305" s="8">
        <v>28.0</v>
      </c>
      <c r="M305" s="8">
        <v>3.0</v>
      </c>
      <c r="N305" s="8">
        <v>3.0</v>
      </c>
      <c r="O305" s="8" t="s">
        <v>21</v>
      </c>
    </row>
    <row r="306" hidden="1">
      <c r="A306" s="8" t="s">
        <v>444</v>
      </c>
      <c r="B306" s="8" t="s">
        <v>445</v>
      </c>
      <c r="C306" s="5">
        <v>45851.0</v>
      </c>
      <c r="D306" s="5" t="s">
        <v>1032</v>
      </c>
      <c r="E306" s="6">
        <v>7.0</v>
      </c>
      <c r="F306" s="9">
        <v>0.5208333333333334</v>
      </c>
      <c r="G306" s="8" t="s">
        <v>27</v>
      </c>
      <c r="H306" s="8">
        <v>75.0</v>
      </c>
      <c r="I306" s="8" t="s">
        <v>32</v>
      </c>
      <c r="J306" s="8" t="s">
        <v>20</v>
      </c>
      <c r="K306" s="8">
        <v>25.0</v>
      </c>
      <c r="L306" s="8">
        <v>28.0</v>
      </c>
      <c r="M306" s="8">
        <v>3.0</v>
      </c>
      <c r="N306" s="8">
        <v>3.0</v>
      </c>
      <c r="O306" s="8" t="s">
        <v>21</v>
      </c>
    </row>
    <row r="307" hidden="1">
      <c r="A307" s="8" t="s">
        <v>446</v>
      </c>
      <c r="B307" s="8" t="s">
        <v>447</v>
      </c>
      <c r="C307" s="5">
        <v>45851.0</v>
      </c>
      <c r="D307" s="5" t="s">
        <v>1032</v>
      </c>
      <c r="E307" s="6">
        <v>7.0</v>
      </c>
      <c r="F307" s="9">
        <v>0.6041666666666666</v>
      </c>
      <c r="G307" s="8" t="s">
        <v>27</v>
      </c>
      <c r="H307" s="8">
        <v>51.0</v>
      </c>
      <c r="I307" s="8" t="s">
        <v>24</v>
      </c>
      <c r="J307" s="8" t="s">
        <v>39</v>
      </c>
      <c r="K307" s="8">
        <v>15.0</v>
      </c>
      <c r="L307" s="8">
        <v>18.0</v>
      </c>
      <c r="M307" s="8">
        <v>3.0</v>
      </c>
      <c r="N307" s="8">
        <v>3.0</v>
      </c>
      <c r="O307" s="8" t="s">
        <v>21</v>
      </c>
    </row>
    <row r="308" hidden="1">
      <c r="A308" s="8" t="s">
        <v>488</v>
      </c>
      <c r="B308" s="8" t="s">
        <v>489</v>
      </c>
      <c r="C308" s="5">
        <v>45853.0</v>
      </c>
      <c r="D308" s="5" t="s">
        <v>1038</v>
      </c>
      <c r="E308" s="6">
        <v>2.0</v>
      </c>
      <c r="F308" s="9">
        <v>0.4375</v>
      </c>
      <c r="G308" s="8" t="s">
        <v>18</v>
      </c>
      <c r="H308" s="8">
        <v>22.0</v>
      </c>
      <c r="I308" s="8" t="s">
        <v>24</v>
      </c>
      <c r="J308" s="8" t="s">
        <v>85</v>
      </c>
      <c r="K308" s="8">
        <v>25.0</v>
      </c>
      <c r="L308" s="8">
        <v>28.0</v>
      </c>
      <c r="M308" s="8">
        <v>3.0</v>
      </c>
      <c r="N308" s="8">
        <v>3.0</v>
      </c>
      <c r="O308" s="8" t="s">
        <v>21</v>
      </c>
    </row>
    <row r="309" hidden="1">
      <c r="A309" s="8" t="s">
        <v>490</v>
      </c>
      <c r="B309" s="8" t="s">
        <v>491</v>
      </c>
      <c r="C309" s="5">
        <v>45853.0</v>
      </c>
      <c r="D309" s="5" t="s">
        <v>1038</v>
      </c>
      <c r="E309" s="6">
        <v>2.0</v>
      </c>
      <c r="F309" s="9">
        <v>0.6979166666666666</v>
      </c>
      <c r="G309" s="8" t="s">
        <v>27</v>
      </c>
      <c r="H309" s="8">
        <v>43.0</v>
      </c>
      <c r="I309" s="8" t="s">
        <v>19</v>
      </c>
      <c r="J309" s="8" t="s">
        <v>39</v>
      </c>
      <c r="K309" s="8">
        <v>25.0</v>
      </c>
      <c r="L309" s="8">
        <v>28.0</v>
      </c>
      <c r="M309" s="8">
        <v>3.0</v>
      </c>
      <c r="N309" s="8">
        <v>3.0</v>
      </c>
      <c r="O309" s="8" t="s">
        <v>21</v>
      </c>
    </row>
    <row r="310" hidden="1">
      <c r="A310" s="8" t="s">
        <v>524</v>
      </c>
      <c r="B310" s="8" t="s">
        <v>525</v>
      </c>
      <c r="C310" s="5">
        <v>45854.0</v>
      </c>
      <c r="D310" s="5" t="s">
        <v>1036</v>
      </c>
      <c r="E310" s="6">
        <v>3.0</v>
      </c>
      <c r="F310" s="9">
        <v>0.5833333333333334</v>
      </c>
      <c r="G310" s="8" t="s">
        <v>27</v>
      </c>
      <c r="H310" s="8">
        <v>34.0</v>
      </c>
      <c r="I310" s="8" t="s">
        <v>19</v>
      </c>
      <c r="J310" s="8" t="s">
        <v>39</v>
      </c>
      <c r="K310" s="8">
        <v>25.0</v>
      </c>
      <c r="L310" s="8">
        <v>28.0</v>
      </c>
      <c r="M310" s="8">
        <v>3.0</v>
      </c>
      <c r="N310" s="8">
        <v>3.0</v>
      </c>
      <c r="O310" s="8" t="s">
        <v>21</v>
      </c>
    </row>
    <row r="311" hidden="1">
      <c r="A311" s="8" t="s">
        <v>560</v>
      </c>
      <c r="B311" s="8" t="s">
        <v>561</v>
      </c>
      <c r="C311" s="5">
        <v>45855.0</v>
      </c>
      <c r="D311" s="5" t="s">
        <v>1037</v>
      </c>
      <c r="E311" s="6">
        <v>4.0</v>
      </c>
      <c r="F311" s="9">
        <v>0.6666666666666666</v>
      </c>
      <c r="G311" s="8" t="s">
        <v>18</v>
      </c>
      <c r="H311" s="8">
        <v>18.0</v>
      </c>
      <c r="I311" s="8" t="s">
        <v>32</v>
      </c>
      <c r="J311" s="8" t="s">
        <v>20</v>
      </c>
      <c r="K311" s="8">
        <v>25.0</v>
      </c>
      <c r="L311" s="8">
        <v>28.0</v>
      </c>
      <c r="M311" s="8">
        <v>3.0</v>
      </c>
      <c r="N311" s="8">
        <v>3.0</v>
      </c>
      <c r="O311" s="8" t="s">
        <v>21</v>
      </c>
    </row>
    <row r="312" hidden="1">
      <c r="A312" s="8" t="s">
        <v>562</v>
      </c>
      <c r="B312" s="8" t="s">
        <v>563</v>
      </c>
      <c r="C312" s="5">
        <v>45855.0</v>
      </c>
      <c r="D312" s="5" t="s">
        <v>1037</v>
      </c>
      <c r="E312" s="6">
        <v>4.0</v>
      </c>
      <c r="F312" s="9">
        <v>0.6354166666666666</v>
      </c>
      <c r="G312" s="8" t="s">
        <v>18</v>
      </c>
      <c r="H312" s="8">
        <v>72.0</v>
      </c>
      <c r="I312" s="8" t="s">
        <v>19</v>
      </c>
      <c r="J312" s="8" t="s">
        <v>39</v>
      </c>
      <c r="K312" s="8">
        <v>25.0</v>
      </c>
      <c r="L312" s="8">
        <v>28.0</v>
      </c>
      <c r="M312" s="8">
        <v>3.0</v>
      </c>
      <c r="N312" s="8">
        <v>3.0</v>
      </c>
      <c r="O312" s="8" t="s">
        <v>21</v>
      </c>
    </row>
    <row r="313" hidden="1">
      <c r="A313" s="8" t="s">
        <v>564</v>
      </c>
      <c r="B313" s="8" t="s">
        <v>565</v>
      </c>
      <c r="C313" s="5">
        <v>45855.0</v>
      </c>
      <c r="D313" s="5" t="s">
        <v>1037</v>
      </c>
      <c r="E313" s="6">
        <v>4.0</v>
      </c>
      <c r="F313" s="9">
        <v>0.6666666666666666</v>
      </c>
      <c r="G313" s="8" t="s">
        <v>27</v>
      </c>
      <c r="H313" s="8">
        <v>22.0</v>
      </c>
      <c r="I313" s="8" t="s">
        <v>32</v>
      </c>
      <c r="J313" s="8" t="s">
        <v>39</v>
      </c>
      <c r="K313" s="8">
        <v>25.0</v>
      </c>
      <c r="L313" s="8">
        <v>28.0</v>
      </c>
      <c r="M313" s="8">
        <v>3.0</v>
      </c>
      <c r="N313" s="8">
        <v>3.0</v>
      </c>
      <c r="O313" s="8" t="s">
        <v>21</v>
      </c>
    </row>
    <row r="314" hidden="1">
      <c r="A314" s="8" t="s">
        <v>594</v>
      </c>
      <c r="B314" s="8" t="s">
        <v>595</v>
      </c>
      <c r="C314" s="5">
        <v>45856.0</v>
      </c>
      <c r="D314" s="5" t="s">
        <v>1034</v>
      </c>
      <c r="E314" s="6">
        <v>5.0</v>
      </c>
      <c r="F314" s="9">
        <v>0.6458333333333334</v>
      </c>
      <c r="G314" s="8" t="s">
        <v>27</v>
      </c>
      <c r="H314" s="8">
        <v>26.0</v>
      </c>
      <c r="I314" s="8" t="s">
        <v>32</v>
      </c>
      <c r="J314" s="8" t="s">
        <v>20</v>
      </c>
      <c r="K314" s="8">
        <v>25.0</v>
      </c>
      <c r="L314" s="8">
        <v>28.0</v>
      </c>
      <c r="M314" s="8">
        <v>3.0</v>
      </c>
      <c r="N314" s="8">
        <v>3.0</v>
      </c>
      <c r="O314" s="8" t="s">
        <v>21</v>
      </c>
    </row>
    <row r="315" hidden="1">
      <c r="A315" s="8" t="s">
        <v>596</v>
      </c>
      <c r="B315" s="8" t="s">
        <v>597</v>
      </c>
      <c r="C315" s="5">
        <v>45856.0</v>
      </c>
      <c r="D315" s="5" t="s">
        <v>1034</v>
      </c>
      <c r="E315" s="6">
        <v>5.0</v>
      </c>
      <c r="F315" s="9">
        <v>0.40625</v>
      </c>
      <c r="G315" s="8" t="s">
        <v>18</v>
      </c>
      <c r="H315" s="8">
        <v>63.0</v>
      </c>
      <c r="I315" s="8" t="s">
        <v>54</v>
      </c>
      <c r="J315" s="8" t="s">
        <v>39</v>
      </c>
      <c r="K315" s="8">
        <v>15.0</v>
      </c>
      <c r="L315" s="8">
        <v>18.0</v>
      </c>
      <c r="M315" s="8">
        <v>3.0</v>
      </c>
      <c r="N315" s="8">
        <v>3.0</v>
      </c>
      <c r="O315" s="8" t="s">
        <v>21</v>
      </c>
    </row>
    <row r="316" hidden="1">
      <c r="A316" s="8" t="s">
        <v>684</v>
      </c>
      <c r="B316" s="8" t="s">
        <v>685</v>
      </c>
      <c r="C316" s="5">
        <v>45859.0</v>
      </c>
      <c r="D316" s="5" t="s">
        <v>1033</v>
      </c>
      <c r="E316" s="6">
        <v>1.0</v>
      </c>
      <c r="F316" s="9">
        <v>0.5416666666666666</v>
      </c>
      <c r="G316" s="8" t="s">
        <v>27</v>
      </c>
      <c r="H316" s="8">
        <v>53.0</v>
      </c>
      <c r="I316" s="8" t="s">
        <v>54</v>
      </c>
      <c r="J316" s="8" t="s">
        <v>20</v>
      </c>
      <c r="K316" s="8">
        <v>20.0</v>
      </c>
      <c r="L316" s="8">
        <v>23.0</v>
      </c>
      <c r="M316" s="8">
        <v>3.0</v>
      </c>
      <c r="N316" s="8">
        <v>3.0</v>
      </c>
      <c r="O316" s="8" t="s">
        <v>21</v>
      </c>
    </row>
    <row r="317" hidden="1">
      <c r="A317" s="8" t="s">
        <v>746</v>
      </c>
      <c r="B317" s="8" t="s">
        <v>747</v>
      </c>
      <c r="C317" s="5">
        <v>45861.0</v>
      </c>
      <c r="D317" s="5" t="s">
        <v>1036</v>
      </c>
      <c r="E317" s="6">
        <v>3.0</v>
      </c>
      <c r="F317" s="9">
        <v>0.3854166666666667</v>
      </c>
      <c r="G317" s="8" t="s">
        <v>18</v>
      </c>
      <c r="H317" s="8">
        <v>38.0</v>
      </c>
      <c r="I317" s="8" t="s">
        <v>24</v>
      </c>
      <c r="J317" s="8" t="s">
        <v>39</v>
      </c>
      <c r="K317" s="8">
        <v>25.0</v>
      </c>
      <c r="L317" s="8">
        <v>28.0</v>
      </c>
      <c r="M317" s="8">
        <v>3.0</v>
      </c>
      <c r="N317" s="8">
        <v>3.0</v>
      </c>
      <c r="O317" s="8" t="s">
        <v>21</v>
      </c>
    </row>
    <row r="318" hidden="1">
      <c r="A318" s="8" t="s">
        <v>812</v>
      </c>
      <c r="B318" s="8" t="s">
        <v>813</v>
      </c>
      <c r="C318" s="5">
        <v>45863.0</v>
      </c>
      <c r="D318" s="5" t="s">
        <v>1034</v>
      </c>
      <c r="E318" s="6">
        <v>5.0</v>
      </c>
      <c r="F318" s="9">
        <v>0.6770833333333334</v>
      </c>
      <c r="G318" s="8" t="s">
        <v>18</v>
      </c>
      <c r="H318" s="8">
        <v>34.0</v>
      </c>
      <c r="I318" s="8" t="s">
        <v>24</v>
      </c>
      <c r="J318" s="8" t="s">
        <v>85</v>
      </c>
      <c r="K318" s="8">
        <v>15.0</v>
      </c>
      <c r="L318" s="8">
        <v>18.0</v>
      </c>
      <c r="M318" s="8">
        <v>3.0</v>
      </c>
      <c r="N318" s="8">
        <v>3.0</v>
      </c>
      <c r="O318" s="8" t="s">
        <v>21</v>
      </c>
    </row>
    <row r="319" hidden="1">
      <c r="A319" s="8" t="s">
        <v>814</v>
      </c>
      <c r="B319" s="8" t="s">
        <v>815</v>
      </c>
      <c r="C319" s="5">
        <v>45863.0</v>
      </c>
      <c r="D319" s="5" t="s">
        <v>1034</v>
      </c>
      <c r="E319" s="6">
        <v>5.0</v>
      </c>
      <c r="F319" s="9">
        <v>0.4479166666666667</v>
      </c>
      <c r="G319" s="8" t="s">
        <v>18</v>
      </c>
      <c r="H319" s="8">
        <v>65.0</v>
      </c>
      <c r="I319" s="8" t="s">
        <v>32</v>
      </c>
      <c r="J319" s="8" t="s">
        <v>39</v>
      </c>
      <c r="K319" s="8">
        <v>25.0</v>
      </c>
      <c r="L319" s="8">
        <v>28.0</v>
      </c>
      <c r="M319" s="8">
        <v>3.0</v>
      </c>
      <c r="N319" s="8">
        <v>3.0</v>
      </c>
      <c r="O319" s="8" t="s">
        <v>21</v>
      </c>
    </row>
    <row r="320" hidden="1">
      <c r="A320" s="8" t="s">
        <v>816</v>
      </c>
      <c r="B320" s="8" t="s">
        <v>817</v>
      </c>
      <c r="C320" s="5">
        <v>45863.0</v>
      </c>
      <c r="D320" s="5" t="s">
        <v>1034</v>
      </c>
      <c r="E320" s="6">
        <v>5.0</v>
      </c>
      <c r="F320" s="9">
        <v>0.6979166666666666</v>
      </c>
      <c r="G320" s="8" t="s">
        <v>18</v>
      </c>
      <c r="H320" s="8">
        <v>17.0</v>
      </c>
      <c r="I320" s="8" t="s">
        <v>54</v>
      </c>
      <c r="J320" s="8" t="s">
        <v>39</v>
      </c>
      <c r="K320" s="8">
        <v>20.0</v>
      </c>
      <c r="L320" s="8">
        <v>23.0</v>
      </c>
      <c r="M320" s="8">
        <v>3.0</v>
      </c>
      <c r="N320" s="8">
        <v>3.0</v>
      </c>
      <c r="O320" s="8" t="s">
        <v>21</v>
      </c>
    </row>
    <row r="321" hidden="1">
      <c r="A321" s="8" t="s">
        <v>850</v>
      </c>
      <c r="B321" s="8" t="s">
        <v>851</v>
      </c>
      <c r="C321" s="5">
        <v>45864.0</v>
      </c>
      <c r="D321" s="5" t="s">
        <v>1035</v>
      </c>
      <c r="E321" s="6">
        <v>6.0</v>
      </c>
      <c r="F321" s="9">
        <v>0.3541666666666667</v>
      </c>
      <c r="G321" s="8" t="s">
        <v>27</v>
      </c>
      <c r="H321" s="8">
        <v>29.0</v>
      </c>
      <c r="I321" s="8" t="s">
        <v>54</v>
      </c>
      <c r="J321" s="8" t="s">
        <v>20</v>
      </c>
      <c r="K321" s="8">
        <v>20.0</v>
      </c>
      <c r="L321" s="8">
        <v>23.0</v>
      </c>
      <c r="M321" s="8">
        <v>3.0</v>
      </c>
      <c r="N321" s="8">
        <v>3.0</v>
      </c>
      <c r="O321" s="8" t="s">
        <v>21</v>
      </c>
    </row>
    <row r="322" hidden="1">
      <c r="A322" s="8" t="s">
        <v>886</v>
      </c>
      <c r="B322" s="8" t="s">
        <v>887</v>
      </c>
      <c r="C322" s="5">
        <v>45865.0</v>
      </c>
      <c r="D322" s="5" t="s">
        <v>1032</v>
      </c>
      <c r="E322" s="6">
        <v>7.0</v>
      </c>
      <c r="F322" s="9">
        <v>0.59375</v>
      </c>
      <c r="G322" s="8" t="s">
        <v>27</v>
      </c>
      <c r="H322" s="8">
        <v>1.0</v>
      </c>
      <c r="I322" s="8" t="s">
        <v>19</v>
      </c>
      <c r="J322" s="8" t="s">
        <v>20</v>
      </c>
      <c r="K322" s="8">
        <v>25.0</v>
      </c>
      <c r="L322" s="8">
        <v>28.0</v>
      </c>
      <c r="M322" s="8">
        <v>3.0</v>
      </c>
      <c r="N322" s="8">
        <v>3.0</v>
      </c>
      <c r="O322" s="8" t="s">
        <v>21</v>
      </c>
    </row>
    <row r="323" hidden="1">
      <c r="A323" s="8" t="s">
        <v>888</v>
      </c>
      <c r="B323" s="8" t="s">
        <v>889</v>
      </c>
      <c r="C323" s="5">
        <v>45865.0</v>
      </c>
      <c r="D323" s="5" t="s">
        <v>1032</v>
      </c>
      <c r="E323" s="6">
        <v>7.0</v>
      </c>
      <c r="F323" s="9">
        <v>0.4270833333333333</v>
      </c>
      <c r="G323" s="8" t="s">
        <v>27</v>
      </c>
      <c r="H323" s="8">
        <v>69.0</v>
      </c>
      <c r="I323" s="8" t="s">
        <v>19</v>
      </c>
      <c r="J323" s="8" t="s">
        <v>39</v>
      </c>
      <c r="K323" s="8">
        <v>30.0</v>
      </c>
      <c r="L323" s="8">
        <v>33.0</v>
      </c>
      <c r="M323" s="8">
        <v>3.0</v>
      </c>
      <c r="N323" s="8">
        <v>3.0</v>
      </c>
      <c r="O323" s="8" t="s">
        <v>21</v>
      </c>
    </row>
    <row r="324" hidden="1">
      <c r="A324" s="8" t="s">
        <v>920</v>
      </c>
      <c r="B324" s="8" t="s">
        <v>921</v>
      </c>
      <c r="C324" s="5">
        <v>45866.0</v>
      </c>
      <c r="D324" s="5" t="s">
        <v>1033</v>
      </c>
      <c r="E324" s="6">
        <v>1.0</v>
      </c>
      <c r="F324" s="9">
        <v>0.4479166666666667</v>
      </c>
      <c r="G324" s="8" t="s">
        <v>18</v>
      </c>
      <c r="H324" s="8">
        <v>78.0</v>
      </c>
      <c r="I324" s="8" t="s">
        <v>24</v>
      </c>
      <c r="J324" s="8" t="s">
        <v>20</v>
      </c>
      <c r="K324" s="8">
        <v>30.0</v>
      </c>
      <c r="L324" s="8">
        <v>33.0</v>
      </c>
      <c r="M324" s="8">
        <v>3.0</v>
      </c>
      <c r="N324" s="8">
        <v>3.0</v>
      </c>
      <c r="O324" s="8" t="s">
        <v>21</v>
      </c>
    </row>
    <row r="325" hidden="1">
      <c r="A325" s="8" t="s">
        <v>968</v>
      </c>
      <c r="B325" s="8" t="s">
        <v>969</v>
      </c>
      <c r="C325" s="5">
        <v>45867.0</v>
      </c>
      <c r="D325" s="5" t="s">
        <v>1038</v>
      </c>
      <c r="E325" s="6">
        <v>2.0</v>
      </c>
      <c r="F325" s="9">
        <v>0.46875</v>
      </c>
      <c r="G325" s="8" t="s">
        <v>18</v>
      </c>
      <c r="H325" s="8">
        <v>63.0</v>
      </c>
      <c r="I325" s="8" t="s">
        <v>19</v>
      </c>
      <c r="J325" s="8" t="s">
        <v>20</v>
      </c>
      <c r="K325" s="8">
        <v>30.0</v>
      </c>
      <c r="L325" s="8">
        <v>33.0</v>
      </c>
      <c r="M325" s="8">
        <v>3.0</v>
      </c>
      <c r="N325" s="8">
        <v>3.0</v>
      </c>
      <c r="O325" s="8" t="s">
        <v>21</v>
      </c>
    </row>
    <row r="326" hidden="1">
      <c r="A326" s="8" t="s">
        <v>970</v>
      </c>
      <c r="B326" s="8" t="s">
        <v>971</v>
      </c>
      <c r="C326" s="5">
        <v>45867.0</v>
      </c>
      <c r="D326" s="5" t="s">
        <v>1038</v>
      </c>
      <c r="E326" s="6">
        <v>2.0</v>
      </c>
      <c r="F326" s="9">
        <v>0.6145833333333334</v>
      </c>
      <c r="G326" s="8" t="s">
        <v>27</v>
      </c>
      <c r="H326" s="8">
        <v>35.0</v>
      </c>
      <c r="I326" s="8" t="s">
        <v>32</v>
      </c>
      <c r="J326" s="8" t="s">
        <v>39</v>
      </c>
      <c r="K326" s="8">
        <v>20.0</v>
      </c>
      <c r="L326" s="8">
        <v>23.0</v>
      </c>
      <c r="M326" s="8">
        <v>3.0</v>
      </c>
      <c r="N326" s="8">
        <v>3.0</v>
      </c>
      <c r="O326" s="8" t="s">
        <v>21</v>
      </c>
    </row>
    <row r="327" hidden="1">
      <c r="A327" s="8" t="s">
        <v>972</v>
      </c>
      <c r="B327" s="8" t="s">
        <v>973</v>
      </c>
      <c r="C327" s="5">
        <v>45867.0</v>
      </c>
      <c r="D327" s="5" t="s">
        <v>1038</v>
      </c>
      <c r="E327" s="6">
        <v>2.0</v>
      </c>
      <c r="F327" s="9">
        <v>0.5729166666666666</v>
      </c>
      <c r="G327" s="8" t="s">
        <v>18</v>
      </c>
      <c r="H327" s="8">
        <v>3.0</v>
      </c>
      <c r="I327" s="8" t="s">
        <v>24</v>
      </c>
      <c r="J327" s="8" t="s">
        <v>39</v>
      </c>
      <c r="K327" s="8">
        <v>20.0</v>
      </c>
      <c r="L327" s="8">
        <v>23.0</v>
      </c>
      <c r="M327" s="8">
        <v>3.0</v>
      </c>
      <c r="N327" s="8">
        <v>3.0</v>
      </c>
      <c r="O327" s="8" t="s">
        <v>21</v>
      </c>
    </row>
    <row r="328" hidden="1">
      <c r="A328" s="8" t="s">
        <v>1008</v>
      </c>
      <c r="B328" s="8" t="s">
        <v>1009</v>
      </c>
      <c r="C328" s="5">
        <v>45868.0</v>
      </c>
      <c r="D328" s="5" t="s">
        <v>1036</v>
      </c>
      <c r="E328" s="6">
        <v>3.0</v>
      </c>
      <c r="F328" s="9">
        <v>0.5520833333333334</v>
      </c>
      <c r="G328" s="8" t="s">
        <v>27</v>
      </c>
      <c r="H328" s="8">
        <v>79.0</v>
      </c>
      <c r="I328" s="8" t="s">
        <v>24</v>
      </c>
      <c r="J328" s="8" t="s">
        <v>20</v>
      </c>
      <c r="K328" s="8">
        <v>25.0</v>
      </c>
      <c r="L328" s="8">
        <v>28.0</v>
      </c>
      <c r="M328" s="8">
        <v>3.0</v>
      </c>
      <c r="N328" s="8">
        <v>3.0</v>
      </c>
      <c r="O328" s="8" t="s">
        <v>21</v>
      </c>
    </row>
    <row r="329" hidden="1">
      <c r="A329" s="8" t="s">
        <v>1010</v>
      </c>
      <c r="B329" s="8" t="s">
        <v>1011</v>
      </c>
      <c r="C329" s="5">
        <v>45868.0</v>
      </c>
      <c r="D329" s="5" t="s">
        <v>1036</v>
      </c>
      <c r="E329" s="6">
        <v>3.0</v>
      </c>
      <c r="F329" s="9">
        <v>0.6875</v>
      </c>
      <c r="G329" s="8" t="s">
        <v>27</v>
      </c>
      <c r="H329" s="8">
        <v>47.0</v>
      </c>
      <c r="I329" s="8" t="s">
        <v>54</v>
      </c>
      <c r="J329" s="8" t="s">
        <v>39</v>
      </c>
      <c r="K329" s="8">
        <v>25.0</v>
      </c>
      <c r="L329" s="8">
        <v>28.0</v>
      </c>
      <c r="M329" s="8">
        <v>3.0</v>
      </c>
      <c r="N329" s="8">
        <v>3.0</v>
      </c>
      <c r="O329" s="8" t="s">
        <v>21</v>
      </c>
    </row>
    <row r="330" hidden="1">
      <c r="A330" s="8" t="s">
        <v>1012</v>
      </c>
      <c r="B330" s="8" t="s">
        <v>1013</v>
      </c>
      <c r="C330" s="5">
        <v>45868.0</v>
      </c>
      <c r="D330" s="5" t="s">
        <v>1036</v>
      </c>
      <c r="E330" s="6">
        <v>3.0</v>
      </c>
      <c r="F330" s="9">
        <v>0.5208333333333334</v>
      </c>
      <c r="G330" s="8" t="s">
        <v>18</v>
      </c>
      <c r="H330" s="8">
        <v>1.0</v>
      </c>
      <c r="I330" s="8" t="s">
        <v>54</v>
      </c>
      <c r="J330" s="8" t="s">
        <v>39</v>
      </c>
      <c r="K330" s="8">
        <v>20.0</v>
      </c>
      <c r="L330" s="8">
        <v>23.0</v>
      </c>
      <c r="M330" s="8">
        <v>3.0</v>
      </c>
      <c r="N330" s="8">
        <v>3.0</v>
      </c>
      <c r="O330" s="8" t="s">
        <v>21</v>
      </c>
    </row>
    <row r="331" hidden="1">
      <c r="A331" s="8" t="s">
        <v>1014</v>
      </c>
      <c r="B331" s="8" t="s">
        <v>1015</v>
      </c>
      <c r="C331" s="5">
        <v>45868.0</v>
      </c>
      <c r="D331" s="5" t="s">
        <v>1036</v>
      </c>
      <c r="E331" s="6">
        <v>3.0</v>
      </c>
      <c r="F331" s="9">
        <v>0.3541666666666667</v>
      </c>
      <c r="G331" s="8" t="s">
        <v>27</v>
      </c>
      <c r="H331" s="8">
        <v>17.0</v>
      </c>
      <c r="I331" s="8" t="s">
        <v>32</v>
      </c>
      <c r="J331" s="8" t="s">
        <v>39</v>
      </c>
      <c r="K331" s="8">
        <v>15.0</v>
      </c>
      <c r="L331" s="8">
        <v>18.0</v>
      </c>
      <c r="M331" s="8">
        <v>3.0</v>
      </c>
      <c r="N331" s="8">
        <v>3.0</v>
      </c>
      <c r="O331" s="8" t="s">
        <v>21</v>
      </c>
    </row>
    <row r="332" hidden="1">
      <c r="A332" s="8" t="s">
        <v>61</v>
      </c>
      <c r="B332" s="8" t="s">
        <v>62</v>
      </c>
      <c r="C332" s="5">
        <v>45839.0</v>
      </c>
      <c r="D332" s="5" t="s">
        <v>1038</v>
      </c>
      <c r="E332" s="6">
        <v>2.0</v>
      </c>
      <c r="F332" s="9">
        <v>0.6875</v>
      </c>
      <c r="G332" s="8" t="s">
        <v>27</v>
      </c>
      <c r="H332" s="8">
        <v>14.0</v>
      </c>
      <c r="I332" s="8" t="s">
        <v>19</v>
      </c>
      <c r="J332" s="8" t="s">
        <v>20</v>
      </c>
      <c r="K332" s="8">
        <v>15.0</v>
      </c>
      <c r="L332" s="8">
        <v>19.0</v>
      </c>
      <c r="M332" s="8">
        <v>4.0</v>
      </c>
      <c r="N332" s="8">
        <v>4.0</v>
      </c>
      <c r="O332" s="8" t="s">
        <v>21</v>
      </c>
    </row>
    <row r="333" hidden="1">
      <c r="A333" s="8" t="s">
        <v>63</v>
      </c>
      <c r="B333" s="8" t="s">
        <v>64</v>
      </c>
      <c r="C333" s="5">
        <v>45839.0</v>
      </c>
      <c r="D333" s="5" t="s">
        <v>1038</v>
      </c>
      <c r="E333" s="6">
        <v>2.0</v>
      </c>
      <c r="F333" s="9">
        <v>0.5833333333333334</v>
      </c>
      <c r="G333" s="8" t="s">
        <v>27</v>
      </c>
      <c r="H333" s="8">
        <v>78.0</v>
      </c>
      <c r="I333" s="8" t="s">
        <v>24</v>
      </c>
      <c r="J333" s="8" t="s">
        <v>20</v>
      </c>
      <c r="K333" s="8">
        <v>20.0</v>
      </c>
      <c r="L333" s="8">
        <v>24.0</v>
      </c>
      <c r="M333" s="8">
        <v>4.0</v>
      </c>
      <c r="N333" s="8">
        <v>4.0</v>
      </c>
      <c r="O333" s="8" t="s">
        <v>21</v>
      </c>
    </row>
    <row r="334" hidden="1">
      <c r="A334" s="8" t="s">
        <v>65</v>
      </c>
      <c r="B334" s="8" t="s">
        <v>66</v>
      </c>
      <c r="C334" s="5">
        <v>45839.0</v>
      </c>
      <c r="D334" s="5" t="s">
        <v>1038</v>
      </c>
      <c r="E334" s="6">
        <v>2.0</v>
      </c>
      <c r="F334" s="9">
        <v>0.4375</v>
      </c>
      <c r="G334" s="8" t="s">
        <v>18</v>
      </c>
      <c r="H334" s="8">
        <v>57.0</v>
      </c>
      <c r="I334" s="8" t="s">
        <v>24</v>
      </c>
      <c r="J334" s="8" t="s">
        <v>20</v>
      </c>
      <c r="K334" s="8">
        <v>25.0</v>
      </c>
      <c r="L334" s="8">
        <v>29.0</v>
      </c>
      <c r="M334" s="8">
        <v>4.0</v>
      </c>
      <c r="N334" s="8">
        <v>4.0</v>
      </c>
      <c r="O334" s="8" t="s">
        <v>21</v>
      </c>
    </row>
    <row r="335" hidden="1">
      <c r="A335" s="8" t="s">
        <v>100</v>
      </c>
      <c r="B335" s="8" t="s">
        <v>101</v>
      </c>
      <c r="C335" s="5">
        <v>45840.0</v>
      </c>
      <c r="D335" s="5" t="s">
        <v>1036</v>
      </c>
      <c r="E335" s="6">
        <v>3.0</v>
      </c>
      <c r="F335" s="9">
        <v>0.6875</v>
      </c>
      <c r="G335" s="8" t="s">
        <v>27</v>
      </c>
      <c r="H335" s="8">
        <v>78.0</v>
      </c>
      <c r="I335" s="8" t="s">
        <v>19</v>
      </c>
      <c r="J335" s="8" t="s">
        <v>39</v>
      </c>
      <c r="K335" s="8">
        <v>25.0</v>
      </c>
      <c r="L335" s="8">
        <v>29.0</v>
      </c>
      <c r="M335" s="8">
        <v>4.0</v>
      </c>
      <c r="N335" s="8">
        <v>4.0</v>
      </c>
      <c r="O335" s="8" t="s">
        <v>21</v>
      </c>
    </row>
    <row r="336" hidden="1">
      <c r="A336" s="8" t="s">
        <v>345</v>
      </c>
      <c r="B336" s="8" t="s">
        <v>346</v>
      </c>
      <c r="C336" s="5">
        <v>45847.0</v>
      </c>
      <c r="D336" s="5" t="s">
        <v>1036</v>
      </c>
      <c r="E336" s="6">
        <v>3.0</v>
      </c>
      <c r="F336" s="9">
        <v>0.6354166666666666</v>
      </c>
      <c r="G336" s="8" t="s">
        <v>27</v>
      </c>
      <c r="H336" s="8">
        <v>32.0</v>
      </c>
      <c r="I336" s="8" t="s">
        <v>54</v>
      </c>
      <c r="J336" s="8" t="s">
        <v>39</v>
      </c>
      <c r="K336" s="8">
        <v>25.0</v>
      </c>
      <c r="L336" s="8">
        <v>29.0</v>
      </c>
      <c r="M336" s="8">
        <v>4.0</v>
      </c>
      <c r="N336" s="8">
        <v>4.0</v>
      </c>
      <c r="O336" s="8" t="s">
        <v>21</v>
      </c>
    </row>
    <row r="337" hidden="1">
      <c r="A337" s="8" t="s">
        <v>420</v>
      </c>
      <c r="B337" s="8" t="s">
        <v>421</v>
      </c>
      <c r="C337" s="5">
        <v>45850.0</v>
      </c>
      <c r="D337" s="5" t="s">
        <v>1035</v>
      </c>
      <c r="E337" s="6">
        <v>6.0</v>
      </c>
      <c r="F337" s="9">
        <v>0.3541666666666667</v>
      </c>
      <c r="G337" s="8" t="s">
        <v>27</v>
      </c>
      <c r="H337" s="8">
        <v>26.0</v>
      </c>
      <c r="I337" s="8" t="s">
        <v>54</v>
      </c>
      <c r="J337" s="8" t="s">
        <v>20</v>
      </c>
      <c r="K337" s="8">
        <v>15.0</v>
      </c>
      <c r="L337" s="8">
        <v>19.0</v>
      </c>
      <c r="M337" s="8">
        <v>4.0</v>
      </c>
      <c r="N337" s="8">
        <v>4.0</v>
      </c>
      <c r="O337" s="8" t="s">
        <v>21</v>
      </c>
    </row>
    <row r="338" hidden="1">
      <c r="A338" s="8" t="s">
        <v>448</v>
      </c>
      <c r="B338" s="8" t="s">
        <v>449</v>
      </c>
      <c r="C338" s="5">
        <v>45851.0</v>
      </c>
      <c r="D338" s="5" t="s">
        <v>1032</v>
      </c>
      <c r="E338" s="6">
        <v>7.0</v>
      </c>
      <c r="F338" s="9">
        <v>0.5</v>
      </c>
      <c r="G338" s="8" t="s">
        <v>18</v>
      </c>
      <c r="H338" s="8">
        <v>6.0</v>
      </c>
      <c r="I338" s="8" t="s">
        <v>32</v>
      </c>
      <c r="J338" s="8" t="s">
        <v>39</v>
      </c>
      <c r="K338" s="8">
        <v>20.0</v>
      </c>
      <c r="L338" s="8">
        <v>24.0</v>
      </c>
      <c r="M338" s="8">
        <v>4.0</v>
      </c>
      <c r="N338" s="8">
        <v>4.0</v>
      </c>
      <c r="O338" s="8" t="s">
        <v>21</v>
      </c>
    </row>
    <row r="339" hidden="1">
      <c r="A339" s="8" t="s">
        <v>470</v>
      </c>
      <c r="B339" s="8" t="s">
        <v>471</v>
      </c>
      <c r="C339" s="5">
        <v>45852.0</v>
      </c>
      <c r="D339" s="5" t="s">
        <v>1033</v>
      </c>
      <c r="E339" s="6">
        <v>1.0</v>
      </c>
      <c r="F339" s="9">
        <v>0.4791666666666667</v>
      </c>
      <c r="G339" s="8" t="s">
        <v>27</v>
      </c>
      <c r="H339" s="8">
        <v>25.0</v>
      </c>
      <c r="I339" s="8" t="s">
        <v>24</v>
      </c>
      <c r="J339" s="8" t="s">
        <v>20</v>
      </c>
      <c r="K339" s="8">
        <v>25.0</v>
      </c>
      <c r="L339" s="8">
        <v>29.0</v>
      </c>
      <c r="M339" s="8">
        <v>4.0</v>
      </c>
      <c r="N339" s="8">
        <v>4.0</v>
      </c>
      <c r="O339" s="8" t="s">
        <v>21</v>
      </c>
    </row>
    <row r="340" hidden="1">
      <c r="A340" s="8" t="s">
        <v>492</v>
      </c>
      <c r="B340" s="8" t="s">
        <v>493</v>
      </c>
      <c r="C340" s="5">
        <v>45853.0</v>
      </c>
      <c r="D340" s="5" t="s">
        <v>1038</v>
      </c>
      <c r="E340" s="6">
        <v>2.0</v>
      </c>
      <c r="F340" s="9">
        <v>0.5833333333333334</v>
      </c>
      <c r="G340" s="8" t="s">
        <v>18</v>
      </c>
      <c r="H340" s="8">
        <v>19.0</v>
      </c>
      <c r="I340" s="8" t="s">
        <v>54</v>
      </c>
      <c r="J340" s="8" t="s">
        <v>20</v>
      </c>
      <c r="K340" s="8">
        <v>25.0</v>
      </c>
      <c r="L340" s="8">
        <v>29.0</v>
      </c>
      <c r="M340" s="8">
        <v>4.0</v>
      </c>
      <c r="N340" s="8">
        <v>4.0</v>
      </c>
      <c r="O340" s="8" t="s">
        <v>21</v>
      </c>
    </row>
    <row r="341" hidden="1">
      <c r="A341" s="8" t="s">
        <v>566</v>
      </c>
      <c r="B341" s="8" t="s">
        <v>567</v>
      </c>
      <c r="C341" s="5">
        <v>45855.0</v>
      </c>
      <c r="D341" s="5" t="s">
        <v>1037</v>
      </c>
      <c r="E341" s="6">
        <v>4.0</v>
      </c>
      <c r="F341" s="9">
        <v>0.6666666666666666</v>
      </c>
      <c r="G341" s="8" t="s">
        <v>27</v>
      </c>
      <c r="H341" s="8">
        <v>11.0</v>
      </c>
      <c r="I341" s="8" t="s">
        <v>54</v>
      </c>
      <c r="J341" s="8" t="s">
        <v>20</v>
      </c>
      <c r="K341" s="8">
        <v>20.0</v>
      </c>
      <c r="L341" s="8">
        <v>24.0</v>
      </c>
      <c r="M341" s="8">
        <v>4.0</v>
      </c>
      <c r="N341" s="8">
        <v>4.0</v>
      </c>
      <c r="O341" s="8" t="s">
        <v>21</v>
      </c>
    </row>
    <row r="342" hidden="1">
      <c r="A342" s="8" t="s">
        <v>568</v>
      </c>
      <c r="B342" s="8" t="s">
        <v>569</v>
      </c>
      <c r="C342" s="5">
        <v>45855.0</v>
      </c>
      <c r="D342" s="5" t="s">
        <v>1037</v>
      </c>
      <c r="E342" s="6">
        <v>4.0</v>
      </c>
      <c r="F342" s="9">
        <v>0.40625</v>
      </c>
      <c r="G342" s="8" t="s">
        <v>18</v>
      </c>
      <c r="H342" s="8">
        <v>1.0</v>
      </c>
      <c r="I342" s="8" t="s">
        <v>19</v>
      </c>
      <c r="J342" s="8" t="s">
        <v>39</v>
      </c>
      <c r="K342" s="8">
        <v>30.0</v>
      </c>
      <c r="L342" s="8">
        <v>34.0</v>
      </c>
      <c r="M342" s="8">
        <v>4.0</v>
      </c>
      <c r="N342" s="8">
        <v>4.0</v>
      </c>
      <c r="O342" s="8" t="s">
        <v>21</v>
      </c>
    </row>
    <row r="343" hidden="1">
      <c r="A343" s="8" t="s">
        <v>598</v>
      </c>
      <c r="B343" s="8" t="s">
        <v>599</v>
      </c>
      <c r="C343" s="5">
        <v>45856.0</v>
      </c>
      <c r="D343" s="5" t="s">
        <v>1034</v>
      </c>
      <c r="E343" s="6">
        <v>5.0</v>
      </c>
      <c r="F343" s="9">
        <v>0.40625</v>
      </c>
      <c r="G343" s="8" t="s">
        <v>18</v>
      </c>
      <c r="H343" s="8">
        <v>32.0</v>
      </c>
      <c r="I343" s="8" t="s">
        <v>19</v>
      </c>
      <c r="J343" s="8" t="s">
        <v>39</v>
      </c>
      <c r="K343" s="8">
        <v>20.0</v>
      </c>
      <c r="L343" s="8">
        <v>24.0</v>
      </c>
      <c r="M343" s="8">
        <v>4.0</v>
      </c>
      <c r="N343" s="8">
        <v>4.0</v>
      </c>
      <c r="O343" s="8" t="s">
        <v>21</v>
      </c>
    </row>
    <row r="344" hidden="1">
      <c r="A344" s="8" t="s">
        <v>612</v>
      </c>
      <c r="B344" s="8" t="s">
        <v>613</v>
      </c>
      <c r="C344" s="5">
        <v>45857.0</v>
      </c>
      <c r="D344" s="5" t="s">
        <v>1035</v>
      </c>
      <c r="E344" s="6">
        <v>6.0</v>
      </c>
      <c r="F344" s="9">
        <v>0.4375</v>
      </c>
      <c r="G344" s="8" t="s">
        <v>18</v>
      </c>
      <c r="H344" s="8">
        <v>23.0</v>
      </c>
      <c r="I344" s="8" t="s">
        <v>54</v>
      </c>
      <c r="J344" s="8" t="s">
        <v>20</v>
      </c>
      <c r="K344" s="8">
        <v>30.0</v>
      </c>
      <c r="L344" s="8">
        <v>34.0</v>
      </c>
      <c r="M344" s="8">
        <v>4.0</v>
      </c>
      <c r="N344" s="8">
        <v>4.0</v>
      </c>
      <c r="O344" s="8" t="s">
        <v>21</v>
      </c>
    </row>
    <row r="345" hidden="1">
      <c r="A345" s="8" t="s">
        <v>650</v>
      </c>
      <c r="B345" s="8" t="s">
        <v>651</v>
      </c>
      <c r="C345" s="5">
        <v>45858.0</v>
      </c>
      <c r="D345" s="5" t="s">
        <v>1032</v>
      </c>
      <c r="E345" s="6">
        <v>7.0</v>
      </c>
      <c r="F345" s="9">
        <v>0.34375</v>
      </c>
      <c r="G345" s="8" t="s">
        <v>18</v>
      </c>
      <c r="H345" s="8">
        <v>63.0</v>
      </c>
      <c r="I345" s="8" t="s">
        <v>32</v>
      </c>
      <c r="J345" s="8" t="s">
        <v>20</v>
      </c>
      <c r="K345" s="8">
        <v>15.0</v>
      </c>
      <c r="L345" s="8">
        <v>19.0</v>
      </c>
      <c r="M345" s="8">
        <v>4.0</v>
      </c>
      <c r="N345" s="8">
        <v>4.0</v>
      </c>
      <c r="O345" s="8" t="s">
        <v>21</v>
      </c>
    </row>
    <row r="346" hidden="1">
      <c r="A346" s="8" t="s">
        <v>686</v>
      </c>
      <c r="B346" s="8" t="s">
        <v>687</v>
      </c>
      <c r="C346" s="5">
        <v>45859.0</v>
      </c>
      <c r="D346" s="5" t="s">
        <v>1033</v>
      </c>
      <c r="E346" s="6">
        <v>1.0</v>
      </c>
      <c r="F346" s="9">
        <v>0.6979166666666666</v>
      </c>
      <c r="G346" s="8" t="s">
        <v>27</v>
      </c>
      <c r="H346" s="8">
        <v>45.0</v>
      </c>
      <c r="I346" s="8" t="s">
        <v>54</v>
      </c>
      <c r="J346" s="8" t="s">
        <v>20</v>
      </c>
      <c r="K346" s="8">
        <v>20.0</v>
      </c>
      <c r="L346" s="8">
        <v>24.0</v>
      </c>
      <c r="M346" s="8">
        <v>4.0</v>
      </c>
      <c r="N346" s="8">
        <v>4.0</v>
      </c>
      <c r="O346" s="8" t="s">
        <v>21</v>
      </c>
    </row>
    <row r="347" hidden="1">
      <c r="A347" s="8" t="s">
        <v>712</v>
      </c>
      <c r="B347" s="8" t="s">
        <v>713</v>
      </c>
      <c r="C347" s="5">
        <v>45860.0</v>
      </c>
      <c r="D347" s="5" t="s">
        <v>1038</v>
      </c>
      <c r="E347" s="6">
        <v>2.0</v>
      </c>
      <c r="F347" s="9">
        <v>0.4479166666666667</v>
      </c>
      <c r="G347" s="8" t="s">
        <v>27</v>
      </c>
      <c r="H347" s="8">
        <v>51.0</v>
      </c>
      <c r="I347" s="8" t="s">
        <v>24</v>
      </c>
      <c r="J347" s="8" t="s">
        <v>20</v>
      </c>
      <c r="K347" s="8">
        <v>20.0</v>
      </c>
      <c r="L347" s="8">
        <v>24.0</v>
      </c>
      <c r="M347" s="8">
        <v>4.0</v>
      </c>
      <c r="N347" s="8">
        <v>4.0</v>
      </c>
      <c r="O347" s="8" t="s">
        <v>21</v>
      </c>
    </row>
    <row r="348" hidden="1">
      <c r="A348" s="8" t="s">
        <v>714</v>
      </c>
      <c r="B348" s="8" t="s">
        <v>715</v>
      </c>
      <c r="C348" s="5">
        <v>45860.0</v>
      </c>
      <c r="D348" s="5" t="s">
        <v>1038</v>
      </c>
      <c r="E348" s="6">
        <v>2.0</v>
      </c>
      <c r="F348" s="9">
        <v>0.5520833333333334</v>
      </c>
      <c r="G348" s="8" t="s">
        <v>18</v>
      </c>
      <c r="H348" s="8">
        <v>59.0</v>
      </c>
      <c r="I348" s="8" t="s">
        <v>32</v>
      </c>
      <c r="J348" s="8" t="s">
        <v>39</v>
      </c>
      <c r="K348" s="8">
        <v>25.0</v>
      </c>
      <c r="L348" s="8">
        <v>29.0</v>
      </c>
      <c r="M348" s="8">
        <v>4.0</v>
      </c>
      <c r="N348" s="8">
        <v>4.0</v>
      </c>
      <c r="O348" s="8" t="s">
        <v>21</v>
      </c>
    </row>
    <row r="349" hidden="1">
      <c r="A349" s="8" t="s">
        <v>748</v>
      </c>
      <c r="B349" s="8" t="s">
        <v>749</v>
      </c>
      <c r="C349" s="5">
        <v>45861.0</v>
      </c>
      <c r="D349" s="5" t="s">
        <v>1036</v>
      </c>
      <c r="E349" s="6">
        <v>3.0</v>
      </c>
      <c r="F349" s="9">
        <v>0.5</v>
      </c>
      <c r="G349" s="8" t="s">
        <v>18</v>
      </c>
      <c r="H349" s="8">
        <v>34.0</v>
      </c>
      <c r="I349" s="8" t="s">
        <v>54</v>
      </c>
      <c r="J349" s="8" t="s">
        <v>39</v>
      </c>
      <c r="K349" s="8">
        <v>15.0</v>
      </c>
      <c r="L349" s="8">
        <v>19.0</v>
      </c>
      <c r="M349" s="8">
        <v>4.0</v>
      </c>
      <c r="N349" s="8">
        <v>4.0</v>
      </c>
      <c r="O349" s="8" t="s">
        <v>21</v>
      </c>
    </row>
    <row r="350" hidden="1">
      <c r="A350" s="8" t="s">
        <v>778</v>
      </c>
      <c r="B350" s="8" t="s">
        <v>779</v>
      </c>
      <c r="C350" s="5">
        <v>45862.0</v>
      </c>
      <c r="D350" s="5" t="s">
        <v>1037</v>
      </c>
      <c r="E350" s="6">
        <v>4.0</v>
      </c>
      <c r="F350" s="9">
        <v>0.4166666666666667</v>
      </c>
      <c r="G350" s="8" t="s">
        <v>27</v>
      </c>
      <c r="H350" s="8">
        <v>41.0</v>
      </c>
      <c r="I350" s="8" t="s">
        <v>32</v>
      </c>
      <c r="J350" s="8" t="s">
        <v>20</v>
      </c>
      <c r="K350" s="8">
        <v>25.0</v>
      </c>
      <c r="L350" s="8">
        <v>29.0</v>
      </c>
      <c r="M350" s="8">
        <v>4.0</v>
      </c>
      <c r="N350" s="8">
        <v>4.0</v>
      </c>
      <c r="O350" s="8" t="s">
        <v>21</v>
      </c>
    </row>
    <row r="351" hidden="1">
      <c r="A351" s="8" t="s">
        <v>780</v>
      </c>
      <c r="B351" s="8" t="s">
        <v>781</v>
      </c>
      <c r="C351" s="5">
        <v>45862.0</v>
      </c>
      <c r="D351" s="5" t="s">
        <v>1037</v>
      </c>
      <c r="E351" s="6">
        <v>4.0</v>
      </c>
      <c r="F351" s="9">
        <v>0.53125</v>
      </c>
      <c r="G351" s="8" t="s">
        <v>27</v>
      </c>
      <c r="H351" s="8">
        <v>64.0</v>
      </c>
      <c r="I351" s="8" t="s">
        <v>32</v>
      </c>
      <c r="J351" s="8" t="s">
        <v>20</v>
      </c>
      <c r="K351" s="8">
        <v>20.0</v>
      </c>
      <c r="L351" s="8">
        <v>24.0</v>
      </c>
      <c r="M351" s="8">
        <v>4.0</v>
      </c>
      <c r="N351" s="8">
        <v>4.0</v>
      </c>
      <c r="O351" s="8" t="s">
        <v>21</v>
      </c>
    </row>
    <row r="352" hidden="1">
      <c r="A352" s="8" t="s">
        <v>782</v>
      </c>
      <c r="B352" s="8" t="s">
        <v>783</v>
      </c>
      <c r="C352" s="5">
        <v>45862.0</v>
      </c>
      <c r="D352" s="5" t="s">
        <v>1037</v>
      </c>
      <c r="E352" s="6">
        <v>4.0</v>
      </c>
      <c r="F352" s="9">
        <v>0.3854166666666667</v>
      </c>
      <c r="G352" s="8" t="s">
        <v>27</v>
      </c>
      <c r="H352" s="8">
        <v>54.0</v>
      </c>
      <c r="I352" s="8" t="s">
        <v>24</v>
      </c>
      <c r="J352" s="8" t="s">
        <v>20</v>
      </c>
      <c r="K352" s="8">
        <v>30.0</v>
      </c>
      <c r="L352" s="8">
        <v>34.0</v>
      </c>
      <c r="M352" s="8">
        <v>4.0</v>
      </c>
      <c r="N352" s="8">
        <v>4.0</v>
      </c>
      <c r="O352" s="8" t="s">
        <v>21</v>
      </c>
    </row>
    <row r="353" hidden="1">
      <c r="A353" s="8" t="s">
        <v>818</v>
      </c>
      <c r="B353" s="8" t="s">
        <v>819</v>
      </c>
      <c r="C353" s="5">
        <v>45863.0</v>
      </c>
      <c r="D353" s="5" t="s">
        <v>1034</v>
      </c>
      <c r="E353" s="6">
        <v>5.0</v>
      </c>
      <c r="F353" s="9">
        <v>0.40625</v>
      </c>
      <c r="G353" s="8" t="s">
        <v>27</v>
      </c>
      <c r="H353" s="8">
        <v>12.0</v>
      </c>
      <c r="I353" s="8" t="s">
        <v>32</v>
      </c>
      <c r="J353" s="8" t="s">
        <v>39</v>
      </c>
      <c r="K353" s="8">
        <v>15.0</v>
      </c>
      <c r="L353" s="8">
        <v>19.0</v>
      </c>
      <c r="M353" s="8">
        <v>4.0</v>
      </c>
      <c r="N353" s="8">
        <v>4.0</v>
      </c>
      <c r="O353" s="8" t="s">
        <v>21</v>
      </c>
    </row>
    <row r="354" hidden="1">
      <c r="A354" s="8" t="s">
        <v>852</v>
      </c>
      <c r="B354" s="8" t="s">
        <v>853</v>
      </c>
      <c r="C354" s="5">
        <v>45864.0</v>
      </c>
      <c r="D354" s="5" t="s">
        <v>1035</v>
      </c>
      <c r="E354" s="6">
        <v>6.0</v>
      </c>
      <c r="F354" s="9">
        <v>0.3854166666666667</v>
      </c>
      <c r="G354" s="8" t="s">
        <v>27</v>
      </c>
      <c r="H354" s="8">
        <v>34.0</v>
      </c>
      <c r="I354" s="8" t="s">
        <v>54</v>
      </c>
      <c r="J354" s="8" t="s">
        <v>20</v>
      </c>
      <c r="K354" s="8">
        <v>20.0</v>
      </c>
      <c r="L354" s="8">
        <v>24.0</v>
      </c>
      <c r="M354" s="8">
        <v>4.0</v>
      </c>
      <c r="N354" s="8">
        <v>4.0</v>
      </c>
      <c r="O354" s="8" t="s">
        <v>21</v>
      </c>
    </row>
    <row r="355" hidden="1">
      <c r="A355" s="8" t="s">
        <v>890</v>
      </c>
      <c r="B355" s="8" t="s">
        <v>891</v>
      </c>
      <c r="C355" s="5">
        <v>45865.0</v>
      </c>
      <c r="D355" s="5" t="s">
        <v>1032</v>
      </c>
      <c r="E355" s="6">
        <v>7.0</v>
      </c>
      <c r="F355" s="9">
        <v>0.5520833333333334</v>
      </c>
      <c r="G355" s="8" t="s">
        <v>27</v>
      </c>
      <c r="H355" s="8">
        <v>40.0</v>
      </c>
      <c r="I355" s="8" t="s">
        <v>54</v>
      </c>
      <c r="J355" s="8" t="s">
        <v>20</v>
      </c>
      <c r="K355" s="8">
        <v>20.0</v>
      </c>
      <c r="L355" s="8">
        <v>24.0</v>
      </c>
      <c r="M355" s="8">
        <v>4.0</v>
      </c>
      <c r="N355" s="8">
        <v>4.0</v>
      </c>
      <c r="O355" s="8" t="s">
        <v>21</v>
      </c>
    </row>
    <row r="356" hidden="1">
      <c r="A356" s="8" t="s">
        <v>922</v>
      </c>
      <c r="B356" s="8" t="s">
        <v>923</v>
      </c>
      <c r="C356" s="5">
        <v>45866.0</v>
      </c>
      <c r="D356" s="5" t="s">
        <v>1033</v>
      </c>
      <c r="E356" s="6">
        <v>1.0</v>
      </c>
      <c r="F356" s="9">
        <v>0.4791666666666667</v>
      </c>
      <c r="G356" s="8" t="s">
        <v>18</v>
      </c>
      <c r="H356" s="8">
        <v>65.0</v>
      </c>
      <c r="I356" s="8" t="s">
        <v>54</v>
      </c>
      <c r="J356" s="8" t="s">
        <v>20</v>
      </c>
      <c r="K356" s="8">
        <v>20.0</v>
      </c>
      <c r="L356" s="8">
        <v>24.0</v>
      </c>
      <c r="M356" s="8">
        <v>4.0</v>
      </c>
      <c r="N356" s="8">
        <v>4.0</v>
      </c>
      <c r="O356" s="8" t="s">
        <v>21</v>
      </c>
    </row>
    <row r="357" hidden="1">
      <c r="A357" s="8" t="s">
        <v>924</v>
      </c>
      <c r="B357" s="8" t="s">
        <v>925</v>
      </c>
      <c r="C357" s="5">
        <v>45866.0</v>
      </c>
      <c r="D357" s="5" t="s">
        <v>1033</v>
      </c>
      <c r="E357" s="6">
        <v>1.0</v>
      </c>
      <c r="F357" s="9">
        <v>0.4895833333333333</v>
      </c>
      <c r="G357" s="8" t="s">
        <v>27</v>
      </c>
      <c r="H357" s="8">
        <v>54.0</v>
      </c>
      <c r="I357" s="8" t="s">
        <v>32</v>
      </c>
      <c r="J357" s="8" t="s">
        <v>20</v>
      </c>
      <c r="K357" s="8">
        <v>20.0</v>
      </c>
      <c r="L357" s="8">
        <v>24.0</v>
      </c>
      <c r="M357" s="8">
        <v>4.0</v>
      </c>
      <c r="N357" s="8">
        <v>4.0</v>
      </c>
      <c r="O357" s="8" t="s">
        <v>21</v>
      </c>
    </row>
    <row r="358" hidden="1">
      <c r="A358" s="8" t="s">
        <v>926</v>
      </c>
      <c r="B358" s="8" t="s">
        <v>927</v>
      </c>
      <c r="C358" s="5">
        <v>45866.0</v>
      </c>
      <c r="D358" s="5" t="s">
        <v>1033</v>
      </c>
      <c r="E358" s="6">
        <v>1.0</v>
      </c>
      <c r="F358" s="9">
        <v>0.4791666666666667</v>
      </c>
      <c r="G358" s="8" t="s">
        <v>18</v>
      </c>
      <c r="H358" s="8">
        <v>17.0</v>
      </c>
      <c r="I358" s="8" t="s">
        <v>32</v>
      </c>
      <c r="J358" s="8" t="s">
        <v>20</v>
      </c>
      <c r="K358" s="8">
        <v>20.0</v>
      </c>
      <c r="L358" s="8">
        <v>24.0</v>
      </c>
      <c r="M358" s="8">
        <v>4.0</v>
      </c>
      <c r="N358" s="8">
        <v>4.0</v>
      </c>
      <c r="O358" s="8" t="s">
        <v>21</v>
      </c>
    </row>
    <row r="359" hidden="1">
      <c r="A359" s="8" t="s">
        <v>928</v>
      </c>
      <c r="B359" s="8" t="s">
        <v>929</v>
      </c>
      <c r="C359" s="5">
        <v>45866.0</v>
      </c>
      <c r="D359" s="5" t="s">
        <v>1033</v>
      </c>
      <c r="E359" s="6">
        <v>1.0</v>
      </c>
      <c r="F359" s="9">
        <v>0.59375</v>
      </c>
      <c r="G359" s="8" t="s">
        <v>18</v>
      </c>
      <c r="H359" s="8">
        <v>40.0</v>
      </c>
      <c r="I359" s="8" t="s">
        <v>32</v>
      </c>
      <c r="J359" s="8" t="s">
        <v>20</v>
      </c>
      <c r="K359" s="8">
        <v>20.0</v>
      </c>
      <c r="L359" s="8">
        <v>24.0</v>
      </c>
      <c r="M359" s="8">
        <v>4.0</v>
      </c>
      <c r="N359" s="8">
        <v>4.0</v>
      </c>
      <c r="O359" s="8" t="s">
        <v>21</v>
      </c>
    </row>
    <row r="360" hidden="1">
      <c r="A360" s="8" t="s">
        <v>974</v>
      </c>
      <c r="B360" s="8" t="s">
        <v>975</v>
      </c>
      <c r="C360" s="5">
        <v>45867.0</v>
      </c>
      <c r="D360" s="5" t="s">
        <v>1038</v>
      </c>
      <c r="E360" s="6">
        <v>2.0</v>
      </c>
      <c r="F360" s="9">
        <v>0.46875</v>
      </c>
      <c r="G360" s="8" t="s">
        <v>18</v>
      </c>
      <c r="H360" s="8">
        <v>77.0</v>
      </c>
      <c r="I360" s="8" t="s">
        <v>54</v>
      </c>
      <c r="J360" s="8" t="s">
        <v>39</v>
      </c>
      <c r="K360" s="8">
        <v>20.0</v>
      </c>
      <c r="L360" s="8">
        <v>24.0</v>
      </c>
      <c r="M360" s="8">
        <v>4.0</v>
      </c>
      <c r="N360" s="8">
        <v>4.0</v>
      </c>
      <c r="O360" s="8" t="s">
        <v>21</v>
      </c>
    </row>
    <row r="361" hidden="1">
      <c r="A361" s="8" t="s">
        <v>1016</v>
      </c>
      <c r="B361" s="8" t="s">
        <v>1017</v>
      </c>
      <c r="C361" s="5">
        <v>45868.0</v>
      </c>
      <c r="D361" s="5" t="s">
        <v>1036</v>
      </c>
      <c r="E361" s="6">
        <v>3.0</v>
      </c>
      <c r="F361" s="9">
        <v>0.4166666666666667</v>
      </c>
      <c r="G361" s="8" t="s">
        <v>27</v>
      </c>
      <c r="H361" s="8">
        <v>50.0</v>
      </c>
      <c r="I361" s="8" t="s">
        <v>19</v>
      </c>
      <c r="J361" s="8" t="s">
        <v>20</v>
      </c>
      <c r="K361" s="8">
        <v>20.0</v>
      </c>
      <c r="L361" s="8">
        <v>24.0</v>
      </c>
      <c r="M361" s="8">
        <v>4.0</v>
      </c>
      <c r="N361" s="8">
        <v>4.0</v>
      </c>
      <c r="O361" s="8" t="s">
        <v>21</v>
      </c>
    </row>
    <row r="362" hidden="1">
      <c r="A362" s="8" t="s">
        <v>181</v>
      </c>
      <c r="B362" s="8" t="s">
        <v>182</v>
      </c>
      <c r="C362" s="5">
        <v>45842.0</v>
      </c>
      <c r="D362" s="5" t="s">
        <v>1034</v>
      </c>
      <c r="E362" s="6">
        <v>5.0</v>
      </c>
      <c r="F362" s="9">
        <v>0.6041666666666666</v>
      </c>
      <c r="G362" s="8" t="s">
        <v>18</v>
      </c>
      <c r="H362" s="8">
        <v>15.0</v>
      </c>
      <c r="I362" s="8" t="s">
        <v>24</v>
      </c>
      <c r="J362" s="8" t="s">
        <v>39</v>
      </c>
      <c r="K362" s="8">
        <v>25.0</v>
      </c>
      <c r="L362" s="8">
        <v>30.0</v>
      </c>
      <c r="M362" s="8">
        <v>5.0</v>
      </c>
      <c r="N362" s="8">
        <v>5.0</v>
      </c>
      <c r="O362" s="8" t="s">
        <v>21</v>
      </c>
    </row>
    <row r="363" hidden="1">
      <c r="A363" s="8" t="s">
        <v>273</v>
      </c>
      <c r="B363" s="8" t="s">
        <v>274</v>
      </c>
      <c r="C363" s="5">
        <v>45845.0</v>
      </c>
      <c r="D363" s="5" t="s">
        <v>1033</v>
      </c>
      <c r="E363" s="6">
        <v>1.0</v>
      </c>
      <c r="F363" s="9">
        <v>0.375</v>
      </c>
      <c r="G363" s="8" t="s">
        <v>18</v>
      </c>
      <c r="H363" s="8">
        <v>11.0</v>
      </c>
      <c r="I363" s="8" t="s">
        <v>32</v>
      </c>
      <c r="J363" s="8" t="s">
        <v>39</v>
      </c>
      <c r="K363" s="8">
        <v>25.0</v>
      </c>
      <c r="L363" s="8">
        <v>30.0</v>
      </c>
      <c r="M363" s="8">
        <v>5.0</v>
      </c>
      <c r="N363" s="8">
        <v>5.0</v>
      </c>
      <c r="O363" s="8" t="s">
        <v>21</v>
      </c>
    </row>
    <row r="364" hidden="1">
      <c r="A364" s="8" t="s">
        <v>275</v>
      </c>
      <c r="B364" s="8" t="s">
        <v>276</v>
      </c>
      <c r="C364" s="5">
        <v>45845.0</v>
      </c>
      <c r="D364" s="5" t="s">
        <v>1033</v>
      </c>
      <c r="E364" s="6">
        <v>1.0</v>
      </c>
      <c r="F364" s="9">
        <v>0.4583333333333333</v>
      </c>
      <c r="G364" s="8" t="s">
        <v>27</v>
      </c>
      <c r="H364" s="8">
        <v>24.0</v>
      </c>
      <c r="I364" s="8" t="s">
        <v>54</v>
      </c>
      <c r="J364" s="8" t="s">
        <v>39</v>
      </c>
      <c r="K364" s="8">
        <v>20.0</v>
      </c>
      <c r="L364" s="8">
        <v>25.0</v>
      </c>
      <c r="M364" s="8">
        <v>5.0</v>
      </c>
      <c r="N364" s="8">
        <v>5.0</v>
      </c>
      <c r="O364" s="8" t="s">
        <v>21</v>
      </c>
    </row>
    <row r="365" hidden="1">
      <c r="A365" s="8" t="s">
        <v>450</v>
      </c>
      <c r="B365" s="8" t="s">
        <v>451</v>
      </c>
      <c r="C365" s="5">
        <v>45851.0</v>
      </c>
      <c r="D365" s="5" t="s">
        <v>1032</v>
      </c>
      <c r="E365" s="6">
        <v>7.0</v>
      </c>
      <c r="F365" s="9">
        <v>0.625</v>
      </c>
      <c r="G365" s="8" t="s">
        <v>27</v>
      </c>
      <c r="H365" s="8">
        <v>75.0</v>
      </c>
      <c r="I365" s="8" t="s">
        <v>24</v>
      </c>
      <c r="J365" s="8" t="s">
        <v>20</v>
      </c>
      <c r="K365" s="8">
        <v>20.0</v>
      </c>
      <c r="L365" s="8">
        <v>25.0</v>
      </c>
      <c r="M365" s="8">
        <v>5.0</v>
      </c>
      <c r="N365" s="8">
        <v>5.0</v>
      </c>
      <c r="O365" s="8" t="s">
        <v>21</v>
      </c>
    </row>
    <row r="366" hidden="1">
      <c r="A366" s="8" t="s">
        <v>526</v>
      </c>
      <c r="B366" s="8" t="s">
        <v>527</v>
      </c>
      <c r="C366" s="5">
        <v>45854.0</v>
      </c>
      <c r="D366" s="5" t="s">
        <v>1036</v>
      </c>
      <c r="E366" s="6">
        <v>3.0</v>
      </c>
      <c r="F366" s="9">
        <v>0.6875</v>
      </c>
      <c r="G366" s="8" t="s">
        <v>18</v>
      </c>
      <c r="H366" s="8">
        <v>66.0</v>
      </c>
      <c r="I366" s="8" t="s">
        <v>54</v>
      </c>
      <c r="J366" s="8" t="s">
        <v>20</v>
      </c>
      <c r="K366" s="8">
        <v>15.0</v>
      </c>
      <c r="L366" s="8">
        <v>20.0</v>
      </c>
      <c r="M366" s="8">
        <v>5.0</v>
      </c>
      <c r="N366" s="8">
        <v>5.0</v>
      </c>
      <c r="O366" s="8" t="s">
        <v>21</v>
      </c>
    </row>
    <row r="367" hidden="1">
      <c r="A367" s="8" t="s">
        <v>528</v>
      </c>
      <c r="B367" s="8" t="s">
        <v>529</v>
      </c>
      <c r="C367" s="5">
        <v>45854.0</v>
      </c>
      <c r="D367" s="5" t="s">
        <v>1036</v>
      </c>
      <c r="E367" s="6">
        <v>3.0</v>
      </c>
      <c r="F367" s="9">
        <v>0.4583333333333333</v>
      </c>
      <c r="G367" s="8" t="s">
        <v>27</v>
      </c>
      <c r="H367" s="8">
        <v>74.0</v>
      </c>
      <c r="I367" s="8" t="s">
        <v>32</v>
      </c>
      <c r="J367" s="8" t="s">
        <v>39</v>
      </c>
      <c r="K367" s="8">
        <v>15.0</v>
      </c>
      <c r="L367" s="8">
        <v>20.0</v>
      </c>
      <c r="M367" s="8">
        <v>5.0</v>
      </c>
      <c r="N367" s="8">
        <v>5.0</v>
      </c>
      <c r="O367" s="8" t="s">
        <v>21</v>
      </c>
    </row>
    <row r="368" hidden="1">
      <c r="A368" s="8" t="s">
        <v>750</v>
      </c>
      <c r="B368" s="8" t="s">
        <v>751</v>
      </c>
      <c r="C368" s="5">
        <v>45861.0</v>
      </c>
      <c r="D368" s="5" t="s">
        <v>1036</v>
      </c>
      <c r="E368" s="6">
        <v>3.0</v>
      </c>
      <c r="F368" s="9">
        <v>0.6666666666666666</v>
      </c>
      <c r="G368" s="8" t="s">
        <v>18</v>
      </c>
      <c r="H368" s="8">
        <v>40.0</v>
      </c>
      <c r="I368" s="8" t="s">
        <v>19</v>
      </c>
      <c r="J368" s="8" t="s">
        <v>20</v>
      </c>
      <c r="K368" s="8">
        <v>15.0</v>
      </c>
      <c r="L368" s="8">
        <v>20.0</v>
      </c>
      <c r="M368" s="8">
        <v>5.0</v>
      </c>
      <c r="N368" s="8">
        <v>5.0</v>
      </c>
      <c r="O368" s="8" t="s">
        <v>21</v>
      </c>
    </row>
    <row r="369" hidden="1">
      <c r="A369" s="8" t="s">
        <v>752</v>
      </c>
      <c r="B369" s="8" t="s">
        <v>753</v>
      </c>
      <c r="C369" s="5">
        <v>45861.0</v>
      </c>
      <c r="D369" s="5" t="s">
        <v>1036</v>
      </c>
      <c r="E369" s="6">
        <v>3.0</v>
      </c>
      <c r="F369" s="9">
        <v>0.6979166666666666</v>
      </c>
      <c r="G369" s="8" t="s">
        <v>27</v>
      </c>
      <c r="H369" s="8">
        <v>51.0</v>
      </c>
      <c r="I369" s="8" t="s">
        <v>24</v>
      </c>
      <c r="J369" s="8" t="s">
        <v>20</v>
      </c>
      <c r="K369" s="8">
        <v>25.0</v>
      </c>
      <c r="L369" s="8">
        <v>30.0</v>
      </c>
      <c r="M369" s="8">
        <v>5.0</v>
      </c>
      <c r="N369" s="8">
        <v>5.0</v>
      </c>
      <c r="O369" s="8" t="s">
        <v>21</v>
      </c>
    </row>
    <row r="370" hidden="1">
      <c r="A370" s="8" t="s">
        <v>820</v>
      </c>
      <c r="B370" s="8" t="s">
        <v>821</v>
      </c>
      <c r="C370" s="5">
        <v>45863.0</v>
      </c>
      <c r="D370" s="5" t="s">
        <v>1034</v>
      </c>
      <c r="E370" s="6">
        <v>5.0</v>
      </c>
      <c r="F370" s="9">
        <v>0.40625</v>
      </c>
      <c r="G370" s="8" t="s">
        <v>27</v>
      </c>
      <c r="H370" s="8">
        <v>44.0</v>
      </c>
      <c r="I370" s="8" t="s">
        <v>54</v>
      </c>
      <c r="J370" s="8" t="s">
        <v>20</v>
      </c>
      <c r="K370" s="8">
        <v>15.0</v>
      </c>
      <c r="L370" s="8">
        <v>20.0</v>
      </c>
      <c r="M370" s="8">
        <v>5.0</v>
      </c>
      <c r="N370" s="8">
        <v>5.0</v>
      </c>
      <c r="O370" s="8" t="s">
        <v>21</v>
      </c>
    </row>
    <row r="371" hidden="1">
      <c r="A371" s="8" t="s">
        <v>854</v>
      </c>
      <c r="B371" s="8" t="s">
        <v>855</v>
      </c>
      <c r="C371" s="5">
        <v>45864.0</v>
      </c>
      <c r="D371" s="5" t="s">
        <v>1035</v>
      </c>
      <c r="E371" s="6">
        <v>6.0</v>
      </c>
      <c r="F371" s="9">
        <v>0.4895833333333333</v>
      </c>
      <c r="G371" s="8" t="s">
        <v>18</v>
      </c>
      <c r="H371" s="8">
        <v>37.0</v>
      </c>
      <c r="I371" s="8" t="s">
        <v>32</v>
      </c>
      <c r="J371" s="8" t="s">
        <v>20</v>
      </c>
      <c r="K371" s="8">
        <v>25.0</v>
      </c>
      <c r="L371" s="8">
        <v>30.0</v>
      </c>
      <c r="M371" s="8">
        <v>5.0</v>
      </c>
      <c r="N371" s="8">
        <v>5.0</v>
      </c>
      <c r="O371" s="8" t="s">
        <v>21</v>
      </c>
    </row>
    <row r="372" hidden="1">
      <c r="A372" s="8" t="s">
        <v>892</v>
      </c>
      <c r="B372" s="8" t="s">
        <v>893</v>
      </c>
      <c r="C372" s="5">
        <v>45865.0</v>
      </c>
      <c r="D372" s="5" t="s">
        <v>1032</v>
      </c>
      <c r="E372" s="6">
        <v>7.0</v>
      </c>
      <c r="F372" s="9">
        <v>0.6041666666666666</v>
      </c>
      <c r="G372" s="8" t="s">
        <v>27</v>
      </c>
      <c r="H372" s="8">
        <v>51.0</v>
      </c>
      <c r="I372" s="8" t="s">
        <v>24</v>
      </c>
      <c r="J372" s="8" t="s">
        <v>20</v>
      </c>
      <c r="K372" s="8">
        <v>25.0</v>
      </c>
      <c r="L372" s="8">
        <v>30.0</v>
      </c>
      <c r="M372" s="8">
        <v>5.0</v>
      </c>
      <c r="N372" s="8">
        <v>5.0</v>
      </c>
      <c r="O372" s="8" t="s">
        <v>21</v>
      </c>
    </row>
    <row r="373" hidden="1">
      <c r="A373" s="8" t="s">
        <v>930</v>
      </c>
      <c r="B373" s="8" t="s">
        <v>931</v>
      </c>
      <c r="C373" s="5">
        <v>45866.0</v>
      </c>
      <c r="D373" s="5" t="s">
        <v>1033</v>
      </c>
      <c r="E373" s="6">
        <v>1.0</v>
      </c>
      <c r="F373" s="9">
        <v>0.34375</v>
      </c>
      <c r="G373" s="8" t="s">
        <v>27</v>
      </c>
      <c r="H373" s="8">
        <v>62.0</v>
      </c>
      <c r="I373" s="8" t="s">
        <v>24</v>
      </c>
      <c r="J373" s="8" t="s">
        <v>85</v>
      </c>
      <c r="K373" s="8">
        <v>30.0</v>
      </c>
      <c r="L373" s="8">
        <v>35.0</v>
      </c>
      <c r="M373" s="8">
        <v>5.0</v>
      </c>
      <c r="N373" s="8">
        <v>5.0</v>
      </c>
      <c r="O373" s="8" t="s">
        <v>21</v>
      </c>
    </row>
    <row r="374" hidden="1">
      <c r="A374" s="8" t="s">
        <v>976</v>
      </c>
      <c r="B374" s="8" t="s">
        <v>977</v>
      </c>
      <c r="C374" s="5">
        <v>45867.0</v>
      </c>
      <c r="D374" s="5" t="s">
        <v>1038</v>
      </c>
      <c r="E374" s="6">
        <v>2.0</v>
      </c>
      <c r="F374" s="9">
        <v>0.40625</v>
      </c>
      <c r="G374" s="8" t="s">
        <v>18</v>
      </c>
      <c r="H374" s="8">
        <v>50.0</v>
      </c>
      <c r="I374" s="8" t="s">
        <v>54</v>
      </c>
      <c r="J374" s="8" t="s">
        <v>20</v>
      </c>
      <c r="K374" s="8">
        <v>25.0</v>
      </c>
      <c r="L374" s="8">
        <v>30.0</v>
      </c>
      <c r="M374" s="8">
        <v>5.0</v>
      </c>
      <c r="N374" s="8">
        <v>5.0</v>
      </c>
      <c r="O374" s="8" t="s">
        <v>21</v>
      </c>
    </row>
    <row r="375" hidden="1">
      <c r="A375" s="8" t="s">
        <v>102</v>
      </c>
      <c r="B375" s="8" t="s">
        <v>103</v>
      </c>
      <c r="C375" s="5">
        <v>45840.0</v>
      </c>
      <c r="D375" s="5" t="s">
        <v>1036</v>
      </c>
      <c r="E375" s="6">
        <v>3.0</v>
      </c>
      <c r="F375" s="9">
        <v>0.5208333333333334</v>
      </c>
      <c r="G375" s="8" t="s">
        <v>27</v>
      </c>
      <c r="H375" s="8">
        <v>33.0</v>
      </c>
      <c r="I375" s="8" t="s">
        <v>54</v>
      </c>
      <c r="J375" s="8" t="s">
        <v>85</v>
      </c>
      <c r="K375" s="8">
        <v>20.0</v>
      </c>
      <c r="L375" s="8">
        <v>26.0</v>
      </c>
      <c r="M375" s="8">
        <v>6.0</v>
      </c>
      <c r="N375" s="8">
        <v>6.0</v>
      </c>
      <c r="O375" s="8" t="s">
        <v>21</v>
      </c>
    </row>
    <row r="376" hidden="1">
      <c r="A376" s="8" t="s">
        <v>151</v>
      </c>
      <c r="B376" s="8" t="s">
        <v>152</v>
      </c>
      <c r="C376" s="5">
        <v>45841.0</v>
      </c>
      <c r="D376" s="5" t="s">
        <v>1037</v>
      </c>
      <c r="E376" s="6">
        <v>4.0</v>
      </c>
      <c r="F376" s="9">
        <v>0.5729166666666666</v>
      </c>
      <c r="G376" s="8" t="s">
        <v>18</v>
      </c>
      <c r="H376" s="8">
        <v>15.0</v>
      </c>
      <c r="I376" s="8" t="s">
        <v>24</v>
      </c>
      <c r="J376" s="8" t="s">
        <v>20</v>
      </c>
      <c r="K376" s="8">
        <v>15.0</v>
      </c>
      <c r="L376" s="8">
        <v>21.0</v>
      </c>
      <c r="M376" s="8">
        <v>6.0</v>
      </c>
      <c r="N376" s="8">
        <v>6.0</v>
      </c>
      <c r="O376" s="8" t="s">
        <v>21</v>
      </c>
    </row>
    <row r="377" hidden="1">
      <c r="A377" s="8" t="s">
        <v>311</v>
      </c>
      <c r="B377" s="8" t="s">
        <v>312</v>
      </c>
      <c r="C377" s="5">
        <v>45846.0</v>
      </c>
      <c r="D377" s="5" t="s">
        <v>1038</v>
      </c>
      <c r="E377" s="6">
        <v>2.0</v>
      </c>
      <c r="F377" s="9">
        <v>0.5729166666666666</v>
      </c>
      <c r="G377" s="8" t="s">
        <v>27</v>
      </c>
      <c r="H377" s="8">
        <v>77.0</v>
      </c>
      <c r="I377" s="8" t="s">
        <v>54</v>
      </c>
      <c r="J377" s="8" t="s">
        <v>20</v>
      </c>
      <c r="K377" s="8">
        <v>20.0</v>
      </c>
      <c r="L377" s="8">
        <v>26.0</v>
      </c>
      <c r="M377" s="8">
        <v>6.0</v>
      </c>
      <c r="N377" s="8">
        <v>6.0</v>
      </c>
      <c r="O377" s="8" t="s">
        <v>21</v>
      </c>
    </row>
    <row r="378" hidden="1">
      <c r="A378" s="8" t="s">
        <v>313</v>
      </c>
      <c r="B378" s="8" t="s">
        <v>314</v>
      </c>
      <c r="C378" s="5">
        <v>45846.0</v>
      </c>
      <c r="D378" s="5" t="s">
        <v>1038</v>
      </c>
      <c r="E378" s="6">
        <v>2.0</v>
      </c>
      <c r="F378" s="9">
        <v>0.375</v>
      </c>
      <c r="G378" s="8" t="s">
        <v>18</v>
      </c>
      <c r="H378" s="8">
        <v>8.0</v>
      </c>
      <c r="I378" s="8" t="s">
        <v>24</v>
      </c>
      <c r="J378" s="8" t="s">
        <v>20</v>
      </c>
      <c r="K378" s="8">
        <v>15.0</v>
      </c>
      <c r="L378" s="8">
        <v>21.0</v>
      </c>
      <c r="M378" s="8">
        <v>6.0</v>
      </c>
      <c r="N378" s="8">
        <v>6.0</v>
      </c>
      <c r="O378" s="8" t="s">
        <v>21</v>
      </c>
    </row>
    <row r="379" hidden="1">
      <c r="A379" s="8" t="s">
        <v>315</v>
      </c>
      <c r="B379" s="8" t="s">
        <v>316</v>
      </c>
      <c r="C379" s="5">
        <v>45846.0</v>
      </c>
      <c r="D379" s="5" t="s">
        <v>1038</v>
      </c>
      <c r="E379" s="6">
        <v>2.0</v>
      </c>
      <c r="F379" s="9">
        <v>0.5416666666666666</v>
      </c>
      <c r="G379" s="8" t="s">
        <v>27</v>
      </c>
      <c r="H379" s="8">
        <v>76.0</v>
      </c>
      <c r="I379" s="8" t="s">
        <v>32</v>
      </c>
      <c r="J379" s="8" t="s">
        <v>20</v>
      </c>
      <c r="K379" s="8">
        <v>15.0</v>
      </c>
      <c r="L379" s="8">
        <v>21.0</v>
      </c>
      <c r="M379" s="8">
        <v>6.0</v>
      </c>
      <c r="N379" s="8">
        <v>6.0</v>
      </c>
      <c r="O379" s="8" t="s">
        <v>21</v>
      </c>
    </row>
    <row r="380" hidden="1">
      <c r="A380" s="8" t="s">
        <v>494</v>
      </c>
      <c r="B380" s="8" t="s">
        <v>495</v>
      </c>
      <c r="C380" s="5">
        <v>45853.0</v>
      </c>
      <c r="D380" s="5" t="s">
        <v>1038</v>
      </c>
      <c r="E380" s="6">
        <v>2.0</v>
      </c>
      <c r="F380" s="9">
        <v>0.6041666666666666</v>
      </c>
      <c r="G380" s="8" t="s">
        <v>18</v>
      </c>
      <c r="H380" s="8">
        <v>8.0</v>
      </c>
      <c r="I380" s="8" t="s">
        <v>54</v>
      </c>
      <c r="J380" s="8" t="s">
        <v>39</v>
      </c>
      <c r="K380" s="8">
        <v>15.0</v>
      </c>
      <c r="L380" s="8">
        <v>21.0</v>
      </c>
      <c r="M380" s="8">
        <v>6.0</v>
      </c>
      <c r="N380" s="8">
        <v>6.0</v>
      </c>
      <c r="O380" s="8" t="s">
        <v>21</v>
      </c>
    </row>
    <row r="381" hidden="1">
      <c r="A381" s="8" t="s">
        <v>614</v>
      </c>
      <c r="B381" s="8" t="s">
        <v>615</v>
      </c>
      <c r="C381" s="5">
        <v>45857.0</v>
      </c>
      <c r="D381" s="5" t="s">
        <v>1035</v>
      </c>
      <c r="E381" s="6">
        <v>6.0</v>
      </c>
      <c r="F381" s="9">
        <v>0.4895833333333333</v>
      </c>
      <c r="G381" s="8" t="s">
        <v>27</v>
      </c>
      <c r="H381" s="8">
        <v>55.0</v>
      </c>
      <c r="I381" s="8" t="s">
        <v>54</v>
      </c>
      <c r="J381" s="8" t="s">
        <v>39</v>
      </c>
      <c r="K381" s="8">
        <v>20.0</v>
      </c>
      <c r="L381" s="8">
        <v>26.0</v>
      </c>
      <c r="M381" s="8">
        <v>6.0</v>
      </c>
      <c r="N381" s="8">
        <v>6.0</v>
      </c>
      <c r="O381" s="8" t="s">
        <v>21</v>
      </c>
    </row>
    <row r="382" hidden="1">
      <c r="A382" s="8" t="s">
        <v>716</v>
      </c>
      <c r="B382" s="8" t="s">
        <v>717</v>
      </c>
      <c r="C382" s="5">
        <v>45860.0</v>
      </c>
      <c r="D382" s="5" t="s">
        <v>1038</v>
      </c>
      <c r="E382" s="6">
        <v>2.0</v>
      </c>
      <c r="F382" s="9">
        <v>0.6458333333333334</v>
      </c>
      <c r="G382" s="8" t="s">
        <v>18</v>
      </c>
      <c r="H382" s="8">
        <v>7.0</v>
      </c>
      <c r="I382" s="8" t="s">
        <v>24</v>
      </c>
      <c r="J382" s="8" t="s">
        <v>20</v>
      </c>
      <c r="K382" s="8">
        <v>20.0</v>
      </c>
      <c r="L382" s="8">
        <v>26.0</v>
      </c>
      <c r="M382" s="8">
        <v>6.0</v>
      </c>
      <c r="N382" s="8">
        <v>6.0</v>
      </c>
      <c r="O382" s="8" t="s">
        <v>21</v>
      </c>
    </row>
    <row r="383" hidden="1">
      <c r="A383" s="8" t="s">
        <v>718</v>
      </c>
      <c r="B383" s="8" t="s">
        <v>719</v>
      </c>
      <c r="C383" s="5">
        <v>45860.0</v>
      </c>
      <c r="D383" s="5" t="s">
        <v>1038</v>
      </c>
      <c r="E383" s="6">
        <v>2.0</v>
      </c>
      <c r="F383" s="9">
        <v>0.5729166666666666</v>
      </c>
      <c r="G383" s="8" t="s">
        <v>27</v>
      </c>
      <c r="H383" s="8">
        <v>2.0</v>
      </c>
      <c r="I383" s="8" t="s">
        <v>54</v>
      </c>
      <c r="J383" s="8" t="s">
        <v>39</v>
      </c>
      <c r="K383" s="8">
        <v>20.0</v>
      </c>
      <c r="L383" s="8">
        <v>26.0</v>
      </c>
      <c r="M383" s="8">
        <v>6.0</v>
      </c>
      <c r="N383" s="8">
        <v>6.0</v>
      </c>
      <c r="O383" s="8" t="s">
        <v>21</v>
      </c>
    </row>
    <row r="384" hidden="1">
      <c r="A384" s="8" t="s">
        <v>754</v>
      </c>
      <c r="B384" s="8" t="s">
        <v>755</v>
      </c>
      <c r="C384" s="5">
        <v>45861.0</v>
      </c>
      <c r="D384" s="5" t="s">
        <v>1036</v>
      </c>
      <c r="E384" s="6">
        <v>3.0</v>
      </c>
      <c r="F384" s="9">
        <v>0.3958333333333333</v>
      </c>
      <c r="G384" s="8" t="s">
        <v>27</v>
      </c>
      <c r="H384" s="8">
        <v>66.0</v>
      </c>
      <c r="I384" s="8" t="s">
        <v>19</v>
      </c>
      <c r="J384" s="8" t="s">
        <v>20</v>
      </c>
      <c r="K384" s="8">
        <v>25.0</v>
      </c>
      <c r="L384" s="8">
        <v>31.0</v>
      </c>
      <c r="M384" s="8">
        <v>6.0</v>
      </c>
      <c r="N384" s="8">
        <v>6.0</v>
      </c>
      <c r="O384" s="8" t="s">
        <v>21</v>
      </c>
    </row>
    <row r="385" hidden="1">
      <c r="A385" s="8" t="s">
        <v>894</v>
      </c>
      <c r="B385" s="8" t="s">
        <v>895</v>
      </c>
      <c r="C385" s="5">
        <v>45865.0</v>
      </c>
      <c r="D385" s="5" t="s">
        <v>1032</v>
      </c>
      <c r="E385" s="6">
        <v>7.0</v>
      </c>
      <c r="F385" s="9">
        <v>0.5729166666666666</v>
      </c>
      <c r="G385" s="8" t="s">
        <v>18</v>
      </c>
      <c r="H385" s="8">
        <v>50.0</v>
      </c>
      <c r="I385" s="8" t="s">
        <v>24</v>
      </c>
      <c r="J385" s="8" t="s">
        <v>20</v>
      </c>
      <c r="K385" s="8">
        <v>20.0</v>
      </c>
      <c r="L385" s="8">
        <v>26.0</v>
      </c>
      <c r="M385" s="8">
        <v>6.0</v>
      </c>
      <c r="N385" s="8">
        <v>6.0</v>
      </c>
      <c r="O385" s="8" t="s">
        <v>21</v>
      </c>
    </row>
    <row r="386" hidden="1">
      <c r="A386" s="8" t="s">
        <v>932</v>
      </c>
      <c r="B386" s="8" t="s">
        <v>933</v>
      </c>
      <c r="C386" s="5">
        <v>45866.0</v>
      </c>
      <c r="D386" s="5" t="s">
        <v>1033</v>
      </c>
      <c r="E386" s="6">
        <v>1.0</v>
      </c>
      <c r="F386" s="9">
        <v>0.3333333333333333</v>
      </c>
      <c r="G386" s="8" t="s">
        <v>27</v>
      </c>
      <c r="H386" s="8">
        <v>37.0</v>
      </c>
      <c r="I386" s="8" t="s">
        <v>32</v>
      </c>
      <c r="J386" s="8" t="s">
        <v>20</v>
      </c>
      <c r="K386" s="8">
        <v>20.0</v>
      </c>
      <c r="L386" s="8">
        <v>26.0</v>
      </c>
      <c r="M386" s="8">
        <v>6.0</v>
      </c>
      <c r="N386" s="8">
        <v>6.0</v>
      </c>
      <c r="O386" s="8" t="s">
        <v>21</v>
      </c>
    </row>
    <row r="387" hidden="1">
      <c r="A387" s="8" t="s">
        <v>978</v>
      </c>
      <c r="B387" s="8" t="s">
        <v>979</v>
      </c>
      <c r="C387" s="5">
        <v>45867.0</v>
      </c>
      <c r="D387" s="5" t="s">
        <v>1038</v>
      </c>
      <c r="E387" s="6">
        <v>2.0</v>
      </c>
      <c r="F387" s="9">
        <v>0.3854166666666667</v>
      </c>
      <c r="G387" s="8" t="s">
        <v>27</v>
      </c>
      <c r="H387" s="8">
        <v>5.0</v>
      </c>
      <c r="I387" s="8" t="s">
        <v>54</v>
      </c>
      <c r="J387" s="8" t="s">
        <v>39</v>
      </c>
      <c r="K387" s="8">
        <v>20.0</v>
      </c>
      <c r="L387" s="8">
        <v>26.0</v>
      </c>
      <c r="M387" s="8">
        <v>6.0</v>
      </c>
      <c r="N387" s="8">
        <v>6.0</v>
      </c>
      <c r="O387" s="8" t="s">
        <v>21</v>
      </c>
    </row>
    <row r="388" hidden="1">
      <c r="A388" s="8" t="s">
        <v>1018</v>
      </c>
      <c r="B388" s="8" t="s">
        <v>1019</v>
      </c>
      <c r="C388" s="5">
        <v>45868.0</v>
      </c>
      <c r="D388" s="5" t="s">
        <v>1036</v>
      </c>
      <c r="E388" s="6">
        <v>3.0</v>
      </c>
      <c r="F388" s="9">
        <v>0.5</v>
      </c>
      <c r="G388" s="8" t="s">
        <v>27</v>
      </c>
      <c r="H388" s="8">
        <v>52.0</v>
      </c>
      <c r="I388" s="8" t="s">
        <v>19</v>
      </c>
      <c r="J388" s="8" t="s">
        <v>20</v>
      </c>
      <c r="K388" s="8">
        <v>25.0</v>
      </c>
      <c r="L388" s="8">
        <v>31.0</v>
      </c>
      <c r="M388" s="8">
        <v>6.0</v>
      </c>
      <c r="N388" s="8">
        <v>6.0</v>
      </c>
      <c r="O388" s="8" t="s">
        <v>21</v>
      </c>
    </row>
    <row r="389" hidden="1">
      <c r="A389" s="8" t="s">
        <v>104</v>
      </c>
      <c r="B389" s="8" t="s">
        <v>105</v>
      </c>
      <c r="C389" s="5">
        <v>45840.0</v>
      </c>
      <c r="D389" s="5" t="s">
        <v>1036</v>
      </c>
      <c r="E389" s="6">
        <v>3.0</v>
      </c>
      <c r="F389" s="9">
        <v>0.3541666666666667</v>
      </c>
      <c r="G389" s="8" t="s">
        <v>27</v>
      </c>
      <c r="H389" s="8">
        <v>67.0</v>
      </c>
      <c r="I389" s="8" t="s">
        <v>32</v>
      </c>
      <c r="J389" s="8" t="s">
        <v>39</v>
      </c>
      <c r="K389" s="8">
        <v>25.0</v>
      </c>
      <c r="L389" s="8">
        <v>32.0</v>
      </c>
      <c r="M389" s="8">
        <v>7.0</v>
      </c>
      <c r="N389" s="8">
        <v>7.0</v>
      </c>
      <c r="O389" s="8" t="s">
        <v>21</v>
      </c>
    </row>
    <row r="390" hidden="1">
      <c r="A390" s="8" t="s">
        <v>277</v>
      </c>
      <c r="B390" s="8" t="s">
        <v>278</v>
      </c>
      <c r="C390" s="5">
        <v>45845.0</v>
      </c>
      <c r="D390" s="5" t="s">
        <v>1033</v>
      </c>
      <c r="E390" s="6">
        <v>1.0</v>
      </c>
      <c r="F390" s="9">
        <v>0.6770833333333334</v>
      </c>
      <c r="G390" s="8" t="s">
        <v>18</v>
      </c>
      <c r="H390" s="8">
        <v>45.0</v>
      </c>
      <c r="I390" s="8" t="s">
        <v>24</v>
      </c>
      <c r="J390" s="8" t="s">
        <v>20</v>
      </c>
      <c r="K390" s="8">
        <v>25.0</v>
      </c>
      <c r="L390" s="8">
        <v>32.0</v>
      </c>
      <c r="M390" s="8">
        <v>7.0</v>
      </c>
      <c r="N390" s="8">
        <v>7.0</v>
      </c>
      <c r="O390" s="8" t="s">
        <v>21</v>
      </c>
    </row>
    <row r="391" hidden="1">
      <c r="A391" s="8" t="s">
        <v>317</v>
      </c>
      <c r="B391" s="8" t="s">
        <v>318</v>
      </c>
      <c r="C391" s="5">
        <v>45846.0</v>
      </c>
      <c r="D391" s="5" t="s">
        <v>1038</v>
      </c>
      <c r="E391" s="6">
        <v>2.0</v>
      </c>
      <c r="F391" s="9">
        <v>0.625</v>
      </c>
      <c r="G391" s="8" t="s">
        <v>27</v>
      </c>
      <c r="H391" s="8">
        <v>49.0</v>
      </c>
      <c r="I391" s="8" t="s">
        <v>54</v>
      </c>
      <c r="J391" s="8" t="s">
        <v>20</v>
      </c>
      <c r="K391" s="8">
        <v>25.0</v>
      </c>
      <c r="L391" s="8">
        <v>32.0</v>
      </c>
      <c r="M391" s="8">
        <v>7.0</v>
      </c>
      <c r="N391" s="8">
        <v>7.0</v>
      </c>
      <c r="O391" s="8" t="s">
        <v>21</v>
      </c>
    </row>
    <row r="392" hidden="1">
      <c r="A392" s="8" t="s">
        <v>422</v>
      </c>
      <c r="B392" s="8" t="s">
        <v>423</v>
      </c>
      <c r="C392" s="5">
        <v>45850.0</v>
      </c>
      <c r="D392" s="5" t="s">
        <v>1035</v>
      </c>
      <c r="E392" s="6">
        <v>6.0</v>
      </c>
      <c r="F392" s="9">
        <v>0.5</v>
      </c>
      <c r="G392" s="8" t="s">
        <v>18</v>
      </c>
      <c r="H392" s="8">
        <v>10.0</v>
      </c>
      <c r="I392" s="8" t="s">
        <v>32</v>
      </c>
      <c r="J392" s="8" t="s">
        <v>20</v>
      </c>
      <c r="K392" s="8">
        <v>20.0</v>
      </c>
      <c r="L392" s="8">
        <v>27.0</v>
      </c>
      <c r="M392" s="8">
        <v>7.0</v>
      </c>
      <c r="N392" s="8">
        <v>7.0</v>
      </c>
      <c r="O392" s="8" t="s">
        <v>21</v>
      </c>
    </row>
    <row r="393" hidden="1">
      <c r="A393" s="8" t="s">
        <v>616</v>
      </c>
      <c r="B393" s="8" t="s">
        <v>617</v>
      </c>
      <c r="C393" s="5">
        <v>45857.0</v>
      </c>
      <c r="D393" s="5" t="s">
        <v>1035</v>
      </c>
      <c r="E393" s="6">
        <v>6.0</v>
      </c>
      <c r="F393" s="9">
        <v>0.6875</v>
      </c>
      <c r="G393" s="8" t="s">
        <v>27</v>
      </c>
      <c r="H393" s="8">
        <v>56.0</v>
      </c>
      <c r="I393" s="8" t="s">
        <v>32</v>
      </c>
      <c r="J393" s="8" t="s">
        <v>20</v>
      </c>
      <c r="K393" s="8">
        <v>25.0</v>
      </c>
      <c r="L393" s="8">
        <v>32.0</v>
      </c>
      <c r="M393" s="8">
        <v>7.0</v>
      </c>
      <c r="N393" s="8">
        <v>7.0</v>
      </c>
      <c r="O393" s="8" t="s">
        <v>21</v>
      </c>
    </row>
    <row r="394" hidden="1">
      <c r="A394" s="8" t="s">
        <v>756</v>
      </c>
      <c r="B394" s="8" t="s">
        <v>757</v>
      </c>
      <c r="C394" s="5">
        <v>45861.0</v>
      </c>
      <c r="D394" s="5" t="s">
        <v>1036</v>
      </c>
      <c r="E394" s="6">
        <v>3.0</v>
      </c>
      <c r="F394" s="9">
        <v>0.6979166666666666</v>
      </c>
      <c r="G394" s="8" t="s">
        <v>18</v>
      </c>
      <c r="H394" s="8">
        <v>23.0</v>
      </c>
      <c r="I394" s="8" t="s">
        <v>32</v>
      </c>
      <c r="J394" s="8" t="s">
        <v>85</v>
      </c>
      <c r="K394" s="8">
        <v>25.0</v>
      </c>
      <c r="L394" s="8">
        <v>32.0</v>
      </c>
      <c r="M394" s="8">
        <v>7.0</v>
      </c>
      <c r="N394" s="8">
        <v>7.0</v>
      </c>
      <c r="O394" s="8" t="s">
        <v>21</v>
      </c>
    </row>
    <row r="395" hidden="1">
      <c r="A395" s="8" t="s">
        <v>784</v>
      </c>
      <c r="B395" s="8" t="s">
        <v>785</v>
      </c>
      <c r="C395" s="5">
        <v>45862.0</v>
      </c>
      <c r="D395" s="5" t="s">
        <v>1037</v>
      </c>
      <c r="E395" s="6">
        <v>4.0</v>
      </c>
      <c r="F395" s="9">
        <v>0.4375</v>
      </c>
      <c r="G395" s="8" t="s">
        <v>18</v>
      </c>
      <c r="H395" s="8">
        <v>26.0</v>
      </c>
      <c r="I395" s="8" t="s">
        <v>32</v>
      </c>
      <c r="J395" s="8" t="s">
        <v>39</v>
      </c>
      <c r="K395" s="8">
        <v>15.0</v>
      </c>
      <c r="L395" s="8">
        <v>22.0</v>
      </c>
      <c r="M395" s="8">
        <v>7.0</v>
      </c>
      <c r="N395" s="8">
        <v>7.0</v>
      </c>
      <c r="O395" s="8" t="s">
        <v>21</v>
      </c>
    </row>
    <row r="396" hidden="1">
      <c r="A396" s="8" t="s">
        <v>786</v>
      </c>
      <c r="B396" s="8" t="s">
        <v>787</v>
      </c>
      <c r="C396" s="5">
        <v>45862.0</v>
      </c>
      <c r="D396" s="5" t="s">
        <v>1037</v>
      </c>
      <c r="E396" s="6">
        <v>4.0</v>
      </c>
      <c r="F396" s="9">
        <v>0.4791666666666667</v>
      </c>
      <c r="G396" s="8" t="s">
        <v>27</v>
      </c>
      <c r="H396" s="8">
        <v>21.0</v>
      </c>
      <c r="I396" s="8" t="s">
        <v>24</v>
      </c>
      <c r="J396" s="8" t="s">
        <v>39</v>
      </c>
      <c r="K396" s="8">
        <v>20.0</v>
      </c>
      <c r="L396" s="8">
        <v>27.0</v>
      </c>
      <c r="M396" s="8">
        <v>7.0</v>
      </c>
      <c r="N396" s="8">
        <v>7.0</v>
      </c>
      <c r="O396" s="8" t="s">
        <v>21</v>
      </c>
    </row>
    <row r="397" hidden="1">
      <c r="A397" s="8" t="s">
        <v>822</v>
      </c>
      <c r="B397" s="8" t="s">
        <v>823</v>
      </c>
      <c r="C397" s="5">
        <v>45863.0</v>
      </c>
      <c r="D397" s="5" t="s">
        <v>1034</v>
      </c>
      <c r="E397" s="6">
        <v>5.0</v>
      </c>
      <c r="F397" s="9">
        <v>0.6666666666666666</v>
      </c>
      <c r="G397" s="8" t="s">
        <v>18</v>
      </c>
      <c r="H397" s="8">
        <v>79.0</v>
      </c>
      <c r="I397" s="8" t="s">
        <v>24</v>
      </c>
      <c r="J397" s="8" t="s">
        <v>85</v>
      </c>
      <c r="K397" s="8">
        <v>15.0</v>
      </c>
      <c r="L397" s="8">
        <v>22.0</v>
      </c>
      <c r="M397" s="8">
        <v>7.0</v>
      </c>
      <c r="N397" s="8">
        <v>7.0</v>
      </c>
      <c r="O397" s="8" t="s">
        <v>21</v>
      </c>
    </row>
    <row r="398" hidden="1">
      <c r="A398" s="8" t="s">
        <v>934</v>
      </c>
      <c r="B398" s="8" t="s">
        <v>935</v>
      </c>
      <c r="C398" s="5">
        <v>45866.0</v>
      </c>
      <c r="D398" s="5" t="s">
        <v>1033</v>
      </c>
      <c r="E398" s="6">
        <v>1.0</v>
      </c>
      <c r="F398" s="9">
        <v>0.3854166666666667</v>
      </c>
      <c r="G398" s="8" t="s">
        <v>18</v>
      </c>
      <c r="H398" s="8">
        <v>46.0</v>
      </c>
      <c r="I398" s="8" t="s">
        <v>32</v>
      </c>
      <c r="J398" s="8" t="s">
        <v>20</v>
      </c>
      <c r="K398" s="8">
        <v>20.0</v>
      </c>
      <c r="L398" s="8">
        <v>27.0</v>
      </c>
      <c r="M398" s="8">
        <v>7.0</v>
      </c>
      <c r="N398" s="8">
        <v>7.0</v>
      </c>
      <c r="O398" s="8" t="s">
        <v>21</v>
      </c>
    </row>
    <row r="399" hidden="1">
      <c r="A399" s="8" t="s">
        <v>936</v>
      </c>
      <c r="B399" s="8" t="s">
        <v>937</v>
      </c>
      <c r="C399" s="5">
        <v>45866.0</v>
      </c>
      <c r="D399" s="5" t="s">
        <v>1033</v>
      </c>
      <c r="E399" s="6">
        <v>1.0</v>
      </c>
      <c r="F399" s="9">
        <v>0.5833333333333334</v>
      </c>
      <c r="G399" s="8" t="s">
        <v>18</v>
      </c>
      <c r="H399" s="8">
        <v>29.0</v>
      </c>
      <c r="I399" s="8" t="s">
        <v>19</v>
      </c>
      <c r="J399" s="8" t="s">
        <v>20</v>
      </c>
      <c r="K399" s="8">
        <v>30.0</v>
      </c>
      <c r="L399" s="8">
        <v>37.0</v>
      </c>
      <c r="M399" s="8">
        <v>7.0</v>
      </c>
      <c r="N399" s="8">
        <v>7.0</v>
      </c>
      <c r="O399" s="8" t="s">
        <v>21</v>
      </c>
    </row>
    <row r="400" hidden="1">
      <c r="A400" s="8" t="s">
        <v>980</v>
      </c>
      <c r="B400" s="8" t="s">
        <v>981</v>
      </c>
      <c r="C400" s="5">
        <v>45867.0</v>
      </c>
      <c r="D400" s="5" t="s">
        <v>1038</v>
      </c>
      <c r="E400" s="6">
        <v>2.0</v>
      </c>
      <c r="F400" s="9">
        <v>0.4895833333333333</v>
      </c>
      <c r="G400" s="8" t="s">
        <v>27</v>
      </c>
      <c r="H400" s="8">
        <v>51.0</v>
      </c>
      <c r="I400" s="8" t="s">
        <v>24</v>
      </c>
      <c r="J400" s="8" t="s">
        <v>20</v>
      </c>
      <c r="K400" s="8">
        <v>25.0</v>
      </c>
      <c r="L400" s="8">
        <v>32.0</v>
      </c>
      <c r="M400" s="8">
        <v>7.0</v>
      </c>
      <c r="N400" s="8">
        <v>7.0</v>
      </c>
      <c r="O400" s="8" t="s">
        <v>21</v>
      </c>
    </row>
    <row r="401" hidden="1">
      <c r="A401" s="8" t="s">
        <v>1020</v>
      </c>
      <c r="B401" s="8" t="s">
        <v>1021</v>
      </c>
      <c r="C401" s="5">
        <v>45868.0</v>
      </c>
      <c r="D401" s="5" t="s">
        <v>1036</v>
      </c>
      <c r="E401" s="6">
        <v>3.0</v>
      </c>
      <c r="F401" s="9">
        <v>0.4791666666666667</v>
      </c>
      <c r="G401" s="8" t="s">
        <v>27</v>
      </c>
      <c r="H401" s="8">
        <v>73.0</v>
      </c>
      <c r="I401" s="8" t="s">
        <v>32</v>
      </c>
      <c r="J401" s="8" t="s">
        <v>20</v>
      </c>
      <c r="K401" s="8">
        <v>15.0</v>
      </c>
      <c r="L401" s="8">
        <v>22.0</v>
      </c>
      <c r="M401" s="8">
        <v>7.0</v>
      </c>
      <c r="N401" s="8">
        <v>7.0</v>
      </c>
      <c r="O401" s="8" t="s">
        <v>21</v>
      </c>
    </row>
    <row r="402">
      <c r="A402" s="8" t="s">
        <v>67</v>
      </c>
      <c r="B402" s="8" t="s">
        <v>68</v>
      </c>
      <c r="C402" s="5">
        <v>45839.0</v>
      </c>
      <c r="D402" s="5" t="s">
        <v>1038</v>
      </c>
      <c r="E402" s="6">
        <v>2.0</v>
      </c>
      <c r="F402" s="9">
        <v>0.40625</v>
      </c>
      <c r="G402" s="8" t="s">
        <v>27</v>
      </c>
      <c r="H402" s="8">
        <v>70.0</v>
      </c>
      <c r="I402" s="8" t="s">
        <v>24</v>
      </c>
      <c r="J402" s="8" t="s">
        <v>39</v>
      </c>
      <c r="K402" s="8">
        <v>20.0</v>
      </c>
      <c r="L402" s="8">
        <v>28.0</v>
      </c>
      <c r="M402" s="8">
        <v>8.0</v>
      </c>
      <c r="N402" s="8">
        <v>8.0</v>
      </c>
      <c r="O402" s="8" t="s">
        <v>21</v>
      </c>
    </row>
    <row r="403">
      <c r="A403" s="8" t="s">
        <v>153</v>
      </c>
      <c r="B403" s="8" t="s">
        <v>154</v>
      </c>
      <c r="C403" s="5">
        <v>45841.0</v>
      </c>
      <c r="D403" s="5" t="s">
        <v>1037</v>
      </c>
      <c r="E403" s="6">
        <v>4.0</v>
      </c>
      <c r="F403" s="9">
        <v>0.6145833333333334</v>
      </c>
      <c r="G403" s="8" t="s">
        <v>18</v>
      </c>
      <c r="H403" s="8">
        <v>64.0</v>
      </c>
      <c r="I403" s="8" t="s">
        <v>54</v>
      </c>
      <c r="J403" s="8" t="s">
        <v>39</v>
      </c>
      <c r="K403" s="8">
        <v>15.0</v>
      </c>
      <c r="L403" s="8">
        <v>23.0</v>
      </c>
      <c r="M403" s="8">
        <v>8.0</v>
      </c>
      <c r="N403" s="8">
        <v>8.0</v>
      </c>
      <c r="O403" s="8" t="s">
        <v>21</v>
      </c>
    </row>
    <row r="404">
      <c r="A404" s="8" t="s">
        <v>183</v>
      </c>
      <c r="B404" s="8" t="s">
        <v>184</v>
      </c>
      <c r="C404" s="5">
        <v>45842.0</v>
      </c>
      <c r="D404" s="5" t="s">
        <v>1034</v>
      </c>
      <c r="E404" s="6">
        <v>5.0</v>
      </c>
      <c r="F404" s="9">
        <v>0.4583333333333333</v>
      </c>
      <c r="G404" s="8" t="s">
        <v>27</v>
      </c>
      <c r="H404" s="8">
        <v>4.0</v>
      </c>
      <c r="I404" s="8" t="s">
        <v>24</v>
      </c>
      <c r="J404" s="8" t="s">
        <v>20</v>
      </c>
      <c r="K404" s="8">
        <v>20.0</v>
      </c>
      <c r="L404" s="8">
        <v>28.0</v>
      </c>
      <c r="M404" s="8">
        <v>8.0</v>
      </c>
      <c r="N404" s="8">
        <v>8.0</v>
      </c>
      <c r="O404" s="8" t="s">
        <v>21</v>
      </c>
    </row>
    <row r="405">
      <c r="A405" s="8" t="s">
        <v>394</v>
      </c>
      <c r="B405" s="8" t="s">
        <v>395</v>
      </c>
      <c r="C405" s="5">
        <v>45849.0</v>
      </c>
      <c r="D405" s="5" t="s">
        <v>1034</v>
      </c>
      <c r="E405" s="6">
        <v>5.0</v>
      </c>
      <c r="F405" s="9">
        <v>0.4479166666666667</v>
      </c>
      <c r="G405" s="8" t="s">
        <v>18</v>
      </c>
      <c r="H405" s="8">
        <v>69.0</v>
      </c>
      <c r="I405" s="8" t="s">
        <v>19</v>
      </c>
      <c r="J405" s="8" t="s">
        <v>39</v>
      </c>
      <c r="K405" s="8">
        <v>25.0</v>
      </c>
      <c r="L405" s="8">
        <v>33.0</v>
      </c>
      <c r="M405" s="8">
        <v>8.0</v>
      </c>
      <c r="N405" s="8">
        <v>8.0</v>
      </c>
      <c r="O405" s="8" t="s">
        <v>21</v>
      </c>
    </row>
    <row r="406">
      <c r="A406" s="8" t="s">
        <v>396</v>
      </c>
      <c r="B406" s="8" t="s">
        <v>397</v>
      </c>
      <c r="C406" s="5">
        <v>45849.0</v>
      </c>
      <c r="D406" s="5" t="s">
        <v>1034</v>
      </c>
      <c r="E406" s="6">
        <v>5.0</v>
      </c>
      <c r="F406" s="9">
        <v>0.5208333333333334</v>
      </c>
      <c r="G406" s="8" t="s">
        <v>18</v>
      </c>
      <c r="H406" s="8">
        <v>54.0</v>
      </c>
      <c r="I406" s="8" t="s">
        <v>19</v>
      </c>
      <c r="J406" s="8" t="s">
        <v>39</v>
      </c>
      <c r="K406" s="8">
        <v>15.0</v>
      </c>
      <c r="L406" s="8">
        <v>23.0</v>
      </c>
      <c r="M406" s="8">
        <v>8.0</v>
      </c>
      <c r="N406" s="8">
        <v>8.0</v>
      </c>
      <c r="O406" s="8" t="s">
        <v>21</v>
      </c>
    </row>
    <row r="407">
      <c r="A407" s="8" t="s">
        <v>424</v>
      </c>
      <c r="B407" s="8" t="s">
        <v>425</v>
      </c>
      <c r="C407" s="5">
        <v>45850.0</v>
      </c>
      <c r="D407" s="5" t="s">
        <v>1035</v>
      </c>
      <c r="E407" s="6">
        <v>6.0</v>
      </c>
      <c r="F407" s="9">
        <v>0.4479166666666667</v>
      </c>
      <c r="G407" s="8" t="s">
        <v>18</v>
      </c>
      <c r="H407" s="8">
        <v>30.0</v>
      </c>
      <c r="I407" s="8" t="s">
        <v>54</v>
      </c>
      <c r="J407" s="8" t="s">
        <v>20</v>
      </c>
      <c r="K407" s="8">
        <v>20.0</v>
      </c>
      <c r="L407" s="8">
        <v>28.0</v>
      </c>
      <c r="M407" s="8">
        <v>8.0</v>
      </c>
      <c r="N407" s="8">
        <v>8.0</v>
      </c>
      <c r="O407" s="8" t="s">
        <v>21</v>
      </c>
    </row>
    <row r="408">
      <c r="A408" s="8" t="s">
        <v>496</v>
      </c>
      <c r="B408" s="8" t="s">
        <v>497</v>
      </c>
      <c r="C408" s="5">
        <v>45853.0</v>
      </c>
      <c r="D408" s="5" t="s">
        <v>1038</v>
      </c>
      <c r="E408" s="6">
        <v>2.0</v>
      </c>
      <c r="F408" s="9">
        <v>0.3958333333333333</v>
      </c>
      <c r="G408" s="8" t="s">
        <v>27</v>
      </c>
      <c r="H408" s="8">
        <v>3.0</v>
      </c>
      <c r="I408" s="8" t="s">
        <v>32</v>
      </c>
      <c r="J408" s="8" t="s">
        <v>20</v>
      </c>
      <c r="K408" s="8">
        <v>20.0</v>
      </c>
      <c r="L408" s="8">
        <v>28.0</v>
      </c>
      <c r="M408" s="8">
        <v>8.0</v>
      </c>
      <c r="N408" s="8">
        <v>8.0</v>
      </c>
      <c r="O408" s="8" t="s">
        <v>21</v>
      </c>
    </row>
    <row r="409">
      <c r="A409" s="8" t="s">
        <v>652</v>
      </c>
      <c r="B409" s="8" t="s">
        <v>653</v>
      </c>
      <c r="C409" s="5">
        <v>45858.0</v>
      </c>
      <c r="D409" s="5" t="s">
        <v>1032</v>
      </c>
      <c r="E409" s="6">
        <v>7.0</v>
      </c>
      <c r="F409" s="9">
        <v>0.625</v>
      </c>
      <c r="G409" s="8" t="s">
        <v>18</v>
      </c>
      <c r="H409" s="8">
        <v>46.0</v>
      </c>
      <c r="I409" s="8" t="s">
        <v>54</v>
      </c>
      <c r="J409" s="8" t="s">
        <v>20</v>
      </c>
      <c r="K409" s="8">
        <v>15.0</v>
      </c>
      <c r="L409" s="8">
        <v>23.0</v>
      </c>
      <c r="M409" s="8">
        <v>8.0</v>
      </c>
      <c r="N409" s="8">
        <v>8.0</v>
      </c>
      <c r="O409" s="8" t="s">
        <v>21</v>
      </c>
    </row>
    <row r="410">
      <c r="A410" s="8" t="s">
        <v>654</v>
      </c>
      <c r="B410" s="8" t="s">
        <v>655</v>
      </c>
      <c r="C410" s="5">
        <v>45858.0</v>
      </c>
      <c r="D410" s="5" t="s">
        <v>1032</v>
      </c>
      <c r="E410" s="6">
        <v>7.0</v>
      </c>
      <c r="F410" s="9">
        <v>0.6770833333333334</v>
      </c>
      <c r="G410" s="8" t="s">
        <v>27</v>
      </c>
      <c r="H410" s="8">
        <v>38.0</v>
      </c>
      <c r="I410" s="8" t="s">
        <v>54</v>
      </c>
      <c r="J410" s="8" t="s">
        <v>39</v>
      </c>
      <c r="K410" s="8">
        <v>25.0</v>
      </c>
      <c r="L410" s="8">
        <v>33.0</v>
      </c>
      <c r="M410" s="8">
        <v>8.0</v>
      </c>
      <c r="N410" s="8">
        <v>8.0</v>
      </c>
      <c r="O410" s="8" t="s">
        <v>21</v>
      </c>
    </row>
    <row r="411">
      <c r="A411" s="8" t="s">
        <v>856</v>
      </c>
      <c r="B411" s="8" t="s">
        <v>857</v>
      </c>
      <c r="C411" s="5">
        <v>45864.0</v>
      </c>
      <c r="D411" s="5" t="s">
        <v>1035</v>
      </c>
      <c r="E411" s="6">
        <v>6.0</v>
      </c>
      <c r="F411" s="9">
        <v>0.5625</v>
      </c>
      <c r="G411" s="8" t="s">
        <v>18</v>
      </c>
      <c r="H411" s="8">
        <v>10.0</v>
      </c>
      <c r="I411" s="8" t="s">
        <v>24</v>
      </c>
      <c r="J411" s="8" t="s">
        <v>20</v>
      </c>
      <c r="K411" s="8">
        <v>25.0</v>
      </c>
      <c r="L411" s="8">
        <v>33.0</v>
      </c>
      <c r="M411" s="8">
        <v>8.0</v>
      </c>
      <c r="N411" s="8">
        <v>8.0</v>
      </c>
      <c r="O411" s="8" t="s">
        <v>21</v>
      </c>
    </row>
    <row r="412">
      <c r="A412" s="8" t="s">
        <v>1022</v>
      </c>
      <c r="B412" s="8" t="s">
        <v>1023</v>
      </c>
      <c r="C412" s="5">
        <v>45868.0</v>
      </c>
      <c r="D412" s="5" t="s">
        <v>1036</v>
      </c>
      <c r="E412" s="6">
        <v>3.0</v>
      </c>
      <c r="F412" s="9">
        <v>0.65625</v>
      </c>
      <c r="G412" s="8" t="s">
        <v>27</v>
      </c>
      <c r="H412" s="8">
        <v>49.0</v>
      </c>
      <c r="I412" s="8" t="s">
        <v>19</v>
      </c>
      <c r="J412" s="8" t="s">
        <v>39</v>
      </c>
      <c r="K412" s="8">
        <v>25.0</v>
      </c>
      <c r="L412" s="8">
        <v>33.0</v>
      </c>
      <c r="M412" s="8">
        <v>8.0</v>
      </c>
      <c r="N412" s="8">
        <v>8.0</v>
      </c>
      <c r="O412" s="8" t="s">
        <v>21</v>
      </c>
    </row>
    <row r="413">
      <c r="A413" s="8" t="s">
        <v>370</v>
      </c>
      <c r="B413" s="8" t="s">
        <v>371</v>
      </c>
      <c r="C413" s="5">
        <v>45848.0</v>
      </c>
      <c r="D413" s="5" t="s">
        <v>1037</v>
      </c>
      <c r="E413" s="6">
        <v>4.0</v>
      </c>
      <c r="F413" s="9">
        <v>0.5833333333333334</v>
      </c>
      <c r="G413" s="8" t="s">
        <v>18</v>
      </c>
      <c r="H413" s="8">
        <v>9.0</v>
      </c>
      <c r="I413" s="8" t="s">
        <v>19</v>
      </c>
      <c r="J413" s="8" t="s">
        <v>20</v>
      </c>
      <c r="K413" s="8">
        <v>30.0</v>
      </c>
      <c r="L413" s="8">
        <v>39.0</v>
      </c>
      <c r="M413" s="8">
        <v>9.0</v>
      </c>
      <c r="N413" s="8">
        <v>9.0</v>
      </c>
      <c r="O413" s="8" t="s">
        <v>21</v>
      </c>
    </row>
    <row r="414">
      <c r="A414" s="8" t="s">
        <v>498</v>
      </c>
      <c r="B414" s="8" t="s">
        <v>499</v>
      </c>
      <c r="C414" s="5">
        <v>45853.0</v>
      </c>
      <c r="D414" s="5" t="s">
        <v>1038</v>
      </c>
      <c r="E414" s="6">
        <v>2.0</v>
      </c>
      <c r="F414" s="9">
        <v>0.4583333333333333</v>
      </c>
      <c r="G414" s="8" t="s">
        <v>18</v>
      </c>
      <c r="H414" s="8">
        <v>47.0</v>
      </c>
      <c r="I414" s="8" t="s">
        <v>19</v>
      </c>
      <c r="J414" s="8" t="s">
        <v>20</v>
      </c>
      <c r="K414" s="8">
        <v>15.0</v>
      </c>
      <c r="L414" s="8">
        <v>24.0</v>
      </c>
      <c r="M414" s="8">
        <v>9.0</v>
      </c>
      <c r="N414" s="8">
        <v>9.0</v>
      </c>
      <c r="O414" s="8" t="s">
        <v>21</v>
      </c>
    </row>
    <row r="415">
      <c r="A415" s="8" t="s">
        <v>656</v>
      </c>
      <c r="B415" s="8" t="s">
        <v>657</v>
      </c>
      <c r="C415" s="5">
        <v>45858.0</v>
      </c>
      <c r="D415" s="5" t="s">
        <v>1032</v>
      </c>
      <c r="E415" s="6">
        <v>7.0</v>
      </c>
      <c r="F415" s="9">
        <v>0.5104166666666666</v>
      </c>
      <c r="G415" s="8" t="s">
        <v>18</v>
      </c>
      <c r="H415" s="8">
        <v>70.0</v>
      </c>
      <c r="I415" s="8" t="s">
        <v>24</v>
      </c>
      <c r="J415" s="8" t="s">
        <v>39</v>
      </c>
      <c r="K415" s="8">
        <v>15.0</v>
      </c>
      <c r="L415" s="8">
        <v>24.0</v>
      </c>
      <c r="M415" s="8">
        <v>9.0</v>
      </c>
      <c r="N415" s="8">
        <v>9.0</v>
      </c>
      <c r="O415" s="8" t="s">
        <v>21</v>
      </c>
    </row>
    <row r="416">
      <c r="A416" s="8" t="s">
        <v>688</v>
      </c>
      <c r="B416" s="8" t="s">
        <v>689</v>
      </c>
      <c r="C416" s="5">
        <v>45859.0</v>
      </c>
      <c r="D416" s="5" t="s">
        <v>1033</v>
      </c>
      <c r="E416" s="6">
        <v>1.0</v>
      </c>
      <c r="F416" s="9">
        <v>0.3854166666666667</v>
      </c>
      <c r="G416" s="8" t="s">
        <v>18</v>
      </c>
      <c r="H416" s="8">
        <v>10.0</v>
      </c>
      <c r="I416" s="8" t="s">
        <v>54</v>
      </c>
      <c r="J416" s="8" t="s">
        <v>20</v>
      </c>
      <c r="K416" s="8">
        <v>25.0</v>
      </c>
      <c r="L416" s="8">
        <v>34.0</v>
      </c>
      <c r="M416" s="8">
        <v>9.0</v>
      </c>
      <c r="N416" s="8">
        <v>9.0</v>
      </c>
      <c r="O416" s="8" t="s">
        <v>21</v>
      </c>
    </row>
    <row r="417">
      <c r="A417" s="8" t="s">
        <v>938</v>
      </c>
      <c r="B417" s="8" t="s">
        <v>939</v>
      </c>
      <c r="C417" s="5">
        <v>45866.0</v>
      </c>
      <c r="D417" s="5" t="s">
        <v>1033</v>
      </c>
      <c r="E417" s="6">
        <v>1.0</v>
      </c>
      <c r="F417" s="9">
        <v>0.34375</v>
      </c>
      <c r="G417" s="8" t="s">
        <v>18</v>
      </c>
      <c r="H417" s="8">
        <v>10.0</v>
      </c>
      <c r="I417" s="8" t="s">
        <v>24</v>
      </c>
      <c r="J417" s="8" t="s">
        <v>20</v>
      </c>
      <c r="K417" s="8">
        <v>30.0</v>
      </c>
      <c r="L417" s="8">
        <v>39.0</v>
      </c>
      <c r="M417" s="8">
        <v>9.0</v>
      </c>
      <c r="N417" s="8">
        <v>9.0</v>
      </c>
      <c r="O417" s="8" t="s">
        <v>21</v>
      </c>
    </row>
    <row r="418">
      <c r="A418" s="8" t="s">
        <v>217</v>
      </c>
      <c r="B418" s="8" t="s">
        <v>218</v>
      </c>
      <c r="C418" s="5">
        <v>45843.0</v>
      </c>
      <c r="D418" s="5" t="s">
        <v>1035</v>
      </c>
      <c r="E418" s="6">
        <v>6.0</v>
      </c>
      <c r="F418" s="9">
        <v>0.3854166666666667</v>
      </c>
      <c r="G418" s="8" t="s">
        <v>18</v>
      </c>
      <c r="H418" s="8">
        <v>39.0</v>
      </c>
      <c r="I418" s="8" t="s">
        <v>19</v>
      </c>
      <c r="J418" s="8" t="s">
        <v>39</v>
      </c>
      <c r="K418" s="8">
        <v>15.0</v>
      </c>
      <c r="L418" s="8">
        <v>25.0</v>
      </c>
      <c r="M418" s="8">
        <v>10.0</v>
      </c>
      <c r="N418" s="8">
        <v>10.0</v>
      </c>
      <c r="O418" s="8" t="s">
        <v>21</v>
      </c>
    </row>
    <row r="419">
      <c r="A419" s="8" t="s">
        <v>237</v>
      </c>
      <c r="B419" s="8" t="s">
        <v>238</v>
      </c>
      <c r="C419" s="5">
        <v>45844.0</v>
      </c>
      <c r="D419" s="5" t="s">
        <v>1032</v>
      </c>
      <c r="E419" s="6">
        <v>7.0</v>
      </c>
      <c r="F419" s="9">
        <v>0.5104166666666666</v>
      </c>
      <c r="G419" s="8" t="s">
        <v>18</v>
      </c>
      <c r="H419" s="8">
        <v>74.0</v>
      </c>
      <c r="I419" s="8" t="s">
        <v>19</v>
      </c>
      <c r="J419" s="8" t="s">
        <v>20</v>
      </c>
      <c r="K419" s="8">
        <v>25.0</v>
      </c>
      <c r="L419" s="8">
        <v>35.0</v>
      </c>
      <c r="M419" s="8">
        <v>10.0</v>
      </c>
      <c r="N419" s="8">
        <v>10.0</v>
      </c>
      <c r="O419" s="8" t="s">
        <v>21</v>
      </c>
    </row>
    <row r="420">
      <c r="A420" s="8" t="s">
        <v>239</v>
      </c>
      <c r="B420" s="8" t="s">
        <v>240</v>
      </c>
      <c r="C420" s="5">
        <v>45844.0</v>
      </c>
      <c r="D420" s="5" t="s">
        <v>1032</v>
      </c>
      <c r="E420" s="6">
        <v>7.0</v>
      </c>
      <c r="F420" s="9">
        <v>0.4270833333333333</v>
      </c>
      <c r="G420" s="8" t="s">
        <v>18</v>
      </c>
      <c r="H420" s="8">
        <v>35.0</v>
      </c>
      <c r="I420" s="8" t="s">
        <v>32</v>
      </c>
      <c r="J420" s="8" t="s">
        <v>39</v>
      </c>
      <c r="K420" s="8">
        <v>25.0</v>
      </c>
      <c r="L420" s="8">
        <v>35.0</v>
      </c>
      <c r="M420" s="8">
        <v>10.0</v>
      </c>
      <c r="N420" s="8">
        <v>10.0</v>
      </c>
      <c r="O420" s="8" t="s">
        <v>21</v>
      </c>
    </row>
    <row r="421">
      <c r="A421" s="8" t="s">
        <v>372</v>
      </c>
      <c r="B421" s="8" t="s">
        <v>373</v>
      </c>
      <c r="C421" s="5">
        <v>45848.0</v>
      </c>
      <c r="D421" s="5" t="s">
        <v>1037</v>
      </c>
      <c r="E421" s="6">
        <v>4.0</v>
      </c>
      <c r="F421" s="9">
        <v>0.5416666666666666</v>
      </c>
      <c r="G421" s="8" t="s">
        <v>18</v>
      </c>
      <c r="H421" s="8">
        <v>5.0</v>
      </c>
      <c r="I421" s="8" t="s">
        <v>32</v>
      </c>
      <c r="J421" s="8" t="s">
        <v>20</v>
      </c>
      <c r="K421" s="8">
        <v>20.0</v>
      </c>
      <c r="L421" s="8">
        <v>30.0</v>
      </c>
      <c r="M421" s="8">
        <v>10.0</v>
      </c>
      <c r="N421" s="8">
        <v>10.0</v>
      </c>
      <c r="O421" s="8" t="s">
        <v>21</v>
      </c>
    </row>
    <row r="422">
      <c r="A422" s="8" t="s">
        <v>472</v>
      </c>
      <c r="B422" s="8" t="s">
        <v>473</v>
      </c>
      <c r="C422" s="5">
        <v>45852.0</v>
      </c>
      <c r="D422" s="5" t="s">
        <v>1033</v>
      </c>
      <c r="E422" s="6">
        <v>1.0</v>
      </c>
      <c r="F422" s="9">
        <v>0.59375</v>
      </c>
      <c r="G422" s="8" t="s">
        <v>18</v>
      </c>
      <c r="H422" s="8">
        <v>21.0</v>
      </c>
      <c r="I422" s="8" t="s">
        <v>24</v>
      </c>
      <c r="J422" s="8" t="s">
        <v>39</v>
      </c>
      <c r="K422" s="8">
        <v>25.0</v>
      </c>
      <c r="L422" s="8">
        <v>35.0</v>
      </c>
      <c r="M422" s="8">
        <v>10.0</v>
      </c>
      <c r="N422" s="8">
        <v>10.0</v>
      </c>
      <c r="O422" s="8" t="s">
        <v>21</v>
      </c>
    </row>
    <row r="423">
      <c r="A423" s="8" t="s">
        <v>530</v>
      </c>
      <c r="B423" s="8" t="s">
        <v>531</v>
      </c>
      <c r="C423" s="5">
        <v>45854.0</v>
      </c>
      <c r="D423" s="5" t="s">
        <v>1036</v>
      </c>
      <c r="E423" s="6">
        <v>3.0</v>
      </c>
      <c r="F423" s="9">
        <v>0.4375</v>
      </c>
      <c r="G423" s="8" t="s">
        <v>27</v>
      </c>
      <c r="H423" s="8">
        <v>21.0</v>
      </c>
      <c r="I423" s="8" t="s">
        <v>54</v>
      </c>
      <c r="J423" s="8" t="s">
        <v>20</v>
      </c>
      <c r="K423" s="8">
        <v>15.0</v>
      </c>
      <c r="L423" s="8">
        <v>25.0</v>
      </c>
      <c r="M423" s="8">
        <v>10.0</v>
      </c>
      <c r="N423" s="8">
        <v>10.0</v>
      </c>
      <c r="O423" s="8" t="s">
        <v>21</v>
      </c>
    </row>
    <row r="424">
      <c r="A424" s="8" t="s">
        <v>788</v>
      </c>
      <c r="B424" s="8" t="s">
        <v>789</v>
      </c>
      <c r="C424" s="5">
        <v>45862.0</v>
      </c>
      <c r="D424" s="5" t="s">
        <v>1037</v>
      </c>
      <c r="E424" s="6">
        <v>4.0</v>
      </c>
      <c r="F424" s="9">
        <v>0.5104166666666666</v>
      </c>
      <c r="G424" s="8" t="s">
        <v>18</v>
      </c>
      <c r="H424" s="8">
        <v>63.0</v>
      </c>
      <c r="I424" s="8" t="s">
        <v>32</v>
      </c>
      <c r="J424" s="8" t="s">
        <v>20</v>
      </c>
      <c r="K424" s="8">
        <v>25.0</v>
      </c>
      <c r="L424" s="8">
        <v>35.0</v>
      </c>
      <c r="M424" s="8">
        <v>10.0</v>
      </c>
      <c r="N424" s="8">
        <v>10.0</v>
      </c>
      <c r="O424" s="8" t="s">
        <v>21</v>
      </c>
    </row>
    <row r="425">
      <c r="A425" s="8" t="s">
        <v>69</v>
      </c>
      <c r="B425" s="8" t="s">
        <v>70</v>
      </c>
      <c r="C425" s="5">
        <v>45839.0</v>
      </c>
      <c r="D425" s="5" t="s">
        <v>1038</v>
      </c>
      <c r="E425" s="6">
        <v>2.0</v>
      </c>
      <c r="F425" s="9">
        <v>0.5625</v>
      </c>
      <c r="G425" s="8" t="s">
        <v>27</v>
      </c>
      <c r="H425" s="8">
        <v>65.0</v>
      </c>
      <c r="I425" s="8" t="s">
        <v>32</v>
      </c>
      <c r="J425" s="8" t="s">
        <v>20</v>
      </c>
      <c r="K425" s="8">
        <v>15.0</v>
      </c>
      <c r="L425" s="8">
        <v>27.0</v>
      </c>
      <c r="M425" s="8">
        <v>12.0</v>
      </c>
      <c r="N425" s="8">
        <v>12.0</v>
      </c>
      <c r="O425" s="8" t="s">
        <v>21</v>
      </c>
    </row>
    <row r="426">
      <c r="A426" s="8" t="s">
        <v>618</v>
      </c>
      <c r="B426" s="8" t="s">
        <v>619</v>
      </c>
      <c r="C426" s="5">
        <v>45857.0</v>
      </c>
      <c r="D426" s="5" t="s">
        <v>1035</v>
      </c>
      <c r="E426" s="6">
        <v>6.0</v>
      </c>
      <c r="F426" s="9">
        <v>0.40625</v>
      </c>
      <c r="G426" s="8" t="s">
        <v>18</v>
      </c>
      <c r="H426" s="8">
        <v>38.0</v>
      </c>
      <c r="I426" s="8" t="s">
        <v>54</v>
      </c>
      <c r="J426" s="8" t="s">
        <v>20</v>
      </c>
      <c r="K426" s="8">
        <v>25.0</v>
      </c>
      <c r="L426" s="8">
        <v>37.0</v>
      </c>
      <c r="M426" s="8">
        <v>12.0</v>
      </c>
      <c r="N426" s="8">
        <v>12.0</v>
      </c>
      <c r="O426" s="8" t="s">
        <v>21</v>
      </c>
    </row>
    <row r="427">
      <c r="A427" s="8" t="s">
        <v>500</v>
      </c>
      <c r="B427" s="8" t="s">
        <v>501</v>
      </c>
      <c r="C427" s="5">
        <v>45853.0</v>
      </c>
      <c r="D427" s="5" t="s">
        <v>1038</v>
      </c>
      <c r="E427" s="6">
        <v>2.0</v>
      </c>
      <c r="F427" s="9">
        <v>0.3333333333333333</v>
      </c>
      <c r="G427" s="8" t="s">
        <v>18</v>
      </c>
      <c r="H427" s="8">
        <v>74.0</v>
      </c>
      <c r="I427" s="8" t="s">
        <v>24</v>
      </c>
      <c r="J427" s="8" t="s">
        <v>39</v>
      </c>
      <c r="K427" s="8">
        <v>20.0</v>
      </c>
      <c r="L427" s="8">
        <v>35.0</v>
      </c>
      <c r="M427" s="8">
        <v>15.0</v>
      </c>
      <c r="N427" s="8">
        <v>15.0</v>
      </c>
      <c r="O427" s="8" t="s">
        <v>21</v>
      </c>
    </row>
    <row r="428">
      <c r="A428" s="8" t="s">
        <v>319</v>
      </c>
      <c r="B428" s="8" t="s">
        <v>320</v>
      </c>
      <c r="C428" s="5">
        <v>45846.0</v>
      </c>
      <c r="D428" s="5" t="s">
        <v>1038</v>
      </c>
      <c r="E428" s="6">
        <v>2.0</v>
      </c>
      <c r="F428" s="9">
        <v>0.4895833333333333</v>
      </c>
      <c r="G428" s="8" t="s">
        <v>18</v>
      </c>
      <c r="H428" s="8">
        <v>49.0</v>
      </c>
      <c r="I428" s="8" t="s">
        <v>19</v>
      </c>
      <c r="J428" s="8" t="s">
        <v>20</v>
      </c>
      <c r="K428" s="8">
        <v>20.0</v>
      </c>
      <c r="L428" s="8">
        <v>36.0</v>
      </c>
      <c r="M428" s="8">
        <v>16.0</v>
      </c>
      <c r="N428" s="8">
        <v>16.0</v>
      </c>
      <c r="O428" s="8" t="s">
        <v>21</v>
      </c>
    </row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N$1:$N$1000">
    <filterColumn colId="0">
      <customFilters>
        <customFilter operator="greaterThan" val="7"/>
      </customFilters>
    </filterColumn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8" t="s">
        <v>500</v>
      </c>
      <c r="B2" s="8" t="s">
        <v>501</v>
      </c>
      <c r="C2" s="5">
        <v>45853.0</v>
      </c>
      <c r="D2" s="5" t="s">
        <v>1038</v>
      </c>
      <c r="E2" s="6">
        <v>2.0</v>
      </c>
      <c r="F2" s="7">
        <v>0.3333333333333333</v>
      </c>
      <c r="G2" s="8" t="s">
        <v>18</v>
      </c>
      <c r="H2" s="8">
        <v>74.0</v>
      </c>
      <c r="I2" s="8" t="s">
        <v>24</v>
      </c>
      <c r="J2" s="8" t="s">
        <v>39</v>
      </c>
      <c r="K2" s="8">
        <v>20.0</v>
      </c>
      <c r="L2" s="8">
        <v>35.0</v>
      </c>
      <c r="M2" s="8">
        <v>15.0</v>
      </c>
      <c r="N2" s="8">
        <v>15.0</v>
      </c>
      <c r="O2" s="8" t="s">
        <v>21</v>
      </c>
    </row>
    <row r="3">
      <c r="A3" s="8" t="s">
        <v>510</v>
      </c>
      <c r="B3" s="8" t="s">
        <v>511</v>
      </c>
      <c r="C3" s="5">
        <v>45854.0</v>
      </c>
      <c r="D3" s="5" t="s">
        <v>1036</v>
      </c>
      <c r="E3" s="6">
        <v>3.0</v>
      </c>
      <c r="F3" s="7">
        <v>0.34375</v>
      </c>
      <c r="G3" s="8" t="s">
        <v>27</v>
      </c>
      <c r="H3" s="8">
        <v>52.0</v>
      </c>
      <c r="I3" s="8" t="s">
        <v>24</v>
      </c>
      <c r="J3" s="8" t="s">
        <v>20</v>
      </c>
      <c r="K3" s="8">
        <v>20.0</v>
      </c>
      <c r="L3" s="8">
        <v>12.0</v>
      </c>
      <c r="M3" s="8">
        <v>-8.0</v>
      </c>
      <c r="N3" s="8">
        <v>8.0</v>
      </c>
      <c r="O3" s="8" t="s">
        <v>21</v>
      </c>
    </row>
    <row r="4">
      <c r="A4" s="8" t="s">
        <v>938</v>
      </c>
      <c r="B4" s="8" t="s">
        <v>939</v>
      </c>
      <c r="C4" s="5">
        <v>45866.0</v>
      </c>
      <c r="D4" s="5" t="s">
        <v>1033</v>
      </c>
      <c r="E4" s="6">
        <v>1.0</v>
      </c>
      <c r="F4" s="7">
        <v>0.34375</v>
      </c>
      <c r="G4" s="8" t="s">
        <v>18</v>
      </c>
      <c r="H4" s="8">
        <v>10.0</v>
      </c>
      <c r="I4" s="8" t="s">
        <v>24</v>
      </c>
      <c r="J4" s="8" t="s">
        <v>20</v>
      </c>
      <c r="K4" s="8">
        <v>30.0</v>
      </c>
      <c r="L4" s="8">
        <v>39.0</v>
      </c>
      <c r="M4" s="8">
        <v>9.0</v>
      </c>
      <c r="N4" s="8">
        <v>9.0</v>
      </c>
      <c r="O4" s="8" t="s">
        <v>21</v>
      </c>
    </row>
    <row r="5">
      <c r="A5" s="8" t="s">
        <v>221</v>
      </c>
      <c r="B5" s="8" t="s">
        <v>222</v>
      </c>
      <c r="C5" s="5">
        <v>45844.0</v>
      </c>
      <c r="D5" s="5" t="s">
        <v>1032</v>
      </c>
      <c r="E5" s="6">
        <v>7.0</v>
      </c>
      <c r="F5" s="7">
        <v>0.3541666666666667</v>
      </c>
      <c r="G5" s="8" t="s">
        <v>27</v>
      </c>
      <c r="H5" s="8">
        <v>39.0</v>
      </c>
      <c r="I5" s="8" t="s">
        <v>54</v>
      </c>
      <c r="J5" s="8" t="s">
        <v>39</v>
      </c>
      <c r="K5" s="8">
        <v>20.0</v>
      </c>
      <c r="L5" s="8">
        <v>9.0</v>
      </c>
      <c r="M5" s="8">
        <v>-11.0</v>
      </c>
      <c r="N5" s="8">
        <v>11.0</v>
      </c>
      <c r="O5" s="8" t="s">
        <v>21</v>
      </c>
    </row>
    <row r="6">
      <c r="A6" s="8" t="s">
        <v>688</v>
      </c>
      <c r="B6" s="8" t="s">
        <v>689</v>
      </c>
      <c r="C6" s="5">
        <v>45859.0</v>
      </c>
      <c r="D6" s="5" t="s">
        <v>1033</v>
      </c>
      <c r="E6" s="6">
        <v>1.0</v>
      </c>
      <c r="F6" s="7">
        <v>0.3854166666666667</v>
      </c>
      <c r="G6" s="8" t="s">
        <v>18</v>
      </c>
      <c r="H6" s="8">
        <v>10.0</v>
      </c>
      <c r="I6" s="8" t="s">
        <v>54</v>
      </c>
      <c r="J6" s="8" t="s">
        <v>20</v>
      </c>
      <c r="K6" s="8">
        <v>25.0</v>
      </c>
      <c r="L6" s="8">
        <v>34.0</v>
      </c>
      <c r="M6" s="8">
        <v>9.0</v>
      </c>
      <c r="N6" s="8">
        <v>9.0</v>
      </c>
      <c r="O6" s="8" t="s">
        <v>21</v>
      </c>
    </row>
    <row r="7">
      <c r="A7" s="8" t="s">
        <v>217</v>
      </c>
      <c r="B7" s="8" t="s">
        <v>218</v>
      </c>
      <c r="C7" s="5">
        <v>45843.0</v>
      </c>
      <c r="D7" s="5" t="s">
        <v>1035</v>
      </c>
      <c r="E7" s="6">
        <v>6.0</v>
      </c>
      <c r="F7" s="7">
        <v>0.3854166666666667</v>
      </c>
      <c r="G7" s="8" t="s">
        <v>18</v>
      </c>
      <c r="H7" s="8">
        <v>39.0</v>
      </c>
      <c r="I7" s="8" t="s">
        <v>19</v>
      </c>
      <c r="J7" s="8" t="s">
        <v>39</v>
      </c>
      <c r="K7" s="8">
        <v>15.0</v>
      </c>
      <c r="L7" s="8">
        <v>25.0</v>
      </c>
      <c r="M7" s="8">
        <v>10.0</v>
      </c>
      <c r="N7" s="8">
        <v>10.0</v>
      </c>
      <c r="O7" s="8" t="s">
        <v>21</v>
      </c>
    </row>
    <row r="8">
      <c r="A8" s="8" t="s">
        <v>496</v>
      </c>
      <c r="B8" s="8" t="s">
        <v>497</v>
      </c>
      <c r="C8" s="5">
        <v>45853.0</v>
      </c>
      <c r="D8" s="5" t="s">
        <v>1038</v>
      </c>
      <c r="E8" s="6">
        <v>2.0</v>
      </c>
      <c r="F8" s="7">
        <v>0.3958333333333333</v>
      </c>
      <c r="G8" s="8" t="s">
        <v>27</v>
      </c>
      <c r="H8" s="8">
        <v>3.0</v>
      </c>
      <c r="I8" s="8" t="s">
        <v>32</v>
      </c>
      <c r="J8" s="8" t="s">
        <v>20</v>
      </c>
      <c r="K8" s="8">
        <v>20.0</v>
      </c>
      <c r="L8" s="8">
        <v>28.0</v>
      </c>
      <c r="M8" s="8">
        <v>8.0</v>
      </c>
      <c r="N8" s="8">
        <v>8.0</v>
      </c>
      <c r="O8" s="8" t="s">
        <v>21</v>
      </c>
    </row>
    <row r="9">
      <c r="A9" s="8" t="s">
        <v>67</v>
      </c>
      <c r="B9" s="8" t="s">
        <v>68</v>
      </c>
      <c r="C9" s="5">
        <v>45839.0</v>
      </c>
      <c r="D9" s="5" t="s">
        <v>1038</v>
      </c>
      <c r="E9" s="6">
        <v>2.0</v>
      </c>
      <c r="F9" s="7">
        <v>0.40625</v>
      </c>
      <c r="G9" s="8" t="s">
        <v>27</v>
      </c>
      <c r="H9" s="8">
        <v>70.0</v>
      </c>
      <c r="I9" s="8" t="s">
        <v>24</v>
      </c>
      <c r="J9" s="8" t="s">
        <v>39</v>
      </c>
      <c r="K9" s="8">
        <v>20.0</v>
      </c>
      <c r="L9" s="8">
        <v>28.0</v>
      </c>
      <c r="M9" s="8">
        <v>8.0</v>
      </c>
      <c r="N9" s="8">
        <v>8.0</v>
      </c>
      <c r="O9" s="8" t="s">
        <v>21</v>
      </c>
    </row>
    <row r="10">
      <c r="A10" s="8" t="s">
        <v>618</v>
      </c>
      <c r="B10" s="8" t="s">
        <v>619</v>
      </c>
      <c r="C10" s="5">
        <v>45857.0</v>
      </c>
      <c r="D10" s="5" t="s">
        <v>1035</v>
      </c>
      <c r="E10" s="6">
        <v>6.0</v>
      </c>
      <c r="F10" s="7">
        <v>0.40625</v>
      </c>
      <c r="G10" s="8" t="s">
        <v>18</v>
      </c>
      <c r="H10" s="8">
        <v>38.0</v>
      </c>
      <c r="I10" s="8" t="s">
        <v>54</v>
      </c>
      <c r="J10" s="8" t="s">
        <v>20</v>
      </c>
      <c r="K10" s="8">
        <v>25.0</v>
      </c>
      <c r="L10" s="8">
        <v>37.0</v>
      </c>
      <c r="M10" s="8">
        <v>12.0</v>
      </c>
      <c r="N10" s="8">
        <v>12.0</v>
      </c>
      <c r="O10" s="8" t="s">
        <v>21</v>
      </c>
    </row>
    <row r="11">
      <c r="A11" s="8" t="s">
        <v>239</v>
      </c>
      <c r="B11" s="8" t="s">
        <v>240</v>
      </c>
      <c r="C11" s="5">
        <v>45844.0</v>
      </c>
      <c r="D11" s="5" t="s">
        <v>1032</v>
      </c>
      <c r="E11" s="6">
        <v>7.0</v>
      </c>
      <c r="F11" s="7">
        <v>0.4270833333333333</v>
      </c>
      <c r="G11" s="8" t="s">
        <v>18</v>
      </c>
      <c r="H11" s="8">
        <v>35.0</v>
      </c>
      <c r="I11" s="8" t="s">
        <v>32</v>
      </c>
      <c r="J11" s="8" t="s">
        <v>39</v>
      </c>
      <c r="K11" s="8">
        <v>25.0</v>
      </c>
      <c r="L11" s="8">
        <v>35.0</v>
      </c>
      <c r="M11" s="8">
        <v>10.0</v>
      </c>
      <c r="N11" s="8">
        <v>10.0</v>
      </c>
      <c r="O11" s="8" t="s">
        <v>21</v>
      </c>
    </row>
    <row r="12">
      <c r="A12" s="8" t="s">
        <v>542</v>
      </c>
      <c r="B12" s="8" t="s">
        <v>543</v>
      </c>
      <c r="C12" s="5">
        <v>45855.0</v>
      </c>
      <c r="D12" s="5" t="s">
        <v>1037</v>
      </c>
      <c r="E12" s="6">
        <v>4.0</v>
      </c>
      <c r="F12" s="7">
        <v>0.4375</v>
      </c>
      <c r="G12" s="8" t="s">
        <v>27</v>
      </c>
      <c r="H12" s="8">
        <v>60.0</v>
      </c>
      <c r="I12" s="8" t="s">
        <v>54</v>
      </c>
      <c r="J12" s="8" t="s">
        <v>20</v>
      </c>
      <c r="K12" s="8">
        <v>15.0</v>
      </c>
      <c r="L12" s="8">
        <v>6.0</v>
      </c>
      <c r="M12" s="8">
        <v>-9.0</v>
      </c>
      <c r="N12" s="8">
        <v>9.0</v>
      </c>
      <c r="O12" s="8" t="s">
        <v>21</v>
      </c>
    </row>
    <row r="13">
      <c r="A13" s="8" t="s">
        <v>530</v>
      </c>
      <c r="B13" s="8" t="s">
        <v>531</v>
      </c>
      <c r="C13" s="5">
        <v>45854.0</v>
      </c>
      <c r="D13" s="5" t="s">
        <v>1036</v>
      </c>
      <c r="E13" s="6">
        <v>3.0</v>
      </c>
      <c r="F13" s="7">
        <v>0.4375</v>
      </c>
      <c r="G13" s="8" t="s">
        <v>27</v>
      </c>
      <c r="H13" s="8">
        <v>21.0</v>
      </c>
      <c r="I13" s="8" t="s">
        <v>54</v>
      </c>
      <c r="J13" s="8" t="s">
        <v>20</v>
      </c>
      <c r="K13" s="8">
        <v>15.0</v>
      </c>
      <c r="L13" s="8">
        <v>25.0</v>
      </c>
      <c r="M13" s="8">
        <v>10.0</v>
      </c>
      <c r="N13" s="8">
        <v>10.0</v>
      </c>
      <c r="O13" s="8" t="s">
        <v>21</v>
      </c>
    </row>
    <row r="14">
      <c r="A14" s="8" t="s">
        <v>796</v>
      </c>
      <c r="B14" s="8" t="s">
        <v>797</v>
      </c>
      <c r="C14" s="5">
        <v>45863.0</v>
      </c>
      <c r="D14" s="5" t="s">
        <v>1034</v>
      </c>
      <c r="E14" s="6">
        <v>5.0</v>
      </c>
      <c r="F14" s="7">
        <v>0.4479166666666667</v>
      </c>
      <c r="G14" s="8" t="s">
        <v>27</v>
      </c>
      <c r="H14" s="8">
        <v>34.0</v>
      </c>
      <c r="I14" s="8" t="s">
        <v>19</v>
      </c>
      <c r="J14" s="8" t="s">
        <v>39</v>
      </c>
      <c r="K14" s="8">
        <v>20.0</v>
      </c>
      <c r="L14" s="8">
        <v>9.0</v>
      </c>
      <c r="M14" s="8">
        <v>-11.0</v>
      </c>
      <c r="N14" s="8">
        <v>11.0</v>
      </c>
      <c r="O14" s="8" t="s">
        <v>21</v>
      </c>
    </row>
    <row r="15">
      <c r="A15" s="8" t="s">
        <v>506</v>
      </c>
      <c r="B15" s="8" t="s">
        <v>507</v>
      </c>
      <c r="C15" s="5">
        <v>45854.0</v>
      </c>
      <c r="D15" s="5" t="s">
        <v>1036</v>
      </c>
      <c r="E15" s="6">
        <v>3.0</v>
      </c>
      <c r="F15" s="7">
        <v>0.4479166666666667</v>
      </c>
      <c r="G15" s="8" t="s">
        <v>18</v>
      </c>
      <c r="H15" s="8">
        <v>34.0</v>
      </c>
      <c r="I15" s="8" t="s">
        <v>54</v>
      </c>
      <c r="J15" s="8" t="s">
        <v>20</v>
      </c>
      <c r="K15" s="8">
        <v>20.0</v>
      </c>
      <c r="L15" s="8">
        <v>11.0</v>
      </c>
      <c r="M15" s="8">
        <v>-9.0</v>
      </c>
      <c r="N15" s="8">
        <v>9.0</v>
      </c>
      <c r="O15" s="8" t="s">
        <v>21</v>
      </c>
    </row>
    <row r="16">
      <c r="A16" s="8" t="s">
        <v>394</v>
      </c>
      <c r="B16" s="8" t="s">
        <v>395</v>
      </c>
      <c r="C16" s="5">
        <v>45849.0</v>
      </c>
      <c r="D16" s="5" t="s">
        <v>1034</v>
      </c>
      <c r="E16" s="6">
        <v>5.0</v>
      </c>
      <c r="F16" s="7">
        <v>0.4479166666666667</v>
      </c>
      <c r="G16" s="8" t="s">
        <v>18</v>
      </c>
      <c r="H16" s="8">
        <v>69.0</v>
      </c>
      <c r="I16" s="8" t="s">
        <v>19</v>
      </c>
      <c r="J16" s="8" t="s">
        <v>39</v>
      </c>
      <c r="K16" s="8">
        <v>25.0</v>
      </c>
      <c r="L16" s="8">
        <v>33.0</v>
      </c>
      <c r="M16" s="8">
        <v>8.0</v>
      </c>
      <c r="N16" s="8">
        <v>8.0</v>
      </c>
      <c r="O16" s="8" t="s">
        <v>21</v>
      </c>
    </row>
    <row r="17">
      <c r="A17" s="8" t="s">
        <v>424</v>
      </c>
      <c r="B17" s="8" t="s">
        <v>425</v>
      </c>
      <c r="C17" s="5">
        <v>45850.0</v>
      </c>
      <c r="D17" s="5" t="s">
        <v>1035</v>
      </c>
      <c r="E17" s="6">
        <v>6.0</v>
      </c>
      <c r="F17" s="7">
        <v>0.4479166666666667</v>
      </c>
      <c r="G17" s="8" t="s">
        <v>18</v>
      </c>
      <c r="H17" s="8">
        <v>30.0</v>
      </c>
      <c r="I17" s="8" t="s">
        <v>54</v>
      </c>
      <c r="J17" s="8" t="s">
        <v>20</v>
      </c>
      <c r="K17" s="8">
        <v>20.0</v>
      </c>
      <c r="L17" s="8">
        <v>28.0</v>
      </c>
      <c r="M17" s="8">
        <v>8.0</v>
      </c>
      <c r="N17" s="8">
        <v>8.0</v>
      </c>
      <c r="O17" s="8" t="s">
        <v>21</v>
      </c>
    </row>
    <row r="18">
      <c r="A18" s="8" t="s">
        <v>77</v>
      </c>
      <c r="B18" s="8" t="s">
        <v>78</v>
      </c>
      <c r="C18" s="5">
        <v>45840.0</v>
      </c>
      <c r="D18" s="5" t="s">
        <v>1036</v>
      </c>
      <c r="E18" s="6">
        <v>3.0</v>
      </c>
      <c r="F18" s="7">
        <v>0.4583333333333333</v>
      </c>
      <c r="G18" s="8" t="s">
        <v>18</v>
      </c>
      <c r="H18" s="8">
        <v>14.0</v>
      </c>
      <c r="I18" s="8" t="s">
        <v>32</v>
      </c>
      <c r="J18" s="8" t="s">
        <v>39</v>
      </c>
      <c r="K18" s="8">
        <v>15.0</v>
      </c>
      <c r="L18" s="8">
        <v>7.0</v>
      </c>
      <c r="M18" s="8">
        <v>-8.0</v>
      </c>
      <c r="N18" s="8">
        <v>8.0</v>
      </c>
      <c r="O18" s="8" t="s">
        <v>21</v>
      </c>
    </row>
    <row r="19">
      <c r="A19" s="8" t="s">
        <v>183</v>
      </c>
      <c r="B19" s="8" t="s">
        <v>184</v>
      </c>
      <c r="C19" s="5">
        <v>45842.0</v>
      </c>
      <c r="D19" s="5" t="s">
        <v>1034</v>
      </c>
      <c r="E19" s="6">
        <v>5.0</v>
      </c>
      <c r="F19" s="7">
        <v>0.4583333333333333</v>
      </c>
      <c r="G19" s="8" t="s">
        <v>27</v>
      </c>
      <c r="H19" s="8">
        <v>4.0</v>
      </c>
      <c r="I19" s="8" t="s">
        <v>24</v>
      </c>
      <c r="J19" s="8" t="s">
        <v>20</v>
      </c>
      <c r="K19" s="8">
        <v>20.0</v>
      </c>
      <c r="L19" s="8">
        <v>28.0</v>
      </c>
      <c r="M19" s="8">
        <v>8.0</v>
      </c>
      <c r="N19" s="8">
        <v>8.0</v>
      </c>
      <c r="O19" s="8" t="s">
        <v>21</v>
      </c>
    </row>
    <row r="20">
      <c r="A20" s="8" t="s">
        <v>498</v>
      </c>
      <c r="B20" s="8" t="s">
        <v>499</v>
      </c>
      <c r="C20" s="5">
        <v>45853.0</v>
      </c>
      <c r="D20" s="5" t="s">
        <v>1038</v>
      </c>
      <c r="E20" s="6">
        <v>2.0</v>
      </c>
      <c r="F20" s="7">
        <v>0.4583333333333333</v>
      </c>
      <c r="G20" s="8" t="s">
        <v>18</v>
      </c>
      <c r="H20" s="8">
        <v>47.0</v>
      </c>
      <c r="I20" s="8" t="s">
        <v>19</v>
      </c>
      <c r="J20" s="8" t="s">
        <v>20</v>
      </c>
      <c r="K20" s="8">
        <v>15.0</v>
      </c>
      <c r="L20" s="8">
        <v>24.0</v>
      </c>
      <c r="M20" s="8">
        <v>9.0</v>
      </c>
      <c r="N20" s="8">
        <v>9.0</v>
      </c>
      <c r="O20" s="8" t="s">
        <v>21</v>
      </c>
    </row>
    <row r="21">
      <c r="A21" s="8" t="s">
        <v>982</v>
      </c>
      <c r="B21" s="8" t="s">
        <v>983</v>
      </c>
      <c r="C21" s="5">
        <v>45868.0</v>
      </c>
      <c r="D21" s="5" t="s">
        <v>1036</v>
      </c>
      <c r="E21" s="6">
        <v>3.0</v>
      </c>
      <c r="F21" s="7">
        <v>0.46875</v>
      </c>
      <c r="G21" s="8" t="s">
        <v>18</v>
      </c>
      <c r="H21" s="8">
        <v>42.0</v>
      </c>
      <c r="I21" s="8" t="s">
        <v>24</v>
      </c>
      <c r="J21" s="8" t="s">
        <v>39</v>
      </c>
      <c r="K21" s="8">
        <v>25.0</v>
      </c>
      <c r="L21" s="8">
        <v>17.0</v>
      </c>
      <c r="M21" s="8">
        <v>-8.0</v>
      </c>
      <c r="N21" s="8">
        <v>8.0</v>
      </c>
      <c r="O21" s="8" t="s">
        <v>21</v>
      </c>
    </row>
    <row r="22">
      <c r="A22" s="8" t="s">
        <v>630</v>
      </c>
      <c r="B22" s="8" t="s">
        <v>631</v>
      </c>
      <c r="C22" s="5">
        <v>45858.0</v>
      </c>
      <c r="D22" s="5" t="s">
        <v>1032</v>
      </c>
      <c r="E22" s="6">
        <v>7.0</v>
      </c>
      <c r="F22" s="7">
        <v>0.4791666666666667</v>
      </c>
      <c r="G22" s="8" t="s">
        <v>18</v>
      </c>
      <c r="H22" s="8">
        <v>9.0</v>
      </c>
      <c r="I22" s="8" t="s">
        <v>32</v>
      </c>
      <c r="J22" s="8" t="s">
        <v>39</v>
      </c>
      <c r="K22" s="8">
        <v>25.0</v>
      </c>
      <c r="L22" s="8">
        <v>17.0</v>
      </c>
      <c r="M22" s="8">
        <v>-8.0</v>
      </c>
      <c r="N22" s="8">
        <v>8.0</v>
      </c>
      <c r="O22" s="8" t="s">
        <v>21</v>
      </c>
    </row>
    <row r="23">
      <c r="A23" s="8" t="s">
        <v>319</v>
      </c>
      <c r="B23" s="8" t="s">
        <v>320</v>
      </c>
      <c r="C23" s="5">
        <v>45846.0</v>
      </c>
      <c r="D23" s="5" t="s">
        <v>1038</v>
      </c>
      <c r="E23" s="6">
        <v>2.0</v>
      </c>
      <c r="F23" s="7">
        <v>0.4895833333333333</v>
      </c>
      <c r="G23" s="8" t="s">
        <v>18</v>
      </c>
      <c r="H23" s="8">
        <v>49.0</v>
      </c>
      <c r="I23" s="8" t="s">
        <v>19</v>
      </c>
      <c r="J23" s="8" t="s">
        <v>20</v>
      </c>
      <c r="K23" s="8">
        <v>20.0</v>
      </c>
      <c r="L23" s="8">
        <v>36.0</v>
      </c>
      <c r="M23" s="8">
        <v>16.0</v>
      </c>
      <c r="N23" s="8">
        <v>16.0</v>
      </c>
      <c r="O23" s="8" t="s">
        <v>21</v>
      </c>
    </row>
    <row r="24">
      <c r="A24" s="8" t="s">
        <v>223</v>
      </c>
      <c r="B24" s="8" t="s">
        <v>224</v>
      </c>
      <c r="C24" s="5">
        <v>45844.0</v>
      </c>
      <c r="D24" s="5" t="s">
        <v>1032</v>
      </c>
      <c r="E24" s="6">
        <v>7.0</v>
      </c>
      <c r="F24" s="7">
        <v>0.5</v>
      </c>
      <c r="G24" s="8" t="s">
        <v>27</v>
      </c>
      <c r="H24" s="8">
        <v>66.0</v>
      </c>
      <c r="I24" s="8" t="s">
        <v>32</v>
      </c>
      <c r="J24" s="8" t="s">
        <v>20</v>
      </c>
      <c r="K24" s="8">
        <v>20.0</v>
      </c>
      <c r="L24" s="8">
        <v>12.0</v>
      </c>
      <c r="M24" s="8">
        <v>-8.0</v>
      </c>
      <c r="N24" s="8">
        <v>8.0</v>
      </c>
      <c r="O24" s="8" t="s">
        <v>21</v>
      </c>
    </row>
    <row r="25">
      <c r="A25" s="8" t="s">
        <v>664</v>
      </c>
      <c r="B25" s="8" t="s">
        <v>665</v>
      </c>
      <c r="C25" s="5">
        <v>45859.0</v>
      </c>
      <c r="D25" s="5" t="s">
        <v>1033</v>
      </c>
      <c r="E25" s="6">
        <v>1.0</v>
      </c>
      <c r="F25" s="7">
        <v>0.5104166666666666</v>
      </c>
      <c r="G25" s="8" t="s">
        <v>18</v>
      </c>
      <c r="H25" s="8">
        <v>64.0</v>
      </c>
      <c r="I25" s="8" t="s">
        <v>32</v>
      </c>
      <c r="J25" s="8" t="s">
        <v>20</v>
      </c>
      <c r="K25" s="8">
        <v>20.0</v>
      </c>
      <c r="L25" s="8">
        <v>11.0</v>
      </c>
      <c r="M25" s="8">
        <v>-9.0</v>
      </c>
      <c r="N25" s="8">
        <v>9.0</v>
      </c>
      <c r="O25" s="8" t="s">
        <v>21</v>
      </c>
    </row>
    <row r="26">
      <c r="A26" s="8" t="s">
        <v>113</v>
      </c>
      <c r="B26" s="8" t="s">
        <v>114</v>
      </c>
      <c r="C26" s="5">
        <v>45841.0</v>
      </c>
      <c r="D26" s="5" t="s">
        <v>1037</v>
      </c>
      <c r="E26" s="6">
        <v>4.0</v>
      </c>
      <c r="F26" s="7">
        <v>0.5104166666666666</v>
      </c>
      <c r="G26" s="8" t="s">
        <v>18</v>
      </c>
      <c r="H26" s="8">
        <v>70.0</v>
      </c>
      <c r="I26" s="8" t="s">
        <v>54</v>
      </c>
      <c r="J26" s="8" t="s">
        <v>20</v>
      </c>
      <c r="K26" s="8">
        <v>15.0</v>
      </c>
      <c r="L26" s="8">
        <v>7.0</v>
      </c>
      <c r="M26" s="8">
        <v>-8.0</v>
      </c>
      <c r="N26" s="8">
        <v>8.0</v>
      </c>
      <c r="O26" s="8" t="s">
        <v>21</v>
      </c>
    </row>
    <row r="27">
      <c r="A27" s="8" t="s">
        <v>798</v>
      </c>
      <c r="B27" s="8" t="s">
        <v>799</v>
      </c>
      <c r="C27" s="5">
        <v>45863.0</v>
      </c>
      <c r="D27" s="5" t="s">
        <v>1034</v>
      </c>
      <c r="E27" s="6">
        <v>5.0</v>
      </c>
      <c r="F27" s="7">
        <v>0.5104166666666666</v>
      </c>
      <c r="G27" s="8" t="s">
        <v>27</v>
      </c>
      <c r="H27" s="8">
        <v>41.0</v>
      </c>
      <c r="I27" s="8" t="s">
        <v>24</v>
      </c>
      <c r="J27" s="8" t="s">
        <v>85</v>
      </c>
      <c r="K27" s="8">
        <v>20.0</v>
      </c>
      <c r="L27" s="8">
        <v>12.0</v>
      </c>
      <c r="M27" s="8">
        <v>-8.0</v>
      </c>
      <c r="N27" s="8">
        <v>8.0</v>
      </c>
      <c r="O27" s="8" t="s">
        <v>21</v>
      </c>
    </row>
    <row r="28">
      <c r="A28" s="8" t="s">
        <v>898</v>
      </c>
      <c r="B28" s="8" t="s">
        <v>899</v>
      </c>
      <c r="C28" s="5">
        <v>45866.0</v>
      </c>
      <c r="D28" s="5" t="s">
        <v>1033</v>
      </c>
      <c r="E28" s="6">
        <v>1.0</v>
      </c>
      <c r="F28" s="7">
        <v>0.5104166666666666</v>
      </c>
      <c r="G28" s="8" t="s">
        <v>18</v>
      </c>
      <c r="H28" s="8">
        <v>30.0</v>
      </c>
      <c r="I28" s="8" t="s">
        <v>24</v>
      </c>
      <c r="J28" s="8" t="s">
        <v>20</v>
      </c>
      <c r="K28" s="8">
        <v>25.0</v>
      </c>
      <c r="L28" s="8">
        <v>17.0</v>
      </c>
      <c r="M28" s="8">
        <v>-8.0</v>
      </c>
      <c r="N28" s="8">
        <v>8.0</v>
      </c>
      <c r="O28" s="8" t="s">
        <v>21</v>
      </c>
    </row>
    <row r="29">
      <c r="A29" s="8" t="s">
        <v>656</v>
      </c>
      <c r="B29" s="8" t="s">
        <v>657</v>
      </c>
      <c r="C29" s="5">
        <v>45858.0</v>
      </c>
      <c r="D29" s="5" t="s">
        <v>1032</v>
      </c>
      <c r="E29" s="6">
        <v>7.0</v>
      </c>
      <c r="F29" s="7">
        <v>0.5104166666666666</v>
      </c>
      <c r="G29" s="8" t="s">
        <v>18</v>
      </c>
      <c r="H29" s="8">
        <v>70.0</v>
      </c>
      <c r="I29" s="8" t="s">
        <v>24</v>
      </c>
      <c r="J29" s="8" t="s">
        <v>39</v>
      </c>
      <c r="K29" s="8">
        <v>15.0</v>
      </c>
      <c r="L29" s="8">
        <v>24.0</v>
      </c>
      <c r="M29" s="8">
        <v>9.0</v>
      </c>
      <c r="N29" s="8">
        <v>9.0</v>
      </c>
      <c r="O29" s="8" t="s">
        <v>21</v>
      </c>
    </row>
    <row r="30">
      <c r="A30" s="8" t="s">
        <v>237</v>
      </c>
      <c r="B30" s="8" t="s">
        <v>238</v>
      </c>
      <c r="C30" s="5">
        <v>45844.0</v>
      </c>
      <c r="D30" s="5" t="s">
        <v>1032</v>
      </c>
      <c r="E30" s="6">
        <v>7.0</v>
      </c>
      <c r="F30" s="7">
        <v>0.5104166666666666</v>
      </c>
      <c r="G30" s="8" t="s">
        <v>18</v>
      </c>
      <c r="H30" s="8">
        <v>74.0</v>
      </c>
      <c r="I30" s="8" t="s">
        <v>19</v>
      </c>
      <c r="J30" s="8" t="s">
        <v>20</v>
      </c>
      <c r="K30" s="8">
        <v>25.0</v>
      </c>
      <c r="L30" s="8">
        <v>35.0</v>
      </c>
      <c r="M30" s="8">
        <v>10.0</v>
      </c>
      <c r="N30" s="8">
        <v>10.0</v>
      </c>
      <c r="O30" s="8" t="s">
        <v>21</v>
      </c>
    </row>
    <row r="31">
      <c r="A31" s="8" t="s">
        <v>788</v>
      </c>
      <c r="B31" s="8" t="s">
        <v>789</v>
      </c>
      <c r="C31" s="5">
        <v>45862.0</v>
      </c>
      <c r="D31" s="5" t="s">
        <v>1037</v>
      </c>
      <c r="E31" s="6">
        <v>4.0</v>
      </c>
      <c r="F31" s="7">
        <v>0.5104166666666666</v>
      </c>
      <c r="G31" s="8" t="s">
        <v>18</v>
      </c>
      <c r="H31" s="8">
        <v>63.0</v>
      </c>
      <c r="I31" s="8" t="s">
        <v>32</v>
      </c>
      <c r="J31" s="8" t="s">
        <v>20</v>
      </c>
      <c r="K31" s="8">
        <v>25.0</v>
      </c>
      <c r="L31" s="8">
        <v>35.0</v>
      </c>
      <c r="M31" s="8">
        <v>10.0</v>
      </c>
      <c r="N31" s="8">
        <v>10.0</v>
      </c>
      <c r="O31" s="8" t="s">
        <v>21</v>
      </c>
    </row>
    <row r="32">
      <c r="A32" s="8" t="s">
        <v>396</v>
      </c>
      <c r="B32" s="8" t="s">
        <v>397</v>
      </c>
      <c r="C32" s="5">
        <v>45849.0</v>
      </c>
      <c r="D32" s="5" t="s">
        <v>1034</v>
      </c>
      <c r="E32" s="6">
        <v>5.0</v>
      </c>
      <c r="F32" s="7">
        <v>0.5208333333333334</v>
      </c>
      <c r="G32" s="8" t="s">
        <v>18</v>
      </c>
      <c r="H32" s="8">
        <v>54.0</v>
      </c>
      <c r="I32" s="8" t="s">
        <v>19</v>
      </c>
      <c r="J32" s="8" t="s">
        <v>39</v>
      </c>
      <c r="K32" s="8">
        <v>15.0</v>
      </c>
      <c r="L32" s="8">
        <v>23.0</v>
      </c>
      <c r="M32" s="8">
        <v>8.0</v>
      </c>
      <c r="N32" s="8">
        <v>8.0</v>
      </c>
      <c r="O32" s="8" t="s">
        <v>21</v>
      </c>
    </row>
    <row r="33">
      <c r="A33" s="8" t="s">
        <v>896</v>
      </c>
      <c r="B33" s="8" t="s">
        <v>897</v>
      </c>
      <c r="C33" s="5">
        <v>45866.0</v>
      </c>
      <c r="D33" s="5" t="s">
        <v>1033</v>
      </c>
      <c r="E33" s="6">
        <v>1.0</v>
      </c>
      <c r="F33" s="7">
        <v>0.53125</v>
      </c>
      <c r="G33" s="8" t="s">
        <v>18</v>
      </c>
      <c r="H33" s="8">
        <v>4.0</v>
      </c>
      <c r="I33" s="8" t="s">
        <v>24</v>
      </c>
      <c r="J33" s="8" t="s">
        <v>20</v>
      </c>
      <c r="K33" s="8">
        <v>25.0</v>
      </c>
      <c r="L33" s="8">
        <v>12.0</v>
      </c>
      <c r="M33" s="8">
        <v>-13.0</v>
      </c>
      <c r="N33" s="8">
        <v>13.0</v>
      </c>
      <c r="O33" s="8" t="s">
        <v>21</v>
      </c>
    </row>
    <row r="34">
      <c r="A34" s="8" t="s">
        <v>372</v>
      </c>
      <c r="B34" s="8" t="s">
        <v>373</v>
      </c>
      <c r="C34" s="5">
        <v>45848.0</v>
      </c>
      <c r="D34" s="5" t="s">
        <v>1037</v>
      </c>
      <c r="E34" s="6">
        <v>4.0</v>
      </c>
      <c r="F34" s="7">
        <v>0.5416666666666666</v>
      </c>
      <c r="G34" s="8" t="s">
        <v>18</v>
      </c>
      <c r="H34" s="8">
        <v>5.0</v>
      </c>
      <c r="I34" s="8" t="s">
        <v>32</v>
      </c>
      <c r="J34" s="8" t="s">
        <v>20</v>
      </c>
      <c r="K34" s="8">
        <v>20.0</v>
      </c>
      <c r="L34" s="8">
        <v>30.0</v>
      </c>
      <c r="M34" s="8">
        <v>10.0</v>
      </c>
      <c r="N34" s="8">
        <v>10.0</v>
      </c>
      <c r="O34" s="8" t="s">
        <v>21</v>
      </c>
    </row>
    <row r="35">
      <c r="A35" s="8" t="s">
        <v>193</v>
      </c>
      <c r="B35" s="8" t="s">
        <v>194</v>
      </c>
      <c r="C35" s="5">
        <v>45843.0</v>
      </c>
      <c r="D35" s="5" t="s">
        <v>1035</v>
      </c>
      <c r="E35" s="6">
        <v>6.0</v>
      </c>
      <c r="F35" s="7">
        <v>0.5520833333333334</v>
      </c>
      <c r="G35" s="8" t="s">
        <v>18</v>
      </c>
      <c r="H35" s="8">
        <v>6.0</v>
      </c>
      <c r="I35" s="8" t="s">
        <v>54</v>
      </c>
      <c r="J35" s="8" t="s">
        <v>85</v>
      </c>
      <c r="K35" s="8">
        <v>25.0</v>
      </c>
      <c r="L35" s="8">
        <v>15.0</v>
      </c>
      <c r="M35" s="8">
        <v>-10.0</v>
      </c>
      <c r="N35" s="8">
        <v>10.0</v>
      </c>
      <c r="O35" s="8" t="s">
        <v>21</v>
      </c>
    </row>
    <row r="36">
      <c r="A36" s="8" t="s">
        <v>856</v>
      </c>
      <c r="B36" s="8" t="s">
        <v>857</v>
      </c>
      <c r="C36" s="5">
        <v>45864.0</v>
      </c>
      <c r="D36" s="5" t="s">
        <v>1035</v>
      </c>
      <c r="E36" s="6">
        <v>6.0</v>
      </c>
      <c r="F36" s="7">
        <v>0.5625</v>
      </c>
      <c r="G36" s="8" t="s">
        <v>18</v>
      </c>
      <c r="H36" s="8">
        <v>10.0</v>
      </c>
      <c r="I36" s="8" t="s">
        <v>24</v>
      </c>
      <c r="J36" s="8" t="s">
        <v>20</v>
      </c>
      <c r="K36" s="8">
        <v>25.0</v>
      </c>
      <c r="L36" s="8">
        <v>33.0</v>
      </c>
      <c r="M36" s="8">
        <v>8.0</v>
      </c>
      <c r="N36" s="8">
        <v>8.0</v>
      </c>
      <c r="O36" s="8" t="s">
        <v>21</v>
      </c>
    </row>
    <row r="37">
      <c r="A37" s="8" t="s">
        <v>69</v>
      </c>
      <c r="B37" s="8" t="s">
        <v>70</v>
      </c>
      <c r="C37" s="5">
        <v>45839.0</v>
      </c>
      <c r="D37" s="5" t="s">
        <v>1038</v>
      </c>
      <c r="E37" s="6">
        <v>2.0</v>
      </c>
      <c r="F37" s="7">
        <v>0.5625</v>
      </c>
      <c r="G37" s="8" t="s">
        <v>27</v>
      </c>
      <c r="H37" s="8">
        <v>65.0</v>
      </c>
      <c r="I37" s="8" t="s">
        <v>32</v>
      </c>
      <c r="J37" s="8" t="s">
        <v>20</v>
      </c>
      <c r="K37" s="8">
        <v>15.0</v>
      </c>
      <c r="L37" s="8">
        <v>27.0</v>
      </c>
      <c r="M37" s="8">
        <v>12.0</v>
      </c>
      <c r="N37" s="8">
        <v>12.0</v>
      </c>
      <c r="O37" s="8" t="s">
        <v>21</v>
      </c>
    </row>
    <row r="38">
      <c r="A38" s="8" t="s">
        <v>828</v>
      </c>
      <c r="B38" s="8" t="s">
        <v>829</v>
      </c>
      <c r="C38" s="5">
        <v>45864.0</v>
      </c>
      <c r="D38" s="5" t="s">
        <v>1035</v>
      </c>
      <c r="E38" s="6">
        <v>6.0</v>
      </c>
      <c r="F38" s="7">
        <v>0.5729166666666666</v>
      </c>
      <c r="G38" s="8" t="s">
        <v>27</v>
      </c>
      <c r="H38" s="8">
        <v>29.0</v>
      </c>
      <c r="I38" s="8" t="s">
        <v>19</v>
      </c>
      <c r="J38" s="8" t="s">
        <v>20</v>
      </c>
      <c r="K38" s="8">
        <v>30.0</v>
      </c>
      <c r="L38" s="8">
        <v>22.0</v>
      </c>
      <c r="M38" s="8">
        <v>-8.0</v>
      </c>
      <c r="N38" s="8">
        <v>8.0</v>
      </c>
      <c r="O38" s="8" t="s">
        <v>21</v>
      </c>
    </row>
    <row r="39">
      <c r="A39" s="8" t="s">
        <v>382</v>
      </c>
      <c r="B39" s="8" t="s">
        <v>383</v>
      </c>
      <c r="C39" s="5">
        <v>45849.0</v>
      </c>
      <c r="D39" s="5" t="s">
        <v>1034</v>
      </c>
      <c r="E39" s="6">
        <v>5.0</v>
      </c>
      <c r="F39" s="7">
        <v>0.5833333333333334</v>
      </c>
      <c r="G39" s="8" t="s">
        <v>18</v>
      </c>
      <c r="H39" s="8">
        <v>27.0</v>
      </c>
      <c r="I39" s="8" t="s">
        <v>24</v>
      </c>
      <c r="J39" s="8" t="s">
        <v>20</v>
      </c>
      <c r="K39" s="8">
        <v>30.0</v>
      </c>
      <c r="L39" s="8">
        <v>22.0</v>
      </c>
      <c r="M39" s="8">
        <v>-8.0</v>
      </c>
      <c r="N39" s="8">
        <v>8.0</v>
      </c>
      <c r="O39" s="8" t="s">
        <v>21</v>
      </c>
    </row>
    <row r="40">
      <c r="A40" s="8" t="s">
        <v>370</v>
      </c>
      <c r="B40" s="8" t="s">
        <v>371</v>
      </c>
      <c r="C40" s="5">
        <v>45848.0</v>
      </c>
      <c r="D40" s="5" t="s">
        <v>1037</v>
      </c>
      <c r="E40" s="6">
        <v>4.0</v>
      </c>
      <c r="F40" s="7">
        <v>0.5833333333333334</v>
      </c>
      <c r="G40" s="8" t="s">
        <v>18</v>
      </c>
      <c r="H40" s="8">
        <v>9.0</v>
      </c>
      <c r="I40" s="8" t="s">
        <v>19</v>
      </c>
      <c r="J40" s="8" t="s">
        <v>20</v>
      </c>
      <c r="K40" s="8">
        <v>30.0</v>
      </c>
      <c r="L40" s="8">
        <v>39.0</v>
      </c>
      <c r="M40" s="8">
        <v>9.0</v>
      </c>
      <c r="N40" s="8">
        <v>9.0</v>
      </c>
      <c r="O40" s="8" t="s">
        <v>21</v>
      </c>
    </row>
    <row r="41">
      <c r="A41" s="8" t="s">
        <v>628</v>
      </c>
      <c r="B41" s="8" t="s">
        <v>629</v>
      </c>
      <c r="C41" s="5">
        <v>45858.0</v>
      </c>
      <c r="D41" s="5" t="s">
        <v>1032</v>
      </c>
      <c r="E41" s="6">
        <v>7.0</v>
      </c>
      <c r="F41" s="7">
        <v>0.59375</v>
      </c>
      <c r="G41" s="8" t="s">
        <v>18</v>
      </c>
      <c r="H41" s="8">
        <v>79.0</v>
      </c>
      <c r="I41" s="8" t="s">
        <v>54</v>
      </c>
      <c r="J41" s="8" t="s">
        <v>20</v>
      </c>
      <c r="K41" s="8">
        <v>30.0</v>
      </c>
      <c r="L41" s="8">
        <v>17.0</v>
      </c>
      <c r="M41" s="8">
        <v>-13.0</v>
      </c>
      <c r="N41" s="8">
        <v>13.0</v>
      </c>
      <c r="O41" s="8" t="s">
        <v>21</v>
      </c>
    </row>
    <row r="42">
      <c r="A42" s="8" t="s">
        <v>452</v>
      </c>
      <c r="B42" s="8" t="s">
        <v>453</v>
      </c>
      <c r="C42" s="5">
        <v>45852.0</v>
      </c>
      <c r="D42" s="5" t="s">
        <v>1033</v>
      </c>
      <c r="E42" s="6">
        <v>1.0</v>
      </c>
      <c r="F42" s="7">
        <v>0.59375</v>
      </c>
      <c r="G42" s="8" t="s">
        <v>27</v>
      </c>
      <c r="H42" s="8">
        <v>57.0</v>
      </c>
      <c r="I42" s="8" t="s">
        <v>19</v>
      </c>
      <c r="J42" s="8" t="s">
        <v>20</v>
      </c>
      <c r="K42" s="8">
        <v>30.0</v>
      </c>
      <c r="L42" s="8">
        <v>20.0</v>
      </c>
      <c r="M42" s="8">
        <v>-10.0</v>
      </c>
      <c r="N42" s="8">
        <v>10.0</v>
      </c>
      <c r="O42" s="8" t="s">
        <v>21</v>
      </c>
    </row>
    <row r="43">
      <c r="A43" s="8" t="s">
        <v>472</v>
      </c>
      <c r="B43" s="8" t="s">
        <v>473</v>
      </c>
      <c r="C43" s="5">
        <v>45852.0</v>
      </c>
      <c r="D43" s="5" t="s">
        <v>1033</v>
      </c>
      <c r="E43" s="6">
        <v>1.0</v>
      </c>
      <c r="F43" s="7">
        <v>0.59375</v>
      </c>
      <c r="G43" s="8" t="s">
        <v>18</v>
      </c>
      <c r="H43" s="8">
        <v>21.0</v>
      </c>
      <c r="I43" s="8" t="s">
        <v>24</v>
      </c>
      <c r="J43" s="8" t="s">
        <v>39</v>
      </c>
      <c r="K43" s="8">
        <v>25.0</v>
      </c>
      <c r="L43" s="8">
        <v>35.0</v>
      </c>
      <c r="M43" s="8">
        <v>10.0</v>
      </c>
      <c r="N43" s="8">
        <v>10.0</v>
      </c>
      <c r="O43" s="8" t="s">
        <v>21</v>
      </c>
    </row>
    <row r="44">
      <c r="A44" s="8" t="s">
        <v>380</v>
      </c>
      <c r="B44" s="8" t="s">
        <v>381</v>
      </c>
      <c r="C44" s="5">
        <v>45849.0</v>
      </c>
      <c r="D44" s="5" t="s">
        <v>1034</v>
      </c>
      <c r="E44" s="6">
        <v>5.0</v>
      </c>
      <c r="F44" s="7">
        <v>0.6041666666666666</v>
      </c>
      <c r="G44" s="8" t="s">
        <v>18</v>
      </c>
      <c r="H44" s="8">
        <v>26.0</v>
      </c>
      <c r="I44" s="8" t="s">
        <v>24</v>
      </c>
      <c r="J44" s="8" t="s">
        <v>39</v>
      </c>
      <c r="K44" s="8">
        <v>20.0</v>
      </c>
      <c r="L44" s="8">
        <v>11.0</v>
      </c>
      <c r="M44" s="8">
        <v>-9.0</v>
      </c>
      <c r="N44" s="8">
        <v>9.0</v>
      </c>
      <c r="O44" s="8" t="s">
        <v>21</v>
      </c>
    </row>
    <row r="45">
      <c r="A45" s="8" t="s">
        <v>508</v>
      </c>
      <c r="B45" s="8" t="s">
        <v>509</v>
      </c>
      <c r="C45" s="5">
        <v>45854.0</v>
      </c>
      <c r="D45" s="5" t="s">
        <v>1036</v>
      </c>
      <c r="E45" s="6">
        <v>3.0</v>
      </c>
      <c r="F45" s="7">
        <v>0.6041666666666666</v>
      </c>
      <c r="G45" s="8" t="s">
        <v>18</v>
      </c>
      <c r="H45" s="8">
        <v>38.0</v>
      </c>
      <c r="I45" s="8" t="s">
        <v>32</v>
      </c>
      <c r="J45" s="8" t="s">
        <v>39</v>
      </c>
      <c r="K45" s="8">
        <v>20.0</v>
      </c>
      <c r="L45" s="8">
        <v>11.0</v>
      </c>
      <c r="M45" s="8">
        <v>-9.0</v>
      </c>
      <c r="N45" s="8">
        <v>9.0</v>
      </c>
      <c r="O45" s="8" t="s">
        <v>21</v>
      </c>
    </row>
    <row r="46">
      <c r="A46" s="8" t="s">
        <v>476</v>
      </c>
      <c r="B46" s="8" t="s">
        <v>477</v>
      </c>
      <c r="C46" s="5">
        <v>45853.0</v>
      </c>
      <c r="D46" s="5" t="s">
        <v>1038</v>
      </c>
      <c r="E46" s="6">
        <v>2.0</v>
      </c>
      <c r="F46" s="7">
        <v>0.6145833333333334</v>
      </c>
      <c r="G46" s="8" t="s">
        <v>27</v>
      </c>
      <c r="H46" s="8">
        <v>47.0</v>
      </c>
      <c r="I46" s="8" t="s">
        <v>54</v>
      </c>
      <c r="J46" s="8" t="s">
        <v>85</v>
      </c>
      <c r="K46" s="8">
        <v>20.0</v>
      </c>
      <c r="L46" s="8">
        <v>12.0</v>
      </c>
      <c r="M46" s="8">
        <v>-8.0</v>
      </c>
      <c r="N46" s="8">
        <v>8.0</v>
      </c>
      <c r="O46" s="8" t="s">
        <v>21</v>
      </c>
    </row>
    <row r="47">
      <c r="A47" s="8" t="s">
        <v>153</v>
      </c>
      <c r="B47" s="8" t="s">
        <v>154</v>
      </c>
      <c r="C47" s="5">
        <v>45841.0</v>
      </c>
      <c r="D47" s="5" t="s">
        <v>1037</v>
      </c>
      <c r="E47" s="6">
        <v>4.0</v>
      </c>
      <c r="F47" s="7">
        <v>0.6145833333333334</v>
      </c>
      <c r="G47" s="8" t="s">
        <v>18</v>
      </c>
      <c r="H47" s="8">
        <v>64.0</v>
      </c>
      <c r="I47" s="8" t="s">
        <v>54</v>
      </c>
      <c r="J47" s="8" t="s">
        <v>39</v>
      </c>
      <c r="K47" s="8">
        <v>15.0</v>
      </c>
      <c r="L47" s="8">
        <v>23.0</v>
      </c>
      <c r="M47" s="8">
        <v>8.0</v>
      </c>
      <c r="N47" s="8">
        <v>8.0</v>
      </c>
      <c r="O47" s="8" t="s">
        <v>21</v>
      </c>
    </row>
    <row r="48">
      <c r="A48" s="8" t="s">
        <v>860</v>
      </c>
      <c r="B48" s="8" t="s">
        <v>861</v>
      </c>
      <c r="C48" s="5">
        <v>45865.0</v>
      </c>
      <c r="D48" s="5" t="s">
        <v>1032</v>
      </c>
      <c r="E48" s="6">
        <v>7.0</v>
      </c>
      <c r="F48" s="7">
        <v>0.625</v>
      </c>
      <c r="G48" s="8" t="s">
        <v>27</v>
      </c>
      <c r="H48" s="8">
        <v>31.0</v>
      </c>
      <c r="I48" s="8" t="s">
        <v>19</v>
      </c>
      <c r="J48" s="8" t="s">
        <v>39</v>
      </c>
      <c r="K48" s="8">
        <v>15.0</v>
      </c>
      <c r="L48" s="8">
        <v>6.0</v>
      </c>
      <c r="M48" s="8">
        <v>-9.0</v>
      </c>
      <c r="N48" s="8">
        <v>9.0</v>
      </c>
      <c r="O48" s="8" t="s">
        <v>21</v>
      </c>
    </row>
    <row r="49">
      <c r="A49" s="8" t="s">
        <v>652</v>
      </c>
      <c r="B49" s="8" t="s">
        <v>653</v>
      </c>
      <c r="C49" s="5">
        <v>45858.0</v>
      </c>
      <c r="D49" s="5" t="s">
        <v>1032</v>
      </c>
      <c r="E49" s="6">
        <v>7.0</v>
      </c>
      <c r="F49" s="7">
        <v>0.625</v>
      </c>
      <c r="G49" s="8" t="s">
        <v>18</v>
      </c>
      <c r="H49" s="8">
        <v>46.0</v>
      </c>
      <c r="I49" s="8" t="s">
        <v>54</v>
      </c>
      <c r="J49" s="8" t="s">
        <v>20</v>
      </c>
      <c r="K49" s="8">
        <v>15.0</v>
      </c>
      <c r="L49" s="8">
        <v>23.0</v>
      </c>
      <c r="M49" s="8">
        <v>8.0</v>
      </c>
      <c r="N49" s="8">
        <v>8.0</v>
      </c>
      <c r="O49" s="8" t="s">
        <v>21</v>
      </c>
    </row>
    <row r="50">
      <c r="A50" s="8" t="s">
        <v>1022</v>
      </c>
      <c r="B50" s="8" t="s">
        <v>1023</v>
      </c>
      <c r="C50" s="5">
        <v>45868.0</v>
      </c>
      <c r="D50" s="5" t="s">
        <v>1036</v>
      </c>
      <c r="E50" s="6">
        <v>3.0</v>
      </c>
      <c r="F50" s="7">
        <v>0.65625</v>
      </c>
      <c r="G50" s="8" t="s">
        <v>27</v>
      </c>
      <c r="H50" s="8">
        <v>49.0</v>
      </c>
      <c r="I50" s="8" t="s">
        <v>19</v>
      </c>
      <c r="J50" s="8" t="s">
        <v>39</v>
      </c>
      <c r="K50" s="8">
        <v>25.0</v>
      </c>
      <c r="L50" s="8">
        <v>33.0</v>
      </c>
      <c r="M50" s="8">
        <v>8.0</v>
      </c>
      <c r="N50" s="8">
        <v>8.0</v>
      </c>
      <c r="O50" s="8" t="s">
        <v>21</v>
      </c>
    </row>
    <row r="51">
      <c r="A51" s="8" t="s">
        <v>654</v>
      </c>
      <c r="B51" s="8" t="s">
        <v>655</v>
      </c>
      <c r="C51" s="5">
        <v>45858.0</v>
      </c>
      <c r="D51" s="5" t="s">
        <v>1032</v>
      </c>
      <c r="E51" s="6">
        <v>7.0</v>
      </c>
      <c r="F51" s="7">
        <v>0.6770833333333334</v>
      </c>
      <c r="G51" s="8" t="s">
        <v>27</v>
      </c>
      <c r="H51" s="8">
        <v>38.0</v>
      </c>
      <c r="I51" s="8" t="s">
        <v>54</v>
      </c>
      <c r="J51" s="8" t="s">
        <v>39</v>
      </c>
      <c r="K51" s="8">
        <v>25.0</v>
      </c>
      <c r="L51" s="8">
        <v>33.0</v>
      </c>
      <c r="M51" s="8">
        <v>8.0</v>
      </c>
      <c r="N51" s="8">
        <v>8.0</v>
      </c>
      <c r="O51" s="8" t="s">
        <v>21</v>
      </c>
    </row>
    <row r="52">
      <c r="A52" s="8" t="s">
        <v>378</v>
      </c>
      <c r="B52" s="8" t="s">
        <v>379</v>
      </c>
      <c r="C52" s="5">
        <v>45849.0</v>
      </c>
      <c r="D52" s="5" t="s">
        <v>1034</v>
      </c>
      <c r="E52" s="6">
        <v>5.0</v>
      </c>
      <c r="F52" s="7">
        <v>0.6875</v>
      </c>
      <c r="G52" s="8" t="s">
        <v>27</v>
      </c>
      <c r="H52" s="8">
        <v>69.0</v>
      </c>
      <c r="I52" s="8" t="s">
        <v>24</v>
      </c>
      <c r="J52" s="8" t="s">
        <v>85</v>
      </c>
      <c r="K52" s="8">
        <v>20.0</v>
      </c>
      <c r="L52" s="8">
        <v>9.0</v>
      </c>
      <c r="M52" s="8">
        <v>-11.0</v>
      </c>
      <c r="N52" s="8">
        <v>11.0</v>
      </c>
      <c r="O52" s="8" t="s">
        <v>21</v>
      </c>
    </row>
    <row r="53">
      <c r="F53" s="7"/>
    </row>
    <row r="54">
      <c r="F54" s="7"/>
    </row>
    <row r="55">
      <c r="F55" s="7"/>
    </row>
    <row r="56">
      <c r="F56" s="7"/>
    </row>
    <row r="57">
      <c r="F57" s="7"/>
    </row>
    <row r="58">
      <c r="F58" s="7"/>
    </row>
    <row r="59">
      <c r="F59" s="7"/>
    </row>
    <row r="60">
      <c r="F60" s="7"/>
    </row>
    <row r="61">
      <c r="F61" s="7"/>
    </row>
    <row r="62">
      <c r="F62" s="7"/>
    </row>
    <row r="63">
      <c r="F63" s="7"/>
    </row>
    <row r="64">
      <c r="F64" s="7"/>
    </row>
    <row r="65">
      <c r="F65" s="7"/>
    </row>
    <row r="66">
      <c r="F66" s="7"/>
    </row>
    <row r="67">
      <c r="F67" s="7"/>
    </row>
    <row r="68">
      <c r="F68" s="7"/>
    </row>
    <row r="69">
      <c r="F69" s="7"/>
    </row>
    <row r="70">
      <c r="F70" s="7"/>
    </row>
    <row r="71">
      <c r="F71" s="7"/>
    </row>
    <row r="72">
      <c r="F72" s="7"/>
    </row>
    <row r="73">
      <c r="F73" s="7"/>
    </row>
    <row r="74">
      <c r="F74" s="7"/>
    </row>
    <row r="75">
      <c r="F75" s="7"/>
    </row>
    <row r="76">
      <c r="F76" s="7"/>
    </row>
    <row r="77">
      <c r="F77" s="7"/>
    </row>
    <row r="78">
      <c r="F78" s="7"/>
    </row>
    <row r="79">
      <c r="F79" s="7"/>
    </row>
    <row r="80">
      <c r="F80" s="7"/>
    </row>
    <row r="81">
      <c r="F81" s="7"/>
    </row>
    <row r="82">
      <c r="F82" s="7"/>
    </row>
    <row r="83">
      <c r="F83" s="7"/>
    </row>
    <row r="84">
      <c r="F84" s="7"/>
    </row>
    <row r="85">
      <c r="F85" s="7"/>
    </row>
    <row r="86">
      <c r="F86" s="7"/>
    </row>
    <row r="87">
      <c r="F87" s="7"/>
    </row>
    <row r="88">
      <c r="F88" s="7"/>
    </row>
    <row r="89">
      <c r="F89" s="7"/>
    </row>
    <row r="90">
      <c r="F90" s="7"/>
    </row>
    <row r="91">
      <c r="F91" s="7"/>
    </row>
    <row r="92">
      <c r="F92" s="7"/>
    </row>
    <row r="93">
      <c r="F93" s="7"/>
    </row>
    <row r="94">
      <c r="F94" s="7"/>
    </row>
    <row r="95">
      <c r="F95" s="7"/>
    </row>
    <row r="96">
      <c r="F96" s="7"/>
    </row>
    <row r="97">
      <c r="F97" s="7"/>
    </row>
    <row r="98">
      <c r="F98" s="7"/>
    </row>
    <row r="99">
      <c r="F99" s="7"/>
    </row>
    <row r="100">
      <c r="F100" s="7"/>
    </row>
    <row r="101">
      <c r="F101" s="7"/>
    </row>
    <row r="102">
      <c r="F102" s="7"/>
    </row>
    <row r="103">
      <c r="F103" s="7"/>
    </row>
    <row r="104">
      <c r="F104" s="7"/>
    </row>
    <row r="105">
      <c r="F105" s="7"/>
    </row>
    <row r="106">
      <c r="F106" s="7"/>
    </row>
    <row r="107">
      <c r="F107" s="7"/>
    </row>
    <row r="108">
      <c r="F108" s="7"/>
    </row>
    <row r="109">
      <c r="F109" s="7"/>
    </row>
    <row r="110">
      <c r="F110" s="7"/>
    </row>
    <row r="111">
      <c r="F111" s="7"/>
    </row>
    <row r="112">
      <c r="F112" s="7"/>
    </row>
    <row r="113">
      <c r="F113" s="7"/>
    </row>
    <row r="114">
      <c r="F114" s="7"/>
    </row>
    <row r="115">
      <c r="F115" s="7"/>
    </row>
    <row r="116">
      <c r="F116" s="7"/>
    </row>
    <row r="117">
      <c r="F117" s="7"/>
    </row>
    <row r="118">
      <c r="F118" s="7"/>
    </row>
    <row r="119">
      <c r="F119" s="7"/>
    </row>
    <row r="120">
      <c r="F120" s="7"/>
    </row>
    <row r="121">
      <c r="F121" s="7"/>
    </row>
    <row r="122">
      <c r="F122" s="7"/>
    </row>
    <row r="123">
      <c r="F123" s="7"/>
    </row>
    <row r="124">
      <c r="F124" s="7"/>
    </row>
    <row r="125">
      <c r="F125" s="7"/>
    </row>
    <row r="126">
      <c r="F126" s="7"/>
    </row>
    <row r="127">
      <c r="F127" s="7"/>
    </row>
    <row r="128">
      <c r="F128" s="7"/>
    </row>
    <row r="129">
      <c r="F129" s="7"/>
    </row>
    <row r="130">
      <c r="F130" s="7"/>
    </row>
    <row r="131">
      <c r="F131" s="7"/>
    </row>
    <row r="132">
      <c r="F132" s="7"/>
    </row>
    <row r="133">
      <c r="F133" s="7"/>
    </row>
    <row r="134">
      <c r="F134" s="7"/>
    </row>
    <row r="135">
      <c r="F135" s="7"/>
    </row>
    <row r="136">
      <c r="F136" s="7"/>
    </row>
    <row r="137">
      <c r="F137" s="7"/>
    </row>
    <row r="138">
      <c r="F138" s="7"/>
    </row>
    <row r="139">
      <c r="F139" s="7"/>
    </row>
    <row r="140">
      <c r="F140" s="7"/>
    </row>
    <row r="141">
      <c r="F141" s="7"/>
    </row>
    <row r="142">
      <c r="F142" s="7"/>
    </row>
    <row r="143">
      <c r="F143" s="7"/>
    </row>
    <row r="144">
      <c r="F144" s="7"/>
    </row>
    <row r="145">
      <c r="F145" s="7"/>
    </row>
    <row r="146">
      <c r="F146" s="7"/>
    </row>
    <row r="147">
      <c r="F147" s="7"/>
    </row>
    <row r="148">
      <c r="F148" s="7"/>
    </row>
    <row r="149">
      <c r="F149" s="7"/>
    </row>
    <row r="150">
      <c r="F150" s="7"/>
    </row>
    <row r="151">
      <c r="F151" s="7"/>
    </row>
    <row r="152">
      <c r="F152" s="7"/>
    </row>
    <row r="153">
      <c r="F153" s="7"/>
    </row>
    <row r="154">
      <c r="F154" s="7"/>
    </row>
    <row r="155">
      <c r="F155" s="7"/>
    </row>
    <row r="156">
      <c r="F156" s="7"/>
    </row>
    <row r="157">
      <c r="F157" s="7"/>
    </row>
    <row r="158">
      <c r="F158" s="7"/>
    </row>
    <row r="159">
      <c r="F159" s="7"/>
    </row>
    <row r="160">
      <c r="F160" s="7"/>
    </row>
    <row r="161">
      <c r="F161" s="7"/>
    </row>
    <row r="162">
      <c r="F162" s="7"/>
    </row>
    <row r="163">
      <c r="F163" s="7"/>
    </row>
    <row r="164">
      <c r="F164" s="7"/>
    </row>
    <row r="165">
      <c r="F165" s="7"/>
    </row>
    <row r="166">
      <c r="F166" s="7"/>
    </row>
    <row r="167">
      <c r="F167" s="7"/>
    </row>
    <row r="168">
      <c r="F168" s="7"/>
    </row>
    <row r="169">
      <c r="F169" s="7"/>
    </row>
    <row r="170">
      <c r="F170" s="7"/>
    </row>
    <row r="171">
      <c r="F171" s="7"/>
    </row>
    <row r="172">
      <c r="F172" s="7"/>
    </row>
    <row r="173">
      <c r="F173" s="7"/>
    </row>
    <row r="174">
      <c r="F174" s="7"/>
    </row>
    <row r="175">
      <c r="F175" s="7"/>
    </row>
    <row r="176">
      <c r="F176" s="7"/>
    </row>
    <row r="177">
      <c r="F177" s="7"/>
    </row>
    <row r="178">
      <c r="F178" s="7"/>
    </row>
    <row r="179">
      <c r="F179" s="7"/>
    </row>
    <row r="180">
      <c r="F180" s="7"/>
    </row>
    <row r="181">
      <c r="F181" s="7"/>
    </row>
    <row r="182">
      <c r="F182" s="7"/>
    </row>
    <row r="183">
      <c r="F183" s="7"/>
    </row>
    <row r="184">
      <c r="F184" s="7"/>
    </row>
    <row r="185">
      <c r="F185" s="7"/>
    </row>
    <row r="186">
      <c r="F186" s="7"/>
    </row>
    <row r="187">
      <c r="F187" s="7"/>
    </row>
    <row r="188">
      <c r="F188" s="7"/>
    </row>
    <row r="189">
      <c r="F189" s="7"/>
    </row>
    <row r="190">
      <c r="F190" s="7"/>
    </row>
    <row r="191">
      <c r="F191" s="7"/>
    </row>
    <row r="192">
      <c r="F192" s="7"/>
    </row>
    <row r="193">
      <c r="F193" s="7"/>
    </row>
    <row r="194">
      <c r="F194" s="7"/>
    </row>
    <row r="195">
      <c r="F195" s="7"/>
    </row>
    <row r="196">
      <c r="F196" s="7"/>
    </row>
    <row r="197">
      <c r="F197" s="7"/>
    </row>
    <row r="198">
      <c r="F198" s="7"/>
    </row>
    <row r="199">
      <c r="F199" s="7"/>
    </row>
    <row r="200">
      <c r="F200" s="7"/>
    </row>
    <row r="201">
      <c r="F201" s="7"/>
    </row>
    <row r="202">
      <c r="F202" s="7"/>
    </row>
    <row r="203">
      <c r="F203" s="7"/>
    </row>
    <row r="204">
      <c r="F204" s="7"/>
    </row>
    <row r="205">
      <c r="F205" s="7"/>
    </row>
    <row r="206">
      <c r="F206" s="7"/>
    </row>
    <row r="207">
      <c r="F207" s="7"/>
    </row>
    <row r="208">
      <c r="F208" s="7"/>
    </row>
    <row r="209">
      <c r="F209" s="7"/>
    </row>
    <row r="210">
      <c r="F210" s="7"/>
    </row>
    <row r="211">
      <c r="F211" s="7"/>
    </row>
    <row r="212">
      <c r="F212" s="7"/>
    </row>
    <row r="213">
      <c r="F213" s="7"/>
    </row>
    <row r="214">
      <c r="F214" s="7"/>
    </row>
    <row r="215">
      <c r="F215" s="7"/>
    </row>
    <row r="216">
      <c r="F216" s="7"/>
    </row>
    <row r="217">
      <c r="F217" s="7"/>
    </row>
    <row r="218">
      <c r="F218" s="7"/>
    </row>
    <row r="219">
      <c r="F219" s="7"/>
    </row>
    <row r="220">
      <c r="F220" s="7"/>
    </row>
    <row r="221">
      <c r="F221" s="7"/>
    </row>
    <row r="222">
      <c r="F222" s="7"/>
    </row>
    <row r="223">
      <c r="F223" s="7"/>
    </row>
    <row r="224">
      <c r="F224" s="7"/>
    </row>
    <row r="225">
      <c r="F225" s="7"/>
    </row>
    <row r="226">
      <c r="F226" s="7"/>
    </row>
    <row r="227">
      <c r="F227" s="7"/>
    </row>
    <row r="228">
      <c r="F228" s="7"/>
    </row>
    <row r="229">
      <c r="F229" s="7"/>
    </row>
    <row r="230">
      <c r="F230" s="7"/>
    </row>
    <row r="231">
      <c r="F231" s="7"/>
    </row>
    <row r="232">
      <c r="F232" s="7"/>
    </row>
    <row r="233">
      <c r="F233" s="7"/>
    </row>
    <row r="234">
      <c r="F234" s="7"/>
    </row>
    <row r="235">
      <c r="F235" s="7"/>
    </row>
    <row r="236">
      <c r="F236" s="7"/>
    </row>
    <row r="237">
      <c r="F237" s="7"/>
    </row>
    <row r="238">
      <c r="F238" s="7"/>
    </row>
    <row r="239">
      <c r="F239" s="7"/>
    </row>
    <row r="240">
      <c r="F240" s="7"/>
    </row>
    <row r="241">
      <c r="F241" s="7"/>
    </row>
    <row r="242">
      <c r="F242" s="7"/>
    </row>
    <row r="243">
      <c r="F243" s="7"/>
    </row>
    <row r="244">
      <c r="F244" s="7"/>
    </row>
    <row r="245">
      <c r="F245" s="7"/>
    </row>
    <row r="246">
      <c r="F246" s="7"/>
    </row>
    <row r="247">
      <c r="F247" s="7"/>
    </row>
    <row r="248">
      <c r="F248" s="7"/>
    </row>
    <row r="249">
      <c r="F249" s="7"/>
    </row>
    <row r="250">
      <c r="F250" s="7"/>
    </row>
    <row r="251">
      <c r="F251" s="7"/>
    </row>
    <row r="252">
      <c r="F252" s="7"/>
    </row>
    <row r="253">
      <c r="F253" s="7"/>
    </row>
    <row r="254">
      <c r="F254" s="7"/>
    </row>
    <row r="255">
      <c r="F255" s="7"/>
    </row>
    <row r="256">
      <c r="F256" s="7"/>
    </row>
    <row r="257">
      <c r="F257" s="7"/>
    </row>
    <row r="258">
      <c r="F258" s="7"/>
    </row>
    <row r="259">
      <c r="F259" s="7"/>
    </row>
    <row r="260">
      <c r="F260" s="7"/>
    </row>
    <row r="261">
      <c r="F261" s="7"/>
    </row>
    <row r="262">
      <c r="F262" s="7"/>
    </row>
    <row r="263">
      <c r="F263" s="7"/>
    </row>
    <row r="264">
      <c r="F264" s="7"/>
    </row>
    <row r="265">
      <c r="F265" s="7"/>
    </row>
    <row r="266">
      <c r="F266" s="7"/>
    </row>
    <row r="267">
      <c r="F267" s="7"/>
    </row>
    <row r="268">
      <c r="F268" s="7"/>
    </row>
    <row r="269">
      <c r="F269" s="7"/>
    </row>
    <row r="270">
      <c r="F270" s="7"/>
    </row>
    <row r="271">
      <c r="F271" s="7"/>
    </row>
    <row r="272">
      <c r="F272" s="7"/>
    </row>
    <row r="273">
      <c r="F273" s="7"/>
    </row>
    <row r="274">
      <c r="F274" s="7"/>
    </row>
    <row r="275">
      <c r="F275" s="7"/>
    </row>
    <row r="276">
      <c r="F276" s="7"/>
    </row>
    <row r="277">
      <c r="F277" s="7"/>
    </row>
    <row r="278">
      <c r="F278" s="7"/>
    </row>
    <row r="279">
      <c r="F279" s="7"/>
    </row>
    <row r="280">
      <c r="F280" s="7"/>
    </row>
    <row r="281">
      <c r="F281" s="7"/>
    </row>
    <row r="282">
      <c r="F282" s="7"/>
    </row>
    <row r="283">
      <c r="F283" s="7"/>
    </row>
    <row r="284">
      <c r="F284" s="7"/>
    </row>
    <row r="285">
      <c r="F285" s="7"/>
    </row>
    <row r="286">
      <c r="F286" s="7"/>
    </row>
    <row r="287">
      <c r="F287" s="7"/>
    </row>
    <row r="288">
      <c r="F288" s="7"/>
    </row>
    <row r="289">
      <c r="F289" s="7"/>
    </row>
    <row r="290">
      <c r="F290" s="7"/>
    </row>
    <row r="291">
      <c r="F291" s="7"/>
    </row>
    <row r="292">
      <c r="F292" s="7"/>
    </row>
    <row r="293">
      <c r="F293" s="7"/>
    </row>
    <row r="294">
      <c r="F294" s="7"/>
    </row>
    <row r="295">
      <c r="F295" s="7"/>
    </row>
    <row r="296">
      <c r="F296" s="7"/>
    </row>
    <row r="297">
      <c r="F297" s="7"/>
    </row>
    <row r="298">
      <c r="F298" s="7"/>
    </row>
    <row r="299">
      <c r="F299" s="7"/>
    </row>
    <row r="300">
      <c r="F300" s="7"/>
    </row>
    <row r="301">
      <c r="F301" s="7"/>
    </row>
    <row r="302">
      <c r="F302" s="7"/>
    </row>
    <row r="303">
      <c r="F303" s="7"/>
    </row>
    <row r="304">
      <c r="F304" s="7"/>
    </row>
    <row r="305">
      <c r="F305" s="7"/>
    </row>
    <row r="306">
      <c r="F306" s="7"/>
    </row>
    <row r="307">
      <c r="F307" s="7"/>
    </row>
    <row r="308">
      <c r="F308" s="7"/>
    </row>
    <row r="309">
      <c r="F309" s="7"/>
    </row>
    <row r="310">
      <c r="F310" s="7"/>
    </row>
    <row r="311">
      <c r="F311" s="7"/>
    </row>
    <row r="312">
      <c r="F312" s="7"/>
    </row>
    <row r="313">
      <c r="F313" s="7"/>
    </row>
    <row r="314">
      <c r="F314" s="7"/>
    </row>
    <row r="315">
      <c r="F315" s="7"/>
    </row>
    <row r="316">
      <c r="F316" s="7"/>
    </row>
    <row r="317">
      <c r="F317" s="7"/>
    </row>
    <row r="318">
      <c r="F318" s="7"/>
    </row>
    <row r="319">
      <c r="F319" s="7"/>
    </row>
    <row r="320">
      <c r="F320" s="7"/>
    </row>
    <row r="321">
      <c r="F321" s="7"/>
    </row>
    <row r="322">
      <c r="F322" s="7"/>
    </row>
    <row r="323">
      <c r="F323" s="7"/>
    </row>
    <row r="324">
      <c r="F324" s="7"/>
    </row>
    <row r="325">
      <c r="F325" s="7"/>
    </row>
    <row r="326">
      <c r="F326" s="7"/>
    </row>
    <row r="327">
      <c r="F327" s="7"/>
    </row>
    <row r="328">
      <c r="F328" s="7"/>
    </row>
    <row r="329">
      <c r="F329" s="7"/>
    </row>
    <row r="330">
      <c r="F330" s="7"/>
    </row>
    <row r="331">
      <c r="F331" s="7"/>
    </row>
    <row r="332">
      <c r="F332" s="7"/>
    </row>
    <row r="333">
      <c r="F333" s="7"/>
    </row>
    <row r="334">
      <c r="F334" s="7"/>
    </row>
    <row r="335">
      <c r="F335" s="7"/>
    </row>
    <row r="336">
      <c r="F336" s="7"/>
    </row>
    <row r="337">
      <c r="F337" s="7"/>
    </row>
    <row r="338">
      <c r="F338" s="7"/>
    </row>
    <row r="339">
      <c r="F339" s="7"/>
    </row>
    <row r="340">
      <c r="F340" s="7"/>
    </row>
    <row r="341">
      <c r="F341" s="7"/>
    </row>
    <row r="342">
      <c r="F342" s="7"/>
    </row>
    <row r="343">
      <c r="F343" s="7"/>
    </row>
    <row r="344">
      <c r="F344" s="7"/>
    </row>
    <row r="345">
      <c r="F345" s="7"/>
    </row>
    <row r="346">
      <c r="F346" s="7"/>
    </row>
    <row r="347">
      <c r="F347" s="7"/>
    </row>
    <row r="348">
      <c r="F348" s="7"/>
    </row>
    <row r="349">
      <c r="F349" s="7"/>
    </row>
    <row r="350">
      <c r="F350" s="7"/>
    </row>
    <row r="351">
      <c r="F351" s="7"/>
    </row>
    <row r="352">
      <c r="F352" s="7"/>
    </row>
    <row r="353">
      <c r="F353" s="7"/>
    </row>
    <row r="354">
      <c r="F354" s="7"/>
    </row>
    <row r="355">
      <c r="F355" s="7"/>
    </row>
    <row r="356">
      <c r="F356" s="7"/>
    </row>
    <row r="357">
      <c r="F357" s="7"/>
    </row>
    <row r="358">
      <c r="F358" s="7"/>
    </row>
    <row r="359">
      <c r="F359" s="7"/>
    </row>
    <row r="360">
      <c r="F360" s="7"/>
    </row>
    <row r="361">
      <c r="F361" s="7"/>
    </row>
    <row r="362">
      <c r="F362" s="7"/>
    </row>
    <row r="363">
      <c r="F363" s="7"/>
    </row>
    <row r="364">
      <c r="F364" s="7"/>
    </row>
    <row r="365">
      <c r="F365" s="7"/>
    </row>
    <row r="366">
      <c r="F366" s="7"/>
    </row>
    <row r="367">
      <c r="F367" s="7"/>
    </row>
    <row r="368">
      <c r="F368" s="7"/>
    </row>
    <row r="369">
      <c r="F369" s="7"/>
    </row>
    <row r="370">
      <c r="F370" s="7"/>
    </row>
    <row r="371">
      <c r="F371" s="7"/>
    </row>
    <row r="372">
      <c r="F372" s="7"/>
    </row>
    <row r="373">
      <c r="F373" s="7"/>
    </row>
    <row r="374">
      <c r="F374" s="7"/>
    </row>
    <row r="375">
      <c r="F375" s="7"/>
    </row>
    <row r="376">
      <c r="F376" s="7"/>
    </row>
    <row r="377">
      <c r="F377" s="7"/>
    </row>
    <row r="378">
      <c r="F378" s="7"/>
    </row>
    <row r="379">
      <c r="F379" s="7"/>
    </row>
    <row r="380">
      <c r="F380" s="7"/>
    </row>
    <row r="381">
      <c r="F381" s="7"/>
    </row>
    <row r="382">
      <c r="F382" s="7"/>
    </row>
    <row r="383">
      <c r="F383" s="7"/>
    </row>
    <row r="384">
      <c r="F384" s="7"/>
    </row>
    <row r="385">
      <c r="F385" s="7"/>
    </row>
    <row r="386">
      <c r="F386" s="7"/>
    </row>
    <row r="387">
      <c r="F387" s="7"/>
    </row>
    <row r="388">
      <c r="F388" s="7"/>
    </row>
    <row r="389">
      <c r="F389" s="7"/>
    </row>
    <row r="390">
      <c r="F390" s="7"/>
    </row>
    <row r="391">
      <c r="F391" s="7"/>
    </row>
    <row r="392">
      <c r="F392" s="7"/>
    </row>
    <row r="393">
      <c r="F393" s="7"/>
    </row>
    <row r="394">
      <c r="F394" s="7"/>
    </row>
    <row r="395">
      <c r="F395" s="7"/>
    </row>
    <row r="396">
      <c r="F396" s="7"/>
    </row>
    <row r="397">
      <c r="F397" s="7"/>
    </row>
    <row r="398">
      <c r="F398" s="7"/>
    </row>
    <row r="399">
      <c r="F399" s="7"/>
    </row>
    <row r="400">
      <c r="F400" s="7"/>
    </row>
    <row r="401">
      <c r="F401" s="7"/>
    </row>
    <row r="402">
      <c r="F402" s="7"/>
    </row>
    <row r="403">
      <c r="F403" s="7"/>
    </row>
    <row r="404">
      <c r="F404" s="7"/>
    </row>
    <row r="405">
      <c r="F405" s="7"/>
    </row>
    <row r="406">
      <c r="F406" s="7"/>
    </row>
    <row r="407">
      <c r="F407" s="7"/>
    </row>
    <row r="408">
      <c r="F408" s="7"/>
    </row>
    <row r="409">
      <c r="F409" s="7"/>
    </row>
    <row r="410">
      <c r="F410" s="7"/>
    </row>
    <row r="411">
      <c r="F411" s="7"/>
    </row>
    <row r="412">
      <c r="F412" s="7"/>
    </row>
    <row r="413">
      <c r="F413" s="7"/>
    </row>
    <row r="414">
      <c r="F414" s="7"/>
    </row>
    <row r="415">
      <c r="F415" s="7"/>
    </row>
    <row r="416">
      <c r="F416" s="7"/>
    </row>
    <row r="417">
      <c r="F417" s="7"/>
    </row>
    <row r="418">
      <c r="F418" s="7"/>
    </row>
    <row r="419">
      <c r="F419" s="7"/>
    </row>
    <row r="420">
      <c r="F420" s="7"/>
    </row>
    <row r="421">
      <c r="F421" s="7"/>
    </row>
    <row r="422">
      <c r="F422" s="7"/>
    </row>
    <row r="423">
      <c r="F423" s="7"/>
    </row>
    <row r="424">
      <c r="F424" s="7"/>
    </row>
    <row r="425">
      <c r="F425" s="7"/>
    </row>
    <row r="426">
      <c r="F426" s="7"/>
    </row>
    <row r="427">
      <c r="F427" s="7"/>
    </row>
    <row r="428">
      <c r="F428" s="7"/>
    </row>
    <row r="429">
      <c r="F429" s="7"/>
    </row>
    <row r="430">
      <c r="F430" s="7"/>
    </row>
    <row r="431">
      <c r="F431" s="7"/>
    </row>
    <row r="432">
      <c r="F432" s="7"/>
    </row>
    <row r="433">
      <c r="F433" s="7"/>
    </row>
    <row r="434">
      <c r="F434" s="7"/>
    </row>
    <row r="435">
      <c r="F435" s="7"/>
    </row>
    <row r="436">
      <c r="F436" s="7"/>
    </row>
    <row r="437">
      <c r="F437" s="7"/>
    </row>
    <row r="438">
      <c r="F438" s="7"/>
    </row>
    <row r="439">
      <c r="F439" s="7"/>
    </row>
    <row r="440">
      <c r="F440" s="7"/>
    </row>
    <row r="441">
      <c r="F441" s="7"/>
    </row>
    <row r="442">
      <c r="F442" s="7"/>
    </row>
    <row r="443">
      <c r="F443" s="7"/>
    </row>
    <row r="444">
      <c r="F444" s="7"/>
    </row>
    <row r="445">
      <c r="F445" s="7"/>
    </row>
    <row r="446">
      <c r="F446" s="7"/>
    </row>
    <row r="447">
      <c r="F447" s="7"/>
    </row>
    <row r="448">
      <c r="F448" s="7"/>
    </row>
    <row r="449">
      <c r="F449" s="7"/>
    </row>
    <row r="450">
      <c r="F450" s="7"/>
    </row>
    <row r="451">
      <c r="F451" s="7"/>
    </row>
    <row r="452">
      <c r="F452" s="7"/>
    </row>
    <row r="453">
      <c r="F453" s="7"/>
    </row>
    <row r="454">
      <c r="F454" s="7"/>
    </row>
    <row r="455">
      <c r="F455" s="7"/>
    </row>
    <row r="456">
      <c r="F456" s="7"/>
    </row>
    <row r="457">
      <c r="F457" s="7"/>
    </row>
    <row r="458">
      <c r="F458" s="7"/>
    </row>
    <row r="459">
      <c r="F459" s="7"/>
    </row>
    <row r="460">
      <c r="F460" s="7"/>
    </row>
    <row r="461">
      <c r="F461" s="7"/>
    </row>
    <row r="462">
      <c r="F462" s="7"/>
    </row>
    <row r="463">
      <c r="F463" s="7"/>
    </row>
    <row r="464">
      <c r="F464" s="7"/>
    </row>
    <row r="465">
      <c r="F465" s="7"/>
    </row>
    <row r="466">
      <c r="F466" s="7"/>
    </row>
    <row r="467">
      <c r="F467" s="7"/>
    </row>
    <row r="468">
      <c r="F468" s="7"/>
    </row>
    <row r="469">
      <c r="F469" s="7"/>
    </row>
    <row r="470">
      <c r="F470" s="7"/>
    </row>
    <row r="471">
      <c r="F471" s="7"/>
    </row>
    <row r="472">
      <c r="F472" s="7"/>
    </row>
    <row r="473">
      <c r="F473" s="7"/>
    </row>
    <row r="474">
      <c r="F474" s="7"/>
    </row>
    <row r="475">
      <c r="F475" s="7"/>
    </row>
    <row r="476">
      <c r="F476" s="7"/>
    </row>
    <row r="477">
      <c r="F477" s="7"/>
    </row>
    <row r="478">
      <c r="F478" s="7"/>
    </row>
    <row r="479">
      <c r="F479" s="7"/>
    </row>
    <row r="480">
      <c r="F480" s="7"/>
    </row>
    <row r="481">
      <c r="F481" s="7"/>
    </row>
    <row r="482">
      <c r="F482" s="7"/>
    </row>
    <row r="483">
      <c r="F483" s="7"/>
    </row>
    <row r="484">
      <c r="F484" s="7"/>
    </row>
    <row r="485">
      <c r="F485" s="7"/>
    </row>
    <row r="486">
      <c r="F486" s="7"/>
    </row>
    <row r="487">
      <c r="F487" s="7"/>
    </row>
    <row r="488">
      <c r="F488" s="7"/>
    </row>
    <row r="489">
      <c r="F489" s="7"/>
    </row>
    <row r="490">
      <c r="F490" s="7"/>
    </row>
    <row r="491">
      <c r="F491" s="7"/>
    </row>
    <row r="492">
      <c r="F492" s="7"/>
    </row>
    <row r="493">
      <c r="F493" s="7"/>
    </row>
    <row r="494">
      <c r="F494" s="7"/>
    </row>
    <row r="495">
      <c r="F495" s="7"/>
    </row>
    <row r="496">
      <c r="F496" s="7"/>
    </row>
    <row r="497">
      <c r="F497" s="7"/>
    </row>
    <row r="498">
      <c r="F498" s="7"/>
    </row>
    <row r="499">
      <c r="F499" s="7"/>
    </row>
    <row r="500">
      <c r="F500" s="7"/>
    </row>
    <row r="501">
      <c r="F501" s="7"/>
    </row>
    <row r="502">
      <c r="F502" s="7"/>
    </row>
    <row r="503">
      <c r="F503" s="7"/>
    </row>
    <row r="504">
      <c r="F504" s="7"/>
    </row>
    <row r="505">
      <c r="F505" s="7"/>
    </row>
    <row r="506">
      <c r="F506" s="7"/>
    </row>
    <row r="507">
      <c r="F507" s="7"/>
    </row>
    <row r="508">
      <c r="F508" s="7"/>
    </row>
    <row r="509">
      <c r="F509" s="7"/>
    </row>
    <row r="510">
      <c r="F510" s="7"/>
    </row>
    <row r="511">
      <c r="F511" s="7"/>
    </row>
    <row r="512">
      <c r="F512" s="7"/>
    </row>
    <row r="513">
      <c r="F513" s="7"/>
    </row>
    <row r="514">
      <c r="F514" s="7"/>
    </row>
    <row r="515">
      <c r="F515" s="7"/>
    </row>
    <row r="516">
      <c r="F516" s="7"/>
    </row>
    <row r="517">
      <c r="F517" s="7"/>
    </row>
    <row r="518">
      <c r="F518" s="7"/>
    </row>
    <row r="519">
      <c r="F519" s="7"/>
    </row>
    <row r="520">
      <c r="F520" s="7"/>
    </row>
    <row r="521">
      <c r="F521" s="7"/>
    </row>
    <row r="522">
      <c r="F522" s="7"/>
    </row>
    <row r="523">
      <c r="F523" s="7"/>
    </row>
    <row r="524">
      <c r="F524" s="7"/>
    </row>
    <row r="525">
      <c r="F525" s="7"/>
    </row>
    <row r="526">
      <c r="F526" s="7"/>
    </row>
    <row r="527">
      <c r="F527" s="7"/>
    </row>
    <row r="528">
      <c r="F528" s="7"/>
    </row>
    <row r="529">
      <c r="F529" s="7"/>
    </row>
    <row r="530">
      <c r="F530" s="7"/>
    </row>
    <row r="531">
      <c r="F531" s="7"/>
    </row>
    <row r="532">
      <c r="F532" s="7"/>
    </row>
    <row r="533">
      <c r="F533" s="7"/>
    </row>
    <row r="534">
      <c r="F534" s="7"/>
    </row>
    <row r="535">
      <c r="F535" s="7"/>
    </row>
    <row r="536">
      <c r="F536" s="7"/>
    </row>
    <row r="537">
      <c r="F537" s="7"/>
    </row>
    <row r="538">
      <c r="F538" s="7"/>
    </row>
    <row r="539">
      <c r="F539" s="7"/>
    </row>
    <row r="540">
      <c r="F540" s="7"/>
    </row>
    <row r="541">
      <c r="F541" s="7"/>
    </row>
    <row r="542">
      <c r="F542" s="7"/>
    </row>
    <row r="543">
      <c r="F543" s="7"/>
    </row>
    <row r="544">
      <c r="F544" s="7"/>
    </row>
    <row r="545">
      <c r="F545" s="7"/>
    </row>
    <row r="546">
      <c r="F546" s="7"/>
    </row>
    <row r="547">
      <c r="F547" s="7"/>
    </row>
    <row r="548">
      <c r="F548" s="7"/>
    </row>
    <row r="549">
      <c r="F549" s="7"/>
    </row>
    <row r="550">
      <c r="F550" s="7"/>
    </row>
    <row r="551">
      <c r="F551" s="7"/>
    </row>
    <row r="552">
      <c r="F552" s="7"/>
    </row>
    <row r="553">
      <c r="F553" s="7"/>
    </row>
    <row r="554">
      <c r="F554" s="7"/>
    </row>
    <row r="555">
      <c r="F555" s="7"/>
    </row>
    <row r="556">
      <c r="F556" s="7"/>
    </row>
    <row r="557">
      <c r="F557" s="7"/>
    </row>
    <row r="558">
      <c r="F558" s="7"/>
    </row>
    <row r="559">
      <c r="F559" s="7"/>
    </row>
    <row r="560">
      <c r="F560" s="7"/>
    </row>
    <row r="561">
      <c r="F561" s="7"/>
    </row>
    <row r="562">
      <c r="F562" s="7"/>
    </row>
    <row r="563">
      <c r="F563" s="7"/>
    </row>
    <row r="564">
      <c r="F564" s="7"/>
    </row>
    <row r="565">
      <c r="F565" s="7"/>
    </row>
    <row r="566">
      <c r="F566" s="7"/>
    </row>
    <row r="567">
      <c r="F567" s="7"/>
    </row>
    <row r="568">
      <c r="F568" s="7"/>
    </row>
    <row r="569">
      <c r="F569" s="7"/>
    </row>
    <row r="570">
      <c r="F570" s="7"/>
    </row>
    <row r="571">
      <c r="F571" s="7"/>
    </row>
    <row r="572">
      <c r="F572" s="7"/>
    </row>
    <row r="573">
      <c r="F573" s="7"/>
    </row>
    <row r="574">
      <c r="F574" s="7"/>
    </row>
    <row r="575">
      <c r="F575" s="7"/>
    </row>
    <row r="576">
      <c r="F576" s="7"/>
    </row>
    <row r="577">
      <c r="F577" s="7"/>
    </row>
    <row r="578">
      <c r="F578" s="7"/>
    </row>
    <row r="579">
      <c r="F579" s="7"/>
    </row>
    <row r="580">
      <c r="F580" s="7"/>
    </row>
    <row r="581">
      <c r="F581" s="7"/>
    </row>
    <row r="582">
      <c r="F582" s="7"/>
    </row>
    <row r="583">
      <c r="F583" s="7"/>
    </row>
    <row r="584">
      <c r="F584" s="7"/>
    </row>
    <row r="585">
      <c r="F585" s="7"/>
    </row>
    <row r="586">
      <c r="F586" s="7"/>
    </row>
    <row r="587">
      <c r="F587" s="7"/>
    </row>
    <row r="588">
      <c r="F588" s="7"/>
    </row>
    <row r="589">
      <c r="F589" s="7"/>
    </row>
    <row r="590">
      <c r="F590" s="7"/>
    </row>
    <row r="591">
      <c r="F591" s="7"/>
    </row>
    <row r="592">
      <c r="F592" s="7"/>
    </row>
    <row r="593">
      <c r="F593" s="7"/>
    </row>
    <row r="594">
      <c r="F594" s="7"/>
    </row>
    <row r="595">
      <c r="F595" s="7"/>
    </row>
    <row r="596">
      <c r="F596" s="7"/>
    </row>
    <row r="597">
      <c r="F597" s="7"/>
    </row>
    <row r="598">
      <c r="F598" s="7"/>
    </row>
    <row r="599">
      <c r="F599" s="7"/>
    </row>
    <row r="600">
      <c r="F600" s="7"/>
    </row>
    <row r="601">
      <c r="F601" s="7"/>
    </row>
    <row r="602">
      <c r="F602" s="7"/>
    </row>
    <row r="603">
      <c r="F603" s="7"/>
    </row>
    <row r="604">
      <c r="F604" s="7"/>
    </row>
    <row r="605">
      <c r="F605" s="7"/>
    </row>
    <row r="606">
      <c r="F606" s="7"/>
    </row>
    <row r="607">
      <c r="F607" s="7"/>
    </row>
    <row r="608">
      <c r="F608" s="7"/>
    </row>
    <row r="609">
      <c r="F609" s="7"/>
    </row>
    <row r="610">
      <c r="F610" s="7"/>
    </row>
    <row r="611">
      <c r="F611" s="7"/>
    </row>
    <row r="612">
      <c r="F612" s="7"/>
    </row>
    <row r="613">
      <c r="F613" s="7"/>
    </row>
    <row r="614">
      <c r="F614" s="7"/>
    </row>
    <row r="615">
      <c r="F615" s="7"/>
    </row>
    <row r="616">
      <c r="F616" s="7"/>
    </row>
    <row r="617">
      <c r="F617" s="7"/>
    </row>
    <row r="618">
      <c r="F618" s="7"/>
    </row>
    <row r="619">
      <c r="F619" s="7"/>
    </row>
    <row r="620">
      <c r="F620" s="7"/>
    </row>
    <row r="621">
      <c r="F621" s="7"/>
    </row>
    <row r="622">
      <c r="F622" s="7"/>
    </row>
    <row r="623">
      <c r="F623" s="7"/>
    </row>
    <row r="624">
      <c r="F624" s="7"/>
    </row>
    <row r="625">
      <c r="F625" s="7"/>
    </row>
    <row r="626">
      <c r="F626" s="7"/>
    </row>
    <row r="627">
      <c r="F627" s="7"/>
    </row>
    <row r="628">
      <c r="F628" s="7"/>
    </row>
    <row r="629">
      <c r="F629" s="7"/>
    </row>
    <row r="630">
      <c r="F630" s="7"/>
    </row>
    <row r="631">
      <c r="F631" s="7"/>
    </row>
    <row r="632">
      <c r="F632" s="7"/>
    </row>
    <row r="633">
      <c r="F633" s="7"/>
    </row>
    <row r="634">
      <c r="F634" s="7"/>
    </row>
    <row r="635">
      <c r="F635" s="7"/>
    </row>
    <row r="636">
      <c r="F636" s="7"/>
    </row>
    <row r="637">
      <c r="F637" s="7"/>
    </row>
    <row r="638">
      <c r="F638" s="7"/>
    </row>
    <row r="639">
      <c r="F639" s="7"/>
    </row>
    <row r="640">
      <c r="F640" s="7"/>
    </row>
    <row r="641">
      <c r="F641" s="7"/>
    </row>
    <row r="642">
      <c r="F642" s="7"/>
    </row>
    <row r="643">
      <c r="F643" s="7"/>
    </row>
    <row r="644">
      <c r="F644" s="7"/>
    </row>
    <row r="645">
      <c r="F645" s="7"/>
    </row>
    <row r="646">
      <c r="F646" s="7"/>
    </row>
    <row r="647">
      <c r="F647" s="7"/>
    </row>
    <row r="648">
      <c r="F648" s="7"/>
    </row>
    <row r="649">
      <c r="F649" s="7"/>
    </row>
    <row r="650">
      <c r="F650" s="7"/>
    </row>
    <row r="651">
      <c r="F651" s="7"/>
    </row>
    <row r="652">
      <c r="F652" s="7"/>
    </row>
    <row r="653">
      <c r="F653" s="7"/>
    </row>
    <row r="654">
      <c r="F654" s="7"/>
    </row>
    <row r="655">
      <c r="F655" s="7"/>
    </row>
    <row r="656">
      <c r="F656" s="7"/>
    </row>
    <row r="657">
      <c r="F657" s="7"/>
    </row>
    <row r="658">
      <c r="F658" s="7"/>
    </row>
    <row r="659">
      <c r="F659" s="7"/>
    </row>
    <row r="660">
      <c r="F660" s="7"/>
    </row>
    <row r="661">
      <c r="F661" s="7"/>
    </row>
    <row r="662">
      <c r="F662" s="7"/>
    </row>
    <row r="663">
      <c r="F663" s="7"/>
    </row>
    <row r="664">
      <c r="F664" s="7"/>
    </row>
    <row r="665">
      <c r="F665" s="7"/>
    </row>
    <row r="666">
      <c r="F666" s="7"/>
    </row>
    <row r="667">
      <c r="F667" s="7"/>
    </row>
    <row r="668">
      <c r="F668" s="7"/>
    </row>
    <row r="669">
      <c r="F669" s="7"/>
    </row>
    <row r="670">
      <c r="F670" s="7"/>
    </row>
    <row r="671">
      <c r="F671" s="7"/>
    </row>
    <row r="672">
      <c r="F672" s="7"/>
    </row>
    <row r="673">
      <c r="F673" s="7"/>
    </row>
    <row r="674">
      <c r="F674" s="7"/>
    </row>
    <row r="675">
      <c r="F675" s="7"/>
    </row>
    <row r="676">
      <c r="F676" s="7"/>
    </row>
    <row r="677">
      <c r="F677" s="7"/>
    </row>
    <row r="678">
      <c r="F678" s="7"/>
    </row>
    <row r="679">
      <c r="F679" s="7"/>
    </row>
    <row r="680">
      <c r="F680" s="7"/>
    </row>
    <row r="681">
      <c r="F681" s="7"/>
    </row>
    <row r="682">
      <c r="F682" s="7"/>
    </row>
    <row r="683">
      <c r="F683" s="7"/>
    </row>
    <row r="684">
      <c r="F684" s="7"/>
    </row>
    <row r="685">
      <c r="F685" s="7"/>
    </row>
    <row r="686">
      <c r="F686" s="7"/>
    </row>
    <row r="687">
      <c r="F687" s="7"/>
    </row>
    <row r="688">
      <c r="F688" s="7"/>
    </row>
    <row r="689">
      <c r="F689" s="7"/>
    </row>
    <row r="690">
      <c r="F690" s="7"/>
    </row>
    <row r="691">
      <c r="F691" s="7"/>
    </row>
    <row r="692">
      <c r="F692" s="7"/>
    </row>
    <row r="693">
      <c r="F693" s="7"/>
    </row>
    <row r="694">
      <c r="F694" s="7"/>
    </row>
    <row r="695">
      <c r="F695" s="7"/>
    </row>
    <row r="696">
      <c r="F696" s="7"/>
    </row>
    <row r="697">
      <c r="F697" s="7"/>
    </row>
    <row r="698">
      <c r="F698" s="7"/>
    </row>
    <row r="699">
      <c r="F699" s="7"/>
    </row>
    <row r="700">
      <c r="F700" s="7"/>
    </row>
    <row r="701">
      <c r="F701" s="7"/>
    </row>
    <row r="702">
      <c r="F702" s="7"/>
    </row>
    <row r="703">
      <c r="F703" s="7"/>
    </row>
    <row r="704">
      <c r="F704" s="7"/>
    </row>
    <row r="705">
      <c r="F705" s="7"/>
    </row>
    <row r="706">
      <c r="F706" s="7"/>
    </row>
    <row r="707">
      <c r="F707" s="7"/>
    </row>
    <row r="708">
      <c r="F708" s="7"/>
    </row>
    <row r="709">
      <c r="F709" s="7"/>
    </row>
    <row r="710">
      <c r="F710" s="7"/>
    </row>
    <row r="711">
      <c r="F711" s="7"/>
    </row>
    <row r="712">
      <c r="F712" s="7"/>
    </row>
    <row r="713">
      <c r="F713" s="7"/>
    </row>
    <row r="714">
      <c r="F714" s="7"/>
    </row>
    <row r="715">
      <c r="F715" s="7"/>
    </row>
    <row r="716">
      <c r="F716" s="7"/>
    </row>
    <row r="717">
      <c r="F717" s="7"/>
    </row>
    <row r="718">
      <c r="F718" s="7"/>
    </row>
    <row r="719">
      <c r="F719" s="7"/>
    </row>
    <row r="720">
      <c r="F720" s="7"/>
    </row>
    <row r="721">
      <c r="F721" s="7"/>
    </row>
    <row r="722">
      <c r="F722" s="7"/>
    </row>
    <row r="723">
      <c r="F723" s="7"/>
    </row>
    <row r="724">
      <c r="F724" s="7"/>
    </row>
    <row r="725">
      <c r="F725" s="7"/>
    </row>
    <row r="726">
      <c r="F726" s="7"/>
    </row>
    <row r="727">
      <c r="F727" s="7"/>
    </row>
    <row r="728">
      <c r="F728" s="7"/>
    </row>
    <row r="729">
      <c r="F729" s="7"/>
    </row>
    <row r="730">
      <c r="F730" s="7"/>
    </row>
    <row r="731">
      <c r="F731" s="7"/>
    </row>
    <row r="732">
      <c r="F732" s="7"/>
    </row>
    <row r="733">
      <c r="F733" s="7"/>
    </row>
    <row r="734">
      <c r="F734" s="7"/>
    </row>
    <row r="735">
      <c r="F735" s="7"/>
    </row>
    <row r="736">
      <c r="F736" s="7"/>
    </row>
    <row r="737">
      <c r="F737" s="7"/>
    </row>
    <row r="738">
      <c r="F738" s="7"/>
    </row>
    <row r="739">
      <c r="F739" s="7"/>
    </row>
    <row r="740">
      <c r="F740" s="7"/>
    </row>
    <row r="741">
      <c r="F741" s="7"/>
    </row>
    <row r="742">
      <c r="F742" s="7"/>
    </row>
    <row r="743">
      <c r="F743" s="7"/>
    </row>
    <row r="744">
      <c r="F744" s="7"/>
    </row>
    <row r="745">
      <c r="F745" s="7"/>
    </row>
    <row r="746">
      <c r="F746" s="7"/>
    </row>
    <row r="747">
      <c r="F747" s="7"/>
    </row>
    <row r="748">
      <c r="F748" s="7"/>
    </row>
    <row r="749">
      <c r="F749" s="7"/>
    </row>
    <row r="750">
      <c r="F750" s="7"/>
    </row>
    <row r="751">
      <c r="F751" s="7"/>
    </row>
    <row r="752">
      <c r="F752" s="7"/>
    </row>
    <row r="753">
      <c r="F753" s="7"/>
    </row>
    <row r="754">
      <c r="F754" s="7"/>
    </row>
    <row r="755">
      <c r="F755" s="7"/>
    </row>
    <row r="756">
      <c r="F756" s="7"/>
    </row>
    <row r="757">
      <c r="F757" s="7"/>
    </row>
    <row r="758">
      <c r="F758" s="7"/>
    </row>
    <row r="759">
      <c r="F759" s="7"/>
    </row>
    <row r="760">
      <c r="F760" s="7"/>
    </row>
    <row r="761">
      <c r="F761" s="7"/>
    </row>
    <row r="762">
      <c r="F762" s="7"/>
    </row>
    <row r="763">
      <c r="F763" s="7"/>
    </row>
    <row r="764">
      <c r="F764" s="7"/>
    </row>
    <row r="765">
      <c r="F765" s="7"/>
    </row>
    <row r="766">
      <c r="F766" s="7"/>
    </row>
    <row r="767">
      <c r="F767" s="7"/>
    </row>
    <row r="768">
      <c r="F768" s="7"/>
    </row>
    <row r="769">
      <c r="F769" s="7"/>
    </row>
    <row r="770">
      <c r="F770" s="7"/>
    </row>
    <row r="771">
      <c r="F771" s="7"/>
    </row>
    <row r="772">
      <c r="F772" s="7"/>
    </row>
    <row r="773">
      <c r="F773" s="7"/>
    </row>
    <row r="774">
      <c r="F774" s="7"/>
    </row>
    <row r="775">
      <c r="F775" s="7"/>
    </row>
    <row r="776">
      <c r="F776" s="7"/>
    </row>
    <row r="777">
      <c r="F777" s="7"/>
    </row>
    <row r="778">
      <c r="F778" s="7"/>
    </row>
    <row r="779">
      <c r="F779" s="7"/>
    </row>
    <row r="780">
      <c r="F780" s="7"/>
    </row>
    <row r="781">
      <c r="F781" s="7"/>
    </row>
    <row r="782">
      <c r="F782" s="7"/>
    </row>
    <row r="783">
      <c r="F783" s="7"/>
    </row>
    <row r="784">
      <c r="F784" s="7"/>
    </row>
    <row r="785">
      <c r="F785" s="7"/>
    </row>
    <row r="786">
      <c r="F786" s="7"/>
    </row>
    <row r="787">
      <c r="F787" s="7"/>
    </row>
    <row r="788">
      <c r="F788" s="7"/>
    </row>
    <row r="789">
      <c r="F789" s="7"/>
    </row>
    <row r="790">
      <c r="F790" s="7"/>
    </row>
    <row r="791">
      <c r="F791" s="7"/>
    </row>
    <row r="792">
      <c r="F792" s="7"/>
    </row>
    <row r="793">
      <c r="F793" s="7"/>
    </row>
    <row r="794">
      <c r="F794" s="7"/>
    </row>
    <row r="795">
      <c r="F795" s="7"/>
    </row>
    <row r="796">
      <c r="F796" s="7"/>
    </row>
    <row r="797">
      <c r="F797" s="7"/>
    </row>
    <row r="798">
      <c r="F798" s="7"/>
    </row>
    <row r="799">
      <c r="F799" s="7"/>
    </row>
    <row r="800">
      <c r="F800" s="7"/>
    </row>
    <row r="801">
      <c r="F801" s="7"/>
    </row>
    <row r="802">
      <c r="F802" s="7"/>
    </row>
    <row r="803">
      <c r="F803" s="7"/>
    </row>
    <row r="804">
      <c r="F804" s="7"/>
    </row>
    <row r="805">
      <c r="F805" s="7"/>
    </row>
    <row r="806">
      <c r="F806" s="7"/>
    </row>
    <row r="807">
      <c r="F807" s="7"/>
    </row>
    <row r="808">
      <c r="F808" s="7"/>
    </row>
    <row r="809">
      <c r="F809" s="7"/>
    </row>
    <row r="810">
      <c r="F810" s="7"/>
    </row>
    <row r="811">
      <c r="F811" s="7"/>
    </row>
    <row r="812">
      <c r="F812" s="7"/>
    </row>
    <row r="813">
      <c r="F813" s="7"/>
    </row>
    <row r="814">
      <c r="F814" s="7"/>
    </row>
    <row r="815">
      <c r="F815" s="7"/>
    </row>
    <row r="816">
      <c r="F816" s="7"/>
    </row>
    <row r="817">
      <c r="F817" s="7"/>
    </row>
    <row r="818">
      <c r="F818" s="7"/>
    </row>
    <row r="819">
      <c r="F819" s="7"/>
    </row>
    <row r="820">
      <c r="F820" s="7"/>
    </row>
    <row r="821">
      <c r="F821" s="7"/>
    </row>
    <row r="822">
      <c r="F822" s="7"/>
    </row>
    <row r="823">
      <c r="F823" s="7"/>
    </row>
    <row r="824">
      <c r="F824" s="7"/>
    </row>
    <row r="825">
      <c r="F825" s="7"/>
    </row>
    <row r="826">
      <c r="F826" s="7"/>
    </row>
    <row r="827">
      <c r="F827" s="7"/>
    </row>
    <row r="828">
      <c r="F828" s="7"/>
    </row>
    <row r="829">
      <c r="F829" s="7"/>
    </row>
    <row r="830">
      <c r="F830" s="7"/>
    </row>
    <row r="831">
      <c r="F831" s="7"/>
    </row>
    <row r="832">
      <c r="F832" s="7"/>
    </row>
    <row r="833">
      <c r="F833" s="7"/>
    </row>
    <row r="834">
      <c r="F834" s="7"/>
    </row>
    <row r="835">
      <c r="F835" s="7"/>
    </row>
    <row r="836">
      <c r="F836" s="7"/>
    </row>
    <row r="837">
      <c r="F837" s="7"/>
    </row>
    <row r="838">
      <c r="F838" s="7"/>
    </row>
    <row r="839">
      <c r="F839" s="7"/>
    </row>
    <row r="840">
      <c r="F840" s="7"/>
    </row>
    <row r="841">
      <c r="F841" s="7"/>
    </row>
    <row r="842">
      <c r="F842" s="7"/>
    </row>
    <row r="843">
      <c r="F843" s="7"/>
    </row>
    <row r="844">
      <c r="F844" s="7"/>
    </row>
    <row r="845">
      <c r="F845" s="7"/>
    </row>
    <row r="846">
      <c r="F846" s="7"/>
    </row>
    <row r="847">
      <c r="F847" s="7"/>
    </row>
    <row r="848">
      <c r="F848" s="7"/>
    </row>
    <row r="849">
      <c r="F849" s="7"/>
    </row>
    <row r="850">
      <c r="F850" s="7"/>
    </row>
    <row r="851">
      <c r="F851" s="7"/>
    </row>
    <row r="852">
      <c r="F852" s="7"/>
    </row>
    <row r="853">
      <c r="F853" s="7"/>
    </row>
    <row r="854">
      <c r="F854" s="7"/>
    </row>
    <row r="855">
      <c r="F855" s="7"/>
    </row>
    <row r="856">
      <c r="F856" s="7"/>
    </row>
    <row r="857">
      <c r="F857" s="7"/>
    </row>
    <row r="858">
      <c r="F858" s="7"/>
    </row>
    <row r="859">
      <c r="F859" s="7"/>
    </row>
    <row r="860">
      <c r="F860" s="7"/>
    </row>
    <row r="861">
      <c r="F861" s="7"/>
    </row>
    <row r="862">
      <c r="F862" s="7"/>
    </row>
    <row r="863">
      <c r="F863" s="7"/>
    </row>
    <row r="864">
      <c r="F864" s="7"/>
    </row>
    <row r="865">
      <c r="F865" s="7"/>
    </row>
    <row r="866">
      <c r="F866" s="7"/>
    </row>
    <row r="867">
      <c r="F867" s="7"/>
    </row>
    <row r="868">
      <c r="F868" s="7"/>
    </row>
    <row r="869">
      <c r="F869" s="7"/>
    </row>
    <row r="870">
      <c r="F870" s="7"/>
    </row>
    <row r="871">
      <c r="F871" s="7"/>
    </row>
    <row r="872">
      <c r="F872" s="7"/>
    </row>
    <row r="873">
      <c r="F873" s="7"/>
    </row>
    <row r="874">
      <c r="F874" s="7"/>
    </row>
    <row r="875">
      <c r="F875" s="7"/>
    </row>
    <row r="876">
      <c r="F876" s="7"/>
    </row>
    <row r="877">
      <c r="F877" s="7"/>
    </row>
    <row r="878">
      <c r="F878" s="7"/>
    </row>
    <row r="879">
      <c r="F879" s="7"/>
    </row>
    <row r="880">
      <c r="F880" s="7"/>
    </row>
    <row r="881">
      <c r="F881" s="7"/>
    </row>
    <row r="882">
      <c r="F882" s="7"/>
    </row>
    <row r="883">
      <c r="F883" s="7"/>
    </row>
    <row r="884">
      <c r="F884" s="7"/>
    </row>
    <row r="885">
      <c r="F885" s="7"/>
    </row>
    <row r="886">
      <c r="F886" s="7"/>
    </row>
    <row r="887">
      <c r="F887" s="7"/>
    </row>
    <row r="888">
      <c r="F888" s="7"/>
    </row>
    <row r="889">
      <c r="F889" s="7"/>
    </row>
    <row r="890">
      <c r="F890" s="7"/>
    </row>
    <row r="891">
      <c r="F891" s="7"/>
    </row>
    <row r="892">
      <c r="F892" s="7"/>
    </row>
    <row r="893">
      <c r="F893" s="7"/>
    </row>
    <row r="894">
      <c r="F894" s="7"/>
    </row>
    <row r="895">
      <c r="F895" s="7"/>
    </row>
    <row r="896">
      <c r="F896" s="7"/>
    </row>
    <row r="897">
      <c r="F897" s="7"/>
    </row>
    <row r="898">
      <c r="F898" s="7"/>
    </row>
    <row r="899">
      <c r="F899" s="7"/>
    </row>
    <row r="900">
      <c r="F900" s="7"/>
    </row>
    <row r="901">
      <c r="F901" s="7"/>
    </row>
    <row r="902">
      <c r="F902" s="7"/>
    </row>
    <row r="903">
      <c r="F903" s="7"/>
    </row>
    <row r="904">
      <c r="F904" s="7"/>
    </row>
    <row r="905">
      <c r="F905" s="7"/>
    </row>
    <row r="906">
      <c r="F906" s="7"/>
    </row>
    <row r="907">
      <c r="F907" s="7"/>
    </row>
    <row r="908">
      <c r="F908" s="7"/>
    </row>
    <row r="909">
      <c r="F909" s="7"/>
    </row>
    <row r="910">
      <c r="F910" s="7"/>
    </row>
    <row r="911">
      <c r="F911" s="7"/>
    </row>
    <row r="912">
      <c r="F912" s="7"/>
    </row>
    <row r="913">
      <c r="F913" s="7"/>
    </row>
    <row r="914">
      <c r="F914" s="7"/>
    </row>
    <row r="915">
      <c r="F915" s="7"/>
    </row>
    <row r="916">
      <c r="F916" s="7"/>
    </row>
    <row r="917">
      <c r="F917" s="7"/>
    </row>
    <row r="918">
      <c r="F918" s="7"/>
    </row>
    <row r="919">
      <c r="F919" s="7"/>
    </row>
    <row r="920">
      <c r="F920" s="7"/>
    </row>
    <row r="921">
      <c r="F921" s="7"/>
    </row>
    <row r="922">
      <c r="F922" s="7"/>
    </row>
    <row r="923">
      <c r="F923" s="7"/>
    </row>
    <row r="924">
      <c r="F924" s="7"/>
    </row>
    <row r="925">
      <c r="F925" s="7"/>
    </row>
    <row r="926">
      <c r="F926" s="7"/>
    </row>
    <row r="927">
      <c r="F927" s="7"/>
    </row>
    <row r="928">
      <c r="F928" s="7"/>
    </row>
    <row r="929">
      <c r="F929" s="7"/>
    </row>
    <row r="930">
      <c r="F930" s="7"/>
    </row>
    <row r="931">
      <c r="F931" s="7"/>
    </row>
    <row r="932">
      <c r="F932" s="7"/>
    </row>
    <row r="933">
      <c r="F933" s="7"/>
    </row>
    <row r="934">
      <c r="F934" s="7"/>
    </row>
    <row r="935">
      <c r="F935" s="7"/>
    </row>
    <row r="936">
      <c r="F936" s="7"/>
    </row>
    <row r="937">
      <c r="F937" s="7"/>
    </row>
    <row r="938">
      <c r="F938" s="7"/>
    </row>
    <row r="939">
      <c r="F939" s="7"/>
    </row>
    <row r="940">
      <c r="F940" s="7"/>
    </row>
    <row r="941">
      <c r="F941" s="7"/>
    </row>
    <row r="942">
      <c r="F942" s="7"/>
    </row>
    <row r="943">
      <c r="F943" s="7"/>
    </row>
    <row r="944">
      <c r="F944" s="7"/>
    </row>
    <row r="945">
      <c r="F945" s="7"/>
    </row>
    <row r="946">
      <c r="F946" s="7"/>
    </row>
    <row r="947">
      <c r="F947" s="7"/>
    </row>
    <row r="948">
      <c r="F948" s="7"/>
    </row>
    <row r="949">
      <c r="F949" s="7"/>
    </row>
    <row r="950">
      <c r="F950" s="7"/>
    </row>
    <row r="951">
      <c r="F951" s="7"/>
    </row>
    <row r="952">
      <c r="F952" s="7"/>
    </row>
    <row r="953">
      <c r="F953" s="7"/>
    </row>
    <row r="954">
      <c r="F954" s="7"/>
    </row>
    <row r="955">
      <c r="F955" s="7"/>
    </row>
    <row r="956">
      <c r="F956" s="7"/>
    </row>
    <row r="957">
      <c r="F957" s="7"/>
    </row>
    <row r="958">
      <c r="F958" s="7"/>
    </row>
    <row r="959">
      <c r="F959" s="7"/>
    </row>
    <row r="960">
      <c r="F960" s="7"/>
    </row>
    <row r="961">
      <c r="F961" s="7"/>
    </row>
    <row r="962">
      <c r="F962" s="7"/>
    </row>
    <row r="963">
      <c r="F963" s="7"/>
    </row>
    <row r="964">
      <c r="F964" s="7"/>
    </row>
    <row r="965">
      <c r="F965" s="7"/>
    </row>
    <row r="966">
      <c r="F966" s="7"/>
    </row>
    <row r="967">
      <c r="F967" s="7"/>
    </row>
    <row r="968">
      <c r="F968" s="7"/>
    </row>
    <row r="969">
      <c r="F969" s="7"/>
    </row>
    <row r="970">
      <c r="F970" s="7"/>
    </row>
    <row r="971">
      <c r="F971" s="7"/>
    </row>
    <row r="972">
      <c r="F972" s="7"/>
    </row>
    <row r="973">
      <c r="F973" s="7"/>
    </row>
    <row r="974">
      <c r="F974" s="7"/>
    </row>
    <row r="975">
      <c r="F975" s="7"/>
    </row>
    <row r="976">
      <c r="F976" s="7"/>
    </row>
    <row r="977">
      <c r="F977" s="7"/>
    </row>
    <row r="978">
      <c r="F978" s="7"/>
    </row>
    <row r="979">
      <c r="F979" s="7"/>
    </row>
    <row r="980">
      <c r="F980" s="7"/>
    </row>
    <row r="981">
      <c r="F981" s="7"/>
    </row>
    <row r="982">
      <c r="F982" s="7"/>
    </row>
    <row r="983">
      <c r="F983" s="7"/>
    </row>
    <row r="984">
      <c r="F984" s="7"/>
    </row>
    <row r="985">
      <c r="F985" s="7"/>
    </row>
    <row r="986">
      <c r="F986" s="7"/>
    </row>
    <row r="987">
      <c r="F987" s="7"/>
    </row>
    <row r="988">
      <c r="F988" s="7"/>
    </row>
    <row r="989">
      <c r="F989" s="7"/>
    </row>
    <row r="990">
      <c r="F990" s="7"/>
    </row>
    <row r="991">
      <c r="F991" s="7"/>
    </row>
    <row r="992">
      <c r="F992" s="7"/>
    </row>
    <row r="993">
      <c r="F993" s="7"/>
    </row>
    <row r="994">
      <c r="F994" s="7"/>
    </row>
    <row r="995">
      <c r="F995" s="7"/>
    </row>
    <row r="996">
      <c r="F996" s="7"/>
    </row>
    <row r="997">
      <c r="F997" s="7"/>
    </row>
    <row r="998">
      <c r="F998" s="7"/>
    </row>
    <row r="999">
      <c r="F999" s="7"/>
    </row>
    <row r="1000">
      <c r="F1000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6" max="6" width="14.88"/>
    <col customWidth="1" min="7" max="7" width="17.63"/>
  </cols>
  <sheetData>
    <row r="1"/>
    <row r="2">
      <c r="F2" s="1" t="s">
        <v>1041</v>
      </c>
      <c r="G2" s="1" t="s">
        <v>1042</v>
      </c>
    </row>
    <row r="3">
      <c r="F3" s="1">
        <v>121.0</v>
      </c>
      <c r="G3" s="10">
        <f t="shared" ref="G3:G6" si="1">E3/F3*100</f>
        <v>12.39669421</v>
      </c>
    </row>
    <row r="4">
      <c r="F4" s="1">
        <v>109.0</v>
      </c>
      <c r="G4" s="10">
        <f t="shared" si="1"/>
        <v>12.8440367</v>
      </c>
    </row>
    <row r="5">
      <c r="F5" s="1">
        <v>105.0</v>
      </c>
      <c r="G5" s="10">
        <f t="shared" si="1"/>
        <v>9.523809524</v>
      </c>
    </row>
    <row r="6">
      <c r="F6" s="1">
        <v>92.0</v>
      </c>
      <c r="G6" s="10">
        <f t="shared" si="1"/>
        <v>13.04347826</v>
      </c>
    </row>
    <row r="9"/>
    <row r="10"/>
    <row r="11"/>
    <row r="12"/>
    <row r="13"/>
    <row r="14"/>
    <row r="15"/>
    <row r="16"/>
  </sheetData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8" t="s">
        <v>0</v>
      </c>
      <c r="B1" s="8" t="s">
        <v>1</v>
      </c>
      <c r="C1" s="5" t="s">
        <v>2</v>
      </c>
      <c r="D1" s="8" t="s">
        <v>3</v>
      </c>
      <c r="E1" s="6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</row>
    <row r="2">
      <c r="A2" s="8" t="s">
        <v>281</v>
      </c>
      <c r="B2" s="8" t="s">
        <v>282</v>
      </c>
      <c r="C2" s="5">
        <v>45845.0</v>
      </c>
      <c r="D2" s="5" t="s">
        <v>1033</v>
      </c>
      <c r="E2" s="6">
        <v>1.0</v>
      </c>
      <c r="F2" s="9">
        <v>0.53125</v>
      </c>
      <c r="G2" s="8" t="s">
        <v>27</v>
      </c>
      <c r="H2" s="8">
        <v>6.0</v>
      </c>
      <c r="I2" s="8" t="s">
        <v>54</v>
      </c>
      <c r="J2" s="8" t="s">
        <v>39</v>
      </c>
      <c r="K2" s="8">
        <v>20.0</v>
      </c>
      <c r="M2" s="8" t="s">
        <v>1044</v>
      </c>
      <c r="O2" s="8" t="s">
        <v>73</v>
      </c>
      <c r="P2" s="8" t="s">
        <v>157</v>
      </c>
    </row>
    <row r="3">
      <c r="A3" s="8" t="s">
        <v>283</v>
      </c>
      <c r="B3" s="8" t="s">
        <v>284</v>
      </c>
      <c r="C3" s="5">
        <v>45845.0</v>
      </c>
      <c r="D3" s="5" t="s">
        <v>1033</v>
      </c>
      <c r="E3" s="6">
        <v>1.0</v>
      </c>
      <c r="F3" s="9">
        <v>0.5729166666666666</v>
      </c>
      <c r="G3" s="8" t="s">
        <v>27</v>
      </c>
      <c r="H3" s="8">
        <v>5.0</v>
      </c>
      <c r="I3" s="8" t="s">
        <v>24</v>
      </c>
      <c r="J3" s="8" t="s">
        <v>39</v>
      </c>
      <c r="K3" s="8">
        <v>20.0</v>
      </c>
      <c r="M3" s="8" t="s">
        <v>1044</v>
      </c>
      <c r="O3" s="8" t="s">
        <v>73</v>
      </c>
      <c r="P3" s="8" t="s">
        <v>157</v>
      </c>
    </row>
    <row r="4">
      <c r="A4" s="8" t="s">
        <v>474</v>
      </c>
      <c r="B4" s="8" t="s">
        <v>475</v>
      </c>
      <c r="C4" s="5">
        <v>45852.0</v>
      </c>
      <c r="D4" s="5" t="s">
        <v>1033</v>
      </c>
      <c r="E4" s="6">
        <v>1.0</v>
      </c>
      <c r="F4" s="9">
        <v>0.5729166666666666</v>
      </c>
      <c r="G4" s="8" t="s">
        <v>27</v>
      </c>
      <c r="H4" s="8">
        <v>25.0</v>
      </c>
      <c r="I4" s="8" t="s">
        <v>32</v>
      </c>
      <c r="J4" s="8" t="s">
        <v>39</v>
      </c>
      <c r="K4" s="8">
        <v>30.0</v>
      </c>
      <c r="M4" s="8" t="s">
        <v>1044</v>
      </c>
      <c r="O4" s="8" t="s">
        <v>73</v>
      </c>
      <c r="P4" s="8" t="s">
        <v>108</v>
      </c>
    </row>
    <row r="5">
      <c r="A5" s="8" t="s">
        <v>690</v>
      </c>
      <c r="B5" s="8" t="s">
        <v>691</v>
      </c>
      <c r="C5" s="5">
        <v>45859.0</v>
      </c>
      <c r="D5" s="5" t="s">
        <v>1033</v>
      </c>
      <c r="E5" s="6">
        <v>1.0</v>
      </c>
      <c r="F5" s="9">
        <v>0.4895833333333333</v>
      </c>
      <c r="G5" s="8" t="s">
        <v>27</v>
      </c>
      <c r="H5" s="8">
        <v>67.0</v>
      </c>
      <c r="I5" s="8" t="s">
        <v>19</v>
      </c>
      <c r="J5" s="8" t="s">
        <v>85</v>
      </c>
      <c r="K5" s="8">
        <v>20.0</v>
      </c>
      <c r="M5" s="8" t="s">
        <v>1044</v>
      </c>
      <c r="O5" s="8" t="s">
        <v>73</v>
      </c>
      <c r="P5" s="8" t="s">
        <v>108</v>
      </c>
    </row>
    <row r="6">
      <c r="A6" s="8" t="s">
        <v>692</v>
      </c>
      <c r="B6" s="8" t="s">
        <v>693</v>
      </c>
      <c r="C6" s="5">
        <v>45859.0</v>
      </c>
      <c r="D6" s="5" t="s">
        <v>1033</v>
      </c>
      <c r="E6" s="6">
        <v>1.0</v>
      </c>
      <c r="F6" s="9">
        <v>0.5416666666666666</v>
      </c>
      <c r="G6" s="8" t="s">
        <v>27</v>
      </c>
      <c r="H6" s="8">
        <v>79.0</v>
      </c>
      <c r="I6" s="8" t="s">
        <v>19</v>
      </c>
      <c r="J6" s="8" t="s">
        <v>39</v>
      </c>
      <c r="K6" s="8">
        <v>30.0</v>
      </c>
      <c r="M6" s="8" t="s">
        <v>1044</v>
      </c>
      <c r="O6" s="8" t="s">
        <v>73</v>
      </c>
      <c r="P6" s="8" t="s">
        <v>74</v>
      </c>
    </row>
    <row r="7">
      <c r="A7" s="8" t="s">
        <v>940</v>
      </c>
      <c r="B7" s="8" t="s">
        <v>941</v>
      </c>
      <c r="C7" s="5">
        <v>45866.0</v>
      </c>
      <c r="D7" s="5" t="s">
        <v>1033</v>
      </c>
      <c r="E7" s="6">
        <v>1.0</v>
      </c>
      <c r="F7" s="9">
        <v>0.3854166666666667</v>
      </c>
      <c r="G7" s="8" t="s">
        <v>18</v>
      </c>
      <c r="H7" s="8">
        <v>17.0</v>
      </c>
      <c r="I7" s="8" t="s">
        <v>32</v>
      </c>
      <c r="J7" s="8" t="s">
        <v>20</v>
      </c>
      <c r="K7" s="8">
        <v>20.0</v>
      </c>
      <c r="M7" s="8" t="s">
        <v>1044</v>
      </c>
      <c r="O7" s="8" t="s">
        <v>73</v>
      </c>
      <c r="P7" s="8" t="s">
        <v>160</v>
      </c>
    </row>
    <row r="8">
      <c r="A8" s="8" t="s">
        <v>942</v>
      </c>
      <c r="B8" s="8" t="s">
        <v>943</v>
      </c>
      <c r="C8" s="5">
        <v>45866.0</v>
      </c>
      <c r="D8" s="5" t="s">
        <v>1033</v>
      </c>
      <c r="E8" s="6">
        <v>1.0</v>
      </c>
      <c r="F8" s="9">
        <v>0.5104166666666666</v>
      </c>
      <c r="G8" s="8" t="s">
        <v>18</v>
      </c>
      <c r="H8" s="8">
        <v>26.0</v>
      </c>
      <c r="I8" s="8" t="s">
        <v>32</v>
      </c>
      <c r="J8" s="8" t="s">
        <v>20</v>
      </c>
      <c r="K8" s="8">
        <v>15.0</v>
      </c>
      <c r="M8" s="8" t="s">
        <v>1044</v>
      </c>
      <c r="O8" s="8" t="s">
        <v>73</v>
      </c>
      <c r="P8" s="8" t="s">
        <v>74</v>
      </c>
    </row>
    <row r="9">
      <c r="A9" s="8" t="s">
        <v>944</v>
      </c>
      <c r="B9" s="8" t="s">
        <v>945</v>
      </c>
      <c r="C9" s="5">
        <v>45866.0</v>
      </c>
      <c r="D9" s="5" t="s">
        <v>1033</v>
      </c>
      <c r="E9" s="6">
        <v>1.0</v>
      </c>
      <c r="F9" s="9">
        <v>0.65625</v>
      </c>
      <c r="G9" s="8" t="s">
        <v>27</v>
      </c>
      <c r="H9" s="8">
        <v>72.0</v>
      </c>
      <c r="I9" s="8" t="s">
        <v>19</v>
      </c>
      <c r="J9" s="8" t="s">
        <v>20</v>
      </c>
      <c r="K9" s="8">
        <v>20.0</v>
      </c>
      <c r="M9" s="8" t="s">
        <v>1044</v>
      </c>
      <c r="O9" s="8" t="s">
        <v>73</v>
      </c>
      <c r="P9" s="8" t="s">
        <v>74</v>
      </c>
    </row>
    <row r="10">
      <c r="A10" s="8" t="s">
        <v>946</v>
      </c>
      <c r="B10" s="8" t="s">
        <v>947</v>
      </c>
      <c r="C10" s="5">
        <v>45866.0</v>
      </c>
      <c r="D10" s="5" t="s">
        <v>1033</v>
      </c>
      <c r="E10" s="6">
        <v>1.0</v>
      </c>
      <c r="F10" s="9">
        <v>0.5625</v>
      </c>
      <c r="G10" s="8" t="s">
        <v>18</v>
      </c>
      <c r="H10" s="8">
        <v>33.0</v>
      </c>
      <c r="I10" s="8" t="s">
        <v>54</v>
      </c>
      <c r="J10" s="8" t="s">
        <v>39</v>
      </c>
      <c r="K10" s="8">
        <v>20.0</v>
      </c>
      <c r="M10" s="8" t="s">
        <v>1044</v>
      </c>
      <c r="O10" s="8" t="s">
        <v>73</v>
      </c>
      <c r="P10" s="8" t="s">
        <v>160</v>
      </c>
    </row>
    <row r="11">
      <c r="A11" s="8" t="s">
        <v>948</v>
      </c>
      <c r="B11" s="8" t="s">
        <v>949</v>
      </c>
      <c r="C11" s="5">
        <v>45866.0</v>
      </c>
      <c r="D11" s="5" t="s">
        <v>1033</v>
      </c>
      <c r="E11" s="6">
        <v>1.0</v>
      </c>
      <c r="F11" s="9">
        <v>0.4166666666666667</v>
      </c>
      <c r="G11" s="8" t="s">
        <v>27</v>
      </c>
      <c r="H11" s="8">
        <v>72.0</v>
      </c>
      <c r="I11" s="8" t="s">
        <v>19</v>
      </c>
      <c r="J11" s="8" t="s">
        <v>39</v>
      </c>
      <c r="K11" s="8">
        <v>25.0</v>
      </c>
      <c r="M11" s="8" t="s">
        <v>1044</v>
      </c>
      <c r="O11" s="8" t="s">
        <v>73</v>
      </c>
      <c r="P11" s="8" t="s">
        <v>157</v>
      </c>
    </row>
    <row r="12">
      <c r="A12" s="8" t="s">
        <v>71</v>
      </c>
      <c r="B12" s="8" t="s">
        <v>72</v>
      </c>
      <c r="C12" s="5">
        <v>45839.0</v>
      </c>
      <c r="D12" s="5" t="s">
        <v>1038</v>
      </c>
      <c r="E12" s="6">
        <v>2.0</v>
      </c>
      <c r="F12" s="9">
        <v>0.6979166666666666</v>
      </c>
      <c r="G12" s="8" t="s">
        <v>18</v>
      </c>
      <c r="H12" s="8">
        <v>2.0</v>
      </c>
      <c r="I12" s="8" t="s">
        <v>32</v>
      </c>
      <c r="J12" s="8" t="s">
        <v>20</v>
      </c>
      <c r="K12" s="8">
        <v>20.0</v>
      </c>
      <c r="M12" s="8" t="s">
        <v>1044</v>
      </c>
      <c r="O12" s="8" t="s">
        <v>73</v>
      </c>
      <c r="P12" s="8" t="s">
        <v>74</v>
      </c>
    </row>
    <row r="13">
      <c r="A13" s="8" t="s">
        <v>75</v>
      </c>
      <c r="B13" s="8" t="s">
        <v>76</v>
      </c>
      <c r="C13" s="5">
        <v>45839.0</v>
      </c>
      <c r="D13" s="5" t="s">
        <v>1038</v>
      </c>
      <c r="E13" s="6">
        <v>2.0</v>
      </c>
      <c r="F13" s="9">
        <v>0.40625</v>
      </c>
      <c r="G13" s="8" t="s">
        <v>18</v>
      </c>
      <c r="H13" s="8">
        <v>76.0</v>
      </c>
      <c r="I13" s="8" t="s">
        <v>32</v>
      </c>
      <c r="J13" s="8" t="s">
        <v>20</v>
      </c>
      <c r="K13" s="8">
        <v>20.0</v>
      </c>
      <c r="M13" s="8" t="s">
        <v>1044</v>
      </c>
      <c r="O13" s="8" t="s">
        <v>73</v>
      </c>
      <c r="P13" s="8" t="s">
        <v>74</v>
      </c>
    </row>
    <row r="14">
      <c r="A14" s="8" t="s">
        <v>321</v>
      </c>
      <c r="B14" s="8" t="s">
        <v>322</v>
      </c>
      <c r="C14" s="5">
        <v>45846.0</v>
      </c>
      <c r="D14" s="5" t="s">
        <v>1038</v>
      </c>
      <c r="E14" s="6">
        <v>2.0</v>
      </c>
      <c r="F14" s="9">
        <v>0.3333333333333333</v>
      </c>
      <c r="G14" s="8" t="s">
        <v>27</v>
      </c>
      <c r="H14" s="8">
        <v>49.0</v>
      </c>
      <c r="I14" s="8" t="s">
        <v>24</v>
      </c>
      <c r="J14" s="8" t="s">
        <v>39</v>
      </c>
      <c r="K14" s="8">
        <v>25.0</v>
      </c>
      <c r="M14" s="8" t="s">
        <v>1044</v>
      </c>
      <c r="O14" s="8" t="s">
        <v>73</v>
      </c>
      <c r="P14" s="8" t="s">
        <v>157</v>
      </c>
    </row>
    <row r="15">
      <c r="A15" s="8" t="s">
        <v>502</v>
      </c>
      <c r="B15" s="8" t="s">
        <v>503</v>
      </c>
      <c r="C15" s="5">
        <v>45853.0</v>
      </c>
      <c r="D15" s="5" t="s">
        <v>1038</v>
      </c>
      <c r="E15" s="6">
        <v>2.0</v>
      </c>
      <c r="F15" s="9">
        <v>0.6145833333333334</v>
      </c>
      <c r="G15" s="8" t="s">
        <v>18</v>
      </c>
      <c r="H15" s="8">
        <v>23.0</v>
      </c>
      <c r="I15" s="8" t="s">
        <v>24</v>
      </c>
      <c r="J15" s="8" t="s">
        <v>20</v>
      </c>
      <c r="K15" s="8">
        <v>20.0</v>
      </c>
      <c r="M15" s="8" t="s">
        <v>1044</v>
      </c>
      <c r="O15" s="8" t="s">
        <v>73</v>
      </c>
      <c r="P15" s="8" t="s">
        <v>355</v>
      </c>
    </row>
    <row r="16">
      <c r="A16" s="8" t="s">
        <v>504</v>
      </c>
      <c r="B16" s="8" t="s">
        <v>505</v>
      </c>
      <c r="C16" s="5">
        <v>45853.0</v>
      </c>
      <c r="D16" s="5" t="s">
        <v>1038</v>
      </c>
      <c r="E16" s="6">
        <v>2.0</v>
      </c>
      <c r="F16" s="9">
        <v>0.53125</v>
      </c>
      <c r="G16" s="8" t="s">
        <v>27</v>
      </c>
      <c r="H16" s="8">
        <v>35.0</v>
      </c>
      <c r="I16" s="8" t="s">
        <v>32</v>
      </c>
      <c r="J16" s="8" t="s">
        <v>85</v>
      </c>
      <c r="K16" s="8">
        <v>25.0</v>
      </c>
      <c r="M16" s="8" t="s">
        <v>1044</v>
      </c>
      <c r="O16" s="8" t="s">
        <v>73</v>
      </c>
      <c r="P16" s="8" t="s">
        <v>157</v>
      </c>
    </row>
    <row r="17">
      <c r="A17" s="8" t="s">
        <v>720</v>
      </c>
      <c r="B17" s="8" t="s">
        <v>721</v>
      </c>
      <c r="C17" s="5">
        <v>45860.0</v>
      </c>
      <c r="D17" s="5" t="s">
        <v>1038</v>
      </c>
      <c r="E17" s="6">
        <v>2.0</v>
      </c>
      <c r="F17" s="9">
        <v>0.46875</v>
      </c>
      <c r="G17" s="8" t="s">
        <v>27</v>
      </c>
      <c r="H17" s="8">
        <v>67.0</v>
      </c>
      <c r="I17" s="8" t="s">
        <v>54</v>
      </c>
      <c r="J17" s="8" t="s">
        <v>20</v>
      </c>
      <c r="K17" s="8">
        <v>20.0</v>
      </c>
      <c r="M17" s="8" t="s">
        <v>1044</v>
      </c>
      <c r="O17" s="8" t="s">
        <v>73</v>
      </c>
      <c r="P17" s="8" t="s">
        <v>157</v>
      </c>
    </row>
    <row r="18">
      <c r="A18" s="8" t="s">
        <v>722</v>
      </c>
      <c r="B18" s="8" t="s">
        <v>723</v>
      </c>
      <c r="C18" s="5">
        <v>45860.0</v>
      </c>
      <c r="D18" s="5" t="s">
        <v>1038</v>
      </c>
      <c r="E18" s="6">
        <v>2.0</v>
      </c>
      <c r="F18" s="9">
        <v>0.6354166666666666</v>
      </c>
      <c r="G18" s="8" t="s">
        <v>27</v>
      </c>
      <c r="H18" s="8">
        <v>61.0</v>
      </c>
      <c r="I18" s="8" t="s">
        <v>32</v>
      </c>
      <c r="J18" s="8" t="s">
        <v>20</v>
      </c>
      <c r="K18" s="8">
        <v>15.0</v>
      </c>
      <c r="M18" s="8" t="s">
        <v>1044</v>
      </c>
      <c r="O18" s="8" t="s">
        <v>73</v>
      </c>
      <c r="P18" s="8" t="s">
        <v>74</v>
      </c>
    </row>
    <row r="19">
      <c r="A19" s="8" t="s">
        <v>724</v>
      </c>
      <c r="B19" s="8" t="s">
        <v>725</v>
      </c>
      <c r="C19" s="5">
        <v>45860.0</v>
      </c>
      <c r="D19" s="5" t="s">
        <v>1038</v>
      </c>
      <c r="E19" s="6">
        <v>2.0</v>
      </c>
      <c r="F19" s="9">
        <v>0.6458333333333334</v>
      </c>
      <c r="G19" s="8" t="s">
        <v>18</v>
      </c>
      <c r="H19" s="8">
        <v>68.0</v>
      </c>
      <c r="I19" s="8" t="s">
        <v>24</v>
      </c>
      <c r="J19" s="8" t="s">
        <v>20</v>
      </c>
      <c r="K19" s="8">
        <v>15.0</v>
      </c>
      <c r="M19" s="8" t="s">
        <v>1044</v>
      </c>
      <c r="O19" s="8" t="s">
        <v>73</v>
      </c>
      <c r="P19" s="8" t="s">
        <v>108</v>
      </c>
    </row>
    <row r="20">
      <c r="A20" s="8" t="s">
        <v>726</v>
      </c>
      <c r="B20" s="8" t="s">
        <v>727</v>
      </c>
      <c r="C20" s="5">
        <v>45860.0</v>
      </c>
      <c r="D20" s="5" t="s">
        <v>1038</v>
      </c>
      <c r="E20" s="6">
        <v>2.0</v>
      </c>
      <c r="F20" s="9">
        <v>0.4583333333333333</v>
      </c>
      <c r="G20" s="8" t="s">
        <v>27</v>
      </c>
      <c r="H20" s="8">
        <v>32.0</v>
      </c>
      <c r="I20" s="8" t="s">
        <v>19</v>
      </c>
      <c r="J20" s="8" t="s">
        <v>39</v>
      </c>
      <c r="K20" s="8">
        <v>30.0</v>
      </c>
      <c r="M20" s="8" t="s">
        <v>1044</v>
      </c>
      <c r="O20" s="8" t="s">
        <v>73</v>
      </c>
      <c r="P20" s="8" t="s">
        <v>157</v>
      </c>
    </row>
    <row r="21">
      <c r="A21" s="8" t="s">
        <v>106</v>
      </c>
      <c r="B21" s="8" t="s">
        <v>107</v>
      </c>
      <c r="C21" s="5">
        <v>45840.0</v>
      </c>
      <c r="D21" s="5" t="s">
        <v>1036</v>
      </c>
      <c r="E21" s="6">
        <v>3.0</v>
      </c>
      <c r="F21" s="9">
        <v>0.3854166666666667</v>
      </c>
      <c r="G21" s="8" t="s">
        <v>18</v>
      </c>
      <c r="H21" s="8">
        <v>38.0</v>
      </c>
      <c r="I21" s="8" t="s">
        <v>54</v>
      </c>
      <c r="J21" s="8" t="s">
        <v>20</v>
      </c>
      <c r="K21" s="8">
        <v>25.0</v>
      </c>
      <c r="M21" s="8" t="s">
        <v>1044</v>
      </c>
      <c r="O21" s="8" t="s">
        <v>73</v>
      </c>
      <c r="P21" s="8" t="s">
        <v>108</v>
      </c>
    </row>
    <row r="22">
      <c r="A22" s="8" t="s">
        <v>109</v>
      </c>
      <c r="B22" s="8" t="s">
        <v>110</v>
      </c>
      <c r="C22" s="5">
        <v>45840.0</v>
      </c>
      <c r="D22" s="5" t="s">
        <v>1036</v>
      </c>
      <c r="E22" s="6">
        <v>3.0</v>
      </c>
      <c r="F22" s="9">
        <v>0.46875</v>
      </c>
      <c r="G22" s="8" t="s">
        <v>18</v>
      </c>
      <c r="H22" s="8">
        <v>23.0</v>
      </c>
      <c r="I22" s="8" t="s">
        <v>54</v>
      </c>
      <c r="J22" s="8" t="s">
        <v>20</v>
      </c>
      <c r="K22" s="8">
        <v>20.0</v>
      </c>
      <c r="M22" s="8" t="s">
        <v>1044</v>
      </c>
      <c r="O22" s="8" t="s">
        <v>73</v>
      </c>
      <c r="P22" s="8" t="s">
        <v>108</v>
      </c>
    </row>
    <row r="23">
      <c r="A23" s="8" t="s">
        <v>111</v>
      </c>
      <c r="B23" s="8" t="s">
        <v>112</v>
      </c>
      <c r="C23" s="5">
        <v>45840.0</v>
      </c>
      <c r="D23" s="5" t="s">
        <v>1036</v>
      </c>
      <c r="E23" s="6">
        <v>3.0</v>
      </c>
      <c r="F23" s="9">
        <v>0.5520833333333334</v>
      </c>
      <c r="G23" s="8" t="s">
        <v>18</v>
      </c>
      <c r="H23" s="8">
        <v>5.0</v>
      </c>
      <c r="I23" s="8" t="s">
        <v>24</v>
      </c>
      <c r="J23" s="8" t="s">
        <v>39</v>
      </c>
      <c r="K23" s="8">
        <v>15.0</v>
      </c>
      <c r="M23" s="8" t="s">
        <v>1044</v>
      </c>
      <c r="O23" s="8" t="s">
        <v>73</v>
      </c>
      <c r="P23" s="8" t="s">
        <v>74</v>
      </c>
    </row>
    <row r="24">
      <c r="A24" s="8" t="s">
        <v>347</v>
      </c>
      <c r="B24" s="8" t="s">
        <v>348</v>
      </c>
      <c r="C24" s="5">
        <v>45847.0</v>
      </c>
      <c r="D24" s="5" t="s">
        <v>1036</v>
      </c>
      <c r="E24" s="6">
        <v>3.0</v>
      </c>
      <c r="F24" s="9">
        <v>0.3854166666666667</v>
      </c>
      <c r="G24" s="8" t="s">
        <v>27</v>
      </c>
      <c r="H24" s="8">
        <v>52.0</v>
      </c>
      <c r="I24" s="8" t="s">
        <v>24</v>
      </c>
      <c r="J24" s="8" t="s">
        <v>20</v>
      </c>
      <c r="K24" s="8">
        <v>25.0</v>
      </c>
      <c r="M24" s="8" t="s">
        <v>1044</v>
      </c>
      <c r="O24" s="8" t="s">
        <v>73</v>
      </c>
      <c r="P24" s="8" t="s">
        <v>157</v>
      </c>
    </row>
    <row r="25">
      <c r="A25" s="8" t="s">
        <v>349</v>
      </c>
      <c r="B25" s="8" t="s">
        <v>350</v>
      </c>
      <c r="C25" s="5">
        <v>45847.0</v>
      </c>
      <c r="D25" s="5" t="s">
        <v>1036</v>
      </c>
      <c r="E25" s="6">
        <v>3.0</v>
      </c>
      <c r="F25" s="9">
        <v>0.5</v>
      </c>
      <c r="G25" s="8" t="s">
        <v>18</v>
      </c>
      <c r="H25" s="8">
        <v>25.0</v>
      </c>
      <c r="I25" s="8" t="s">
        <v>54</v>
      </c>
      <c r="J25" s="8" t="s">
        <v>20</v>
      </c>
      <c r="K25" s="8">
        <v>15.0</v>
      </c>
      <c r="M25" s="8" t="s">
        <v>1044</v>
      </c>
      <c r="O25" s="8" t="s">
        <v>73</v>
      </c>
      <c r="P25" s="8" t="s">
        <v>74</v>
      </c>
    </row>
    <row r="26">
      <c r="A26" s="8" t="s">
        <v>351</v>
      </c>
      <c r="B26" s="8" t="s">
        <v>352</v>
      </c>
      <c r="C26" s="5">
        <v>45847.0</v>
      </c>
      <c r="D26" s="5" t="s">
        <v>1036</v>
      </c>
      <c r="E26" s="6">
        <v>3.0</v>
      </c>
      <c r="F26" s="9">
        <v>0.4791666666666667</v>
      </c>
      <c r="G26" s="8" t="s">
        <v>18</v>
      </c>
      <c r="H26" s="8">
        <v>25.0</v>
      </c>
      <c r="I26" s="8" t="s">
        <v>24</v>
      </c>
      <c r="J26" s="8" t="s">
        <v>39</v>
      </c>
      <c r="K26" s="8">
        <v>25.0</v>
      </c>
      <c r="M26" s="8" t="s">
        <v>1044</v>
      </c>
      <c r="O26" s="8" t="s">
        <v>73</v>
      </c>
      <c r="P26" s="8" t="s">
        <v>108</v>
      </c>
    </row>
    <row r="27">
      <c r="A27" s="8" t="s">
        <v>353</v>
      </c>
      <c r="B27" s="8" t="s">
        <v>354</v>
      </c>
      <c r="C27" s="5">
        <v>45847.0</v>
      </c>
      <c r="D27" s="5" t="s">
        <v>1036</v>
      </c>
      <c r="E27" s="6">
        <v>3.0</v>
      </c>
      <c r="F27" s="9">
        <v>0.5625</v>
      </c>
      <c r="G27" s="8" t="s">
        <v>27</v>
      </c>
      <c r="H27" s="8">
        <v>9.0</v>
      </c>
      <c r="I27" s="8" t="s">
        <v>19</v>
      </c>
      <c r="J27" s="8" t="s">
        <v>39</v>
      </c>
      <c r="K27" s="8">
        <v>30.0</v>
      </c>
      <c r="M27" s="8" t="s">
        <v>1044</v>
      </c>
      <c r="O27" s="8" t="s">
        <v>73</v>
      </c>
      <c r="P27" s="8" t="s">
        <v>355</v>
      </c>
    </row>
    <row r="28">
      <c r="A28" s="8" t="s">
        <v>356</v>
      </c>
      <c r="B28" s="8" t="s">
        <v>357</v>
      </c>
      <c r="C28" s="5">
        <v>45847.0</v>
      </c>
      <c r="D28" s="5" t="s">
        <v>1036</v>
      </c>
      <c r="E28" s="6">
        <v>3.0</v>
      </c>
      <c r="F28" s="9">
        <v>0.6354166666666666</v>
      </c>
      <c r="G28" s="8" t="s">
        <v>27</v>
      </c>
      <c r="H28" s="8">
        <v>55.0</v>
      </c>
      <c r="I28" s="8" t="s">
        <v>24</v>
      </c>
      <c r="J28" s="8" t="s">
        <v>39</v>
      </c>
      <c r="K28" s="8">
        <v>25.0</v>
      </c>
      <c r="M28" s="8" t="s">
        <v>1044</v>
      </c>
      <c r="O28" s="8" t="s">
        <v>73</v>
      </c>
      <c r="P28" s="8" t="s">
        <v>157</v>
      </c>
    </row>
    <row r="29">
      <c r="A29" s="8" t="s">
        <v>532</v>
      </c>
      <c r="B29" s="8" t="s">
        <v>533</v>
      </c>
      <c r="C29" s="5">
        <v>45854.0</v>
      </c>
      <c r="D29" s="5" t="s">
        <v>1036</v>
      </c>
      <c r="E29" s="6">
        <v>3.0</v>
      </c>
      <c r="F29" s="9">
        <v>0.5833333333333334</v>
      </c>
      <c r="G29" s="8" t="s">
        <v>27</v>
      </c>
      <c r="H29" s="8">
        <v>27.0</v>
      </c>
      <c r="I29" s="8" t="s">
        <v>32</v>
      </c>
      <c r="J29" s="8" t="s">
        <v>20</v>
      </c>
      <c r="K29" s="8">
        <v>25.0</v>
      </c>
      <c r="M29" s="8" t="s">
        <v>1044</v>
      </c>
      <c r="O29" s="8" t="s">
        <v>73</v>
      </c>
      <c r="P29" s="8" t="s">
        <v>355</v>
      </c>
    </row>
    <row r="30">
      <c r="A30" s="8" t="s">
        <v>534</v>
      </c>
      <c r="B30" s="8" t="s">
        <v>535</v>
      </c>
      <c r="C30" s="5">
        <v>45854.0</v>
      </c>
      <c r="D30" s="5" t="s">
        <v>1036</v>
      </c>
      <c r="E30" s="6">
        <v>3.0</v>
      </c>
      <c r="F30" s="9">
        <v>0.6458333333333334</v>
      </c>
      <c r="G30" s="8" t="s">
        <v>18</v>
      </c>
      <c r="H30" s="8">
        <v>11.0</v>
      </c>
      <c r="I30" s="8" t="s">
        <v>54</v>
      </c>
      <c r="J30" s="8" t="s">
        <v>20</v>
      </c>
      <c r="K30" s="8">
        <v>30.0</v>
      </c>
      <c r="M30" s="8" t="s">
        <v>1044</v>
      </c>
      <c r="O30" s="8" t="s">
        <v>73</v>
      </c>
      <c r="P30" s="8" t="s">
        <v>74</v>
      </c>
    </row>
    <row r="31">
      <c r="A31" s="8" t="s">
        <v>536</v>
      </c>
      <c r="B31" s="8" t="s">
        <v>537</v>
      </c>
      <c r="C31" s="5">
        <v>45854.0</v>
      </c>
      <c r="D31" s="5" t="s">
        <v>1036</v>
      </c>
      <c r="E31" s="6">
        <v>3.0</v>
      </c>
      <c r="F31" s="9">
        <v>0.4375</v>
      </c>
      <c r="G31" s="8" t="s">
        <v>18</v>
      </c>
      <c r="H31" s="8">
        <v>11.0</v>
      </c>
      <c r="I31" s="8" t="s">
        <v>24</v>
      </c>
      <c r="J31" s="8" t="s">
        <v>20</v>
      </c>
      <c r="K31" s="8">
        <v>20.0</v>
      </c>
      <c r="M31" s="8" t="s">
        <v>1044</v>
      </c>
      <c r="O31" s="8" t="s">
        <v>73</v>
      </c>
      <c r="P31" s="8" t="s">
        <v>108</v>
      </c>
    </row>
    <row r="32">
      <c r="A32" s="8" t="s">
        <v>538</v>
      </c>
      <c r="B32" s="8" t="s">
        <v>539</v>
      </c>
      <c r="C32" s="5">
        <v>45854.0</v>
      </c>
      <c r="D32" s="5" t="s">
        <v>1036</v>
      </c>
      <c r="E32" s="6">
        <v>3.0</v>
      </c>
      <c r="F32" s="9">
        <v>0.6770833333333334</v>
      </c>
      <c r="G32" s="8" t="s">
        <v>27</v>
      </c>
      <c r="H32" s="8">
        <v>10.0</v>
      </c>
      <c r="I32" s="8" t="s">
        <v>24</v>
      </c>
      <c r="J32" s="8" t="s">
        <v>39</v>
      </c>
      <c r="K32" s="8">
        <v>30.0</v>
      </c>
      <c r="M32" s="8" t="s">
        <v>1044</v>
      </c>
      <c r="O32" s="8" t="s">
        <v>73</v>
      </c>
      <c r="P32" s="8" t="s">
        <v>157</v>
      </c>
    </row>
    <row r="33">
      <c r="A33" s="8" t="s">
        <v>540</v>
      </c>
      <c r="B33" s="8" t="s">
        <v>541</v>
      </c>
      <c r="C33" s="5">
        <v>45854.0</v>
      </c>
      <c r="D33" s="5" t="s">
        <v>1036</v>
      </c>
      <c r="E33" s="6">
        <v>3.0</v>
      </c>
      <c r="F33" s="9">
        <v>0.625</v>
      </c>
      <c r="G33" s="8" t="s">
        <v>18</v>
      </c>
      <c r="H33" s="8">
        <v>46.0</v>
      </c>
      <c r="I33" s="8" t="s">
        <v>19</v>
      </c>
      <c r="J33" s="8" t="s">
        <v>39</v>
      </c>
      <c r="K33" s="8">
        <v>20.0</v>
      </c>
      <c r="M33" s="8" t="s">
        <v>1044</v>
      </c>
      <c r="O33" s="8" t="s">
        <v>73</v>
      </c>
      <c r="P33" s="8" t="s">
        <v>108</v>
      </c>
    </row>
    <row r="34">
      <c r="A34" s="8" t="s">
        <v>758</v>
      </c>
      <c r="B34" s="8" t="s">
        <v>759</v>
      </c>
      <c r="C34" s="5">
        <v>45861.0</v>
      </c>
      <c r="D34" s="5" t="s">
        <v>1036</v>
      </c>
      <c r="E34" s="6">
        <v>3.0</v>
      </c>
      <c r="F34" s="9">
        <v>0.6979166666666666</v>
      </c>
      <c r="G34" s="8" t="s">
        <v>27</v>
      </c>
      <c r="H34" s="8">
        <v>8.0</v>
      </c>
      <c r="I34" s="8" t="s">
        <v>24</v>
      </c>
      <c r="J34" s="8" t="s">
        <v>20</v>
      </c>
      <c r="K34" s="8">
        <v>20.0</v>
      </c>
      <c r="M34" s="8" t="s">
        <v>1044</v>
      </c>
      <c r="O34" s="8" t="s">
        <v>73</v>
      </c>
      <c r="P34" s="8" t="s">
        <v>160</v>
      </c>
    </row>
    <row r="35">
      <c r="A35" s="8" t="s">
        <v>1024</v>
      </c>
      <c r="B35" s="8" t="s">
        <v>1025</v>
      </c>
      <c r="C35" s="5">
        <v>45868.0</v>
      </c>
      <c r="D35" s="5" t="s">
        <v>1036</v>
      </c>
      <c r="E35" s="6">
        <v>3.0</v>
      </c>
      <c r="F35" s="9">
        <v>0.6041666666666666</v>
      </c>
      <c r="G35" s="8" t="s">
        <v>18</v>
      </c>
      <c r="H35" s="8">
        <v>60.0</v>
      </c>
      <c r="I35" s="8" t="s">
        <v>54</v>
      </c>
      <c r="J35" s="8" t="s">
        <v>20</v>
      </c>
      <c r="K35" s="8">
        <v>20.0</v>
      </c>
      <c r="M35" s="8" t="s">
        <v>1044</v>
      </c>
      <c r="O35" s="8" t="s">
        <v>73</v>
      </c>
      <c r="P35" s="8" t="s">
        <v>74</v>
      </c>
    </row>
    <row r="36">
      <c r="A36" s="8" t="s">
        <v>1026</v>
      </c>
      <c r="B36" s="8" t="s">
        <v>1027</v>
      </c>
      <c r="C36" s="5">
        <v>45868.0</v>
      </c>
      <c r="D36" s="5" t="s">
        <v>1036</v>
      </c>
      <c r="E36" s="6">
        <v>3.0</v>
      </c>
      <c r="F36" s="9">
        <v>0.4791666666666667</v>
      </c>
      <c r="G36" s="8" t="s">
        <v>18</v>
      </c>
      <c r="H36" s="8">
        <v>51.0</v>
      </c>
      <c r="I36" s="8" t="s">
        <v>32</v>
      </c>
      <c r="J36" s="8" t="s">
        <v>85</v>
      </c>
      <c r="K36" s="8">
        <v>25.0</v>
      </c>
      <c r="M36" s="8" t="s">
        <v>1044</v>
      </c>
      <c r="O36" s="8" t="s">
        <v>73</v>
      </c>
      <c r="P36" s="8" t="s">
        <v>355</v>
      </c>
    </row>
    <row r="37">
      <c r="A37" s="8" t="s">
        <v>1028</v>
      </c>
      <c r="B37" s="8" t="s">
        <v>1029</v>
      </c>
      <c r="C37" s="5">
        <v>45868.0</v>
      </c>
      <c r="D37" s="5" t="s">
        <v>1036</v>
      </c>
      <c r="E37" s="6">
        <v>3.0</v>
      </c>
      <c r="F37" s="9">
        <v>0.4166666666666667</v>
      </c>
      <c r="G37" s="8" t="s">
        <v>18</v>
      </c>
      <c r="H37" s="8">
        <v>35.0</v>
      </c>
      <c r="I37" s="8" t="s">
        <v>24</v>
      </c>
      <c r="J37" s="8" t="s">
        <v>85</v>
      </c>
      <c r="K37" s="8">
        <v>20.0</v>
      </c>
      <c r="M37" s="8" t="s">
        <v>1044</v>
      </c>
      <c r="O37" s="8" t="s">
        <v>73</v>
      </c>
      <c r="P37" s="8" t="s">
        <v>74</v>
      </c>
    </row>
    <row r="38">
      <c r="A38" s="8" t="s">
        <v>1030</v>
      </c>
      <c r="B38" s="8" t="s">
        <v>1031</v>
      </c>
      <c r="C38" s="5">
        <v>45868.0</v>
      </c>
      <c r="D38" s="5" t="s">
        <v>1036</v>
      </c>
      <c r="E38" s="6">
        <v>3.0</v>
      </c>
      <c r="F38" s="9">
        <v>0.4270833333333333</v>
      </c>
      <c r="G38" s="8" t="s">
        <v>18</v>
      </c>
      <c r="H38" s="8">
        <v>17.0</v>
      </c>
      <c r="I38" s="8" t="s">
        <v>54</v>
      </c>
      <c r="J38" s="8" t="s">
        <v>39</v>
      </c>
      <c r="K38" s="8">
        <v>15.0</v>
      </c>
      <c r="M38" s="8" t="s">
        <v>1044</v>
      </c>
      <c r="O38" s="8" t="s">
        <v>73</v>
      </c>
      <c r="P38" s="8" t="s">
        <v>160</v>
      </c>
    </row>
    <row r="39">
      <c r="A39" s="8" t="s">
        <v>155</v>
      </c>
      <c r="B39" s="8" t="s">
        <v>156</v>
      </c>
      <c r="C39" s="5">
        <v>45841.0</v>
      </c>
      <c r="D39" s="5" t="s">
        <v>1037</v>
      </c>
      <c r="E39" s="6">
        <v>4.0</v>
      </c>
      <c r="F39" s="9">
        <v>0.59375</v>
      </c>
      <c r="G39" s="8" t="s">
        <v>27</v>
      </c>
      <c r="H39" s="8">
        <v>52.0</v>
      </c>
      <c r="I39" s="8" t="s">
        <v>54</v>
      </c>
      <c r="J39" s="8" t="s">
        <v>20</v>
      </c>
      <c r="K39" s="8">
        <v>20.0</v>
      </c>
      <c r="M39" s="8" t="s">
        <v>1044</v>
      </c>
      <c r="O39" s="8" t="s">
        <v>73</v>
      </c>
      <c r="P39" s="8" t="s">
        <v>157</v>
      </c>
    </row>
    <row r="40">
      <c r="A40" s="8" t="s">
        <v>158</v>
      </c>
      <c r="B40" s="8" t="s">
        <v>159</v>
      </c>
      <c r="C40" s="5">
        <v>45841.0</v>
      </c>
      <c r="D40" s="5" t="s">
        <v>1037</v>
      </c>
      <c r="E40" s="6">
        <v>4.0</v>
      </c>
      <c r="F40" s="9">
        <v>0.5208333333333334</v>
      </c>
      <c r="G40" s="8" t="s">
        <v>27</v>
      </c>
      <c r="H40" s="8">
        <v>1.0</v>
      </c>
      <c r="I40" s="8" t="s">
        <v>32</v>
      </c>
      <c r="J40" s="8" t="s">
        <v>20</v>
      </c>
      <c r="K40" s="8">
        <v>25.0</v>
      </c>
      <c r="M40" s="8" t="s">
        <v>1044</v>
      </c>
      <c r="O40" s="8" t="s">
        <v>73</v>
      </c>
      <c r="P40" s="8" t="s">
        <v>160</v>
      </c>
    </row>
    <row r="41">
      <c r="A41" s="8" t="s">
        <v>161</v>
      </c>
      <c r="B41" s="8" t="s">
        <v>162</v>
      </c>
      <c r="C41" s="5">
        <v>45841.0</v>
      </c>
      <c r="D41" s="5" t="s">
        <v>1037</v>
      </c>
      <c r="E41" s="6">
        <v>4.0</v>
      </c>
      <c r="F41" s="9">
        <v>0.625</v>
      </c>
      <c r="G41" s="8" t="s">
        <v>27</v>
      </c>
      <c r="H41" s="8">
        <v>54.0</v>
      </c>
      <c r="I41" s="8" t="s">
        <v>32</v>
      </c>
      <c r="J41" s="8" t="s">
        <v>85</v>
      </c>
      <c r="K41" s="8">
        <v>15.0</v>
      </c>
      <c r="M41" s="8" t="s">
        <v>1044</v>
      </c>
      <c r="O41" s="8" t="s">
        <v>73</v>
      </c>
      <c r="P41" s="8" t="s">
        <v>157</v>
      </c>
    </row>
    <row r="42">
      <c r="A42" s="8" t="s">
        <v>163</v>
      </c>
      <c r="B42" s="8" t="s">
        <v>164</v>
      </c>
      <c r="C42" s="5">
        <v>45841.0</v>
      </c>
      <c r="D42" s="5" t="s">
        <v>1037</v>
      </c>
      <c r="E42" s="6">
        <v>4.0</v>
      </c>
      <c r="F42" s="9">
        <v>0.6875</v>
      </c>
      <c r="G42" s="8" t="s">
        <v>18</v>
      </c>
      <c r="H42" s="8">
        <v>64.0</v>
      </c>
      <c r="I42" s="8" t="s">
        <v>24</v>
      </c>
      <c r="J42" s="8" t="s">
        <v>39</v>
      </c>
      <c r="K42" s="8">
        <v>20.0</v>
      </c>
      <c r="M42" s="8" t="s">
        <v>1044</v>
      </c>
      <c r="O42" s="8" t="s">
        <v>73</v>
      </c>
      <c r="P42" s="8" t="s">
        <v>108</v>
      </c>
    </row>
    <row r="43">
      <c r="A43" s="8" t="s">
        <v>374</v>
      </c>
      <c r="B43" s="8" t="s">
        <v>375</v>
      </c>
      <c r="C43" s="5">
        <v>45848.0</v>
      </c>
      <c r="D43" s="5" t="s">
        <v>1037</v>
      </c>
      <c r="E43" s="6">
        <v>4.0</v>
      </c>
      <c r="F43" s="9">
        <v>0.4479166666666667</v>
      </c>
      <c r="G43" s="8" t="s">
        <v>27</v>
      </c>
      <c r="H43" s="8">
        <v>74.0</v>
      </c>
      <c r="I43" s="8" t="s">
        <v>19</v>
      </c>
      <c r="J43" s="8" t="s">
        <v>20</v>
      </c>
      <c r="K43" s="8">
        <v>20.0</v>
      </c>
      <c r="M43" s="8" t="s">
        <v>1044</v>
      </c>
      <c r="O43" s="8" t="s">
        <v>73</v>
      </c>
      <c r="P43" s="8" t="s">
        <v>108</v>
      </c>
    </row>
    <row r="44">
      <c r="A44" s="8" t="s">
        <v>376</v>
      </c>
      <c r="B44" s="8" t="s">
        <v>377</v>
      </c>
      <c r="C44" s="5">
        <v>45848.0</v>
      </c>
      <c r="D44" s="5" t="s">
        <v>1037</v>
      </c>
      <c r="E44" s="6">
        <v>4.0</v>
      </c>
      <c r="F44" s="9">
        <v>0.5</v>
      </c>
      <c r="G44" s="8" t="s">
        <v>18</v>
      </c>
      <c r="H44" s="8">
        <v>12.0</v>
      </c>
      <c r="I44" s="8" t="s">
        <v>54</v>
      </c>
      <c r="J44" s="8" t="s">
        <v>39</v>
      </c>
      <c r="K44" s="8">
        <v>30.0</v>
      </c>
      <c r="M44" s="8" t="s">
        <v>1044</v>
      </c>
      <c r="O44" s="8" t="s">
        <v>73</v>
      </c>
      <c r="P44" s="8" t="s">
        <v>160</v>
      </c>
    </row>
    <row r="45">
      <c r="A45" s="8" t="s">
        <v>570</v>
      </c>
      <c r="B45" s="8" t="s">
        <v>571</v>
      </c>
      <c r="C45" s="5">
        <v>45855.0</v>
      </c>
      <c r="D45" s="5" t="s">
        <v>1037</v>
      </c>
      <c r="E45" s="6">
        <v>4.0</v>
      </c>
      <c r="F45" s="9">
        <v>0.5625</v>
      </c>
      <c r="G45" s="8" t="s">
        <v>18</v>
      </c>
      <c r="H45" s="8">
        <v>65.0</v>
      </c>
      <c r="I45" s="8" t="s">
        <v>32</v>
      </c>
      <c r="J45" s="8" t="s">
        <v>20</v>
      </c>
      <c r="K45" s="8">
        <v>20.0</v>
      </c>
      <c r="M45" s="8" t="s">
        <v>1044</v>
      </c>
      <c r="O45" s="8" t="s">
        <v>73</v>
      </c>
      <c r="P45" s="8" t="s">
        <v>74</v>
      </c>
    </row>
    <row r="46">
      <c r="A46" s="8" t="s">
        <v>572</v>
      </c>
      <c r="B46" s="8" t="s">
        <v>573</v>
      </c>
      <c r="C46" s="5">
        <v>45855.0</v>
      </c>
      <c r="D46" s="5" t="s">
        <v>1037</v>
      </c>
      <c r="E46" s="6">
        <v>4.0</v>
      </c>
      <c r="F46" s="9">
        <v>0.5416666666666666</v>
      </c>
      <c r="G46" s="8" t="s">
        <v>27</v>
      </c>
      <c r="H46" s="8">
        <v>54.0</v>
      </c>
      <c r="I46" s="8" t="s">
        <v>24</v>
      </c>
      <c r="J46" s="8" t="s">
        <v>85</v>
      </c>
      <c r="K46" s="8">
        <v>15.0</v>
      </c>
      <c r="M46" s="8" t="s">
        <v>1044</v>
      </c>
      <c r="O46" s="8" t="s">
        <v>73</v>
      </c>
      <c r="P46" s="8" t="s">
        <v>74</v>
      </c>
    </row>
    <row r="47">
      <c r="A47" s="8" t="s">
        <v>574</v>
      </c>
      <c r="B47" s="8" t="s">
        <v>575</v>
      </c>
      <c r="C47" s="5">
        <v>45855.0</v>
      </c>
      <c r="D47" s="5" t="s">
        <v>1037</v>
      </c>
      <c r="E47" s="6">
        <v>4.0</v>
      </c>
      <c r="F47" s="9">
        <v>0.5416666666666666</v>
      </c>
      <c r="G47" s="8" t="s">
        <v>27</v>
      </c>
      <c r="H47" s="8">
        <v>55.0</v>
      </c>
      <c r="I47" s="8" t="s">
        <v>24</v>
      </c>
      <c r="J47" s="8" t="s">
        <v>39</v>
      </c>
      <c r="K47" s="8">
        <v>15.0</v>
      </c>
      <c r="M47" s="8" t="s">
        <v>1044</v>
      </c>
      <c r="O47" s="8" t="s">
        <v>73</v>
      </c>
      <c r="P47" s="8" t="s">
        <v>108</v>
      </c>
    </row>
    <row r="48">
      <c r="A48" s="8" t="s">
        <v>576</v>
      </c>
      <c r="B48" s="8" t="s">
        <v>577</v>
      </c>
      <c r="C48" s="5">
        <v>45855.0</v>
      </c>
      <c r="D48" s="5" t="s">
        <v>1037</v>
      </c>
      <c r="E48" s="6">
        <v>4.0</v>
      </c>
      <c r="F48" s="9">
        <v>0.5833333333333334</v>
      </c>
      <c r="G48" s="8" t="s">
        <v>27</v>
      </c>
      <c r="H48" s="8">
        <v>4.0</v>
      </c>
      <c r="I48" s="8" t="s">
        <v>19</v>
      </c>
      <c r="J48" s="8" t="s">
        <v>39</v>
      </c>
      <c r="K48" s="8">
        <v>25.0</v>
      </c>
      <c r="M48" s="8" t="s">
        <v>1044</v>
      </c>
      <c r="O48" s="8" t="s">
        <v>73</v>
      </c>
      <c r="P48" s="8" t="s">
        <v>355</v>
      </c>
    </row>
    <row r="49">
      <c r="A49" s="8" t="s">
        <v>790</v>
      </c>
      <c r="B49" s="8" t="s">
        <v>791</v>
      </c>
      <c r="C49" s="5">
        <v>45862.0</v>
      </c>
      <c r="D49" s="5" t="s">
        <v>1037</v>
      </c>
      <c r="E49" s="6">
        <v>4.0</v>
      </c>
      <c r="F49" s="9">
        <v>0.625</v>
      </c>
      <c r="G49" s="8" t="s">
        <v>18</v>
      </c>
      <c r="H49" s="8">
        <v>42.0</v>
      </c>
      <c r="I49" s="8" t="s">
        <v>32</v>
      </c>
      <c r="J49" s="8" t="s">
        <v>20</v>
      </c>
      <c r="K49" s="8">
        <v>25.0</v>
      </c>
      <c r="M49" s="8" t="s">
        <v>1044</v>
      </c>
      <c r="O49" s="8" t="s">
        <v>73</v>
      </c>
      <c r="P49" s="8" t="s">
        <v>74</v>
      </c>
    </row>
    <row r="50">
      <c r="A50" s="8" t="s">
        <v>792</v>
      </c>
      <c r="B50" s="8" t="s">
        <v>793</v>
      </c>
      <c r="C50" s="5">
        <v>45862.0</v>
      </c>
      <c r="D50" s="5" t="s">
        <v>1037</v>
      </c>
      <c r="E50" s="6">
        <v>4.0</v>
      </c>
      <c r="F50" s="9">
        <v>0.53125</v>
      </c>
      <c r="G50" s="8" t="s">
        <v>18</v>
      </c>
      <c r="H50" s="8">
        <v>33.0</v>
      </c>
      <c r="I50" s="8" t="s">
        <v>19</v>
      </c>
      <c r="J50" s="8" t="s">
        <v>20</v>
      </c>
      <c r="K50" s="8">
        <v>20.0</v>
      </c>
      <c r="M50" s="8" t="s">
        <v>1044</v>
      </c>
      <c r="O50" s="8" t="s">
        <v>73</v>
      </c>
      <c r="P50" s="8" t="s">
        <v>355</v>
      </c>
    </row>
    <row r="51">
      <c r="A51" s="8" t="s">
        <v>794</v>
      </c>
      <c r="B51" s="8" t="s">
        <v>795</v>
      </c>
      <c r="C51" s="5">
        <v>45862.0</v>
      </c>
      <c r="D51" s="5" t="s">
        <v>1037</v>
      </c>
      <c r="E51" s="6">
        <v>4.0</v>
      </c>
      <c r="F51" s="9">
        <v>0.6875</v>
      </c>
      <c r="G51" s="8" t="s">
        <v>27</v>
      </c>
      <c r="H51" s="8">
        <v>64.0</v>
      </c>
      <c r="I51" s="8" t="s">
        <v>19</v>
      </c>
      <c r="J51" s="8" t="s">
        <v>39</v>
      </c>
      <c r="K51" s="8">
        <v>20.0</v>
      </c>
      <c r="M51" s="8" t="s">
        <v>1044</v>
      </c>
      <c r="O51" s="8" t="s">
        <v>73</v>
      </c>
      <c r="P51" s="8" t="s">
        <v>157</v>
      </c>
    </row>
    <row r="52">
      <c r="A52" s="8" t="s">
        <v>185</v>
      </c>
      <c r="B52" s="8" t="s">
        <v>186</v>
      </c>
      <c r="C52" s="5">
        <v>45842.0</v>
      </c>
      <c r="D52" s="5" t="s">
        <v>1034</v>
      </c>
      <c r="E52" s="6">
        <v>5.0</v>
      </c>
      <c r="F52" s="9">
        <v>0.4895833333333333</v>
      </c>
      <c r="G52" s="8" t="s">
        <v>18</v>
      </c>
      <c r="H52" s="8">
        <v>61.0</v>
      </c>
      <c r="I52" s="8" t="s">
        <v>19</v>
      </c>
      <c r="J52" s="8" t="s">
        <v>20</v>
      </c>
      <c r="K52" s="8">
        <v>15.0</v>
      </c>
      <c r="M52" s="8" t="s">
        <v>1044</v>
      </c>
      <c r="O52" s="8" t="s">
        <v>73</v>
      </c>
      <c r="P52" s="8" t="s">
        <v>160</v>
      </c>
    </row>
    <row r="53">
      <c r="A53" s="8" t="s">
        <v>187</v>
      </c>
      <c r="B53" s="8" t="s">
        <v>188</v>
      </c>
      <c r="C53" s="5">
        <v>45842.0</v>
      </c>
      <c r="D53" s="5" t="s">
        <v>1034</v>
      </c>
      <c r="E53" s="6">
        <v>5.0</v>
      </c>
      <c r="F53" s="9">
        <v>0.3958333333333333</v>
      </c>
      <c r="G53" s="8" t="s">
        <v>18</v>
      </c>
      <c r="H53" s="8">
        <v>47.0</v>
      </c>
      <c r="I53" s="8" t="s">
        <v>54</v>
      </c>
      <c r="J53" s="8" t="s">
        <v>20</v>
      </c>
      <c r="K53" s="8">
        <v>25.0</v>
      </c>
      <c r="M53" s="8" t="s">
        <v>1044</v>
      </c>
      <c r="O53" s="8" t="s">
        <v>73</v>
      </c>
      <c r="P53" s="8" t="s">
        <v>160</v>
      </c>
    </row>
    <row r="54">
      <c r="A54" s="8" t="s">
        <v>189</v>
      </c>
      <c r="B54" s="8" t="s">
        <v>190</v>
      </c>
      <c r="C54" s="5">
        <v>45842.0</v>
      </c>
      <c r="D54" s="5" t="s">
        <v>1034</v>
      </c>
      <c r="E54" s="6">
        <v>5.0</v>
      </c>
      <c r="F54" s="9">
        <v>0.5833333333333334</v>
      </c>
      <c r="G54" s="8" t="s">
        <v>27</v>
      </c>
      <c r="H54" s="8">
        <v>51.0</v>
      </c>
      <c r="I54" s="8" t="s">
        <v>24</v>
      </c>
      <c r="J54" s="8" t="s">
        <v>85</v>
      </c>
      <c r="K54" s="8">
        <v>25.0</v>
      </c>
      <c r="M54" s="8" t="s">
        <v>1044</v>
      </c>
      <c r="O54" s="8" t="s">
        <v>73</v>
      </c>
      <c r="P54" s="8" t="s">
        <v>160</v>
      </c>
    </row>
    <row r="55">
      <c r="A55" s="8" t="s">
        <v>191</v>
      </c>
      <c r="B55" s="8" t="s">
        <v>192</v>
      </c>
      <c r="C55" s="5">
        <v>45842.0</v>
      </c>
      <c r="D55" s="5" t="s">
        <v>1034</v>
      </c>
      <c r="E55" s="6">
        <v>5.0</v>
      </c>
      <c r="F55" s="9">
        <v>0.6770833333333334</v>
      </c>
      <c r="G55" s="8" t="s">
        <v>18</v>
      </c>
      <c r="H55" s="8">
        <v>75.0</v>
      </c>
      <c r="I55" s="8" t="s">
        <v>32</v>
      </c>
      <c r="J55" s="8" t="s">
        <v>39</v>
      </c>
      <c r="K55" s="8">
        <v>20.0</v>
      </c>
      <c r="M55" s="8" t="s">
        <v>1044</v>
      </c>
      <c r="O55" s="8" t="s">
        <v>73</v>
      </c>
      <c r="P55" s="8" t="s">
        <v>160</v>
      </c>
    </row>
    <row r="56">
      <c r="A56" s="8" t="s">
        <v>398</v>
      </c>
      <c r="B56" s="8" t="s">
        <v>399</v>
      </c>
      <c r="C56" s="5">
        <v>45849.0</v>
      </c>
      <c r="D56" s="5" t="s">
        <v>1034</v>
      </c>
      <c r="E56" s="6">
        <v>5.0</v>
      </c>
      <c r="F56" s="9">
        <v>0.5625</v>
      </c>
      <c r="G56" s="8" t="s">
        <v>27</v>
      </c>
      <c r="H56" s="8">
        <v>5.0</v>
      </c>
      <c r="I56" s="8" t="s">
        <v>32</v>
      </c>
      <c r="J56" s="8" t="s">
        <v>20</v>
      </c>
      <c r="K56" s="8">
        <v>25.0</v>
      </c>
      <c r="M56" s="8" t="s">
        <v>1044</v>
      </c>
      <c r="O56" s="8" t="s">
        <v>73</v>
      </c>
      <c r="P56" s="8" t="s">
        <v>160</v>
      </c>
    </row>
    <row r="57">
      <c r="A57" s="8" t="s">
        <v>824</v>
      </c>
      <c r="B57" s="8" t="s">
        <v>825</v>
      </c>
      <c r="C57" s="5">
        <v>45863.0</v>
      </c>
      <c r="D57" s="5" t="s">
        <v>1034</v>
      </c>
      <c r="E57" s="6">
        <v>5.0</v>
      </c>
      <c r="F57" s="9">
        <v>0.5520833333333334</v>
      </c>
      <c r="G57" s="8" t="s">
        <v>18</v>
      </c>
      <c r="H57" s="8">
        <v>43.0</v>
      </c>
      <c r="I57" s="8" t="s">
        <v>54</v>
      </c>
      <c r="J57" s="8" t="s">
        <v>20</v>
      </c>
      <c r="K57" s="8">
        <v>15.0</v>
      </c>
      <c r="M57" s="8" t="s">
        <v>1044</v>
      </c>
      <c r="O57" s="8" t="s">
        <v>73</v>
      </c>
      <c r="P57" s="8" t="s">
        <v>160</v>
      </c>
    </row>
    <row r="58">
      <c r="A58" s="8" t="s">
        <v>826</v>
      </c>
      <c r="B58" s="8" t="s">
        <v>827</v>
      </c>
      <c r="C58" s="5">
        <v>45863.0</v>
      </c>
      <c r="D58" s="5" t="s">
        <v>1034</v>
      </c>
      <c r="E58" s="6">
        <v>5.0</v>
      </c>
      <c r="F58" s="9">
        <v>0.40625</v>
      </c>
      <c r="G58" s="8" t="s">
        <v>27</v>
      </c>
      <c r="H58" s="8">
        <v>38.0</v>
      </c>
      <c r="I58" s="8" t="s">
        <v>54</v>
      </c>
      <c r="J58" s="8" t="s">
        <v>39</v>
      </c>
      <c r="K58" s="8">
        <v>20.0</v>
      </c>
      <c r="M58" s="8" t="s">
        <v>1044</v>
      </c>
      <c r="O58" s="8" t="s">
        <v>73</v>
      </c>
      <c r="P58" s="8" t="s">
        <v>74</v>
      </c>
    </row>
    <row r="59">
      <c r="A59" s="8" t="s">
        <v>219</v>
      </c>
      <c r="B59" s="8" t="s">
        <v>220</v>
      </c>
      <c r="C59" s="5">
        <v>45843.0</v>
      </c>
      <c r="D59" s="5" t="s">
        <v>1035</v>
      </c>
      <c r="E59" s="6">
        <v>6.0</v>
      </c>
      <c r="F59" s="9">
        <v>0.53125</v>
      </c>
      <c r="G59" s="8" t="s">
        <v>27</v>
      </c>
      <c r="H59" s="8">
        <v>62.0</v>
      </c>
      <c r="I59" s="8" t="s">
        <v>54</v>
      </c>
      <c r="J59" s="8" t="s">
        <v>20</v>
      </c>
      <c r="K59" s="8">
        <v>20.0</v>
      </c>
      <c r="M59" s="8" t="s">
        <v>1044</v>
      </c>
      <c r="O59" s="8" t="s">
        <v>73</v>
      </c>
      <c r="P59" s="8" t="s">
        <v>160</v>
      </c>
    </row>
    <row r="60">
      <c r="A60" s="8" t="s">
        <v>426</v>
      </c>
      <c r="B60" s="8" t="s">
        <v>427</v>
      </c>
      <c r="C60" s="5">
        <v>45850.0</v>
      </c>
      <c r="D60" s="5" t="s">
        <v>1035</v>
      </c>
      <c r="E60" s="6">
        <v>6.0</v>
      </c>
      <c r="F60" s="9">
        <v>0.4791666666666667</v>
      </c>
      <c r="G60" s="8" t="s">
        <v>18</v>
      </c>
      <c r="H60" s="8">
        <v>32.0</v>
      </c>
      <c r="I60" s="8" t="s">
        <v>24</v>
      </c>
      <c r="J60" s="8" t="s">
        <v>20</v>
      </c>
      <c r="K60" s="8">
        <v>20.0</v>
      </c>
      <c r="M60" s="8" t="s">
        <v>1044</v>
      </c>
      <c r="O60" s="8" t="s">
        <v>73</v>
      </c>
      <c r="P60" s="8" t="s">
        <v>355</v>
      </c>
    </row>
    <row r="61">
      <c r="A61" s="8" t="s">
        <v>428</v>
      </c>
      <c r="B61" s="8" t="s">
        <v>429</v>
      </c>
      <c r="C61" s="5">
        <v>45850.0</v>
      </c>
      <c r="D61" s="5" t="s">
        <v>1035</v>
      </c>
      <c r="E61" s="6">
        <v>6.0</v>
      </c>
      <c r="F61" s="9">
        <v>0.40625</v>
      </c>
      <c r="G61" s="8" t="s">
        <v>18</v>
      </c>
      <c r="H61" s="8">
        <v>77.0</v>
      </c>
      <c r="I61" s="8" t="s">
        <v>32</v>
      </c>
      <c r="J61" s="8" t="s">
        <v>20</v>
      </c>
      <c r="K61" s="8">
        <v>25.0</v>
      </c>
      <c r="M61" s="8" t="s">
        <v>1044</v>
      </c>
      <c r="O61" s="8" t="s">
        <v>73</v>
      </c>
      <c r="P61" s="8" t="s">
        <v>74</v>
      </c>
    </row>
    <row r="62">
      <c r="A62" s="8" t="s">
        <v>430</v>
      </c>
      <c r="B62" s="8" t="s">
        <v>431</v>
      </c>
      <c r="C62" s="5">
        <v>45850.0</v>
      </c>
      <c r="D62" s="5" t="s">
        <v>1035</v>
      </c>
      <c r="E62" s="6">
        <v>6.0</v>
      </c>
      <c r="F62" s="9">
        <v>0.40625</v>
      </c>
      <c r="G62" s="8" t="s">
        <v>27</v>
      </c>
      <c r="H62" s="8">
        <v>49.0</v>
      </c>
      <c r="I62" s="8" t="s">
        <v>32</v>
      </c>
      <c r="J62" s="8" t="s">
        <v>20</v>
      </c>
      <c r="K62" s="8">
        <v>20.0</v>
      </c>
      <c r="M62" s="8" t="s">
        <v>1044</v>
      </c>
      <c r="O62" s="8" t="s">
        <v>73</v>
      </c>
      <c r="P62" s="8" t="s">
        <v>160</v>
      </c>
    </row>
    <row r="63">
      <c r="A63" s="8" t="s">
        <v>432</v>
      </c>
      <c r="B63" s="8" t="s">
        <v>433</v>
      </c>
      <c r="C63" s="5">
        <v>45850.0</v>
      </c>
      <c r="D63" s="5" t="s">
        <v>1035</v>
      </c>
      <c r="E63" s="6">
        <v>6.0</v>
      </c>
      <c r="F63" s="9">
        <v>0.59375</v>
      </c>
      <c r="G63" s="8" t="s">
        <v>18</v>
      </c>
      <c r="H63" s="8">
        <v>3.0</v>
      </c>
      <c r="I63" s="8" t="s">
        <v>24</v>
      </c>
      <c r="J63" s="8" t="s">
        <v>85</v>
      </c>
      <c r="K63" s="8">
        <v>25.0</v>
      </c>
      <c r="M63" s="8" t="s">
        <v>1044</v>
      </c>
      <c r="O63" s="8" t="s">
        <v>73</v>
      </c>
      <c r="P63" s="8" t="s">
        <v>157</v>
      </c>
    </row>
    <row r="64">
      <c r="A64" s="8" t="s">
        <v>620</v>
      </c>
      <c r="B64" s="8" t="s">
        <v>621</v>
      </c>
      <c r="C64" s="5">
        <v>45857.0</v>
      </c>
      <c r="D64" s="5" t="s">
        <v>1035</v>
      </c>
      <c r="E64" s="6">
        <v>6.0</v>
      </c>
      <c r="F64" s="9">
        <v>0.40625</v>
      </c>
      <c r="G64" s="8" t="s">
        <v>27</v>
      </c>
      <c r="H64" s="8">
        <v>66.0</v>
      </c>
      <c r="I64" s="8" t="s">
        <v>24</v>
      </c>
      <c r="J64" s="8" t="s">
        <v>20</v>
      </c>
      <c r="K64" s="8">
        <v>25.0</v>
      </c>
      <c r="M64" s="8" t="s">
        <v>1044</v>
      </c>
      <c r="O64" s="8" t="s">
        <v>73</v>
      </c>
      <c r="P64" s="8" t="s">
        <v>108</v>
      </c>
    </row>
    <row r="65">
      <c r="A65" s="8" t="s">
        <v>622</v>
      </c>
      <c r="B65" s="8" t="s">
        <v>623</v>
      </c>
      <c r="C65" s="5">
        <v>45857.0</v>
      </c>
      <c r="D65" s="5" t="s">
        <v>1035</v>
      </c>
      <c r="E65" s="6">
        <v>6.0</v>
      </c>
      <c r="F65" s="9">
        <v>0.4895833333333333</v>
      </c>
      <c r="G65" s="8" t="s">
        <v>27</v>
      </c>
      <c r="H65" s="8">
        <v>52.0</v>
      </c>
      <c r="I65" s="8" t="s">
        <v>54</v>
      </c>
      <c r="J65" s="8" t="s">
        <v>20</v>
      </c>
      <c r="K65" s="8">
        <v>20.0</v>
      </c>
      <c r="M65" s="8" t="s">
        <v>1044</v>
      </c>
      <c r="O65" s="8" t="s">
        <v>73</v>
      </c>
      <c r="P65" s="8" t="s">
        <v>74</v>
      </c>
    </row>
    <row r="66">
      <c r="A66" s="8" t="s">
        <v>624</v>
      </c>
      <c r="B66" s="8" t="s">
        <v>625</v>
      </c>
      <c r="C66" s="5">
        <v>45857.0</v>
      </c>
      <c r="D66" s="5" t="s">
        <v>1035</v>
      </c>
      <c r="E66" s="6">
        <v>6.0</v>
      </c>
      <c r="F66" s="9">
        <v>0.6875</v>
      </c>
      <c r="G66" s="8" t="s">
        <v>18</v>
      </c>
      <c r="H66" s="8">
        <v>29.0</v>
      </c>
      <c r="I66" s="8" t="s">
        <v>19</v>
      </c>
      <c r="J66" s="8" t="s">
        <v>20</v>
      </c>
      <c r="K66" s="8">
        <v>15.0</v>
      </c>
      <c r="M66" s="8" t="s">
        <v>1044</v>
      </c>
      <c r="O66" s="8" t="s">
        <v>73</v>
      </c>
      <c r="P66" s="8" t="s">
        <v>355</v>
      </c>
    </row>
    <row r="67">
      <c r="A67" s="8" t="s">
        <v>626</v>
      </c>
      <c r="B67" s="8" t="s">
        <v>627</v>
      </c>
      <c r="C67" s="5">
        <v>45857.0</v>
      </c>
      <c r="D67" s="5" t="s">
        <v>1035</v>
      </c>
      <c r="E67" s="6">
        <v>6.0</v>
      </c>
      <c r="F67" s="9">
        <v>0.4479166666666667</v>
      </c>
      <c r="G67" s="8" t="s">
        <v>18</v>
      </c>
      <c r="H67" s="8">
        <v>14.0</v>
      </c>
      <c r="I67" s="8" t="s">
        <v>54</v>
      </c>
      <c r="J67" s="8" t="s">
        <v>85</v>
      </c>
      <c r="K67" s="8">
        <v>25.0</v>
      </c>
      <c r="M67" s="8" t="s">
        <v>1044</v>
      </c>
      <c r="O67" s="8" t="s">
        <v>73</v>
      </c>
      <c r="P67" s="8" t="s">
        <v>157</v>
      </c>
    </row>
    <row r="68">
      <c r="A68" s="8" t="s">
        <v>858</v>
      </c>
      <c r="B68" s="8" t="s">
        <v>859</v>
      </c>
      <c r="C68" s="5">
        <v>45864.0</v>
      </c>
      <c r="D68" s="5" t="s">
        <v>1035</v>
      </c>
      <c r="E68" s="6">
        <v>6.0</v>
      </c>
      <c r="F68" s="9">
        <v>0.5</v>
      </c>
      <c r="G68" s="8" t="s">
        <v>27</v>
      </c>
      <c r="H68" s="8">
        <v>51.0</v>
      </c>
      <c r="I68" s="8" t="s">
        <v>24</v>
      </c>
      <c r="J68" s="8" t="s">
        <v>39</v>
      </c>
      <c r="K68" s="8">
        <v>20.0</v>
      </c>
      <c r="M68" s="8" t="s">
        <v>1044</v>
      </c>
      <c r="O68" s="8" t="s">
        <v>73</v>
      </c>
      <c r="P68" s="8" t="s">
        <v>157</v>
      </c>
    </row>
    <row r="69">
      <c r="A69" s="8" t="s">
        <v>241</v>
      </c>
      <c r="B69" s="8" t="s">
        <v>242</v>
      </c>
      <c r="C69" s="5">
        <v>45844.0</v>
      </c>
      <c r="D69" s="5" t="s">
        <v>1032</v>
      </c>
      <c r="E69" s="6">
        <v>7.0</v>
      </c>
      <c r="F69" s="9">
        <v>0.59375</v>
      </c>
      <c r="G69" s="8" t="s">
        <v>27</v>
      </c>
      <c r="H69" s="8">
        <v>42.0</v>
      </c>
      <c r="I69" s="8" t="s">
        <v>19</v>
      </c>
      <c r="J69" s="8" t="s">
        <v>20</v>
      </c>
      <c r="K69" s="8">
        <v>15.0</v>
      </c>
      <c r="M69" s="8" t="s">
        <v>1044</v>
      </c>
      <c r="O69" s="8" t="s">
        <v>73</v>
      </c>
      <c r="P69" s="8" t="s">
        <v>157</v>
      </c>
    </row>
    <row r="70">
      <c r="A70" s="8" t="s">
        <v>243</v>
      </c>
      <c r="B70" s="8" t="s">
        <v>244</v>
      </c>
      <c r="C70" s="5">
        <v>45844.0</v>
      </c>
      <c r="D70" s="5" t="s">
        <v>1032</v>
      </c>
      <c r="E70" s="6">
        <v>7.0</v>
      </c>
      <c r="F70" s="9">
        <v>0.3854166666666667</v>
      </c>
      <c r="G70" s="8" t="s">
        <v>18</v>
      </c>
      <c r="H70" s="8">
        <v>45.0</v>
      </c>
      <c r="I70" s="8" t="s">
        <v>19</v>
      </c>
      <c r="J70" s="8" t="s">
        <v>39</v>
      </c>
      <c r="K70" s="8">
        <v>30.0</v>
      </c>
      <c r="M70" s="8" t="s">
        <v>1044</v>
      </c>
      <c r="O70" s="8" t="s">
        <v>73</v>
      </c>
      <c r="P70" s="8" t="s">
        <v>108</v>
      </c>
    </row>
    <row r="71">
      <c r="A71" s="8" t="s">
        <v>658</v>
      </c>
      <c r="B71" s="8" t="s">
        <v>659</v>
      </c>
      <c r="C71" s="5">
        <v>45858.0</v>
      </c>
      <c r="D71" s="5" t="s">
        <v>1032</v>
      </c>
      <c r="E71" s="6">
        <v>7.0</v>
      </c>
      <c r="F71" s="9">
        <v>0.40625</v>
      </c>
      <c r="G71" s="8" t="s">
        <v>18</v>
      </c>
      <c r="H71" s="8">
        <v>74.0</v>
      </c>
      <c r="I71" s="8" t="s">
        <v>24</v>
      </c>
      <c r="J71" s="8" t="s">
        <v>20</v>
      </c>
      <c r="K71" s="8">
        <v>20.0</v>
      </c>
      <c r="M71" s="8" t="s">
        <v>1044</v>
      </c>
      <c r="O71" s="8" t="s">
        <v>73</v>
      </c>
      <c r="P71" s="8" t="s">
        <v>157</v>
      </c>
    </row>
    <row r="72">
      <c r="A72" s="8" t="s">
        <v>660</v>
      </c>
      <c r="B72" s="8" t="s">
        <v>661</v>
      </c>
      <c r="C72" s="5">
        <v>45858.0</v>
      </c>
      <c r="D72" s="5" t="s">
        <v>1032</v>
      </c>
      <c r="E72" s="6">
        <v>7.0</v>
      </c>
      <c r="F72" s="9">
        <v>0.40625</v>
      </c>
      <c r="G72" s="8" t="s">
        <v>18</v>
      </c>
      <c r="H72" s="8">
        <v>60.0</v>
      </c>
      <c r="I72" s="8" t="s">
        <v>24</v>
      </c>
      <c r="J72" s="8" t="s">
        <v>85</v>
      </c>
      <c r="K72" s="8">
        <v>15.0</v>
      </c>
      <c r="M72" s="8" t="s">
        <v>1044</v>
      </c>
      <c r="O72" s="8" t="s">
        <v>73</v>
      </c>
      <c r="P72" s="8" t="s">
        <v>157</v>
      </c>
    </row>
    <row r="73">
      <c r="A73" s="8" t="s">
        <v>662</v>
      </c>
      <c r="B73" s="8" t="s">
        <v>663</v>
      </c>
      <c r="C73" s="5">
        <v>45858.0</v>
      </c>
      <c r="D73" s="5" t="s">
        <v>1032</v>
      </c>
      <c r="E73" s="6">
        <v>7.0</v>
      </c>
      <c r="F73" s="9">
        <v>0.625</v>
      </c>
      <c r="G73" s="8" t="s">
        <v>27</v>
      </c>
      <c r="H73" s="8">
        <v>13.0</v>
      </c>
      <c r="I73" s="8" t="s">
        <v>54</v>
      </c>
      <c r="J73" s="8" t="s">
        <v>39</v>
      </c>
      <c r="K73" s="8">
        <v>15.0</v>
      </c>
      <c r="M73" s="8" t="s">
        <v>1044</v>
      </c>
      <c r="O73" s="8" t="s">
        <v>73</v>
      </c>
      <c r="P73" s="8" t="s">
        <v>157</v>
      </c>
    </row>
    <row r="74">
      <c r="A74" s="1" t="s">
        <v>279</v>
      </c>
      <c r="B74" s="1" t="s">
        <v>280</v>
      </c>
      <c r="C74" s="2">
        <v>45845.0</v>
      </c>
      <c r="D74" s="2" t="str">
        <f>TEXT(C74,"dddd")</f>
        <v>Monday</v>
      </c>
      <c r="E74" s="3">
        <f t="array" ref="E74">MATCH(D74,{"Monday","Tuesday","Wednesday","Thursday","Friday","Saturday","Sunday"},0)</f>
        <v>1</v>
      </c>
      <c r="F74" s="11">
        <v>0.34375</v>
      </c>
      <c r="G74" s="1" t="s">
        <v>27</v>
      </c>
      <c r="H74" s="1">
        <v>29.0</v>
      </c>
      <c r="I74" s="1" t="s">
        <v>24</v>
      </c>
      <c r="J74" s="1" t="s">
        <v>20</v>
      </c>
      <c r="K74" s="1">
        <v>20.0</v>
      </c>
      <c r="M74" s="1" t="str">
        <f>if(ISBLANK(L74),"",(L74-K74))</f>
        <v/>
      </c>
      <c r="O74" s="1" t="s">
        <v>73</v>
      </c>
      <c r="P74" s="1" t="s">
        <v>108</v>
      </c>
    </row>
  </sheetData>
  <conditionalFormatting sqref="M74">
    <cfRule type="colorScale" priority="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4.88"/>
  </cols>
  <sheetData>
    <row r="1">
      <c r="C1" s="1" t="s">
        <v>1046</v>
      </c>
    </row>
    <row r="2">
      <c r="C2" s="10">
        <v>27.397260273972602</v>
      </c>
    </row>
    <row r="3">
      <c r="C3" s="10">
        <v>23.28767123287671</v>
      </c>
    </row>
    <row r="4">
      <c r="C4" s="10">
        <v>19.17808219178082</v>
      </c>
    </row>
    <row r="5">
      <c r="C5" s="10">
        <v>10.95890410958904</v>
      </c>
    </row>
    <row r="6">
      <c r="C6" s="10">
        <v>19.17808219178082</v>
      </c>
    </row>
    <row r="7">
      <c r="C7" s="10">
        <v>100.0</v>
      </c>
    </row>
    <row r="9"/>
    <row r="10"/>
    <row r="11"/>
    <row r="12"/>
    <row r="13"/>
    <row r="14"/>
    <row r="15"/>
    <row r="16"/>
    <row r="17"/>
    <row r="18"/>
    <row r="22"/>
    <row r="23"/>
    <row r="24"/>
    <row r="25"/>
    <row r="29"/>
    <row r="30"/>
    <row r="31"/>
    <row r="32"/>
    <row r="37"/>
    <row r="38">
      <c r="C38" s="10">
        <f>36/73*100</f>
        <v>49.31506849</v>
      </c>
    </row>
    <row r="39">
      <c r="C39" s="10">
        <f>100-C38</f>
        <v>50.68493151</v>
      </c>
    </row>
    <row r="40"/>
    <row r="43"/>
    <row r="44">
      <c r="C44" s="10"/>
    </row>
    <row r="45">
      <c r="C45" s="10">
        <f t="shared" ref="C45:C48" si="1">B45/$B$48*100</f>
        <v>52.05479452</v>
      </c>
    </row>
    <row r="46">
      <c r="C46" s="10">
        <f t="shared" si="1"/>
        <v>13.69863014</v>
      </c>
    </row>
    <row r="47">
      <c r="C47" s="10">
        <f t="shared" si="1"/>
        <v>34.24657534</v>
      </c>
    </row>
    <row r="48">
      <c r="C48" s="10">
        <f t="shared" si="1"/>
        <v>100</v>
      </c>
    </row>
  </sheetData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E1" s="10"/>
    </row>
    <row r="2">
      <c r="E2" s="12" t="s">
        <v>1050</v>
      </c>
    </row>
    <row r="3">
      <c r="E3" s="10">
        <f t="shared" ref="E3:E6" si="1">C3/D3*100</f>
        <v>86.94158076</v>
      </c>
    </row>
    <row r="4">
      <c r="E4" s="10">
        <f t="shared" si="1"/>
        <v>79.16666667</v>
      </c>
    </row>
    <row r="5">
      <c r="E5" s="10">
        <f t="shared" si="1"/>
        <v>84.47204969</v>
      </c>
    </row>
    <row r="6">
      <c r="E6" s="10">
        <f t="shared" si="1"/>
        <v>85.4</v>
      </c>
    </row>
    <row r="7">
      <c r="E7" s="10"/>
    </row>
    <row r="8">
      <c r="E8" s="10"/>
    </row>
    <row r="9">
      <c r="E9" s="10"/>
    </row>
    <row r="10">
      <c r="E10" s="10"/>
    </row>
    <row r="11">
      <c r="A11" s="8" t="s">
        <v>9</v>
      </c>
      <c r="B11" s="8" t="s">
        <v>73</v>
      </c>
      <c r="C11" s="8" t="s">
        <v>21</v>
      </c>
      <c r="D11" s="8" t="s">
        <v>1040</v>
      </c>
      <c r="E11" s="12" t="s">
        <v>1050</v>
      </c>
      <c r="F11" s="1" t="s">
        <v>1051</v>
      </c>
    </row>
    <row r="12">
      <c r="A12" s="8" t="s">
        <v>20</v>
      </c>
      <c r="B12" s="8">
        <v>38.0</v>
      </c>
      <c r="C12" s="8">
        <v>253.0</v>
      </c>
      <c r="D12" s="8">
        <v>291.0</v>
      </c>
      <c r="E12" s="10">
        <f t="shared" ref="E12:E15" si="2">C12/D12*100</f>
        <v>86.94158076</v>
      </c>
      <c r="F12" s="10">
        <f t="shared" ref="F12:F15" si="3">100-E12</f>
        <v>13.05841924</v>
      </c>
    </row>
    <row r="13">
      <c r="A13" s="8" t="s">
        <v>85</v>
      </c>
      <c r="B13" s="8">
        <v>10.0</v>
      </c>
      <c r="C13" s="8">
        <v>38.0</v>
      </c>
      <c r="D13" s="8">
        <v>48.0</v>
      </c>
      <c r="E13" s="10">
        <f t="shared" si="2"/>
        <v>79.16666667</v>
      </c>
      <c r="F13" s="10">
        <f t="shared" si="3"/>
        <v>20.83333333</v>
      </c>
    </row>
    <row r="14">
      <c r="A14" s="8" t="s">
        <v>39</v>
      </c>
      <c r="B14" s="8">
        <v>25.0</v>
      </c>
      <c r="C14" s="8">
        <v>136.0</v>
      </c>
      <c r="D14" s="8">
        <v>161.0</v>
      </c>
      <c r="E14" s="10">
        <f t="shared" si="2"/>
        <v>84.47204969</v>
      </c>
      <c r="F14" s="10">
        <f t="shared" si="3"/>
        <v>15.52795031</v>
      </c>
    </row>
    <row r="15">
      <c r="A15" s="8" t="s">
        <v>1040</v>
      </c>
      <c r="B15" s="8">
        <v>73.0</v>
      </c>
      <c r="C15" s="8">
        <v>427.0</v>
      </c>
      <c r="D15" s="8">
        <v>500.0</v>
      </c>
      <c r="E15" s="10">
        <f t="shared" si="2"/>
        <v>85.4</v>
      </c>
      <c r="F15" s="10">
        <f t="shared" si="3"/>
        <v>14.6</v>
      </c>
    </row>
    <row r="16">
      <c r="E16" s="10"/>
    </row>
    <row r="17">
      <c r="E17" s="10"/>
    </row>
    <row r="18">
      <c r="E18" s="10"/>
    </row>
    <row r="19">
      <c r="E19" s="10"/>
    </row>
    <row r="20">
      <c r="E20" s="10"/>
    </row>
    <row r="21">
      <c r="E21" s="10"/>
    </row>
    <row r="22">
      <c r="E22" s="10"/>
    </row>
    <row r="23">
      <c r="E23" s="10"/>
    </row>
    <row r="24">
      <c r="E24" s="10"/>
    </row>
    <row r="25">
      <c r="E25" s="10"/>
    </row>
    <row r="26">
      <c r="E26" s="10"/>
    </row>
    <row r="27">
      <c r="E27" s="10"/>
    </row>
    <row r="28">
      <c r="E28" s="10"/>
    </row>
    <row r="29">
      <c r="E29" s="10"/>
    </row>
    <row r="30">
      <c r="E30" s="10"/>
    </row>
    <row r="31">
      <c r="E31" s="10"/>
    </row>
    <row r="32">
      <c r="E32" s="10"/>
    </row>
    <row r="33">
      <c r="E33" s="10"/>
    </row>
    <row r="34">
      <c r="E34" s="10"/>
    </row>
    <row r="35">
      <c r="E35" s="10"/>
    </row>
    <row r="36">
      <c r="E36" s="10"/>
    </row>
    <row r="37">
      <c r="E37" s="10"/>
    </row>
    <row r="38">
      <c r="E38" s="10"/>
    </row>
    <row r="39">
      <c r="E39" s="10"/>
    </row>
    <row r="40">
      <c r="E40" s="10"/>
    </row>
    <row r="41">
      <c r="E41" s="10"/>
    </row>
    <row r="42">
      <c r="E42" s="10"/>
    </row>
    <row r="43">
      <c r="E43" s="10"/>
    </row>
    <row r="44">
      <c r="E44" s="10"/>
    </row>
    <row r="45">
      <c r="E45" s="10"/>
    </row>
    <row r="46">
      <c r="E46" s="10"/>
    </row>
    <row r="47">
      <c r="E47" s="10"/>
    </row>
    <row r="48">
      <c r="E48" s="10"/>
    </row>
    <row r="49">
      <c r="E49" s="10"/>
    </row>
    <row r="50">
      <c r="E50" s="10"/>
    </row>
    <row r="51">
      <c r="E51" s="10"/>
    </row>
    <row r="52">
      <c r="E52" s="10"/>
    </row>
    <row r="53">
      <c r="E53" s="10"/>
    </row>
    <row r="54">
      <c r="E54" s="10"/>
    </row>
    <row r="55">
      <c r="E55" s="10"/>
    </row>
    <row r="56">
      <c r="E56" s="10"/>
    </row>
    <row r="57">
      <c r="E57" s="10"/>
    </row>
    <row r="58">
      <c r="E58" s="10"/>
    </row>
    <row r="59">
      <c r="E59" s="10"/>
    </row>
    <row r="60">
      <c r="E60" s="10"/>
    </row>
    <row r="61">
      <c r="E61" s="10"/>
    </row>
    <row r="62">
      <c r="E62" s="10"/>
    </row>
    <row r="63">
      <c r="E63" s="10"/>
    </row>
    <row r="64">
      <c r="E64" s="10"/>
    </row>
    <row r="65">
      <c r="E65" s="10"/>
    </row>
    <row r="66">
      <c r="E66" s="10"/>
    </row>
    <row r="67">
      <c r="E67" s="10"/>
    </row>
    <row r="68">
      <c r="E68" s="10"/>
    </row>
    <row r="69">
      <c r="E69" s="10"/>
    </row>
    <row r="70">
      <c r="E70" s="10"/>
    </row>
    <row r="71">
      <c r="E71" s="10"/>
    </row>
    <row r="72">
      <c r="E72" s="10"/>
    </row>
    <row r="73">
      <c r="E73" s="10"/>
    </row>
    <row r="74">
      <c r="E74" s="10"/>
    </row>
    <row r="75">
      <c r="E75" s="10"/>
    </row>
    <row r="76">
      <c r="E76" s="10"/>
    </row>
    <row r="77">
      <c r="E77" s="10"/>
    </row>
    <row r="78">
      <c r="E78" s="10"/>
    </row>
    <row r="79">
      <c r="E79" s="10"/>
    </row>
    <row r="80">
      <c r="E80" s="10"/>
    </row>
    <row r="81">
      <c r="E81" s="10"/>
    </row>
    <row r="82">
      <c r="E82" s="10"/>
    </row>
    <row r="83">
      <c r="E83" s="10"/>
    </row>
    <row r="84">
      <c r="E84" s="10"/>
    </row>
    <row r="85">
      <c r="E85" s="10"/>
    </row>
    <row r="86">
      <c r="E86" s="10"/>
    </row>
    <row r="87">
      <c r="E87" s="10"/>
    </row>
    <row r="88">
      <c r="E88" s="10"/>
    </row>
    <row r="89">
      <c r="E89" s="10"/>
    </row>
    <row r="90">
      <c r="E90" s="10"/>
    </row>
    <row r="91">
      <c r="E91" s="10"/>
    </row>
    <row r="92">
      <c r="E92" s="10"/>
    </row>
    <row r="93">
      <c r="E93" s="10"/>
    </row>
    <row r="94">
      <c r="E94" s="10"/>
    </row>
    <row r="95">
      <c r="E95" s="10"/>
    </row>
    <row r="96">
      <c r="E96" s="10"/>
    </row>
    <row r="97">
      <c r="E97" s="10"/>
    </row>
    <row r="98">
      <c r="E98" s="10"/>
    </row>
    <row r="99">
      <c r="E99" s="10"/>
    </row>
    <row r="100">
      <c r="E100" s="10"/>
    </row>
    <row r="101">
      <c r="E101" s="10"/>
    </row>
    <row r="102">
      <c r="E102" s="10"/>
    </row>
    <row r="103">
      <c r="E103" s="10"/>
    </row>
    <row r="104">
      <c r="E104" s="10"/>
    </row>
    <row r="105">
      <c r="E105" s="10"/>
    </row>
    <row r="106">
      <c r="E106" s="10"/>
    </row>
    <row r="107">
      <c r="E107" s="10"/>
    </row>
    <row r="108">
      <c r="E108" s="10"/>
    </row>
    <row r="109">
      <c r="E109" s="10"/>
    </row>
    <row r="110">
      <c r="E110" s="10"/>
    </row>
    <row r="111">
      <c r="E111" s="10"/>
    </row>
    <row r="112">
      <c r="E112" s="10"/>
    </row>
    <row r="113">
      <c r="E113" s="10"/>
    </row>
    <row r="114">
      <c r="E114" s="10"/>
    </row>
    <row r="115">
      <c r="E115" s="10"/>
    </row>
    <row r="116">
      <c r="E116" s="10"/>
    </row>
    <row r="117">
      <c r="E117" s="10"/>
    </row>
    <row r="118">
      <c r="E118" s="10"/>
    </row>
    <row r="119">
      <c r="E119" s="10"/>
    </row>
    <row r="120">
      <c r="E120" s="10"/>
    </row>
    <row r="121">
      <c r="E121" s="10"/>
    </row>
    <row r="122">
      <c r="E122" s="10"/>
    </row>
    <row r="123">
      <c r="E123" s="10"/>
    </row>
    <row r="124">
      <c r="E124" s="10"/>
    </row>
    <row r="125">
      <c r="E125" s="10"/>
    </row>
    <row r="126">
      <c r="E126" s="10"/>
    </row>
    <row r="127">
      <c r="E127" s="10"/>
    </row>
    <row r="128">
      <c r="E128" s="10"/>
    </row>
    <row r="129">
      <c r="E129" s="10"/>
    </row>
    <row r="130">
      <c r="E130" s="10"/>
    </row>
    <row r="131">
      <c r="E131" s="10"/>
    </row>
    <row r="132">
      <c r="E132" s="10"/>
    </row>
    <row r="133">
      <c r="E133" s="10"/>
    </row>
    <row r="134">
      <c r="E134" s="10"/>
    </row>
    <row r="135">
      <c r="E135" s="10"/>
    </row>
    <row r="136">
      <c r="E136" s="10"/>
    </row>
    <row r="137">
      <c r="E137" s="10"/>
    </row>
    <row r="138">
      <c r="E138" s="10"/>
    </row>
    <row r="139">
      <c r="E139" s="10"/>
    </row>
    <row r="140">
      <c r="E140" s="10"/>
    </row>
    <row r="141">
      <c r="E141" s="10"/>
    </row>
    <row r="142">
      <c r="E142" s="10"/>
    </row>
    <row r="143">
      <c r="E143" s="10"/>
    </row>
    <row r="144">
      <c r="E144" s="10"/>
    </row>
    <row r="145">
      <c r="E145" s="10"/>
    </row>
    <row r="146">
      <c r="E146" s="10"/>
    </row>
    <row r="147">
      <c r="E147" s="10"/>
    </row>
    <row r="148">
      <c r="E148" s="10"/>
    </row>
    <row r="149">
      <c r="E149" s="10"/>
    </row>
    <row r="150">
      <c r="E150" s="10"/>
    </row>
    <row r="151">
      <c r="E151" s="10"/>
    </row>
    <row r="152">
      <c r="E152" s="10"/>
    </row>
    <row r="153">
      <c r="E153" s="10"/>
    </row>
    <row r="154">
      <c r="E154" s="10"/>
    </row>
    <row r="155">
      <c r="E155" s="10"/>
    </row>
    <row r="156">
      <c r="E156" s="10"/>
    </row>
    <row r="157">
      <c r="E157" s="10"/>
    </row>
    <row r="158">
      <c r="E158" s="10"/>
    </row>
    <row r="159">
      <c r="E159" s="10"/>
    </row>
    <row r="160">
      <c r="E160" s="10"/>
    </row>
    <row r="161">
      <c r="E161" s="10"/>
    </row>
    <row r="162">
      <c r="E162" s="10"/>
    </row>
    <row r="163">
      <c r="E163" s="10"/>
    </row>
    <row r="164">
      <c r="E164" s="10"/>
    </row>
    <row r="165">
      <c r="E165" s="10"/>
    </row>
    <row r="166">
      <c r="E166" s="10"/>
    </row>
    <row r="167">
      <c r="E167" s="10"/>
    </row>
    <row r="168">
      <c r="E168" s="10"/>
    </row>
    <row r="169">
      <c r="E169" s="10"/>
    </row>
    <row r="170">
      <c r="E170" s="10"/>
    </row>
    <row r="171">
      <c r="E171" s="10"/>
    </row>
    <row r="172">
      <c r="E172" s="10"/>
    </row>
    <row r="173">
      <c r="E173" s="10"/>
    </row>
    <row r="174">
      <c r="E174" s="10"/>
    </row>
    <row r="175">
      <c r="E175" s="10"/>
    </row>
    <row r="176">
      <c r="E176" s="10"/>
    </row>
    <row r="177">
      <c r="E177" s="10"/>
    </row>
    <row r="178">
      <c r="E178" s="10"/>
    </row>
    <row r="179">
      <c r="E179" s="10"/>
    </row>
    <row r="180">
      <c r="E180" s="10"/>
    </row>
    <row r="181">
      <c r="E181" s="10"/>
    </row>
    <row r="182">
      <c r="E182" s="10"/>
    </row>
    <row r="183">
      <c r="E183" s="10"/>
    </row>
    <row r="184">
      <c r="E184" s="10"/>
    </row>
    <row r="185">
      <c r="E185" s="10"/>
    </row>
    <row r="186">
      <c r="E186" s="10"/>
    </row>
    <row r="187">
      <c r="E187" s="10"/>
    </row>
    <row r="188">
      <c r="E188" s="10"/>
    </row>
    <row r="189">
      <c r="E189" s="10"/>
    </row>
    <row r="190">
      <c r="E190" s="10"/>
    </row>
    <row r="191">
      <c r="E191" s="10"/>
    </row>
    <row r="192">
      <c r="E192" s="10"/>
    </row>
    <row r="193">
      <c r="E193" s="10"/>
    </row>
    <row r="194">
      <c r="E194" s="10"/>
    </row>
    <row r="195">
      <c r="E195" s="10"/>
    </row>
    <row r="196">
      <c r="E196" s="10"/>
    </row>
    <row r="197">
      <c r="E197" s="10"/>
    </row>
    <row r="198">
      <c r="E198" s="10"/>
    </row>
    <row r="199">
      <c r="E199" s="10"/>
    </row>
    <row r="200">
      <c r="E200" s="10"/>
    </row>
    <row r="201">
      <c r="E201" s="10"/>
    </row>
    <row r="202">
      <c r="E202" s="10"/>
    </row>
    <row r="203">
      <c r="E203" s="10"/>
    </row>
    <row r="204">
      <c r="E204" s="10"/>
    </row>
    <row r="205">
      <c r="E205" s="10"/>
    </row>
    <row r="206">
      <c r="E206" s="10"/>
    </row>
    <row r="207">
      <c r="E207" s="10"/>
    </row>
    <row r="208">
      <c r="E208" s="10"/>
    </row>
    <row r="209">
      <c r="E209" s="10"/>
    </row>
    <row r="210">
      <c r="E210" s="10"/>
    </row>
    <row r="211">
      <c r="E211" s="10"/>
    </row>
    <row r="212">
      <c r="E212" s="10"/>
    </row>
    <row r="213">
      <c r="E213" s="10"/>
    </row>
    <row r="214">
      <c r="E214" s="10"/>
    </row>
    <row r="215">
      <c r="E215" s="10"/>
    </row>
    <row r="216">
      <c r="E216" s="10"/>
    </row>
    <row r="217">
      <c r="E217" s="10"/>
    </row>
    <row r="218">
      <c r="E218" s="10"/>
    </row>
    <row r="219">
      <c r="E219" s="10"/>
    </row>
    <row r="220">
      <c r="E220" s="10"/>
    </row>
    <row r="221">
      <c r="E221" s="10"/>
    </row>
    <row r="222">
      <c r="E222" s="10"/>
    </row>
    <row r="223">
      <c r="E223" s="10"/>
    </row>
    <row r="224">
      <c r="E224" s="10"/>
    </row>
    <row r="225">
      <c r="E225" s="10"/>
    </row>
    <row r="226">
      <c r="E226" s="10"/>
    </row>
    <row r="227">
      <c r="E227" s="10"/>
    </row>
    <row r="228">
      <c r="E228" s="10"/>
    </row>
    <row r="229">
      <c r="E229" s="10"/>
    </row>
    <row r="230">
      <c r="E230" s="10"/>
    </row>
    <row r="231">
      <c r="E231" s="10"/>
    </row>
    <row r="232">
      <c r="E232" s="10"/>
    </row>
    <row r="233">
      <c r="E233" s="10"/>
    </row>
    <row r="234">
      <c r="E234" s="10"/>
    </row>
    <row r="235">
      <c r="E235" s="10"/>
    </row>
    <row r="236">
      <c r="E236" s="10"/>
    </row>
    <row r="237">
      <c r="E237" s="10"/>
    </row>
    <row r="238">
      <c r="E238" s="10"/>
    </row>
    <row r="239">
      <c r="E239" s="10"/>
    </row>
    <row r="240">
      <c r="E240" s="10"/>
    </row>
    <row r="241">
      <c r="E241" s="10"/>
    </row>
    <row r="242">
      <c r="E242" s="10"/>
    </row>
    <row r="243">
      <c r="E243" s="10"/>
    </row>
    <row r="244">
      <c r="E244" s="10"/>
    </row>
    <row r="245">
      <c r="E245" s="10"/>
    </row>
    <row r="246">
      <c r="E246" s="10"/>
    </row>
    <row r="247">
      <c r="E247" s="10"/>
    </row>
    <row r="248">
      <c r="E248" s="10"/>
    </row>
    <row r="249">
      <c r="E249" s="10"/>
    </row>
    <row r="250">
      <c r="E250" s="10"/>
    </row>
    <row r="251">
      <c r="E251" s="10"/>
    </row>
    <row r="252">
      <c r="E252" s="10"/>
    </row>
    <row r="253">
      <c r="E253" s="10"/>
    </row>
    <row r="254">
      <c r="E254" s="10"/>
    </row>
    <row r="255">
      <c r="E255" s="10"/>
    </row>
    <row r="256">
      <c r="E256" s="10"/>
    </row>
    <row r="257">
      <c r="E257" s="10"/>
    </row>
    <row r="258">
      <c r="E258" s="10"/>
    </row>
    <row r="259">
      <c r="E259" s="10"/>
    </row>
    <row r="260">
      <c r="E260" s="10"/>
    </row>
    <row r="261">
      <c r="E261" s="10"/>
    </row>
    <row r="262">
      <c r="E262" s="10"/>
    </row>
    <row r="263">
      <c r="E263" s="10"/>
    </row>
    <row r="264">
      <c r="E264" s="10"/>
    </row>
    <row r="265">
      <c r="E265" s="10"/>
    </row>
    <row r="266">
      <c r="E266" s="10"/>
    </row>
    <row r="267">
      <c r="E267" s="10"/>
    </row>
    <row r="268">
      <c r="E268" s="10"/>
    </row>
    <row r="269">
      <c r="E269" s="10"/>
    </row>
    <row r="270">
      <c r="E270" s="10"/>
    </row>
    <row r="271">
      <c r="E271" s="10"/>
    </row>
    <row r="272">
      <c r="E272" s="10"/>
    </row>
    <row r="273">
      <c r="E273" s="10"/>
    </row>
    <row r="274">
      <c r="E274" s="10"/>
    </row>
    <row r="275">
      <c r="E275" s="10"/>
    </row>
    <row r="276">
      <c r="E276" s="10"/>
    </row>
    <row r="277">
      <c r="E277" s="10"/>
    </row>
    <row r="278">
      <c r="E278" s="10"/>
    </row>
    <row r="279">
      <c r="E279" s="10"/>
    </row>
    <row r="280">
      <c r="E280" s="10"/>
    </row>
    <row r="281">
      <c r="E281" s="10"/>
    </row>
    <row r="282">
      <c r="E282" s="10"/>
    </row>
    <row r="283">
      <c r="E283" s="10"/>
    </row>
    <row r="284">
      <c r="E284" s="10"/>
    </row>
    <row r="285">
      <c r="E285" s="10"/>
    </row>
    <row r="286">
      <c r="E286" s="10"/>
    </row>
    <row r="287">
      <c r="E287" s="10"/>
    </row>
    <row r="288">
      <c r="E288" s="10"/>
    </row>
    <row r="289">
      <c r="E289" s="10"/>
    </row>
    <row r="290">
      <c r="E290" s="10"/>
    </row>
    <row r="291">
      <c r="E291" s="10"/>
    </row>
    <row r="292">
      <c r="E292" s="10"/>
    </row>
    <row r="293">
      <c r="E293" s="10"/>
    </row>
    <row r="294">
      <c r="E294" s="10"/>
    </row>
    <row r="295">
      <c r="E295" s="10"/>
    </row>
    <row r="296">
      <c r="E296" s="10"/>
    </row>
    <row r="297">
      <c r="E297" s="10"/>
    </row>
    <row r="298">
      <c r="E298" s="10"/>
    </row>
    <row r="299">
      <c r="E299" s="10"/>
    </row>
    <row r="300">
      <c r="E300" s="10"/>
    </row>
    <row r="301">
      <c r="E301" s="10"/>
    </row>
    <row r="302">
      <c r="E302" s="10"/>
    </row>
    <row r="303">
      <c r="E303" s="10"/>
    </row>
    <row r="304">
      <c r="E304" s="10"/>
    </row>
    <row r="305">
      <c r="E305" s="10"/>
    </row>
    <row r="306">
      <c r="E306" s="10"/>
    </row>
    <row r="307">
      <c r="E307" s="10"/>
    </row>
    <row r="308">
      <c r="E308" s="10"/>
    </row>
    <row r="309">
      <c r="E309" s="10"/>
    </row>
    <row r="310">
      <c r="E310" s="10"/>
    </row>
    <row r="311">
      <c r="E311" s="10"/>
    </row>
    <row r="312">
      <c r="E312" s="10"/>
    </row>
    <row r="313">
      <c r="E313" s="10"/>
    </row>
    <row r="314">
      <c r="E314" s="10"/>
    </row>
    <row r="315">
      <c r="E315" s="10"/>
    </row>
    <row r="316">
      <c r="E316" s="10"/>
    </row>
    <row r="317">
      <c r="E317" s="10"/>
    </row>
    <row r="318">
      <c r="E318" s="10"/>
    </row>
    <row r="319">
      <c r="E319" s="10"/>
    </row>
    <row r="320">
      <c r="E320" s="10"/>
    </row>
    <row r="321">
      <c r="E321" s="10"/>
    </row>
    <row r="322">
      <c r="E322" s="10"/>
    </row>
    <row r="323">
      <c r="E323" s="10"/>
    </row>
    <row r="324">
      <c r="E324" s="10"/>
    </row>
    <row r="325">
      <c r="E325" s="10"/>
    </row>
    <row r="326">
      <c r="E326" s="10"/>
    </row>
    <row r="327">
      <c r="E327" s="10"/>
    </row>
    <row r="328">
      <c r="E328" s="10"/>
    </row>
    <row r="329">
      <c r="E329" s="10"/>
    </row>
    <row r="330">
      <c r="E330" s="10"/>
    </row>
    <row r="331">
      <c r="E331" s="10"/>
    </row>
    <row r="332">
      <c r="E332" s="10"/>
    </row>
    <row r="333">
      <c r="E333" s="10"/>
    </row>
    <row r="334">
      <c r="E334" s="10"/>
    </row>
    <row r="335">
      <c r="E335" s="10"/>
    </row>
    <row r="336">
      <c r="E336" s="10"/>
    </row>
    <row r="337">
      <c r="E337" s="10"/>
    </row>
    <row r="338">
      <c r="E338" s="10"/>
    </row>
    <row r="339">
      <c r="E339" s="10"/>
    </row>
    <row r="340">
      <c r="E340" s="10"/>
    </row>
    <row r="341">
      <c r="E341" s="10"/>
    </row>
    <row r="342">
      <c r="E342" s="10"/>
    </row>
    <row r="343">
      <c r="E343" s="10"/>
    </row>
    <row r="344">
      <c r="E344" s="10"/>
    </row>
    <row r="345">
      <c r="E345" s="10"/>
    </row>
    <row r="346">
      <c r="E346" s="10"/>
    </row>
    <row r="347">
      <c r="E347" s="10"/>
    </row>
    <row r="348">
      <c r="E348" s="10"/>
    </row>
    <row r="349">
      <c r="E349" s="10"/>
    </row>
    <row r="350">
      <c r="E350" s="10"/>
    </row>
    <row r="351">
      <c r="E351" s="10"/>
    </row>
    <row r="352">
      <c r="E352" s="10"/>
    </row>
    <row r="353">
      <c r="E353" s="10"/>
    </row>
    <row r="354">
      <c r="E354" s="10"/>
    </row>
    <row r="355">
      <c r="E355" s="10"/>
    </row>
    <row r="356">
      <c r="E356" s="10"/>
    </row>
    <row r="357">
      <c r="E357" s="10"/>
    </row>
    <row r="358">
      <c r="E358" s="10"/>
    </row>
    <row r="359">
      <c r="E359" s="10"/>
    </row>
    <row r="360">
      <c r="E360" s="10"/>
    </row>
    <row r="361">
      <c r="E361" s="10"/>
    </row>
    <row r="362">
      <c r="E362" s="10"/>
    </row>
    <row r="363">
      <c r="E363" s="10"/>
    </row>
    <row r="364">
      <c r="E364" s="10"/>
    </row>
    <row r="365">
      <c r="E365" s="10"/>
    </row>
    <row r="366">
      <c r="E366" s="10"/>
    </row>
    <row r="367">
      <c r="E367" s="10"/>
    </row>
    <row r="368">
      <c r="E368" s="10"/>
    </row>
    <row r="369">
      <c r="E369" s="10"/>
    </row>
    <row r="370">
      <c r="E370" s="10"/>
    </row>
    <row r="371">
      <c r="E371" s="10"/>
    </row>
    <row r="372">
      <c r="E372" s="10"/>
    </row>
    <row r="373">
      <c r="E373" s="10"/>
    </row>
    <row r="374">
      <c r="E374" s="10"/>
    </row>
    <row r="375">
      <c r="E375" s="10"/>
    </row>
    <row r="376">
      <c r="E376" s="10"/>
    </row>
    <row r="377">
      <c r="E377" s="10"/>
    </row>
    <row r="378">
      <c r="E378" s="10"/>
    </row>
    <row r="379">
      <c r="E379" s="10"/>
    </row>
    <row r="380">
      <c r="E380" s="10"/>
    </row>
    <row r="381">
      <c r="E381" s="10"/>
    </row>
    <row r="382">
      <c r="E382" s="10"/>
    </row>
    <row r="383">
      <c r="E383" s="10"/>
    </row>
    <row r="384">
      <c r="E384" s="10"/>
    </row>
    <row r="385">
      <c r="E385" s="10"/>
    </row>
    <row r="386">
      <c r="E386" s="10"/>
    </row>
    <row r="387">
      <c r="E387" s="10"/>
    </row>
    <row r="388">
      <c r="E388" s="10"/>
    </row>
    <row r="389">
      <c r="E389" s="10"/>
    </row>
    <row r="390">
      <c r="E390" s="10"/>
    </row>
    <row r="391">
      <c r="E391" s="10"/>
    </row>
    <row r="392">
      <c r="E392" s="10"/>
    </row>
    <row r="393">
      <c r="E393" s="10"/>
    </row>
    <row r="394">
      <c r="E394" s="10"/>
    </row>
    <row r="395">
      <c r="E395" s="10"/>
    </row>
    <row r="396">
      <c r="E396" s="10"/>
    </row>
    <row r="397">
      <c r="E397" s="10"/>
    </row>
    <row r="398">
      <c r="E398" s="10"/>
    </row>
    <row r="399">
      <c r="E399" s="10"/>
    </row>
    <row r="400">
      <c r="E400" s="10"/>
    </row>
    <row r="401">
      <c r="E401" s="10"/>
    </row>
    <row r="402">
      <c r="E402" s="10"/>
    </row>
    <row r="403">
      <c r="E403" s="10"/>
    </row>
    <row r="404">
      <c r="E404" s="10"/>
    </row>
    <row r="405">
      <c r="E405" s="10"/>
    </row>
    <row r="406">
      <c r="E406" s="10"/>
    </row>
    <row r="407">
      <c r="E407" s="10"/>
    </row>
    <row r="408">
      <c r="E408" s="10"/>
    </row>
    <row r="409">
      <c r="E409" s="10"/>
    </row>
    <row r="410">
      <c r="E410" s="10"/>
    </row>
    <row r="411">
      <c r="E411" s="10"/>
    </row>
    <row r="412">
      <c r="E412" s="10"/>
    </row>
    <row r="413">
      <c r="E413" s="10"/>
    </row>
    <row r="414">
      <c r="E414" s="10"/>
    </row>
    <row r="415">
      <c r="E415" s="10"/>
    </row>
    <row r="416">
      <c r="E416" s="10"/>
    </row>
    <row r="417">
      <c r="E417" s="10"/>
    </row>
    <row r="418">
      <c r="E418" s="10"/>
    </row>
    <row r="419">
      <c r="E419" s="10"/>
    </row>
    <row r="420">
      <c r="E420" s="10"/>
    </row>
    <row r="421">
      <c r="E421" s="10"/>
    </row>
    <row r="422">
      <c r="E422" s="10"/>
    </row>
    <row r="423">
      <c r="E423" s="10"/>
    </row>
    <row r="424">
      <c r="E424" s="10"/>
    </row>
    <row r="425">
      <c r="E425" s="10"/>
    </row>
    <row r="426">
      <c r="E426" s="10"/>
    </row>
    <row r="427">
      <c r="E427" s="10"/>
    </row>
    <row r="428">
      <c r="E428" s="10"/>
    </row>
    <row r="429">
      <c r="E429" s="10"/>
    </row>
    <row r="430">
      <c r="E430" s="10"/>
    </row>
    <row r="431">
      <c r="E431" s="10"/>
    </row>
    <row r="432">
      <c r="E432" s="10"/>
    </row>
    <row r="433">
      <c r="E433" s="10"/>
    </row>
    <row r="434">
      <c r="E434" s="10"/>
    </row>
    <row r="435">
      <c r="E435" s="10"/>
    </row>
    <row r="436">
      <c r="E436" s="10"/>
    </row>
    <row r="437">
      <c r="E437" s="10"/>
    </row>
    <row r="438">
      <c r="E438" s="10"/>
    </row>
    <row r="439">
      <c r="E439" s="10"/>
    </row>
    <row r="440">
      <c r="E440" s="10"/>
    </row>
    <row r="441">
      <c r="E441" s="10"/>
    </row>
    <row r="442">
      <c r="E442" s="10"/>
    </row>
    <row r="443">
      <c r="E443" s="10"/>
    </row>
    <row r="444">
      <c r="E444" s="10"/>
    </row>
    <row r="445">
      <c r="E445" s="10"/>
    </row>
    <row r="446">
      <c r="E446" s="10"/>
    </row>
    <row r="447">
      <c r="E447" s="10"/>
    </row>
    <row r="448">
      <c r="E448" s="10"/>
    </row>
    <row r="449">
      <c r="E449" s="10"/>
    </row>
    <row r="450">
      <c r="E450" s="10"/>
    </row>
    <row r="451">
      <c r="E451" s="10"/>
    </row>
    <row r="452">
      <c r="E452" s="10"/>
    </row>
    <row r="453">
      <c r="E453" s="10"/>
    </row>
    <row r="454">
      <c r="E454" s="10"/>
    </row>
    <row r="455">
      <c r="E455" s="10"/>
    </row>
    <row r="456">
      <c r="E456" s="10"/>
    </row>
    <row r="457">
      <c r="E457" s="10"/>
    </row>
    <row r="458">
      <c r="E458" s="10"/>
    </row>
    <row r="459">
      <c r="E459" s="10"/>
    </row>
    <row r="460">
      <c r="E460" s="10"/>
    </row>
    <row r="461">
      <c r="E461" s="10"/>
    </row>
    <row r="462">
      <c r="E462" s="10"/>
    </row>
    <row r="463">
      <c r="E463" s="10"/>
    </row>
    <row r="464">
      <c r="E464" s="10"/>
    </row>
    <row r="465">
      <c r="E465" s="10"/>
    </row>
    <row r="466">
      <c r="E466" s="10"/>
    </row>
    <row r="467">
      <c r="E467" s="10"/>
    </row>
    <row r="468">
      <c r="E468" s="10"/>
    </row>
    <row r="469">
      <c r="E469" s="10"/>
    </row>
    <row r="470">
      <c r="E470" s="10"/>
    </row>
    <row r="471">
      <c r="E471" s="10"/>
    </row>
    <row r="472">
      <c r="E472" s="10"/>
    </row>
    <row r="473">
      <c r="E473" s="10"/>
    </row>
    <row r="474">
      <c r="E474" s="10"/>
    </row>
    <row r="475">
      <c r="E475" s="10"/>
    </row>
    <row r="476">
      <c r="E476" s="10"/>
    </row>
    <row r="477">
      <c r="E477" s="10"/>
    </row>
    <row r="478">
      <c r="E478" s="10"/>
    </row>
    <row r="479">
      <c r="E479" s="10"/>
    </row>
    <row r="480">
      <c r="E480" s="10"/>
    </row>
    <row r="481">
      <c r="E481" s="10"/>
    </row>
    <row r="482">
      <c r="E482" s="10"/>
    </row>
    <row r="483">
      <c r="E483" s="10"/>
    </row>
    <row r="484">
      <c r="E484" s="10"/>
    </row>
    <row r="485">
      <c r="E485" s="10"/>
    </row>
    <row r="486">
      <c r="E486" s="10"/>
    </row>
    <row r="487">
      <c r="E487" s="10"/>
    </row>
    <row r="488">
      <c r="E488" s="10"/>
    </row>
    <row r="489">
      <c r="E489" s="10"/>
    </row>
    <row r="490">
      <c r="E490" s="10"/>
    </row>
    <row r="491">
      <c r="E491" s="10"/>
    </row>
    <row r="492">
      <c r="E492" s="10"/>
    </row>
    <row r="493">
      <c r="E493" s="10"/>
    </row>
    <row r="494">
      <c r="E494" s="10"/>
    </row>
    <row r="495">
      <c r="E495" s="10"/>
    </row>
    <row r="496">
      <c r="E496" s="10"/>
    </row>
    <row r="497">
      <c r="E497" s="10"/>
    </row>
    <row r="498">
      <c r="E498" s="10"/>
    </row>
    <row r="499">
      <c r="E499" s="10"/>
    </row>
    <row r="500">
      <c r="E500" s="10"/>
    </row>
    <row r="501">
      <c r="E501" s="10"/>
    </row>
    <row r="502">
      <c r="E502" s="10"/>
    </row>
    <row r="503">
      <c r="E503" s="10"/>
    </row>
    <row r="504">
      <c r="E504" s="10"/>
    </row>
    <row r="505">
      <c r="E505" s="10"/>
    </row>
    <row r="506">
      <c r="E506" s="10"/>
    </row>
    <row r="507">
      <c r="E507" s="10"/>
    </row>
    <row r="508">
      <c r="E508" s="10"/>
    </row>
    <row r="509">
      <c r="E509" s="10"/>
    </row>
    <row r="510">
      <c r="E510" s="10"/>
    </row>
    <row r="511">
      <c r="E511" s="10"/>
    </row>
    <row r="512">
      <c r="E512" s="10"/>
    </row>
    <row r="513">
      <c r="E513" s="10"/>
    </row>
    <row r="514">
      <c r="E514" s="10"/>
    </row>
    <row r="515">
      <c r="E515" s="10"/>
    </row>
    <row r="516">
      <c r="E516" s="10"/>
    </row>
    <row r="517">
      <c r="E517" s="10"/>
    </row>
    <row r="518">
      <c r="E518" s="10"/>
    </row>
    <row r="519">
      <c r="E519" s="10"/>
    </row>
    <row r="520">
      <c r="E520" s="10"/>
    </row>
    <row r="521">
      <c r="E521" s="10"/>
    </row>
    <row r="522">
      <c r="E522" s="10"/>
    </row>
    <row r="523">
      <c r="E523" s="10"/>
    </row>
    <row r="524">
      <c r="E524" s="10"/>
    </row>
    <row r="525">
      <c r="E525" s="10"/>
    </row>
    <row r="526">
      <c r="E526" s="10"/>
    </row>
    <row r="527">
      <c r="E527" s="10"/>
    </row>
    <row r="528">
      <c r="E528" s="10"/>
    </row>
    <row r="529">
      <c r="E529" s="10"/>
    </row>
    <row r="530">
      <c r="E530" s="10"/>
    </row>
    <row r="531">
      <c r="E531" s="10"/>
    </row>
    <row r="532">
      <c r="E532" s="10"/>
    </row>
    <row r="533">
      <c r="E533" s="10"/>
    </row>
    <row r="534">
      <c r="E534" s="10"/>
    </row>
    <row r="535">
      <c r="E535" s="10"/>
    </row>
    <row r="536">
      <c r="E536" s="10"/>
    </row>
    <row r="537">
      <c r="E537" s="10"/>
    </row>
    <row r="538">
      <c r="E538" s="10"/>
    </row>
    <row r="539">
      <c r="E539" s="10"/>
    </row>
    <row r="540">
      <c r="E540" s="10"/>
    </row>
    <row r="541">
      <c r="E541" s="10"/>
    </row>
    <row r="542">
      <c r="E542" s="10"/>
    </row>
    <row r="543">
      <c r="E543" s="10"/>
    </row>
    <row r="544">
      <c r="E544" s="10"/>
    </row>
    <row r="545">
      <c r="E545" s="10"/>
    </row>
    <row r="546">
      <c r="E546" s="10"/>
    </row>
    <row r="547">
      <c r="E547" s="10"/>
    </row>
    <row r="548">
      <c r="E548" s="10"/>
    </row>
    <row r="549">
      <c r="E549" s="10"/>
    </row>
    <row r="550">
      <c r="E550" s="10"/>
    </row>
    <row r="551">
      <c r="E551" s="10"/>
    </row>
    <row r="552">
      <c r="E552" s="10"/>
    </row>
    <row r="553">
      <c r="E553" s="10"/>
    </row>
    <row r="554">
      <c r="E554" s="10"/>
    </row>
    <row r="555">
      <c r="E555" s="10"/>
    </row>
    <row r="556">
      <c r="E556" s="10"/>
    </row>
    <row r="557">
      <c r="E557" s="10"/>
    </row>
    <row r="558">
      <c r="E558" s="10"/>
    </row>
    <row r="559">
      <c r="E559" s="10"/>
    </row>
    <row r="560">
      <c r="E560" s="10"/>
    </row>
    <row r="561">
      <c r="E561" s="10"/>
    </row>
    <row r="562">
      <c r="E562" s="10"/>
    </row>
    <row r="563">
      <c r="E563" s="10"/>
    </row>
    <row r="564">
      <c r="E564" s="10"/>
    </row>
    <row r="565">
      <c r="E565" s="10"/>
    </row>
    <row r="566">
      <c r="E566" s="10"/>
    </row>
    <row r="567">
      <c r="E567" s="10"/>
    </row>
    <row r="568">
      <c r="E568" s="10"/>
    </row>
    <row r="569">
      <c r="E569" s="10"/>
    </row>
    <row r="570">
      <c r="E570" s="10"/>
    </row>
    <row r="571">
      <c r="E571" s="10"/>
    </row>
    <row r="572">
      <c r="E572" s="10"/>
    </row>
    <row r="573">
      <c r="E573" s="10"/>
    </row>
    <row r="574">
      <c r="E574" s="10"/>
    </row>
    <row r="575">
      <c r="E575" s="10"/>
    </row>
    <row r="576">
      <c r="E576" s="10"/>
    </row>
    <row r="577">
      <c r="E577" s="10"/>
    </row>
    <row r="578">
      <c r="E578" s="10"/>
    </row>
    <row r="579">
      <c r="E579" s="10"/>
    </row>
    <row r="580">
      <c r="E580" s="10"/>
    </row>
    <row r="581">
      <c r="E581" s="10"/>
    </row>
    <row r="582">
      <c r="E582" s="10"/>
    </row>
    <row r="583">
      <c r="E583" s="10"/>
    </row>
    <row r="584">
      <c r="E584" s="10"/>
    </row>
    <row r="585">
      <c r="E585" s="10"/>
    </row>
    <row r="586">
      <c r="E586" s="10"/>
    </row>
    <row r="587">
      <c r="E587" s="10"/>
    </row>
    <row r="588">
      <c r="E588" s="10"/>
    </row>
    <row r="589">
      <c r="E589" s="10"/>
    </row>
    <row r="590">
      <c r="E590" s="10"/>
    </row>
    <row r="591">
      <c r="E591" s="10"/>
    </row>
    <row r="592">
      <c r="E592" s="10"/>
    </row>
    <row r="593">
      <c r="E593" s="10"/>
    </row>
    <row r="594">
      <c r="E594" s="10"/>
    </row>
    <row r="595">
      <c r="E595" s="10"/>
    </row>
    <row r="596">
      <c r="E596" s="10"/>
    </row>
    <row r="597">
      <c r="E597" s="10"/>
    </row>
    <row r="598">
      <c r="E598" s="10"/>
    </row>
    <row r="599">
      <c r="E599" s="10"/>
    </row>
    <row r="600">
      <c r="E600" s="10"/>
    </row>
    <row r="601">
      <c r="E601" s="10"/>
    </row>
    <row r="602">
      <c r="E602" s="10"/>
    </row>
    <row r="603">
      <c r="E603" s="10"/>
    </row>
    <row r="604">
      <c r="E604" s="10"/>
    </row>
    <row r="605">
      <c r="E605" s="10"/>
    </row>
    <row r="606">
      <c r="E606" s="10"/>
    </row>
    <row r="607">
      <c r="E607" s="10"/>
    </row>
    <row r="608">
      <c r="E608" s="10"/>
    </row>
    <row r="609">
      <c r="E609" s="10"/>
    </row>
    <row r="610">
      <c r="E610" s="10"/>
    </row>
    <row r="611">
      <c r="E611" s="10"/>
    </row>
    <row r="612">
      <c r="E612" s="10"/>
    </row>
    <row r="613">
      <c r="E613" s="10"/>
    </row>
    <row r="614">
      <c r="E614" s="10"/>
    </row>
    <row r="615">
      <c r="E615" s="10"/>
    </row>
    <row r="616">
      <c r="E616" s="10"/>
    </row>
    <row r="617">
      <c r="E617" s="10"/>
    </row>
    <row r="618">
      <c r="E618" s="10"/>
    </row>
    <row r="619">
      <c r="E619" s="10"/>
    </row>
    <row r="620">
      <c r="E620" s="10"/>
    </row>
    <row r="621">
      <c r="E621" s="10"/>
    </row>
    <row r="622">
      <c r="E622" s="10"/>
    </row>
    <row r="623">
      <c r="E623" s="10"/>
    </row>
    <row r="624">
      <c r="E624" s="10"/>
    </row>
    <row r="625">
      <c r="E625" s="10"/>
    </row>
    <row r="626">
      <c r="E626" s="10"/>
    </row>
    <row r="627">
      <c r="E627" s="10"/>
    </row>
    <row r="628">
      <c r="E628" s="10"/>
    </row>
    <row r="629">
      <c r="E629" s="10"/>
    </row>
    <row r="630">
      <c r="E630" s="10"/>
    </row>
    <row r="631">
      <c r="E631" s="10"/>
    </row>
    <row r="632">
      <c r="E632" s="10"/>
    </row>
    <row r="633">
      <c r="E633" s="10"/>
    </row>
    <row r="634">
      <c r="E634" s="10"/>
    </row>
    <row r="635">
      <c r="E635" s="10"/>
    </row>
    <row r="636">
      <c r="E636" s="10"/>
    </row>
    <row r="637">
      <c r="E637" s="10"/>
    </row>
    <row r="638">
      <c r="E638" s="10"/>
    </row>
    <row r="639">
      <c r="E639" s="10"/>
    </row>
    <row r="640">
      <c r="E640" s="10"/>
    </row>
    <row r="641">
      <c r="E641" s="10"/>
    </row>
    <row r="642">
      <c r="E642" s="10"/>
    </row>
    <row r="643">
      <c r="E643" s="10"/>
    </row>
    <row r="644">
      <c r="E644" s="10"/>
    </row>
    <row r="645">
      <c r="E645" s="10"/>
    </row>
    <row r="646">
      <c r="E646" s="10"/>
    </row>
    <row r="647">
      <c r="E647" s="10"/>
    </row>
    <row r="648">
      <c r="E648" s="10"/>
    </row>
    <row r="649">
      <c r="E649" s="10"/>
    </row>
    <row r="650">
      <c r="E650" s="10"/>
    </row>
    <row r="651">
      <c r="E651" s="10"/>
    </row>
    <row r="652">
      <c r="E652" s="10"/>
    </row>
    <row r="653">
      <c r="E653" s="10"/>
    </row>
    <row r="654">
      <c r="E654" s="10"/>
    </row>
    <row r="655">
      <c r="E655" s="10"/>
    </row>
    <row r="656">
      <c r="E656" s="10"/>
    </row>
    <row r="657">
      <c r="E657" s="10"/>
    </row>
    <row r="658">
      <c r="E658" s="10"/>
    </row>
    <row r="659">
      <c r="E659" s="10"/>
    </row>
    <row r="660">
      <c r="E660" s="10"/>
    </row>
    <row r="661">
      <c r="E661" s="10"/>
    </row>
    <row r="662">
      <c r="E662" s="10"/>
    </row>
    <row r="663">
      <c r="E663" s="10"/>
    </row>
    <row r="664">
      <c r="E664" s="10"/>
    </row>
    <row r="665">
      <c r="E665" s="10"/>
    </row>
    <row r="666">
      <c r="E666" s="10"/>
    </row>
    <row r="667">
      <c r="E667" s="10"/>
    </row>
    <row r="668">
      <c r="E668" s="10"/>
    </row>
    <row r="669">
      <c r="E669" s="10"/>
    </row>
    <row r="670">
      <c r="E670" s="10"/>
    </row>
    <row r="671">
      <c r="E671" s="10"/>
    </row>
    <row r="672">
      <c r="E672" s="10"/>
    </row>
    <row r="673">
      <c r="E673" s="10"/>
    </row>
    <row r="674">
      <c r="E674" s="10"/>
    </row>
    <row r="675">
      <c r="E675" s="10"/>
    </row>
    <row r="676">
      <c r="E676" s="10"/>
    </row>
    <row r="677">
      <c r="E677" s="10"/>
    </row>
    <row r="678">
      <c r="E678" s="10"/>
    </row>
    <row r="679">
      <c r="E679" s="10"/>
    </row>
    <row r="680">
      <c r="E680" s="10"/>
    </row>
    <row r="681">
      <c r="E681" s="10"/>
    </row>
    <row r="682">
      <c r="E682" s="10"/>
    </row>
    <row r="683">
      <c r="E683" s="10"/>
    </row>
    <row r="684">
      <c r="E684" s="10"/>
    </row>
    <row r="685">
      <c r="E685" s="10"/>
    </row>
    <row r="686">
      <c r="E686" s="10"/>
    </row>
    <row r="687">
      <c r="E687" s="10"/>
    </row>
    <row r="688">
      <c r="E688" s="10"/>
    </row>
    <row r="689">
      <c r="E689" s="10"/>
    </row>
    <row r="690">
      <c r="E690" s="10"/>
    </row>
    <row r="691">
      <c r="E691" s="10"/>
    </row>
    <row r="692">
      <c r="E692" s="10"/>
    </row>
    <row r="693">
      <c r="E693" s="10"/>
    </row>
    <row r="694">
      <c r="E694" s="10"/>
    </row>
    <row r="695">
      <c r="E695" s="10"/>
    </row>
    <row r="696">
      <c r="E696" s="10"/>
    </row>
    <row r="697">
      <c r="E697" s="10"/>
    </row>
    <row r="698">
      <c r="E698" s="10"/>
    </row>
    <row r="699">
      <c r="E699" s="10"/>
    </row>
    <row r="700">
      <c r="E700" s="10"/>
    </row>
    <row r="701">
      <c r="E701" s="10"/>
    </row>
    <row r="702">
      <c r="E702" s="10"/>
    </row>
    <row r="703">
      <c r="E703" s="10"/>
    </row>
    <row r="704">
      <c r="E704" s="10"/>
    </row>
    <row r="705">
      <c r="E705" s="10"/>
    </row>
    <row r="706">
      <c r="E706" s="10"/>
    </row>
    <row r="707">
      <c r="E707" s="10"/>
    </row>
    <row r="708">
      <c r="E708" s="10"/>
    </row>
    <row r="709">
      <c r="E709" s="10"/>
    </row>
    <row r="710">
      <c r="E710" s="10"/>
    </row>
    <row r="711">
      <c r="E711" s="10"/>
    </row>
    <row r="712">
      <c r="E712" s="10"/>
    </row>
    <row r="713">
      <c r="E713" s="10"/>
    </row>
    <row r="714">
      <c r="E714" s="10"/>
    </row>
    <row r="715">
      <c r="E715" s="10"/>
    </row>
    <row r="716">
      <c r="E716" s="10"/>
    </row>
    <row r="717">
      <c r="E717" s="10"/>
    </row>
    <row r="718">
      <c r="E718" s="10"/>
    </row>
    <row r="719">
      <c r="E719" s="10"/>
    </row>
    <row r="720">
      <c r="E720" s="10"/>
    </row>
    <row r="721">
      <c r="E721" s="10"/>
    </row>
    <row r="722">
      <c r="E722" s="10"/>
    </row>
    <row r="723">
      <c r="E723" s="10"/>
    </row>
    <row r="724">
      <c r="E724" s="10"/>
    </row>
    <row r="725">
      <c r="E725" s="10"/>
    </row>
    <row r="726">
      <c r="E726" s="10"/>
    </row>
    <row r="727">
      <c r="E727" s="10"/>
    </row>
    <row r="728">
      <c r="E728" s="10"/>
    </row>
    <row r="729">
      <c r="E729" s="10"/>
    </row>
    <row r="730">
      <c r="E730" s="10"/>
    </row>
    <row r="731">
      <c r="E731" s="10"/>
    </row>
    <row r="732">
      <c r="E732" s="10"/>
    </row>
    <row r="733">
      <c r="E733" s="10"/>
    </row>
    <row r="734">
      <c r="E734" s="10"/>
    </row>
    <row r="735">
      <c r="E735" s="10"/>
    </row>
    <row r="736">
      <c r="E736" s="10"/>
    </row>
    <row r="737">
      <c r="E737" s="10"/>
    </row>
    <row r="738">
      <c r="E738" s="10"/>
    </row>
    <row r="739">
      <c r="E739" s="10"/>
    </row>
    <row r="740">
      <c r="E740" s="10"/>
    </row>
    <row r="741">
      <c r="E741" s="10"/>
    </row>
    <row r="742">
      <c r="E742" s="10"/>
    </row>
    <row r="743">
      <c r="E743" s="10"/>
    </row>
    <row r="744">
      <c r="E744" s="10"/>
    </row>
    <row r="745">
      <c r="E745" s="10"/>
    </row>
    <row r="746">
      <c r="E746" s="10"/>
    </row>
    <row r="747">
      <c r="E747" s="10"/>
    </row>
    <row r="748">
      <c r="E748" s="10"/>
    </row>
    <row r="749">
      <c r="E749" s="10"/>
    </row>
    <row r="750">
      <c r="E750" s="10"/>
    </row>
    <row r="751">
      <c r="E751" s="10"/>
    </row>
    <row r="752">
      <c r="E752" s="10"/>
    </row>
    <row r="753">
      <c r="E753" s="10"/>
    </row>
    <row r="754">
      <c r="E754" s="10"/>
    </row>
    <row r="755">
      <c r="E755" s="10"/>
    </row>
    <row r="756">
      <c r="E756" s="10"/>
    </row>
    <row r="757">
      <c r="E757" s="10"/>
    </row>
    <row r="758">
      <c r="E758" s="10"/>
    </row>
    <row r="759">
      <c r="E759" s="10"/>
    </row>
    <row r="760">
      <c r="E760" s="10"/>
    </row>
    <row r="761">
      <c r="E761" s="10"/>
    </row>
    <row r="762">
      <c r="E762" s="10"/>
    </row>
    <row r="763">
      <c r="E763" s="10"/>
    </row>
    <row r="764">
      <c r="E764" s="10"/>
    </row>
    <row r="765">
      <c r="E765" s="10"/>
    </row>
    <row r="766">
      <c r="E766" s="10"/>
    </row>
    <row r="767">
      <c r="E767" s="10"/>
    </row>
    <row r="768">
      <c r="E768" s="10"/>
    </row>
    <row r="769">
      <c r="E769" s="10"/>
    </row>
    <row r="770">
      <c r="E770" s="10"/>
    </row>
    <row r="771">
      <c r="E771" s="10"/>
    </row>
    <row r="772">
      <c r="E772" s="10"/>
    </row>
    <row r="773">
      <c r="E773" s="10"/>
    </row>
    <row r="774">
      <c r="E774" s="10"/>
    </row>
    <row r="775">
      <c r="E775" s="10"/>
    </row>
    <row r="776">
      <c r="E776" s="10"/>
    </row>
    <row r="777">
      <c r="E777" s="10"/>
    </row>
    <row r="778">
      <c r="E778" s="10"/>
    </row>
    <row r="779">
      <c r="E779" s="10"/>
    </row>
    <row r="780">
      <c r="E780" s="10"/>
    </row>
    <row r="781">
      <c r="E781" s="10"/>
    </row>
    <row r="782">
      <c r="E782" s="10"/>
    </row>
    <row r="783">
      <c r="E783" s="10"/>
    </row>
    <row r="784">
      <c r="E784" s="10"/>
    </row>
    <row r="785">
      <c r="E785" s="10"/>
    </row>
    <row r="786">
      <c r="E786" s="10"/>
    </row>
    <row r="787">
      <c r="E787" s="10"/>
    </row>
    <row r="788">
      <c r="E788" s="10"/>
    </row>
    <row r="789">
      <c r="E789" s="10"/>
    </row>
    <row r="790">
      <c r="E790" s="10"/>
    </row>
    <row r="791">
      <c r="E791" s="10"/>
    </row>
    <row r="792">
      <c r="E792" s="10"/>
    </row>
    <row r="793">
      <c r="E793" s="10"/>
    </row>
    <row r="794">
      <c r="E794" s="10"/>
    </row>
    <row r="795">
      <c r="E795" s="10"/>
    </row>
    <row r="796">
      <c r="E796" s="10"/>
    </row>
    <row r="797">
      <c r="E797" s="10"/>
    </row>
    <row r="798">
      <c r="E798" s="10"/>
    </row>
    <row r="799">
      <c r="E799" s="10"/>
    </row>
    <row r="800">
      <c r="E800" s="10"/>
    </row>
    <row r="801">
      <c r="E801" s="10"/>
    </row>
    <row r="802">
      <c r="E802" s="10"/>
    </row>
    <row r="803">
      <c r="E803" s="10"/>
    </row>
    <row r="804">
      <c r="E804" s="10"/>
    </row>
    <row r="805">
      <c r="E805" s="10"/>
    </row>
    <row r="806">
      <c r="E806" s="10"/>
    </row>
    <row r="807">
      <c r="E807" s="10"/>
    </row>
    <row r="808">
      <c r="E808" s="10"/>
    </row>
    <row r="809">
      <c r="E809" s="10"/>
    </row>
    <row r="810">
      <c r="E810" s="10"/>
    </row>
    <row r="811">
      <c r="E811" s="10"/>
    </row>
    <row r="812">
      <c r="E812" s="10"/>
    </row>
    <row r="813">
      <c r="E813" s="10"/>
    </row>
    <row r="814">
      <c r="E814" s="10"/>
    </row>
    <row r="815">
      <c r="E815" s="10"/>
    </row>
    <row r="816">
      <c r="E816" s="10"/>
    </row>
    <row r="817">
      <c r="E817" s="10"/>
    </row>
    <row r="818">
      <c r="E818" s="10"/>
    </row>
    <row r="819">
      <c r="E819" s="10"/>
    </row>
    <row r="820">
      <c r="E820" s="10"/>
    </row>
    <row r="821">
      <c r="E821" s="10"/>
    </row>
    <row r="822">
      <c r="E822" s="10"/>
    </row>
    <row r="823">
      <c r="E823" s="10"/>
    </row>
    <row r="824">
      <c r="E824" s="10"/>
    </row>
    <row r="825">
      <c r="E825" s="10"/>
    </row>
    <row r="826">
      <c r="E826" s="10"/>
    </row>
    <row r="827">
      <c r="E827" s="10"/>
    </row>
    <row r="828">
      <c r="E828" s="10"/>
    </row>
    <row r="829">
      <c r="E829" s="10"/>
    </row>
    <row r="830">
      <c r="E830" s="10"/>
    </row>
    <row r="831">
      <c r="E831" s="10"/>
    </row>
    <row r="832">
      <c r="E832" s="10"/>
    </row>
    <row r="833">
      <c r="E833" s="10"/>
    </row>
    <row r="834">
      <c r="E834" s="10"/>
    </row>
    <row r="835">
      <c r="E835" s="10"/>
    </row>
    <row r="836">
      <c r="E836" s="10"/>
    </row>
    <row r="837">
      <c r="E837" s="10"/>
    </row>
    <row r="838">
      <c r="E838" s="10"/>
    </row>
    <row r="839">
      <c r="E839" s="10"/>
    </row>
    <row r="840">
      <c r="E840" s="10"/>
    </row>
    <row r="841">
      <c r="E841" s="10"/>
    </row>
    <row r="842">
      <c r="E842" s="10"/>
    </row>
    <row r="843">
      <c r="E843" s="10"/>
    </row>
    <row r="844">
      <c r="E844" s="10"/>
    </row>
    <row r="845">
      <c r="E845" s="10"/>
    </row>
    <row r="846">
      <c r="E846" s="10"/>
    </row>
    <row r="847">
      <c r="E847" s="10"/>
    </row>
    <row r="848">
      <c r="E848" s="10"/>
    </row>
    <row r="849">
      <c r="E849" s="10"/>
    </row>
    <row r="850">
      <c r="E850" s="10"/>
    </row>
    <row r="851">
      <c r="E851" s="10"/>
    </row>
    <row r="852">
      <c r="E852" s="10"/>
    </row>
    <row r="853">
      <c r="E853" s="10"/>
    </row>
    <row r="854">
      <c r="E854" s="10"/>
    </row>
    <row r="855">
      <c r="E855" s="10"/>
    </row>
    <row r="856">
      <c r="E856" s="10"/>
    </row>
    <row r="857">
      <c r="E857" s="10"/>
    </row>
    <row r="858">
      <c r="E858" s="10"/>
    </row>
    <row r="859">
      <c r="E859" s="10"/>
    </row>
    <row r="860">
      <c r="E860" s="10"/>
    </row>
    <row r="861">
      <c r="E861" s="10"/>
    </row>
    <row r="862">
      <c r="E862" s="10"/>
    </row>
    <row r="863">
      <c r="E863" s="10"/>
    </row>
    <row r="864">
      <c r="E864" s="10"/>
    </row>
    <row r="865">
      <c r="E865" s="10"/>
    </row>
    <row r="866">
      <c r="E866" s="10"/>
    </row>
    <row r="867">
      <c r="E867" s="10"/>
    </row>
    <row r="868">
      <c r="E868" s="10"/>
    </row>
    <row r="869">
      <c r="E869" s="10"/>
    </row>
    <row r="870">
      <c r="E870" s="10"/>
    </row>
    <row r="871">
      <c r="E871" s="10"/>
    </row>
    <row r="872">
      <c r="E872" s="10"/>
    </row>
    <row r="873">
      <c r="E873" s="10"/>
    </row>
    <row r="874">
      <c r="E874" s="10"/>
    </row>
    <row r="875">
      <c r="E875" s="10"/>
    </row>
    <row r="876">
      <c r="E876" s="10"/>
    </row>
    <row r="877">
      <c r="E877" s="10"/>
    </row>
    <row r="878">
      <c r="E878" s="10"/>
    </row>
    <row r="879">
      <c r="E879" s="10"/>
    </row>
    <row r="880">
      <c r="E880" s="10"/>
    </row>
    <row r="881">
      <c r="E881" s="10"/>
    </row>
    <row r="882">
      <c r="E882" s="10"/>
    </row>
    <row r="883">
      <c r="E883" s="10"/>
    </row>
    <row r="884">
      <c r="E884" s="10"/>
    </row>
    <row r="885">
      <c r="E885" s="10"/>
    </row>
    <row r="886">
      <c r="E886" s="10"/>
    </row>
    <row r="887">
      <c r="E887" s="10"/>
    </row>
    <row r="888">
      <c r="E888" s="10"/>
    </row>
    <row r="889">
      <c r="E889" s="10"/>
    </row>
    <row r="890">
      <c r="E890" s="10"/>
    </row>
    <row r="891">
      <c r="E891" s="10"/>
    </row>
    <row r="892">
      <c r="E892" s="10"/>
    </row>
    <row r="893">
      <c r="E893" s="10"/>
    </row>
    <row r="894">
      <c r="E894" s="10"/>
    </row>
    <row r="895">
      <c r="E895" s="10"/>
    </row>
    <row r="896">
      <c r="E896" s="10"/>
    </row>
    <row r="897">
      <c r="E897" s="10"/>
    </row>
    <row r="898">
      <c r="E898" s="10"/>
    </row>
    <row r="899">
      <c r="E899" s="10"/>
    </row>
    <row r="900">
      <c r="E900" s="10"/>
    </row>
    <row r="901">
      <c r="E901" s="10"/>
    </row>
    <row r="902">
      <c r="E902" s="10"/>
    </row>
    <row r="903">
      <c r="E903" s="10"/>
    </row>
    <row r="904">
      <c r="E904" s="10"/>
    </row>
    <row r="905">
      <c r="E905" s="10"/>
    </row>
    <row r="906">
      <c r="E906" s="10"/>
    </row>
    <row r="907">
      <c r="E907" s="10"/>
    </row>
    <row r="908">
      <c r="E908" s="10"/>
    </row>
    <row r="909">
      <c r="E909" s="10"/>
    </row>
    <row r="910">
      <c r="E910" s="10"/>
    </row>
    <row r="911">
      <c r="E911" s="10"/>
    </row>
    <row r="912">
      <c r="E912" s="10"/>
    </row>
    <row r="913">
      <c r="E913" s="10"/>
    </row>
    <row r="914">
      <c r="E914" s="10"/>
    </row>
    <row r="915">
      <c r="E915" s="10"/>
    </row>
    <row r="916">
      <c r="E916" s="10"/>
    </row>
    <row r="917">
      <c r="E917" s="10"/>
    </row>
    <row r="918">
      <c r="E918" s="10"/>
    </row>
    <row r="919">
      <c r="E919" s="10"/>
    </row>
    <row r="920">
      <c r="E920" s="10"/>
    </row>
    <row r="921">
      <c r="E921" s="10"/>
    </row>
    <row r="922">
      <c r="E922" s="10"/>
    </row>
    <row r="923">
      <c r="E923" s="10"/>
    </row>
    <row r="924">
      <c r="E924" s="10"/>
    </row>
    <row r="925">
      <c r="E925" s="10"/>
    </row>
    <row r="926">
      <c r="E926" s="10"/>
    </row>
    <row r="927">
      <c r="E927" s="10"/>
    </row>
    <row r="928">
      <c r="E928" s="10"/>
    </row>
    <row r="929">
      <c r="E929" s="10"/>
    </row>
    <row r="930">
      <c r="E930" s="10"/>
    </row>
    <row r="931">
      <c r="E931" s="10"/>
    </row>
    <row r="932">
      <c r="E932" s="10"/>
    </row>
    <row r="933">
      <c r="E933" s="10"/>
    </row>
    <row r="934">
      <c r="E934" s="10"/>
    </row>
    <row r="935">
      <c r="E935" s="10"/>
    </row>
    <row r="936">
      <c r="E936" s="10"/>
    </row>
    <row r="937">
      <c r="E937" s="10"/>
    </row>
    <row r="938">
      <c r="E938" s="10"/>
    </row>
    <row r="939">
      <c r="E939" s="10"/>
    </row>
    <row r="940">
      <c r="E940" s="10"/>
    </row>
    <row r="941">
      <c r="E941" s="10"/>
    </row>
    <row r="942">
      <c r="E942" s="10"/>
    </row>
    <row r="943">
      <c r="E943" s="10"/>
    </row>
    <row r="944">
      <c r="E944" s="10"/>
    </row>
    <row r="945">
      <c r="E945" s="10"/>
    </row>
    <row r="946">
      <c r="E946" s="10"/>
    </row>
    <row r="947">
      <c r="E947" s="10"/>
    </row>
    <row r="948">
      <c r="E948" s="10"/>
    </row>
    <row r="949">
      <c r="E949" s="10"/>
    </row>
    <row r="950">
      <c r="E950" s="10"/>
    </row>
    <row r="951">
      <c r="E951" s="10"/>
    </row>
    <row r="952">
      <c r="E952" s="10"/>
    </row>
    <row r="953">
      <c r="E953" s="10"/>
    </row>
    <row r="954">
      <c r="E954" s="10"/>
    </row>
    <row r="955">
      <c r="E955" s="10"/>
    </row>
    <row r="956">
      <c r="E956" s="10"/>
    </row>
    <row r="957">
      <c r="E957" s="10"/>
    </row>
    <row r="958">
      <c r="E958" s="10"/>
    </row>
    <row r="959">
      <c r="E959" s="10"/>
    </row>
    <row r="960">
      <c r="E960" s="10"/>
    </row>
    <row r="961">
      <c r="E961" s="10"/>
    </row>
    <row r="962">
      <c r="E962" s="10"/>
    </row>
    <row r="963">
      <c r="E963" s="10"/>
    </row>
    <row r="964">
      <c r="E964" s="10"/>
    </row>
    <row r="965">
      <c r="E965" s="10"/>
    </row>
    <row r="966">
      <c r="E966" s="10"/>
    </row>
    <row r="967">
      <c r="E967" s="10"/>
    </row>
    <row r="968">
      <c r="E968" s="10"/>
    </row>
    <row r="969">
      <c r="E969" s="10"/>
    </row>
    <row r="970">
      <c r="E970" s="10"/>
    </row>
    <row r="971">
      <c r="E971" s="10"/>
    </row>
    <row r="972">
      <c r="E972" s="10"/>
    </row>
    <row r="973">
      <c r="E973" s="10"/>
    </row>
    <row r="974">
      <c r="E974" s="10"/>
    </row>
    <row r="975">
      <c r="E975" s="10"/>
    </row>
    <row r="976">
      <c r="E976" s="10"/>
    </row>
    <row r="977">
      <c r="E977" s="10"/>
    </row>
    <row r="978">
      <c r="E978" s="10"/>
    </row>
    <row r="979">
      <c r="E979" s="10"/>
    </row>
    <row r="980">
      <c r="E980" s="10"/>
    </row>
    <row r="981">
      <c r="E981" s="10"/>
    </row>
    <row r="982">
      <c r="E982" s="10"/>
    </row>
    <row r="983">
      <c r="E983" s="10"/>
    </row>
    <row r="984">
      <c r="E984" s="10"/>
    </row>
    <row r="985">
      <c r="E985" s="10"/>
    </row>
    <row r="986">
      <c r="E986" s="10"/>
    </row>
    <row r="987">
      <c r="E987" s="10"/>
    </row>
    <row r="988">
      <c r="E988" s="10"/>
    </row>
    <row r="989">
      <c r="E989" s="10"/>
    </row>
    <row r="990">
      <c r="E990" s="10"/>
    </row>
    <row r="991">
      <c r="E991" s="10"/>
    </row>
    <row r="992">
      <c r="E992" s="10"/>
    </row>
    <row r="993">
      <c r="E993" s="10"/>
    </row>
    <row r="994">
      <c r="E994" s="10"/>
    </row>
    <row r="995">
      <c r="E995" s="10"/>
    </row>
    <row r="996">
      <c r="E996" s="10"/>
    </row>
    <row r="997">
      <c r="E997" s="10"/>
    </row>
    <row r="998">
      <c r="E998" s="10"/>
    </row>
    <row r="999">
      <c r="E999" s="10"/>
    </row>
    <row r="1000">
      <c r="E1000" s="10"/>
    </row>
  </sheetData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21.63"/>
    <col customWidth="1" min="3" max="3" width="24.88"/>
    <col customWidth="1" min="4" max="4" width="8.25"/>
    <col customWidth="1" min="5" max="5" width="9.63"/>
    <col customWidth="1" min="6" max="6" width="15.75"/>
  </cols>
  <sheetData>
    <row r="1"/>
    <row r="2">
      <c r="D2" s="8">
        <f t="shared" ref="D2:D6" si="1">C2-B2</f>
        <v>23</v>
      </c>
    </row>
    <row r="3">
      <c r="D3" s="8">
        <f t="shared" si="1"/>
        <v>18</v>
      </c>
    </row>
    <row r="4">
      <c r="D4" s="8">
        <f t="shared" si="1"/>
        <v>17</v>
      </c>
    </row>
    <row r="5">
      <c r="D5" s="8">
        <f t="shared" si="1"/>
        <v>15</v>
      </c>
    </row>
    <row r="6">
      <c r="D6" s="8">
        <f t="shared" si="1"/>
        <v>73</v>
      </c>
    </row>
    <row r="11"/>
    <row r="12"/>
    <row r="13"/>
    <row r="14"/>
    <row r="15"/>
    <row r="16"/>
    <row r="17"/>
    <row r="21">
      <c r="F21" s="10"/>
    </row>
    <row r="22">
      <c r="F22" s="12" t="s">
        <v>1055</v>
      </c>
    </row>
    <row r="23">
      <c r="F23" s="10">
        <f t="shared" ref="F23:F27" si="2">E23/E13</f>
        <v>20.82644628</v>
      </c>
    </row>
    <row r="24">
      <c r="F24" s="10">
        <f t="shared" si="2"/>
        <v>21.21100917</v>
      </c>
    </row>
    <row r="25">
      <c r="F25" s="10">
        <f t="shared" si="2"/>
        <v>22.04761905</v>
      </c>
    </row>
    <row r="26">
      <c r="F26" s="10">
        <f t="shared" si="2"/>
        <v>22.07608696</v>
      </c>
    </row>
    <row r="27">
      <c r="F27" s="10">
        <f t="shared" si="2"/>
        <v>21.4941452</v>
      </c>
    </row>
    <row r="28">
      <c r="F28" s="10"/>
    </row>
    <row r="29">
      <c r="F29" s="10"/>
    </row>
  </sheetData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9"/>
    <row r="10"/>
    <row r="11"/>
  </sheetData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5" max="5" width="15.88"/>
  </cols>
  <sheetData>
    <row r="1">
      <c r="E1" s="1" t="s">
        <v>1057</v>
      </c>
    </row>
    <row r="2">
      <c r="E2" s="8">
        <f t="shared" ref="E2:E8" si="1">B2-D2</f>
        <v>11</v>
      </c>
    </row>
    <row r="3">
      <c r="E3" s="8">
        <f t="shared" si="1"/>
        <v>9</v>
      </c>
    </row>
    <row r="4">
      <c r="E4" s="8">
        <f t="shared" si="1"/>
        <v>18</v>
      </c>
    </row>
    <row r="5">
      <c r="E5" s="8">
        <f t="shared" si="1"/>
        <v>13</v>
      </c>
    </row>
    <row r="6">
      <c r="E6" s="8">
        <f t="shared" si="1"/>
        <v>7</v>
      </c>
    </row>
    <row r="7">
      <c r="E7" s="8">
        <f t="shared" si="1"/>
        <v>10</v>
      </c>
    </row>
    <row r="8">
      <c r="E8" s="8">
        <f t="shared" si="1"/>
        <v>5</v>
      </c>
    </row>
  </sheetData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5" max="5" width="13.13"/>
  </cols>
  <sheetData>
    <row r="1">
      <c r="E1" s="10"/>
    </row>
    <row r="2">
      <c r="E2" s="12" t="s">
        <v>1058</v>
      </c>
    </row>
    <row r="3">
      <c r="E3" s="10">
        <f t="shared" ref="E3:E33" si="1">(C3/D3) * 100</f>
        <v>92</v>
      </c>
    </row>
    <row r="4">
      <c r="E4" s="10">
        <f t="shared" si="1"/>
        <v>82.35294118</v>
      </c>
    </row>
    <row r="5">
      <c r="E5" s="10">
        <f t="shared" si="1"/>
        <v>84</v>
      </c>
    </row>
    <row r="6">
      <c r="E6" s="10">
        <f t="shared" si="1"/>
        <v>71.42857143</v>
      </c>
    </row>
    <row r="7">
      <c r="E7" s="10">
        <f t="shared" si="1"/>
        <v>92.85714286</v>
      </c>
    </row>
    <row r="8">
      <c r="E8" s="10">
        <f t="shared" si="1"/>
        <v>83.33333333</v>
      </c>
    </row>
    <row r="9">
      <c r="E9" s="10">
        <f t="shared" si="1"/>
        <v>85</v>
      </c>
    </row>
    <row r="10">
      <c r="E10" s="10">
        <f t="shared" si="1"/>
        <v>94.73684211</v>
      </c>
    </row>
    <row r="11">
      <c r="E11" s="10">
        <f t="shared" si="1"/>
        <v>70.58823529</v>
      </c>
    </row>
    <row r="12">
      <c r="E12" s="10">
        <f t="shared" si="1"/>
        <v>80</v>
      </c>
    </row>
    <row r="13">
      <c r="E13" s="10">
        <f t="shared" si="1"/>
        <v>90.90909091</v>
      </c>
    </row>
    <row r="14">
      <c r="E14" s="10">
        <f t="shared" si="1"/>
        <v>76.47058824</v>
      </c>
    </row>
    <row r="15">
      <c r="E15" s="10">
        <f t="shared" si="1"/>
        <v>100</v>
      </c>
    </row>
    <row r="16">
      <c r="E16" s="10">
        <f t="shared" si="1"/>
        <v>91.66666667</v>
      </c>
    </row>
    <row r="17">
      <c r="E17" s="10">
        <f t="shared" si="1"/>
        <v>86.66666667</v>
      </c>
    </row>
    <row r="18">
      <c r="E18" s="10">
        <f t="shared" si="1"/>
        <v>72.22222222</v>
      </c>
    </row>
    <row r="19">
      <c r="E19" s="10">
        <f t="shared" si="1"/>
        <v>77.77777778</v>
      </c>
    </row>
    <row r="20">
      <c r="E20" s="10">
        <f t="shared" si="1"/>
        <v>100</v>
      </c>
    </row>
    <row r="21">
      <c r="E21" s="10">
        <f t="shared" si="1"/>
        <v>71.42857143</v>
      </c>
    </row>
    <row r="22">
      <c r="E22" s="10">
        <f t="shared" si="1"/>
        <v>83.33333333</v>
      </c>
    </row>
    <row r="23">
      <c r="E23" s="10">
        <f t="shared" si="1"/>
        <v>86.66666667</v>
      </c>
    </row>
    <row r="24">
      <c r="E24" s="10">
        <f t="shared" si="1"/>
        <v>76.47058824</v>
      </c>
    </row>
    <row r="25">
      <c r="E25" s="10">
        <f t="shared" si="1"/>
        <v>93.75</v>
      </c>
    </row>
    <row r="26">
      <c r="E26" s="10">
        <f t="shared" si="1"/>
        <v>83.33333333</v>
      </c>
    </row>
    <row r="27">
      <c r="E27" s="10">
        <f t="shared" si="1"/>
        <v>87.5</v>
      </c>
    </row>
    <row r="28">
      <c r="E28" s="10">
        <f t="shared" si="1"/>
        <v>93.75</v>
      </c>
    </row>
    <row r="29">
      <c r="E29" s="10">
        <f t="shared" si="1"/>
        <v>100</v>
      </c>
    </row>
    <row r="30">
      <c r="E30" s="10">
        <f t="shared" si="1"/>
        <v>81.48148148</v>
      </c>
    </row>
    <row r="31">
      <c r="E31" s="10">
        <f t="shared" si="1"/>
        <v>100</v>
      </c>
    </row>
    <row r="32">
      <c r="E32" s="10">
        <f t="shared" si="1"/>
        <v>84</v>
      </c>
    </row>
    <row r="33">
      <c r="E33" s="10">
        <f t="shared" si="1"/>
        <v>85.4</v>
      </c>
    </row>
    <row r="34">
      <c r="E34" s="10"/>
    </row>
    <row r="35">
      <c r="E35" s="10"/>
    </row>
    <row r="36">
      <c r="E36" s="10"/>
    </row>
    <row r="37">
      <c r="E37" s="10"/>
    </row>
    <row r="38">
      <c r="E38" s="10"/>
    </row>
    <row r="39">
      <c r="E39" s="10"/>
    </row>
    <row r="40">
      <c r="E40" s="10"/>
    </row>
    <row r="41">
      <c r="E41" s="10"/>
    </row>
    <row r="42">
      <c r="E42" s="10"/>
    </row>
    <row r="43">
      <c r="E43" s="10"/>
    </row>
    <row r="44">
      <c r="E44" s="10"/>
    </row>
    <row r="45">
      <c r="E45" s="10"/>
    </row>
    <row r="46">
      <c r="E46" s="10"/>
    </row>
    <row r="47">
      <c r="E47" s="10"/>
    </row>
    <row r="48">
      <c r="E48" s="10"/>
    </row>
    <row r="49">
      <c r="E49" s="10"/>
    </row>
    <row r="50">
      <c r="E50" s="10"/>
    </row>
    <row r="51">
      <c r="E51" s="10"/>
    </row>
    <row r="52">
      <c r="E52" s="10"/>
    </row>
    <row r="53">
      <c r="E53" s="10"/>
    </row>
    <row r="54">
      <c r="E54" s="10"/>
    </row>
    <row r="55">
      <c r="E55" s="10"/>
    </row>
    <row r="56">
      <c r="E56" s="10"/>
    </row>
    <row r="57">
      <c r="E57" s="10"/>
    </row>
    <row r="58">
      <c r="E58" s="10"/>
    </row>
    <row r="59">
      <c r="E59" s="10"/>
    </row>
    <row r="60">
      <c r="E60" s="10"/>
    </row>
    <row r="61">
      <c r="E61" s="10"/>
    </row>
    <row r="62">
      <c r="E62" s="10"/>
    </row>
    <row r="63">
      <c r="E63" s="10"/>
    </row>
    <row r="64">
      <c r="E64" s="10"/>
    </row>
    <row r="65">
      <c r="E65" s="10"/>
    </row>
    <row r="66">
      <c r="E66" s="10"/>
    </row>
    <row r="67">
      <c r="E67" s="10"/>
    </row>
    <row r="68">
      <c r="E68" s="10"/>
    </row>
    <row r="69">
      <c r="E69" s="10"/>
    </row>
    <row r="70">
      <c r="E70" s="10"/>
    </row>
    <row r="71">
      <c r="E71" s="10"/>
    </row>
    <row r="72">
      <c r="E72" s="10"/>
    </row>
    <row r="73">
      <c r="E73" s="10"/>
    </row>
    <row r="74">
      <c r="E74" s="10"/>
    </row>
    <row r="75">
      <c r="E75" s="10"/>
    </row>
    <row r="76">
      <c r="E76" s="10"/>
    </row>
    <row r="77">
      <c r="E77" s="10"/>
    </row>
    <row r="78">
      <c r="E78" s="10"/>
    </row>
    <row r="79">
      <c r="E79" s="10"/>
    </row>
    <row r="80">
      <c r="E80" s="10"/>
    </row>
    <row r="81">
      <c r="E81" s="10"/>
    </row>
    <row r="82">
      <c r="E82" s="10"/>
    </row>
    <row r="83">
      <c r="E83" s="10"/>
    </row>
    <row r="84">
      <c r="E84" s="10"/>
    </row>
    <row r="85">
      <c r="E85" s="10"/>
    </row>
    <row r="86">
      <c r="E86" s="10"/>
    </row>
    <row r="87">
      <c r="E87" s="10"/>
    </row>
    <row r="88">
      <c r="E88" s="10"/>
    </row>
    <row r="89">
      <c r="E89" s="10"/>
    </row>
    <row r="90">
      <c r="E90" s="10"/>
    </row>
    <row r="91">
      <c r="E91" s="10"/>
    </row>
    <row r="92">
      <c r="E92" s="10"/>
    </row>
    <row r="93">
      <c r="E93" s="10"/>
    </row>
    <row r="94">
      <c r="E94" s="10"/>
    </row>
    <row r="95">
      <c r="E95" s="10"/>
    </row>
    <row r="96">
      <c r="E96" s="10"/>
    </row>
    <row r="97">
      <c r="E97" s="10"/>
    </row>
    <row r="98">
      <c r="E98" s="10"/>
    </row>
    <row r="99">
      <c r="E99" s="10"/>
    </row>
    <row r="100">
      <c r="E100" s="10"/>
    </row>
    <row r="101">
      <c r="E101" s="10"/>
    </row>
    <row r="102">
      <c r="E102" s="10"/>
    </row>
    <row r="103">
      <c r="E103" s="10"/>
    </row>
    <row r="104">
      <c r="E104" s="10"/>
    </row>
    <row r="105">
      <c r="E105" s="10"/>
    </row>
    <row r="106">
      <c r="E106" s="10"/>
    </row>
    <row r="107">
      <c r="E107" s="10"/>
    </row>
    <row r="108">
      <c r="E108" s="10"/>
    </row>
    <row r="109">
      <c r="E109" s="10"/>
    </row>
    <row r="110">
      <c r="E110" s="10"/>
    </row>
    <row r="111">
      <c r="E111" s="10"/>
    </row>
    <row r="112">
      <c r="E112" s="10"/>
    </row>
    <row r="113">
      <c r="E113" s="10"/>
    </row>
    <row r="114">
      <c r="E114" s="10"/>
    </row>
    <row r="115">
      <c r="E115" s="10"/>
    </row>
    <row r="116">
      <c r="E116" s="10"/>
    </row>
    <row r="117">
      <c r="E117" s="10"/>
    </row>
    <row r="118">
      <c r="E118" s="10"/>
    </row>
    <row r="119">
      <c r="E119" s="10"/>
    </row>
    <row r="120">
      <c r="E120" s="10"/>
    </row>
    <row r="121">
      <c r="E121" s="10"/>
    </row>
    <row r="122">
      <c r="E122" s="10"/>
    </row>
    <row r="123">
      <c r="E123" s="10"/>
    </row>
    <row r="124">
      <c r="E124" s="10"/>
    </row>
    <row r="125">
      <c r="E125" s="10"/>
    </row>
    <row r="126">
      <c r="E126" s="10"/>
    </row>
    <row r="127">
      <c r="E127" s="10"/>
    </row>
    <row r="128">
      <c r="E128" s="10"/>
    </row>
    <row r="129">
      <c r="E129" s="10"/>
    </row>
    <row r="130">
      <c r="E130" s="10"/>
    </row>
    <row r="131">
      <c r="E131" s="10"/>
    </row>
    <row r="132">
      <c r="E132" s="10"/>
    </row>
    <row r="133">
      <c r="E133" s="10"/>
    </row>
    <row r="134">
      <c r="E134" s="10"/>
    </row>
    <row r="135">
      <c r="E135" s="10"/>
    </row>
    <row r="136">
      <c r="E136" s="10"/>
    </row>
    <row r="137">
      <c r="E137" s="10"/>
    </row>
    <row r="138">
      <c r="E138" s="10"/>
    </row>
    <row r="139">
      <c r="E139" s="10"/>
    </row>
    <row r="140">
      <c r="E140" s="10"/>
    </row>
    <row r="141">
      <c r="E141" s="10"/>
    </row>
    <row r="142">
      <c r="E142" s="10"/>
    </row>
    <row r="143">
      <c r="E143" s="10"/>
    </row>
    <row r="144">
      <c r="E144" s="10"/>
    </row>
    <row r="145">
      <c r="E145" s="10"/>
    </row>
    <row r="146">
      <c r="E146" s="10"/>
    </row>
    <row r="147">
      <c r="E147" s="10"/>
    </row>
    <row r="148">
      <c r="E148" s="10"/>
    </row>
    <row r="149">
      <c r="E149" s="10"/>
    </row>
    <row r="150">
      <c r="E150" s="10"/>
    </row>
    <row r="151">
      <c r="E151" s="10"/>
    </row>
    <row r="152">
      <c r="E152" s="10"/>
    </row>
    <row r="153">
      <c r="E153" s="10"/>
    </row>
    <row r="154">
      <c r="E154" s="10"/>
    </row>
    <row r="155">
      <c r="E155" s="10"/>
    </row>
    <row r="156">
      <c r="E156" s="10"/>
    </row>
    <row r="157">
      <c r="E157" s="10"/>
    </row>
    <row r="158">
      <c r="E158" s="10"/>
    </row>
    <row r="159">
      <c r="E159" s="10"/>
    </row>
    <row r="160">
      <c r="E160" s="10"/>
    </row>
    <row r="161">
      <c r="E161" s="10"/>
    </row>
    <row r="162">
      <c r="E162" s="10"/>
    </row>
    <row r="163">
      <c r="E163" s="10"/>
    </row>
    <row r="164">
      <c r="E164" s="10"/>
    </row>
    <row r="165">
      <c r="E165" s="10"/>
    </row>
    <row r="166">
      <c r="E166" s="10"/>
    </row>
    <row r="167">
      <c r="E167" s="10"/>
    </row>
    <row r="168">
      <c r="E168" s="10"/>
    </row>
    <row r="169">
      <c r="E169" s="10"/>
    </row>
    <row r="170">
      <c r="E170" s="10"/>
    </row>
    <row r="171">
      <c r="E171" s="10"/>
    </row>
    <row r="172">
      <c r="E172" s="10"/>
    </row>
    <row r="173">
      <c r="E173" s="10"/>
    </row>
    <row r="174">
      <c r="E174" s="10"/>
    </row>
    <row r="175">
      <c r="E175" s="10"/>
    </row>
    <row r="176">
      <c r="E176" s="10"/>
    </row>
    <row r="177">
      <c r="E177" s="10"/>
    </row>
    <row r="178">
      <c r="E178" s="10"/>
    </row>
    <row r="179">
      <c r="E179" s="10"/>
    </row>
    <row r="180">
      <c r="E180" s="10"/>
    </row>
    <row r="181">
      <c r="E181" s="10"/>
    </row>
    <row r="182">
      <c r="E182" s="10"/>
    </row>
    <row r="183">
      <c r="E183" s="10"/>
    </row>
    <row r="184">
      <c r="E184" s="10"/>
    </row>
    <row r="185">
      <c r="E185" s="10"/>
    </row>
    <row r="186">
      <c r="E186" s="10"/>
    </row>
    <row r="187">
      <c r="E187" s="10"/>
    </row>
    <row r="188">
      <c r="E188" s="10"/>
    </row>
    <row r="189">
      <c r="E189" s="10"/>
    </row>
    <row r="190">
      <c r="E190" s="10"/>
    </row>
    <row r="191">
      <c r="E191" s="10"/>
    </row>
    <row r="192">
      <c r="E192" s="10"/>
    </row>
    <row r="193">
      <c r="E193" s="10"/>
    </row>
    <row r="194">
      <c r="E194" s="10"/>
    </row>
    <row r="195">
      <c r="E195" s="10"/>
    </row>
    <row r="196">
      <c r="E196" s="10"/>
    </row>
    <row r="197">
      <c r="E197" s="10"/>
    </row>
    <row r="198">
      <c r="E198" s="10"/>
    </row>
    <row r="199">
      <c r="E199" s="10"/>
    </row>
    <row r="200">
      <c r="E200" s="10"/>
    </row>
    <row r="201">
      <c r="E201" s="10"/>
    </row>
    <row r="202">
      <c r="E202" s="10"/>
    </row>
    <row r="203">
      <c r="E203" s="10"/>
    </row>
    <row r="204">
      <c r="E204" s="10"/>
    </row>
    <row r="205">
      <c r="E205" s="10"/>
    </row>
    <row r="206">
      <c r="E206" s="10"/>
    </row>
    <row r="207">
      <c r="E207" s="10"/>
    </row>
    <row r="208">
      <c r="E208" s="10"/>
    </row>
    <row r="209">
      <c r="E209" s="10"/>
    </row>
    <row r="210">
      <c r="E210" s="10"/>
    </row>
    <row r="211">
      <c r="E211" s="10"/>
    </row>
    <row r="212">
      <c r="E212" s="10"/>
    </row>
    <row r="213">
      <c r="E213" s="10"/>
    </row>
    <row r="214">
      <c r="E214" s="10"/>
    </row>
    <row r="215">
      <c r="E215" s="10"/>
    </row>
    <row r="216">
      <c r="E216" s="10"/>
    </row>
    <row r="217">
      <c r="E217" s="10"/>
    </row>
    <row r="218">
      <c r="E218" s="10"/>
    </row>
    <row r="219">
      <c r="E219" s="10"/>
    </row>
    <row r="220">
      <c r="E220" s="10"/>
    </row>
    <row r="221">
      <c r="E221" s="10"/>
    </row>
    <row r="222">
      <c r="E222" s="10"/>
    </row>
    <row r="223">
      <c r="E223" s="10"/>
    </row>
    <row r="224">
      <c r="E224" s="10"/>
    </row>
    <row r="225">
      <c r="E225" s="10"/>
    </row>
    <row r="226">
      <c r="E226" s="10"/>
    </row>
    <row r="227">
      <c r="E227" s="10"/>
    </row>
    <row r="228">
      <c r="E228" s="10"/>
    </row>
    <row r="229">
      <c r="E229" s="10"/>
    </row>
    <row r="230">
      <c r="E230" s="10"/>
    </row>
    <row r="231">
      <c r="E231" s="10"/>
    </row>
    <row r="232">
      <c r="E232" s="10"/>
    </row>
    <row r="233">
      <c r="E233" s="10"/>
    </row>
    <row r="234">
      <c r="E234" s="10"/>
    </row>
    <row r="235">
      <c r="E235" s="10"/>
    </row>
    <row r="236">
      <c r="E236" s="10"/>
    </row>
    <row r="237">
      <c r="E237" s="10"/>
    </row>
    <row r="238">
      <c r="E238" s="10"/>
    </row>
    <row r="239">
      <c r="E239" s="10"/>
    </row>
    <row r="240">
      <c r="E240" s="10"/>
    </row>
    <row r="241">
      <c r="E241" s="10"/>
    </row>
    <row r="242">
      <c r="E242" s="10"/>
    </row>
    <row r="243">
      <c r="E243" s="10"/>
    </row>
    <row r="244">
      <c r="E244" s="10"/>
    </row>
    <row r="245">
      <c r="E245" s="10"/>
    </row>
    <row r="246">
      <c r="E246" s="10"/>
    </row>
    <row r="247">
      <c r="E247" s="10"/>
    </row>
    <row r="248">
      <c r="E248" s="10"/>
    </row>
    <row r="249">
      <c r="E249" s="10"/>
    </row>
    <row r="250">
      <c r="E250" s="10"/>
    </row>
    <row r="251">
      <c r="E251" s="10"/>
    </row>
    <row r="252">
      <c r="E252" s="10"/>
    </row>
    <row r="253">
      <c r="E253" s="10"/>
    </row>
    <row r="254">
      <c r="E254" s="10"/>
    </row>
    <row r="255">
      <c r="E255" s="10"/>
    </row>
    <row r="256">
      <c r="E256" s="10"/>
    </row>
    <row r="257">
      <c r="E257" s="10"/>
    </row>
    <row r="258">
      <c r="E258" s="10"/>
    </row>
    <row r="259">
      <c r="E259" s="10"/>
    </row>
    <row r="260">
      <c r="E260" s="10"/>
    </row>
    <row r="261">
      <c r="E261" s="10"/>
    </row>
    <row r="262">
      <c r="E262" s="10"/>
    </row>
    <row r="263">
      <c r="E263" s="10"/>
    </row>
    <row r="264">
      <c r="E264" s="10"/>
    </row>
    <row r="265">
      <c r="E265" s="10"/>
    </row>
    <row r="266">
      <c r="E266" s="10"/>
    </row>
    <row r="267">
      <c r="E267" s="10"/>
    </row>
    <row r="268">
      <c r="E268" s="10"/>
    </row>
    <row r="269">
      <c r="E269" s="10"/>
    </row>
    <row r="270">
      <c r="E270" s="10"/>
    </row>
    <row r="271">
      <c r="E271" s="10"/>
    </row>
    <row r="272">
      <c r="E272" s="10"/>
    </row>
    <row r="273">
      <c r="E273" s="10"/>
    </row>
    <row r="274">
      <c r="E274" s="10"/>
    </row>
    <row r="275">
      <c r="E275" s="10"/>
    </row>
    <row r="276">
      <c r="E276" s="10"/>
    </row>
    <row r="277">
      <c r="E277" s="10"/>
    </row>
    <row r="278">
      <c r="E278" s="10"/>
    </row>
    <row r="279">
      <c r="E279" s="10"/>
    </row>
    <row r="280">
      <c r="E280" s="10"/>
    </row>
    <row r="281">
      <c r="E281" s="10"/>
    </row>
    <row r="282">
      <c r="E282" s="10"/>
    </row>
    <row r="283">
      <c r="E283" s="10"/>
    </row>
    <row r="284">
      <c r="E284" s="10"/>
    </row>
    <row r="285">
      <c r="E285" s="10"/>
    </row>
    <row r="286">
      <c r="E286" s="10"/>
    </row>
    <row r="287">
      <c r="E287" s="10"/>
    </row>
    <row r="288">
      <c r="E288" s="10"/>
    </row>
    <row r="289">
      <c r="E289" s="10"/>
    </row>
    <row r="290">
      <c r="E290" s="10"/>
    </row>
    <row r="291">
      <c r="E291" s="10"/>
    </row>
    <row r="292">
      <c r="E292" s="10"/>
    </row>
    <row r="293">
      <c r="E293" s="10"/>
    </row>
    <row r="294">
      <c r="E294" s="10"/>
    </row>
    <row r="295">
      <c r="E295" s="10"/>
    </row>
    <row r="296">
      <c r="E296" s="10"/>
    </row>
    <row r="297">
      <c r="E297" s="10"/>
    </row>
    <row r="298">
      <c r="E298" s="10"/>
    </row>
    <row r="299">
      <c r="E299" s="10"/>
    </row>
    <row r="300">
      <c r="E300" s="10"/>
    </row>
    <row r="301">
      <c r="E301" s="10"/>
    </row>
    <row r="302">
      <c r="E302" s="10"/>
    </row>
    <row r="303">
      <c r="E303" s="10"/>
    </row>
    <row r="304">
      <c r="E304" s="10"/>
    </row>
    <row r="305">
      <c r="E305" s="10"/>
    </row>
    <row r="306">
      <c r="E306" s="10"/>
    </row>
    <row r="307">
      <c r="E307" s="10"/>
    </row>
    <row r="308">
      <c r="E308" s="10"/>
    </row>
    <row r="309">
      <c r="E309" s="10"/>
    </row>
    <row r="310">
      <c r="E310" s="10"/>
    </row>
    <row r="311">
      <c r="E311" s="10"/>
    </row>
    <row r="312">
      <c r="E312" s="10"/>
    </row>
    <row r="313">
      <c r="E313" s="10"/>
    </row>
    <row r="314">
      <c r="E314" s="10"/>
    </row>
    <row r="315">
      <c r="E315" s="10"/>
    </row>
    <row r="316">
      <c r="E316" s="10"/>
    </row>
    <row r="317">
      <c r="E317" s="10"/>
    </row>
    <row r="318">
      <c r="E318" s="10"/>
    </row>
    <row r="319">
      <c r="E319" s="10"/>
    </row>
    <row r="320">
      <c r="E320" s="10"/>
    </row>
    <row r="321">
      <c r="E321" s="10"/>
    </row>
    <row r="322">
      <c r="E322" s="10"/>
    </row>
    <row r="323">
      <c r="E323" s="10"/>
    </row>
    <row r="324">
      <c r="E324" s="10"/>
    </row>
    <row r="325">
      <c r="E325" s="10"/>
    </row>
    <row r="326">
      <c r="E326" s="10"/>
    </row>
    <row r="327">
      <c r="E327" s="10"/>
    </row>
    <row r="328">
      <c r="E328" s="10"/>
    </row>
    <row r="329">
      <c r="E329" s="10"/>
    </row>
    <row r="330">
      <c r="E330" s="10"/>
    </row>
    <row r="331">
      <c r="E331" s="10"/>
    </row>
    <row r="332">
      <c r="E332" s="10"/>
    </row>
    <row r="333">
      <c r="E333" s="10"/>
    </row>
    <row r="334">
      <c r="E334" s="10"/>
    </row>
    <row r="335">
      <c r="E335" s="10"/>
    </row>
    <row r="336">
      <c r="E336" s="10"/>
    </row>
    <row r="337">
      <c r="E337" s="10"/>
    </row>
    <row r="338">
      <c r="E338" s="10"/>
    </row>
    <row r="339">
      <c r="E339" s="10"/>
    </row>
    <row r="340">
      <c r="E340" s="10"/>
    </row>
    <row r="341">
      <c r="E341" s="10"/>
    </row>
    <row r="342">
      <c r="E342" s="10"/>
    </row>
    <row r="343">
      <c r="E343" s="10"/>
    </row>
    <row r="344">
      <c r="E344" s="10"/>
    </row>
    <row r="345">
      <c r="E345" s="10"/>
    </row>
    <row r="346">
      <c r="E346" s="10"/>
    </row>
    <row r="347">
      <c r="E347" s="10"/>
    </row>
    <row r="348">
      <c r="E348" s="10"/>
    </row>
    <row r="349">
      <c r="E349" s="10"/>
    </row>
    <row r="350">
      <c r="E350" s="10"/>
    </row>
    <row r="351">
      <c r="E351" s="10"/>
    </row>
    <row r="352">
      <c r="E352" s="10"/>
    </row>
    <row r="353">
      <c r="E353" s="10"/>
    </row>
    <row r="354">
      <c r="E354" s="10"/>
    </row>
    <row r="355">
      <c r="E355" s="10"/>
    </row>
    <row r="356">
      <c r="E356" s="10"/>
    </row>
    <row r="357">
      <c r="E357" s="10"/>
    </row>
    <row r="358">
      <c r="E358" s="10"/>
    </row>
    <row r="359">
      <c r="E359" s="10"/>
    </row>
    <row r="360">
      <c r="E360" s="10"/>
    </row>
    <row r="361">
      <c r="E361" s="10"/>
    </row>
    <row r="362">
      <c r="E362" s="10"/>
    </row>
    <row r="363">
      <c r="E363" s="10"/>
    </row>
    <row r="364">
      <c r="E364" s="10"/>
    </row>
    <row r="365">
      <c r="E365" s="10"/>
    </row>
    <row r="366">
      <c r="E366" s="10"/>
    </row>
    <row r="367">
      <c r="E367" s="10"/>
    </row>
    <row r="368">
      <c r="E368" s="10"/>
    </row>
    <row r="369">
      <c r="E369" s="10"/>
    </row>
    <row r="370">
      <c r="E370" s="10"/>
    </row>
    <row r="371">
      <c r="E371" s="10"/>
    </row>
    <row r="372">
      <c r="E372" s="10"/>
    </row>
    <row r="373">
      <c r="E373" s="10"/>
    </row>
    <row r="374">
      <c r="E374" s="10"/>
    </row>
    <row r="375">
      <c r="E375" s="10"/>
    </row>
    <row r="376">
      <c r="E376" s="10"/>
    </row>
    <row r="377">
      <c r="E377" s="10"/>
    </row>
    <row r="378">
      <c r="E378" s="10"/>
    </row>
    <row r="379">
      <c r="E379" s="10"/>
    </row>
    <row r="380">
      <c r="E380" s="10"/>
    </row>
    <row r="381">
      <c r="E381" s="10"/>
    </row>
    <row r="382">
      <c r="E382" s="10"/>
    </row>
    <row r="383">
      <c r="E383" s="10"/>
    </row>
    <row r="384">
      <c r="E384" s="10"/>
    </row>
    <row r="385">
      <c r="E385" s="10"/>
    </row>
    <row r="386">
      <c r="E386" s="10"/>
    </row>
    <row r="387">
      <c r="E387" s="10"/>
    </row>
    <row r="388">
      <c r="E388" s="10"/>
    </row>
    <row r="389">
      <c r="E389" s="10"/>
    </row>
    <row r="390">
      <c r="E390" s="10"/>
    </row>
    <row r="391">
      <c r="E391" s="10"/>
    </row>
    <row r="392">
      <c r="E392" s="10"/>
    </row>
    <row r="393">
      <c r="E393" s="10"/>
    </row>
    <row r="394">
      <c r="E394" s="10"/>
    </row>
    <row r="395">
      <c r="E395" s="10"/>
    </row>
    <row r="396">
      <c r="E396" s="10"/>
    </row>
    <row r="397">
      <c r="E397" s="10"/>
    </row>
    <row r="398">
      <c r="E398" s="10"/>
    </row>
    <row r="399">
      <c r="E399" s="10"/>
    </row>
    <row r="400">
      <c r="E400" s="10"/>
    </row>
    <row r="401">
      <c r="E401" s="10"/>
    </row>
    <row r="402">
      <c r="E402" s="10"/>
    </row>
    <row r="403">
      <c r="E403" s="10"/>
    </row>
    <row r="404">
      <c r="E404" s="10"/>
    </row>
    <row r="405">
      <c r="E405" s="10"/>
    </row>
    <row r="406">
      <c r="E406" s="10"/>
    </row>
    <row r="407">
      <c r="E407" s="10"/>
    </row>
    <row r="408">
      <c r="E408" s="10"/>
    </row>
    <row r="409">
      <c r="E409" s="10"/>
    </row>
    <row r="410">
      <c r="E410" s="10"/>
    </row>
    <row r="411">
      <c r="E411" s="10"/>
    </row>
    <row r="412">
      <c r="E412" s="10"/>
    </row>
    <row r="413">
      <c r="E413" s="10"/>
    </row>
    <row r="414">
      <c r="E414" s="10"/>
    </row>
    <row r="415">
      <c r="E415" s="10"/>
    </row>
    <row r="416">
      <c r="E416" s="10"/>
    </row>
    <row r="417">
      <c r="E417" s="10"/>
    </row>
    <row r="418">
      <c r="E418" s="10"/>
    </row>
    <row r="419">
      <c r="E419" s="10"/>
    </row>
    <row r="420">
      <c r="E420" s="10"/>
    </row>
    <row r="421">
      <c r="E421" s="10"/>
    </row>
    <row r="422">
      <c r="E422" s="10"/>
    </row>
    <row r="423">
      <c r="E423" s="10"/>
    </row>
    <row r="424">
      <c r="E424" s="10"/>
    </row>
    <row r="425">
      <c r="E425" s="10"/>
    </row>
    <row r="426">
      <c r="E426" s="10"/>
    </row>
    <row r="427">
      <c r="E427" s="10"/>
    </row>
    <row r="428">
      <c r="E428" s="10"/>
    </row>
    <row r="429">
      <c r="E429" s="10"/>
    </row>
    <row r="430">
      <c r="E430" s="10"/>
    </row>
    <row r="431">
      <c r="E431" s="10"/>
    </row>
    <row r="432">
      <c r="E432" s="10"/>
    </row>
    <row r="433">
      <c r="E433" s="10"/>
    </row>
    <row r="434">
      <c r="E434" s="10"/>
    </row>
    <row r="435">
      <c r="E435" s="10"/>
    </row>
    <row r="436">
      <c r="E436" s="10"/>
    </row>
    <row r="437">
      <c r="E437" s="10"/>
    </row>
    <row r="438">
      <c r="E438" s="10"/>
    </row>
    <row r="439">
      <c r="E439" s="10"/>
    </row>
    <row r="440">
      <c r="E440" s="10"/>
    </row>
    <row r="441">
      <c r="E441" s="10"/>
    </row>
    <row r="442">
      <c r="E442" s="10"/>
    </row>
    <row r="443">
      <c r="E443" s="10"/>
    </row>
    <row r="444">
      <c r="E444" s="10"/>
    </row>
    <row r="445">
      <c r="E445" s="10"/>
    </row>
    <row r="446">
      <c r="E446" s="10"/>
    </row>
    <row r="447">
      <c r="E447" s="10"/>
    </row>
    <row r="448">
      <c r="E448" s="10"/>
    </row>
    <row r="449">
      <c r="E449" s="10"/>
    </row>
    <row r="450">
      <c r="E450" s="10"/>
    </row>
    <row r="451">
      <c r="E451" s="10"/>
    </row>
    <row r="452">
      <c r="E452" s="10"/>
    </row>
    <row r="453">
      <c r="E453" s="10"/>
    </row>
    <row r="454">
      <c r="E454" s="10"/>
    </row>
    <row r="455">
      <c r="E455" s="10"/>
    </row>
    <row r="456">
      <c r="E456" s="10"/>
    </row>
    <row r="457">
      <c r="E457" s="10"/>
    </row>
    <row r="458">
      <c r="E458" s="10"/>
    </row>
    <row r="459">
      <c r="E459" s="10"/>
    </row>
    <row r="460">
      <c r="E460" s="10"/>
    </row>
    <row r="461">
      <c r="E461" s="10"/>
    </row>
    <row r="462">
      <c r="E462" s="10"/>
    </row>
    <row r="463">
      <c r="E463" s="10"/>
    </row>
    <row r="464">
      <c r="E464" s="10"/>
    </row>
    <row r="465">
      <c r="E465" s="10"/>
    </row>
    <row r="466">
      <c r="E466" s="10"/>
    </row>
    <row r="467">
      <c r="E467" s="10"/>
    </row>
    <row r="468">
      <c r="E468" s="10"/>
    </row>
    <row r="469">
      <c r="E469" s="10"/>
    </row>
    <row r="470">
      <c r="E470" s="10"/>
    </row>
    <row r="471">
      <c r="E471" s="10"/>
    </row>
    <row r="472">
      <c r="E472" s="10"/>
    </row>
    <row r="473">
      <c r="E473" s="10"/>
    </row>
    <row r="474">
      <c r="E474" s="10"/>
    </row>
    <row r="475">
      <c r="E475" s="10"/>
    </row>
    <row r="476">
      <c r="E476" s="10"/>
    </row>
    <row r="477">
      <c r="E477" s="10"/>
    </row>
    <row r="478">
      <c r="E478" s="10"/>
    </row>
    <row r="479">
      <c r="E479" s="10"/>
    </row>
    <row r="480">
      <c r="E480" s="10"/>
    </row>
    <row r="481">
      <c r="E481" s="10"/>
    </row>
    <row r="482">
      <c r="E482" s="10"/>
    </row>
    <row r="483">
      <c r="E483" s="10"/>
    </row>
    <row r="484">
      <c r="E484" s="10"/>
    </row>
    <row r="485">
      <c r="E485" s="10"/>
    </row>
    <row r="486">
      <c r="E486" s="10"/>
    </row>
    <row r="487">
      <c r="E487" s="10"/>
    </row>
    <row r="488">
      <c r="E488" s="10"/>
    </row>
    <row r="489">
      <c r="E489" s="10"/>
    </row>
    <row r="490">
      <c r="E490" s="10"/>
    </row>
    <row r="491">
      <c r="E491" s="10"/>
    </row>
    <row r="492">
      <c r="E492" s="10"/>
    </row>
    <row r="493">
      <c r="E493" s="10"/>
    </row>
    <row r="494">
      <c r="E494" s="10"/>
    </row>
    <row r="495">
      <c r="E495" s="10"/>
    </row>
    <row r="496">
      <c r="E496" s="10"/>
    </row>
    <row r="497">
      <c r="E497" s="10"/>
    </row>
    <row r="498">
      <c r="E498" s="10"/>
    </row>
    <row r="499">
      <c r="E499" s="10"/>
    </row>
    <row r="500">
      <c r="E500" s="10"/>
    </row>
    <row r="501">
      <c r="E501" s="10"/>
    </row>
    <row r="502">
      <c r="E502" s="10"/>
    </row>
    <row r="503">
      <c r="E503" s="10"/>
    </row>
    <row r="504">
      <c r="E504" s="10"/>
    </row>
    <row r="505">
      <c r="E505" s="10"/>
    </row>
    <row r="506">
      <c r="E506" s="10"/>
    </row>
    <row r="507">
      <c r="E507" s="10"/>
    </row>
    <row r="508">
      <c r="E508" s="10"/>
    </row>
    <row r="509">
      <c r="E509" s="10"/>
    </row>
    <row r="510">
      <c r="E510" s="10"/>
    </row>
    <row r="511">
      <c r="E511" s="10"/>
    </row>
    <row r="512">
      <c r="E512" s="10"/>
    </row>
    <row r="513">
      <c r="E513" s="10"/>
    </row>
    <row r="514">
      <c r="E514" s="10"/>
    </row>
    <row r="515">
      <c r="E515" s="10"/>
    </row>
    <row r="516">
      <c r="E516" s="10"/>
    </row>
    <row r="517">
      <c r="E517" s="10"/>
    </row>
    <row r="518">
      <c r="E518" s="10"/>
    </row>
    <row r="519">
      <c r="E519" s="10"/>
    </row>
    <row r="520">
      <c r="E520" s="10"/>
    </row>
    <row r="521">
      <c r="E521" s="10"/>
    </row>
    <row r="522">
      <c r="E522" s="10"/>
    </row>
    <row r="523">
      <c r="E523" s="10"/>
    </row>
    <row r="524">
      <c r="E524" s="10"/>
    </row>
    <row r="525">
      <c r="E525" s="10"/>
    </row>
    <row r="526">
      <c r="E526" s="10"/>
    </row>
    <row r="527">
      <c r="E527" s="10"/>
    </row>
    <row r="528">
      <c r="E528" s="10"/>
    </row>
    <row r="529">
      <c r="E529" s="10"/>
    </row>
    <row r="530">
      <c r="E530" s="10"/>
    </row>
    <row r="531">
      <c r="E531" s="10"/>
    </row>
    <row r="532">
      <c r="E532" s="10"/>
    </row>
    <row r="533">
      <c r="E533" s="10"/>
    </row>
    <row r="534">
      <c r="E534" s="10"/>
    </row>
    <row r="535">
      <c r="E535" s="10"/>
    </row>
    <row r="536">
      <c r="E536" s="10"/>
    </row>
    <row r="537">
      <c r="E537" s="10"/>
    </row>
    <row r="538">
      <c r="E538" s="10"/>
    </row>
    <row r="539">
      <c r="E539" s="10"/>
    </row>
    <row r="540">
      <c r="E540" s="10"/>
    </row>
    <row r="541">
      <c r="E541" s="10"/>
    </row>
    <row r="542">
      <c r="E542" s="10"/>
    </row>
    <row r="543">
      <c r="E543" s="10"/>
    </row>
    <row r="544">
      <c r="E544" s="10"/>
    </row>
    <row r="545">
      <c r="E545" s="10"/>
    </row>
    <row r="546">
      <c r="E546" s="10"/>
    </row>
    <row r="547">
      <c r="E547" s="10"/>
    </row>
    <row r="548">
      <c r="E548" s="10"/>
    </row>
    <row r="549">
      <c r="E549" s="10"/>
    </row>
    <row r="550">
      <c r="E550" s="10"/>
    </row>
    <row r="551">
      <c r="E551" s="10"/>
    </row>
    <row r="552">
      <c r="E552" s="10"/>
    </row>
    <row r="553">
      <c r="E553" s="10"/>
    </row>
    <row r="554">
      <c r="E554" s="10"/>
    </row>
    <row r="555">
      <c r="E555" s="10"/>
    </row>
    <row r="556">
      <c r="E556" s="10"/>
    </row>
    <row r="557">
      <c r="E557" s="10"/>
    </row>
    <row r="558">
      <c r="E558" s="10"/>
    </row>
    <row r="559">
      <c r="E559" s="10"/>
    </row>
    <row r="560">
      <c r="E560" s="10"/>
    </row>
    <row r="561">
      <c r="E561" s="10"/>
    </row>
    <row r="562">
      <c r="E562" s="10"/>
    </row>
    <row r="563">
      <c r="E563" s="10"/>
    </row>
    <row r="564">
      <c r="E564" s="10"/>
    </row>
    <row r="565">
      <c r="E565" s="10"/>
    </row>
    <row r="566">
      <c r="E566" s="10"/>
    </row>
    <row r="567">
      <c r="E567" s="10"/>
    </row>
    <row r="568">
      <c r="E568" s="10"/>
    </row>
    <row r="569">
      <c r="E569" s="10"/>
    </row>
    <row r="570">
      <c r="E570" s="10"/>
    </row>
    <row r="571">
      <c r="E571" s="10"/>
    </row>
    <row r="572">
      <c r="E572" s="10"/>
    </row>
    <row r="573">
      <c r="E573" s="10"/>
    </row>
    <row r="574">
      <c r="E574" s="10"/>
    </row>
    <row r="575">
      <c r="E575" s="10"/>
    </row>
    <row r="576">
      <c r="E576" s="10"/>
    </row>
    <row r="577">
      <c r="E577" s="10"/>
    </row>
    <row r="578">
      <c r="E578" s="10"/>
    </row>
    <row r="579">
      <c r="E579" s="10"/>
    </row>
    <row r="580">
      <c r="E580" s="10"/>
    </row>
    <row r="581">
      <c r="E581" s="10"/>
    </row>
    <row r="582">
      <c r="E582" s="10"/>
    </row>
    <row r="583">
      <c r="E583" s="10"/>
    </row>
    <row r="584">
      <c r="E584" s="10"/>
    </row>
    <row r="585">
      <c r="E585" s="10"/>
    </row>
    <row r="586">
      <c r="E586" s="10"/>
    </row>
    <row r="587">
      <c r="E587" s="10"/>
    </row>
    <row r="588">
      <c r="E588" s="10"/>
    </row>
    <row r="589">
      <c r="E589" s="10"/>
    </row>
    <row r="590">
      <c r="E590" s="10"/>
    </row>
    <row r="591">
      <c r="E591" s="10"/>
    </row>
    <row r="592">
      <c r="E592" s="10"/>
    </row>
    <row r="593">
      <c r="E593" s="10"/>
    </row>
    <row r="594">
      <c r="E594" s="10"/>
    </row>
    <row r="595">
      <c r="E595" s="10"/>
    </row>
    <row r="596">
      <c r="E596" s="10"/>
    </row>
    <row r="597">
      <c r="E597" s="10"/>
    </row>
    <row r="598">
      <c r="E598" s="10"/>
    </row>
    <row r="599">
      <c r="E599" s="10"/>
    </row>
    <row r="600">
      <c r="E600" s="10"/>
    </row>
    <row r="601">
      <c r="E601" s="10"/>
    </row>
    <row r="602">
      <c r="E602" s="10"/>
    </row>
    <row r="603">
      <c r="E603" s="10"/>
    </row>
    <row r="604">
      <c r="E604" s="10"/>
    </row>
    <row r="605">
      <c r="E605" s="10"/>
    </row>
    <row r="606">
      <c r="E606" s="10"/>
    </row>
    <row r="607">
      <c r="E607" s="10"/>
    </row>
    <row r="608">
      <c r="E608" s="10"/>
    </row>
    <row r="609">
      <c r="E609" s="10"/>
    </row>
    <row r="610">
      <c r="E610" s="10"/>
    </row>
    <row r="611">
      <c r="E611" s="10"/>
    </row>
    <row r="612">
      <c r="E612" s="10"/>
    </row>
    <row r="613">
      <c r="E613" s="10"/>
    </row>
    <row r="614">
      <c r="E614" s="10"/>
    </row>
    <row r="615">
      <c r="E615" s="10"/>
    </row>
    <row r="616">
      <c r="E616" s="10"/>
    </row>
    <row r="617">
      <c r="E617" s="10"/>
    </row>
    <row r="618">
      <c r="E618" s="10"/>
    </row>
    <row r="619">
      <c r="E619" s="10"/>
    </row>
    <row r="620">
      <c r="E620" s="10"/>
    </row>
    <row r="621">
      <c r="E621" s="10"/>
    </row>
    <row r="622">
      <c r="E622" s="10"/>
    </row>
    <row r="623">
      <c r="E623" s="10"/>
    </row>
    <row r="624">
      <c r="E624" s="10"/>
    </row>
    <row r="625">
      <c r="E625" s="10"/>
    </row>
    <row r="626">
      <c r="E626" s="10"/>
    </row>
    <row r="627">
      <c r="E627" s="10"/>
    </row>
    <row r="628">
      <c r="E628" s="10"/>
    </row>
    <row r="629">
      <c r="E629" s="10"/>
    </row>
    <row r="630">
      <c r="E630" s="10"/>
    </row>
    <row r="631">
      <c r="E631" s="10"/>
    </row>
    <row r="632">
      <c r="E632" s="10"/>
    </row>
    <row r="633">
      <c r="E633" s="10"/>
    </row>
    <row r="634">
      <c r="E634" s="10"/>
    </row>
    <row r="635">
      <c r="E635" s="10"/>
    </row>
    <row r="636">
      <c r="E636" s="10"/>
    </row>
    <row r="637">
      <c r="E637" s="10"/>
    </row>
    <row r="638">
      <c r="E638" s="10"/>
    </row>
    <row r="639">
      <c r="E639" s="10"/>
    </row>
    <row r="640">
      <c r="E640" s="10"/>
    </row>
    <row r="641">
      <c r="E641" s="10"/>
    </row>
    <row r="642">
      <c r="E642" s="10"/>
    </row>
    <row r="643">
      <c r="E643" s="10"/>
    </row>
    <row r="644">
      <c r="E644" s="10"/>
    </row>
    <row r="645">
      <c r="E645" s="10"/>
    </row>
    <row r="646">
      <c r="E646" s="10"/>
    </row>
    <row r="647">
      <c r="E647" s="10"/>
    </row>
    <row r="648">
      <c r="E648" s="10"/>
    </row>
    <row r="649">
      <c r="E649" s="10"/>
    </row>
    <row r="650">
      <c r="E650" s="10"/>
    </row>
    <row r="651">
      <c r="E651" s="10"/>
    </row>
    <row r="652">
      <c r="E652" s="10"/>
    </row>
    <row r="653">
      <c r="E653" s="10"/>
    </row>
    <row r="654">
      <c r="E654" s="10"/>
    </row>
    <row r="655">
      <c r="E655" s="10"/>
    </row>
    <row r="656">
      <c r="E656" s="10"/>
    </row>
    <row r="657">
      <c r="E657" s="10"/>
    </row>
    <row r="658">
      <c r="E658" s="10"/>
    </row>
    <row r="659">
      <c r="E659" s="10"/>
    </row>
    <row r="660">
      <c r="E660" s="10"/>
    </row>
    <row r="661">
      <c r="E661" s="10"/>
    </row>
    <row r="662">
      <c r="E662" s="10"/>
    </row>
    <row r="663">
      <c r="E663" s="10"/>
    </row>
    <row r="664">
      <c r="E664" s="10"/>
    </row>
    <row r="665">
      <c r="E665" s="10"/>
    </row>
    <row r="666">
      <c r="E666" s="10"/>
    </row>
    <row r="667">
      <c r="E667" s="10"/>
    </row>
    <row r="668">
      <c r="E668" s="10"/>
    </row>
    <row r="669">
      <c r="E669" s="10"/>
    </row>
    <row r="670">
      <c r="E670" s="10"/>
    </row>
    <row r="671">
      <c r="E671" s="10"/>
    </row>
    <row r="672">
      <c r="E672" s="10"/>
    </row>
    <row r="673">
      <c r="E673" s="10"/>
    </row>
    <row r="674">
      <c r="E674" s="10"/>
    </row>
    <row r="675">
      <c r="E675" s="10"/>
    </row>
    <row r="676">
      <c r="E676" s="10"/>
    </row>
    <row r="677">
      <c r="E677" s="10"/>
    </row>
    <row r="678">
      <c r="E678" s="10"/>
    </row>
    <row r="679">
      <c r="E679" s="10"/>
    </row>
    <row r="680">
      <c r="E680" s="10"/>
    </row>
    <row r="681">
      <c r="E681" s="10"/>
    </row>
    <row r="682">
      <c r="E682" s="10"/>
    </row>
    <row r="683">
      <c r="E683" s="10"/>
    </row>
    <row r="684">
      <c r="E684" s="10"/>
    </row>
    <row r="685">
      <c r="E685" s="10"/>
    </row>
    <row r="686">
      <c r="E686" s="10"/>
    </row>
    <row r="687">
      <c r="E687" s="10"/>
    </row>
    <row r="688">
      <c r="E688" s="10"/>
    </row>
    <row r="689">
      <c r="E689" s="10"/>
    </row>
    <row r="690">
      <c r="E690" s="10"/>
    </row>
    <row r="691">
      <c r="E691" s="10"/>
    </row>
    <row r="692">
      <c r="E692" s="10"/>
    </row>
    <row r="693">
      <c r="E693" s="10"/>
    </row>
    <row r="694">
      <c r="E694" s="10"/>
    </row>
    <row r="695">
      <c r="E695" s="10"/>
    </row>
    <row r="696">
      <c r="E696" s="10"/>
    </row>
    <row r="697">
      <c r="E697" s="10"/>
    </row>
    <row r="698">
      <c r="E698" s="10"/>
    </row>
    <row r="699">
      <c r="E699" s="10"/>
    </row>
    <row r="700">
      <c r="E700" s="10"/>
    </row>
    <row r="701">
      <c r="E701" s="10"/>
    </row>
    <row r="702">
      <c r="E702" s="10"/>
    </row>
    <row r="703">
      <c r="E703" s="10"/>
    </row>
    <row r="704">
      <c r="E704" s="10"/>
    </row>
    <row r="705">
      <c r="E705" s="10"/>
    </row>
    <row r="706">
      <c r="E706" s="10"/>
    </row>
    <row r="707">
      <c r="E707" s="10"/>
    </row>
    <row r="708">
      <c r="E708" s="10"/>
    </row>
    <row r="709">
      <c r="E709" s="10"/>
    </row>
    <row r="710">
      <c r="E710" s="10"/>
    </row>
    <row r="711">
      <c r="E711" s="10"/>
    </row>
    <row r="712">
      <c r="E712" s="10"/>
    </row>
    <row r="713">
      <c r="E713" s="10"/>
    </row>
    <row r="714">
      <c r="E714" s="10"/>
    </row>
    <row r="715">
      <c r="E715" s="10"/>
    </row>
    <row r="716">
      <c r="E716" s="10"/>
    </row>
    <row r="717">
      <c r="E717" s="10"/>
    </row>
    <row r="718">
      <c r="E718" s="10"/>
    </row>
    <row r="719">
      <c r="E719" s="10"/>
    </row>
    <row r="720">
      <c r="E720" s="10"/>
    </row>
    <row r="721">
      <c r="E721" s="10"/>
    </row>
    <row r="722">
      <c r="E722" s="10"/>
    </row>
    <row r="723">
      <c r="E723" s="10"/>
    </row>
    <row r="724">
      <c r="E724" s="10"/>
    </row>
    <row r="725">
      <c r="E725" s="10"/>
    </row>
    <row r="726">
      <c r="E726" s="10"/>
    </row>
    <row r="727">
      <c r="E727" s="10"/>
    </row>
    <row r="728">
      <c r="E728" s="10"/>
    </row>
    <row r="729">
      <c r="E729" s="10"/>
    </row>
    <row r="730">
      <c r="E730" s="10"/>
    </row>
    <row r="731">
      <c r="E731" s="10"/>
    </row>
    <row r="732">
      <c r="E732" s="10"/>
    </row>
    <row r="733">
      <c r="E733" s="10"/>
    </row>
    <row r="734">
      <c r="E734" s="10"/>
    </row>
    <row r="735">
      <c r="E735" s="10"/>
    </row>
    <row r="736">
      <c r="E736" s="10"/>
    </row>
    <row r="737">
      <c r="E737" s="10"/>
    </row>
    <row r="738">
      <c r="E738" s="10"/>
    </row>
    <row r="739">
      <c r="E739" s="10"/>
    </row>
    <row r="740">
      <c r="E740" s="10"/>
    </row>
    <row r="741">
      <c r="E741" s="10"/>
    </row>
    <row r="742">
      <c r="E742" s="10"/>
    </row>
    <row r="743">
      <c r="E743" s="10"/>
    </row>
    <row r="744">
      <c r="E744" s="10"/>
    </row>
    <row r="745">
      <c r="E745" s="10"/>
    </row>
    <row r="746">
      <c r="E746" s="10"/>
    </row>
    <row r="747">
      <c r="E747" s="10"/>
    </row>
    <row r="748">
      <c r="E748" s="10"/>
    </row>
    <row r="749">
      <c r="E749" s="10"/>
    </row>
    <row r="750">
      <c r="E750" s="10"/>
    </row>
    <row r="751">
      <c r="E751" s="10"/>
    </row>
    <row r="752">
      <c r="E752" s="10"/>
    </row>
    <row r="753">
      <c r="E753" s="10"/>
    </row>
    <row r="754">
      <c r="E754" s="10"/>
    </row>
    <row r="755">
      <c r="E755" s="10"/>
    </row>
    <row r="756">
      <c r="E756" s="10"/>
    </row>
    <row r="757">
      <c r="E757" s="10"/>
    </row>
    <row r="758">
      <c r="E758" s="10"/>
    </row>
    <row r="759">
      <c r="E759" s="10"/>
    </row>
    <row r="760">
      <c r="E760" s="10"/>
    </row>
    <row r="761">
      <c r="E761" s="10"/>
    </row>
    <row r="762">
      <c r="E762" s="10"/>
    </row>
    <row r="763">
      <c r="E763" s="10"/>
    </row>
    <row r="764">
      <c r="E764" s="10"/>
    </row>
    <row r="765">
      <c r="E765" s="10"/>
    </row>
    <row r="766">
      <c r="E766" s="10"/>
    </row>
    <row r="767">
      <c r="E767" s="10"/>
    </row>
    <row r="768">
      <c r="E768" s="10"/>
    </row>
    <row r="769">
      <c r="E769" s="10"/>
    </row>
    <row r="770">
      <c r="E770" s="10"/>
    </row>
    <row r="771">
      <c r="E771" s="10"/>
    </row>
    <row r="772">
      <c r="E772" s="10"/>
    </row>
    <row r="773">
      <c r="E773" s="10"/>
    </row>
    <row r="774">
      <c r="E774" s="10"/>
    </row>
    <row r="775">
      <c r="E775" s="10"/>
    </row>
    <row r="776">
      <c r="E776" s="10"/>
    </row>
    <row r="777">
      <c r="E777" s="10"/>
    </row>
    <row r="778">
      <c r="E778" s="10"/>
    </row>
    <row r="779">
      <c r="E779" s="10"/>
    </row>
    <row r="780">
      <c r="E780" s="10"/>
    </row>
    <row r="781">
      <c r="E781" s="10"/>
    </row>
    <row r="782">
      <c r="E782" s="10"/>
    </row>
    <row r="783">
      <c r="E783" s="10"/>
    </row>
    <row r="784">
      <c r="E784" s="10"/>
    </row>
    <row r="785">
      <c r="E785" s="10"/>
    </row>
    <row r="786">
      <c r="E786" s="10"/>
    </row>
    <row r="787">
      <c r="E787" s="10"/>
    </row>
    <row r="788">
      <c r="E788" s="10"/>
    </row>
    <row r="789">
      <c r="E789" s="10"/>
    </row>
    <row r="790">
      <c r="E790" s="10"/>
    </row>
    <row r="791">
      <c r="E791" s="10"/>
    </row>
    <row r="792">
      <c r="E792" s="10"/>
    </row>
    <row r="793">
      <c r="E793" s="10"/>
    </row>
    <row r="794">
      <c r="E794" s="10"/>
    </row>
    <row r="795">
      <c r="E795" s="10"/>
    </row>
    <row r="796">
      <c r="E796" s="10"/>
    </row>
    <row r="797">
      <c r="E797" s="10"/>
    </row>
    <row r="798">
      <c r="E798" s="10"/>
    </row>
    <row r="799">
      <c r="E799" s="10"/>
    </row>
    <row r="800">
      <c r="E800" s="10"/>
    </row>
    <row r="801">
      <c r="E801" s="10"/>
    </row>
    <row r="802">
      <c r="E802" s="10"/>
    </row>
    <row r="803">
      <c r="E803" s="10"/>
    </row>
    <row r="804">
      <c r="E804" s="10"/>
    </row>
    <row r="805">
      <c r="E805" s="10"/>
    </row>
    <row r="806">
      <c r="E806" s="10"/>
    </row>
    <row r="807">
      <c r="E807" s="10"/>
    </row>
    <row r="808">
      <c r="E808" s="10"/>
    </row>
    <row r="809">
      <c r="E809" s="10"/>
    </row>
    <row r="810">
      <c r="E810" s="10"/>
    </row>
    <row r="811">
      <c r="E811" s="10"/>
    </row>
    <row r="812">
      <c r="E812" s="10"/>
    </row>
    <row r="813">
      <c r="E813" s="10"/>
    </row>
    <row r="814">
      <c r="E814" s="10"/>
    </row>
    <row r="815">
      <c r="E815" s="10"/>
    </row>
    <row r="816">
      <c r="E816" s="10"/>
    </row>
    <row r="817">
      <c r="E817" s="10"/>
    </row>
    <row r="818">
      <c r="E818" s="10"/>
    </row>
    <row r="819">
      <c r="E819" s="10"/>
    </row>
    <row r="820">
      <c r="E820" s="10"/>
    </row>
    <row r="821">
      <c r="E821" s="10"/>
    </row>
    <row r="822">
      <c r="E822" s="10"/>
    </row>
    <row r="823">
      <c r="E823" s="10"/>
    </row>
    <row r="824">
      <c r="E824" s="10"/>
    </row>
    <row r="825">
      <c r="E825" s="10"/>
    </row>
    <row r="826">
      <c r="E826" s="10"/>
    </row>
    <row r="827">
      <c r="E827" s="10"/>
    </row>
    <row r="828">
      <c r="E828" s="10"/>
    </row>
    <row r="829">
      <c r="E829" s="10"/>
    </row>
    <row r="830">
      <c r="E830" s="10"/>
    </row>
    <row r="831">
      <c r="E831" s="10"/>
    </row>
    <row r="832">
      <c r="E832" s="10"/>
    </row>
    <row r="833">
      <c r="E833" s="10"/>
    </row>
    <row r="834">
      <c r="E834" s="10"/>
    </row>
    <row r="835">
      <c r="E835" s="10"/>
    </row>
    <row r="836">
      <c r="E836" s="10"/>
    </row>
    <row r="837">
      <c r="E837" s="10"/>
    </row>
    <row r="838">
      <c r="E838" s="10"/>
    </row>
    <row r="839">
      <c r="E839" s="10"/>
    </row>
    <row r="840">
      <c r="E840" s="10"/>
    </row>
    <row r="841">
      <c r="E841" s="10"/>
    </row>
    <row r="842">
      <c r="E842" s="10"/>
    </row>
    <row r="843">
      <c r="E843" s="10"/>
    </row>
    <row r="844">
      <c r="E844" s="10"/>
    </row>
    <row r="845">
      <c r="E845" s="10"/>
    </row>
    <row r="846">
      <c r="E846" s="10"/>
    </row>
    <row r="847">
      <c r="E847" s="10"/>
    </row>
    <row r="848">
      <c r="E848" s="10"/>
    </row>
    <row r="849">
      <c r="E849" s="10"/>
    </row>
    <row r="850">
      <c r="E850" s="10"/>
    </row>
    <row r="851">
      <c r="E851" s="10"/>
    </row>
    <row r="852">
      <c r="E852" s="10"/>
    </row>
    <row r="853">
      <c r="E853" s="10"/>
    </row>
    <row r="854">
      <c r="E854" s="10"/>
    </row>
    <row r="855">
      <c r="E855" s="10"/>
    </row>
    <row r="856">
      <c r="E856" s="10"/>
    </row>
    <row r="857">
      <c r="E857" s="10"/>
    </row>
    <row r="858">
      <c r="E858" s="10"/>
    </row>
    <row r="859">
      <c r="E859" s="10"/>
    </row>
    <row r="860">
      <c r="E860" s="10"/>
    </row>
    <row r="861">
      <c r="E861" s="10"/>
    </row>
    <row r="862">
      <c r="E862" s="10"/>
    </row>
    <row r="863">
      <c r="E863" s="10"/>
    </row>
    <row r="864">
      <c r="E864" s="10"/>
    </row>
    <row r="865">
      <c r="E865" s="10"/>
    </row>
    <row r="866">
      <c r="E866" s="10"/>
    </row>
    <row r="867">
      <c r="E867" s="10"/>
    </row>
    <row r="868">
      <c r="E868" s="10"/>
    </row>
    <row r="869">
      <c r="E869" s="10"/>
    </row>
    <row r="870">
      <c r="E870" s="10"/>
    </row>
    <row r="871">
      <c r="E871" s="10"/>
    </row>
    <row r="872">
      <c r="E872" s="10"/>
    </row>
    <row r="873">
      <c r="E873" s="10"/>
    </row>
    <row r="874">
      <c r="E874" s="10"/>
    </row>
    <row r="875">
      <c r="E875" s="10"/>
    </row>
    <row r="876">
      <c r="E876" s="10"/>
    </row>
    <row r="877">
      <c r="E877" s="10"/>
    </row>
    <row r="878">
      <c r="E878" s="10"/>
    </row>
    <row r="879">
      <c r="E879" s="10"/>
    </row>
    <row r="880">
      <c r="E880" s="10"/>
    </row>
    <row r="881">
      <c r="E881" s="10"/>
    </row>
    <row r="882">
      <c r="E882" s="10"/>
    </row>
    <row r="883">
      <c r="E883" s="10"/>
    </row>
    <row r="884">
      <c r="E884" s="10"/>
    </row>
    <row r="885">
      <c r="E885" s="10"/>
    </row>
    <row r="886">
      <c r="E886" s="10"/>
    </row>
    <row r="887">
      <c r="E887" s="10"/>
    </row>
    <row r="888">
      <c r="E888" s="10"/>
    </row>
    <row r="889">
      <c r="E889" s="10"/>
    </row>
    <row r="890">
      <c r="E890" s="10"/>
    </row>
    <row r="891">
      <c r="E891" s="10"/>
    </row>
    <row r="892">
      <c r="E892" s="10"/>
    </row>
    <row r="893">
      <c r="E893" s="10"/>
    </row>
    <row r="894">
      <c r="E894" s="10"/>
    </row>
    <row r="895">
      <c r="E895" s="10"/>
    </row>
    <row r="896">
      <c r="E896" s="10"/>
    </row>
    <row r="897">
      <c r="E897" s="10"/>
    </row>
    <row r="898">
      <c r="E898" s="10"/>
    </row>
    <row r="899">
      <c r="E899" s="10"/>
    </row>
    <row r="900">
      <c r="E900" s="10"/>
    </row>
    <row r="901">
      <c r="E901" s="10"/>
    </row>
    <row r="902">
      <c r="E902" s="10"/>
    </row>
    <row r="903">
      <c r="E903" s="10"/>
    </row>
    <row r="904">
      <c r="E904" s="10"/>
    </row>
    <row r="905">
      <c r="E905" s="10"/>
    </row>
    <row r="906">
      <c r="E906" s="10"/>
    </row>
    <row r="907">
      <c r="E907" s="10"/>
    </row>
    <row r="908">
      <c r="E908" s="10"/>
    </row>
    <row r="909">
      <c r="E909" s="10"/>
    </row>
    <row r="910">
      <c r="E910" s="10"/>
    </row>
    <row r="911">
      <c r="E911" s="10"/>
    </row>
    <row r="912">
      <c r="E912" s="10"/>
    </row>
    <row r="913">
      <c r="E913" s="10"/>
    </row>
    <row r="914">
      <c r="E914" s="10"/>
    </row>
    <row r="915">
      <c r="E915" s="10"/>
    </row>
    <row r="916">
      <c r="E916" s="10"/>
    </row>
    <row r="917">
      <c r="E917" s="10"/>
    </row>
    <row r="918">
      <c r="E918" s="10"/>
    </row>
    <row r="919">
      <c r="E919" s="10"/>
    </row>
    <row r="920">
      <c r="E920" s="10"/>
    </row>
    <row r="921">
      <c r="E921" s="10"/>
    </row>
    <row r="922">
      <c r="E922" s="10"/>
    </row>
    <row r="923">
      <c r="E923" s="10"/>
    </row>
    <row r="924">
      <c r="E924" s="10"/>
    </row>
    <row r="925">
      <c r="E925" s="10"/>
    </row>
    <row r="926">
      <c r="E926" s="10"/>
    </row>
    <row r="927">
      <c r="E927" s="10"/>
    </row>
    <row r="928">
      <c r="E928" s="10"/>
    </row>
    <row r="929">
      <c r="E929" s="10"/>
    </row>
    <row r="930">
      <c r="E930" s="10"/>
    </row>
    <row r="931">
      <c r="E931" s="10"/>
    </row>
    <row r="932">
      <c r="E932" s="10"/>
    </row>
    <row r="933">
      <c r="E933" s="10"/>
    </row>
    <row r="934">
      <c r="E934" s="10"/>
    </row>
    <row r="935">
      <c r="E935" s="10"/>
    </row>
    <row r="936">
      <c r="E936" s="10"/>
    </row>
    <row r="937">
      <c r="E937" s="10"/>
    </row>
    <row r="938">
      <c r="E938" s="10"/>
    </row>
    <row r="939">
      <c r="E939" s="10"/>
    </row>
    <row r="940">
      <c r="E940" s="10"/>
    </row>
    <row r="941">
      <c r="E941" s="10"/>
    </row>
    <row r="942">
      <c r="E942" s="10"/>
    </row>
    <row r="943">
      <c r="E943" s="10"/>
    </row>
    <row r="944">
      <c r="E944" s="10"/>
    </row>
    <row r="945">
      <c r="E945" s="10"/>
    </row>
    <row r="946">
      <c r="E946" s="10"/>
    </row>
    <row r="947">
      <c r="E947" s="10"/>
    </row>
    <row r="948">
      <c r="E948" s="10"/>
    </row>
    <row r="949">
      <c r="E949" s="10"/>
    </row>
    <row r="950">
      <c r="E950" s="10"/>
    </row>
    <row r="951">
      <c r="E951" s="10"/>
    </row>
    <row r="952">
      <c r="E952" s="10"/>
    </row>
    <row r="953">
      <c r="E953" s="10"/>
    </row>
    <row r="954">
      <c r="E954" s="10"/>
    </row>
    <row r="955">
      <c r="E955" s="10"/>
    </row>
    <row r="956">
      <c r="E956" s="10"/>
    </row>
    <row r="957">
      <c r="E957" s="10"/>
    </row>
    <row r="958">
      <c r="E958" s="10"/>
    </row>
    <row r="959">
      <c r="E959" s="10"/>
    </row>
    <row r="960">
      <c r="E960" s="10"/>
    </row>
    <row r="961">
      <c r="E961" s="10"/>
    </row>
    <row r="962">
      <c r="E962" s="10"/>
    </row>
    <row r="963">
      <c r="E963" s="10"/>
    </row>
    <row r="964">
      <c r="E964" s="10"/>
    </row>
    <row r="965">
      <c r="E965" s="10"/>
    </row>
    <row r="966">
      <c r="E966" s="10"/>
    </row>
    <row r="967">
      <c r="E967" s="10"/>
    </row>
    <row r="968">
      <c r="E968" s="10"/>
    </row>
    <row r="969">
      <c r="E969" s="10"/>
    </row>
    <row r="970">
      <c r="E970" s="10"/>
    </row>
    <row r="971">
      <c r="E971" s="10"/>
    </row>
    <row r="972">
      <c r="E972" s="10"/>
    </row>
    <row r="973">
      <c r="E973" s="10"/>
    </row>
    <row r="974">
      <c r="E974" s="10"/>
    </row>
    <row r="975">
      <c r="E975" s="10"/>
    </row>
    <row r="976">
      <c r="E976" s="10"/>
    </row>
    <row r="977">
      <c r="E977" s="10"/>
    </row>
    <row r="978">
      <c r="E978" s="10"/>
    </row>
    <row r="979">
      <c r="E979" s="10"/>
    </row>
    <row r="980">
      <c r="E980" s="10"/>
    </row>
    <row r="981">
      <c r="E981" s="10"/>
    </row>
    <row r="982">
      <c r="E982" s="10"/>
    </row>
    <row r="983">
      <c r="E983" s="10"/>
    </row>
    <row r="984">
      <c r="E984" s="10"/>
    </row>
    <row r="985">
      <c r="E985" s="10"/>
    </row>
    <row r="986">
      <c r="E986" s="10"/>
    </row>
    <row r="987">
      <c r="E987" s="10"/>
    </row>
    <row r="988">
      <c r="E988" s="10"/>
    </row>
    <row r="989">
      <c r="E989" s="10"/>
    </row>
    <row r="990">
      <c r="E990" s="10"/>
    </row>
    <row r="991">
      <c r="E991" s="10"/>
    </row>
    <row r="992">
      <c r="E992" s="10"/>
    </row>
    <row r="993">
      <c r="E993" s="10"/>
    </row>
    <row r="994">
      <c r="E994" s="10"/>
    </row>
    <row r="995">
      <c r="E995" s="10"/>
    </row>
    <row r="996">
      <c r="E996" s="10"/>
    </row>
    <row r="997">
      <c r="E997" s="10"/>
    </row>
    <row r="998">
      <c r="E998" s="10"/>
    </row>
    <row r="999">
      <c r="E999" s="10"/>
    </row>
    <row r="1000">
      <c r="E1000" s="10"/>
    </row>
  </sheetData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</sheetData>
  <drawing r:id="rId2"/>
</worksheet>
</file>